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drawings/drawing15.xml" ContentType="application/vnd.openxmlformats-officedocument.drawingml.chartshape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5.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Sellest_töövihikust"/>
  <mc:AlternateContent xmlns:mc="http://schemas.openxmlformats.org/markup-compatibility/2006">
    <mc:Choice Requires="x15">
      <x15ac:absPath xmlns:x15ac="http://schemas.microsoft.com/office/spreadsheetml/2010/11/ac" url="E:\METSAOSAKOND\SMI\VALJUNDID\"/>
    </mc:Choice>
  </mc:AlternateContent>
  <bookViews>
    <workbookView xWindow="0" yWindow="0" windowWidth="13125" windowHeight="6105" tabRatio="789" activeTab="12"/>
  </bookViews>
  <sheets>
    <sheet name="0" sheetId="1" r:id="rId1"/>
    <sheet name="1." sheetId="2" r:id="rId2"/>
    <sheet name="2." sheetId="3" r:id="rId3"/>
    <sheet name="3." sheetId="4" r:id="rId4"/>
    <sheet name="4." sheetId="5" r:id="rId5"/>
    <sheet name="4.1" sheetId="29" r:id="rId6"/>
    <sheet name="5." sheetId="6" r:id="rId7"/>
    <sheet name="6." sheetId="7" r:id="rId8"/>
    <sheet name="7." sheetId="8" r:id="rId9"/>
    <sheet name="8." sheetId="13" r:id="rId10"/>
    <sheet name="9." sheetId="14" r:id="rId11"/>
    <sheet name="10." sheetId="9" r:id="rId12"/>
    <sheet name="11." sheetId="10" r:id="rId13"/>
    <sheet name="12." sheetId="11" r:id="rId14"/>
    <sheet name="13." sheetId="16" r:id="rId15"/>
    <sheet name="14." sheetId="20" r:id="rId16"/>
    <sheet name="15." sheetId="19" r:id="rId17"/>
    <sheet name="16." sheetId="21" r:id="rId18"/>
    <sheet name="17." sheetId="23" r:id="rId19"/>
    <sheet name="18." sheetId="15" r:id="rId20"/>
    <sheet name="19." sheetId="24" r:id="rId21"/>
    <sheet name="20." sheetId="25" r:id="rId22"/>
    <sheet name="21." sheetId="26" r:id="rId23"/>
    <sheet name="22." sheetId="17" r:id="rId24"/>
    <sheet name="23." sheetId="28" r:id="rId25"/>
    <sheet name="24." sheetId="12" r:id="rId26"/>
    <sheet name="kontroll" sheetId="27" state="hidden" r:id="rId27"/>
  </sheets>
  <externalReferences>
    <externalReference r:id="rId28"/>
  </externalReferences>
  <definedNames>
    <definedName name="INDEX">[1]Sisukord!$A$1</definedName>
    <definedName name="KLUPPIT" localSheetId="21">#REF!</definedName>
    <definedName name="KLUPPIT" localSheetId="24">#REF!</definedName>
    <definedName name="KLUPPIT" localSheetId="5">#REF!</definedName>
    <definedName name="KLUPPIT">#REF!</definedName>
    <definedName name="KLUPPIT_Query" localSheetId="21">#REF!</definedName>
    <definedName name="KLUPPIT_Query" localSheetId="24">#REF!</definedName>
    <definedName name="KLUPPIT_Query" localSheetId="5">#REF!</definedName>
    <definedName name="KLUPPIT_Query">#REF!</definedName>
    <definedName name="lll" localSheetId="21">#REF!</definedName>
    <definedName name="lll" localSheetId="24">#REF!</definedName>
    <definedName name="lll" localSheetId="5">#REF!</definedName>
    <definedName name="lll">#REF!</definedName>
    <definedName name="_xlnm.Print_Area" localSheetId="15">'14.'!$A$1:$Y$39</definedName>
    <definedName name="_xlnm.Print_Area" localSheetId="19">'18.'!$A$1:$Y$76</definedName>
    <definedName name="_xlnm.Print_Area" localSheetId="23">'22.'!$A$1:$M$66</definedName>
    <definedName name="_xlnm.Print_Area" localSheetId="24">'23.'!$A$1:$L$65</definedName>
    <definedName name="_xlnm.Print_Area" localSheetId="7">'6.'!$A$1:$T$38</definedName>
    <definedName name="_xlnm.Print_Titles" localSheetId="13">'12.'!$1:$1</definedName>
    <definedName name="_xlnm.Print_Titles" localSheetId="14">'13.'!$1:$1</definedName>
    <definedName name="_xlnm.Print_Titles" localSheetId="15">'14.'!$1:$1</definedName>
    <definedName name="_xlnm.Print_Titles" localSheetId="16">'15.'!$1:$1</definedName>
    <definedName name="_xlnm.Print_Titles" localSheetId="17">'16.'!$1:$1</definedName>
    <definedName name="_xlnm.Print_Titles" localSheetId="18">'17.'!$1:$1</definedName>
    <definedName name="_xlnm.Print_Titles" localSheetId="19">'18.'!$1:$5</definedName>
    <definedName name="_xlnm.Print_Titles" localSheetId="23">'22.'!$1:$1</definedName>
    <definedName name="_xlnm.Print_Titles" localSheetId="24">'23.'!$1:$1</definedName>
    <definedName name="_xlnm.Print_Titles" localSheetId="5">'4.1'!$3:$3</definedName>
    <definedName name="_xlnm.Print_Titles" localSheetId="7">'6.'!$1:$2</definedName>
    <definedName name="start_K" localSheetId="21">#REF!</definedName>
    <definedName name="start_K" localSheetId="24">#REF!</definedName>
    <definedName name="start_K" localSheetId="5">#REF!</definedName>
    <definedName name="start_K">#REF!</definedName>
  </definedNames>
  <calcPr calcId="152511"/>
</workbook>
</file>

<file path=xl/calcChain.xml><?xml version="1.0" encoding="utf-8"?>
<calcChain xmlns="http://schemas.openxmlformats.org/spreadsheetml/2006/main">
  <c r="J13" i="10" l="1"/>
  <c r="F13" i="10"/>
  <c r="B13" i="10"/>
  <c r="C7" i="5" l="1"/>
  <c r="C6" i="5"/>
  <c r="C5" i="5"/>
  <c r="A1" i="28" l="1"/>
  <c r="B2" i="2" l="1"/>
  <c r="F54" i="28" l="1"/>
  <c r="E54" i="28"/>
  <c r="D54" i="28"/>
  <c r="C54" i="28"/>
  <c r="E53" i="28"/>
  <c r="D53" i="28"/>
  <c r="F53" i="28" s="1"/>
  <c r="C53" i="28"/>
  <c r="F52" i="28"/>
  <c r="E52" i="28"/>
  <c r="D52" i="28"/>
  <c r="C52" i="28"/>
  <c r="E51" i="28"/>
  <c r="D51" i="28"/>
  <c r="F51" i="28" s="1"/>
  <c r="C51" i="28"/>
  <c r="F50" i="28"/>
  <c r="E50" i="28"/>
  <c r="D50" i="28"/>
  <c r="C50" i="28"/>
  <c r="E49" i="28"/>
  <c r="D49" i="28"/>
  <c r="F49" i="28" s="1"/>
  <c r="C49" i="28"/>
  <c r="F48" i="28"/>
  <c r="E48" i="28"/>
  <c r="D48" i="28"/>
  <c r="C48" i="28"/>
  <c r="E54" i="17"/>
  <c r="F54" i="17" s="1"/>
  <c r="D54" i="17"/>
  <c r="C54" i="17"/>
  <c r="E53" i="17"/>
  <c r="D53" i="17"/>
  <c r="F53" i="17" s="1"/>
  <c r="C53" i="17"/>
  <c r="E52" i="17"/>
  <c r="F52" i="17" s="1"/>
  <c r="D52" i="17"/>
  <c r="C52" i="17"/>
  <c r="E51" i="17"/>
  <c r="D51" i="17"/>
  <c r="F51" i="17" s="1"/>
  <c r="C51" i="17"/>
  <c r="E50" i="17"/>
  <c r="F50" i="17" s="1"/>
  <c r="D50" i="17"/>
  <c r="C50" i="17"/>
  <c r="E49" i="17"/>
  <c r="D49" i="17"/>
  <c r="F49" i="17" s="1"/>
  <c r="C49" i="17"/>
  <c r="E48" i="17"/>
  <c r="F48" i="17" s="1"/>
  <c r="D48" i="17"/>
  <c r="C48" i="17"/>
  <c r="H12" i="26" l="1"/>
  <c r="E12" i="26"/>
  <c r="B12" i="26"/>
  <c r="S70" i="15" l="1"/>
  <c r="R70" i="15"/>
  <c r="Q70" i="15"/>
  <c r="P70" i="15"/>
  <c r="S69" i="15"/>
  <c r="R69" i="15"/>
  <c r="Q69" i="15"/>
  <c r="P69" i="15"/>
  <c r="S68" i="15"/>
  <c r="R68" i="15"/>
  <c r="Q68" i="15"/>
  <c r="P68" i="15"/>
  <c r="S67" i="15"/>
  <c r="R67" i="15"/>
  <c r="Q67" i="15"/>
  <c r="P67" i="15"/>
  <c r="S66" i="15"/>
  <c r="R66" i="15"/>
  <c r="Q66" i="15"/>
  <c r="P66" i="15"/>
  <c r="S65" i="15"/>
  <c r="R65" i="15"/>
  <c r="Q65" i="15"/>
  <c r="P65" i="15"/>
  <c r="S64" i="15"/>
  <c r="R64" i="15"/>
  <c r="Q64" i="15"/>
  <c r="P64" i="15"/>
  <c r="S63" i="15"/>
  <c r="R63" i="15"/>
  <c r="Q63" i="15"/>
  <c r="P63" i="15"/>
  <c r="S62" i="15"/>
  <c r="R62" i="15"/>
  <c r="Q62" i="15"/>
  <c r="P62" i="15"/>
  <c r="S61" i="15"/>
  <c r="R61" i="15"/>
  <c r="Q61" i="15"/>
  <c r="P61" i="15"/>
  <c r="S60" i="15"/>
  <c r="R60" i="15"/>
  <c r="Q60" i="15"/>
  <c r="P60" i="15"/>
  <c r="S59" i="15"/>
  <c r="R59" i="15"/>
  <c r="Q59" i="15"/>
  <c r="P59" i="15"/>
  <c r="S58" i="15"/>
  <c r="R58" i="15"/>
  <c r="Q58" i="15"/>
  <c r="P58" i="15"/>
  <c r="S57" i="15"/>
  <c r="R57" i="15"/>
  <c r="Q57" i="15"/>
  <c r="P57" i="15"/>
  <c r="S56" i="15"/>
  <c r="R56" i="15"/>
  <c r="Q56" i="15"/>
  <c r="P56" i="15"/>
  <c r="S55" i="15"/>
  <c r="R55" i="15"/>
  <c r="Q55" i="15"/>
  <c r="P55" i="15"/>
  <c r="S54" i="15"/>
  <c r="R54" i="15"/>
  <c r="Q54" i="15"/>
  <c r="P54" i="15"/>
  <c r="S53" i="15"/>
  <c r="R53" i="15"/>
  <c r="Q53" i="15"/>
  <c r="P53" i="15"/>
  <c r="S52" i="15"/>
  <c r="R52" i="15"/>
  <c r="Q52" i="15"/>
  <c r="P52" i="15"/>
  <c r="S51" i="15"/>
  <c r="R51" i="15"/>
  <c r="Q51" i="15"/>
  <c r="P51" i="15"/>
  <c r="S50" i="15"/>
  <c r="R50" i="15"/>
  <c r="Q50" i="15"/>
  <c r="P50" i="15"/>
  <c r="S49" i="15"/>
  <c r="R49" i="15"/>
  <c r="Q49" i="15"/>
  <c r="P49" i="15"/>
  <c r="S48" i="15"/>
  <c r="R48" i="15"/>
  <c r="Q48" i="15"/>
  <c r="P48" i="15"/>
  <c r="S47" i="15"/>
  <c r="R47" i="15"/>
  <c r="Q47" i="15"/>
  <c r="P47" i="15"/>
  <c r="S46" i="15"/>
  <c r="R46" i="15"/>
  <c r="Q46" i="15"/>
  <c r="P46" i="15"/>
  <c r="S45" i="15"/>
  <c r="R45" i="15"/>
  <c r="Q45" i="15"/>
  <c r="P45" i="15"/>
  <c r="S44" i="15"/>
  <c r="R44" i="15"/>
  <c r="Q44" i="15"/>
  <c r="P44" i="15"/>
  <c r="D53" i="15"/>
  <c r="C53" i="15"/>
  <c r="D52" i="15"/>
  <c r="C52" i="15"/>
  <c r="D51" i="15"/>
  <c r="C51" i="15"/>
  <c r="D50" i="15"/>
  <c r="C50" i="15"/>
  <c r="D49" i="15"/>
  <c r="C49" i="15"/>
  <c r="D48" i="15"/>
  <c r="C48" i="15"/>
  <c r="D47" i="15"/>
  <c r="C47" i="15"/>
  <c r="D46" i="15"/>
  <c r="C46" i="15"/>
  <c r="D45" i="15"/>
  <c r="C45" i="15"/>
  <c r="D44" i="15"/>
  <c r="C44" i="15"/>
  <c r="S9" i="3"/>
  <c r="S8" i="3"/>
  <c r="S7" i="3"/>
  <c r="S6" i="3"/>
  <c r="S5" i="3"/>
  <c r="I11" i="26" l="1"/>
  <c r="F11" i="26"/>
  <c r="C11" i="26"/>
  <c r="I10" i="26"/>
  <c r="F10" i="26"/>
  <c r="C10" i="26"/>
  <c r="I9" i="26"/>
  <c r="F9" i="26"/>
  <c r="C9" i="26"/>
  <c r="I8" i="26"/>
  <c r="F8" i="26"/>
  <c r="C8" i="26"/>
  <c r="I7" i="26"/>
  <c r="F7" i="26"/>
  <c r="C7" i="26"/>
  <c r="I6" i="26"/>
  <c r="F6" i="26"/>
  <c r="C6" i="26"/>
  <c r="I5" i="26"/>
  <c r="F5" i="26"/>
  <c r="C5" i="26"/>
  <c r="C12" i="26" l="1"/>
  <c r="I12" i="26"/>
  <c r="F12" i="26"/>
  <c r="B6" i="27"/>
  <c r="B4" i="27"/>
  <c r="I3" i="27"/>
  <c r="H3" i="27"/>
  <c r="J3" i="27" s="1"/>
  <c r="G3" i="27"/>
  <c r="F3" i="27"/>
  <c r="E3" i="27"/>
  <c r="D3" i="27"/>
  <c r="C3" i="27"/>
  <c r="B3" i="27"/>
  <c r="I2" i="27"/>
  <c r="J2" i="27" s="1"/>
  <c r="H2" i="27"/>
  <c r="G2" i="27"/>
  <c r="F2" i="27"/>
  <c r="E2" i="27"/>
  <c r="D2" i="27"/>
  <c r="C2" i="27"/>
  <c r="B2" i="27"/>
  <c r="O20" i="12"/>
  <c r="P20" i="12" s="1"/>
  <c r="L20" i="12"/>
  <c r="M20" i="12" s="1"/>
  <c r="H20" i="12"/>
  <c r="I13" i="12" s="1"/>
  <c r="D20" i="12"/>
  <c r="B20" i="12"/>
  <c r="C19" i="12" s="1"/>
  <c r="P19" i="12"/>
  <c r="M19" i="12"/>
  <c r="K19" i="12"/>
  <c r="G19" i="12"/>
  <c r="E19" i="12"/>
  <c r="P18" i="12"/>
  <c r="M18" i="12"/>
  <c r="K18" i="12"/>
  <c r="G18" i="12"/>
  <c r="E18" i="12"/>
  <c r="C18" i="12"/>
  <c r="P17" i="12"/>
  <c r="M17" i="12"/>
  <c r="K17" i="12"/>
  <c r="G17" i="12"/>
  <c r="E17" i="12"/>
  <c r="P16" i="12"/>
  <c r="M16" i="12"/>
  <c r="K16" i="12"/>
  <c r="G16" i="12"/>
  <c r="E16" i="12"/>
  <c r="C16" i="12"/>
  <c r="P15" i="12"/>
  <c r="M15" i="12"/>
  <c r="K15" i="12"/>
  <c r="G15" i="12"/>
  <c r="E15" i="12"/>
  <c r="C15" i="12"/>
  <c r="P14" i="12"/>
  <c r="M14" i="12"/>
  <c r="K14" i="12"/>
  <c r="G14" i="12"/>
  <c r="E14" i="12"/>
  <c r="C14" i="12"/>
  <c r="P13" i="12"/>
  <c r="M13" i="12"/>
  <c r="K13" i="12"/>
  <c r="G13" i="12"/>
  <c r="E13" i="12"/>
  <c r="C13" i="12"/>
  <c r="P12" i="12"/>
  <c r="M12" i="12"/>
  <c r="K12" i="12"/>
  <c r="G12" i="12"/>
  <c r="E12" i="12"/>
  <c r="C12" i="12"/>
  <c r="P11" i="12"/>
  <c r="M11" i="12"/>
  <c r="K11" i="12"/>
  <c r="G11" i="12"/>
  <c r="E11" i="12"/>
  <c r="C11" i="12"/>
  <c r="P10" i="12"/>
  <c r="M10" i="12"/>
  <c r="K10" i="12"/>
  <c r="G10" i="12"/>
  <c r="E10" i="12"/>
  <c r="C10" i="12"/>
  <c r="P9" i="12"/>
  <c r="M9" i="12"/>
  <c r="K9" i="12"/>
  <c r="G9" i="12"/>
  <c r="E9" i="12"/>
  <c r="E20" i="12" s="1"/>
  <c r="C9" i="12"/>
  <c r="P8" i="12"/>
  <c r="M8" i="12"/>
  <c r="K8" i="12"/>
  <c r="G8" i="12"/>
  <c r="E8" i="12"/>
  <c r="C8" i="12"/>
  <c r="P7" i="12"/>
  <c r="M7" i="12"/>
  <c r="K7" i="12"/>
  <c r="G7" i="12"/>
  <c r="E7" i="12"/>
  <c r="C7" i="12"/>
  <c r="P6" i="12"/>
  <c r="M6" i="12"/>
  <c r="K6" i="12"/>
  <c r="G6" i="12"/>
  <c r="E6" i="12"/>
  <c r="C6" i="12"/>
  <c r="P5" i="12"/>
  <c r="M5" i="12"/>
  <c r="K5" i="12"/>
  <c r="G5" i="12"/>
  <c r="E5" i="12"/>
  <c r="C5" i="12"/>
  <c r="G45" i="28"/>
  <c r="F45" i="28"/>
  <c r="J45" i="28" s="1"/>
  <c r="C45" i="28"/>
  <c r="J44" i="28"/>
  <c r="J43" i="28"/>
  <c r="D43" i="28"/>
  <c r="J42" i="28"/>
  <c r="J41" i="28"/>
  <c r="J40" i="28"/>
  <c r="H40" i="28"/>
  <c r="J39" i="28"/>
  <c r="J38" i="28"/>
  <c r="D38" i="28"/>
  <c r="J37" i="28"/>
  <c r="J36" i="28"/>
  <c r="J35" i="28"/>
  <c r="H35" i="28"/>
  <c r="D35" i="28"/>
  <c r="G30" i="28"/>
  <c r="F30" i="28"/>
  <c r="J30" i="28" s="1"/>
  <c r="C30" i="28"/>
  <c r="J29" i="28"/>
  <c r="J28" i="28"/>
  <c r="J27" i="28"/>
  <c r="D27" i="28"/>
  <c r="J26" i="28"/>
  <c r="J25" i="28"/>
  <c r="J24" i="28"/>
  <c r="D24" i="28"/>
  <c r="J23" i="28"/>
  <c r="J22" i="28"/>
  <c r="J21" i="28"/>
  <c r="H21" i="28"/>
  <c r="J20" i="28"/>
  <c r="G15" i="28"/>
  <c r="F15" i="28"/>
  <c r="H29" i="28" s="1"/>
  <c r="C15" i="28"/>
  <c r="D40" i="28" s="1"/>
  <c r="J14" i="28"/>
  <c r="J13" i="28"/>
  <c r="H13" i="28"/>
  <c r="D13" i="28"/>
  <c r="J12" i="28"/>
  <c r="J11" i="28"/>
  <c r="D11" i="28"/>
  <c r="J10" i="28"/>
  <c r="H10" i="28"/>
  <c r="D10" i="28"/>
  <c r="J9" i="28"/>
  <c r="D9" i="28"/>
  <c r="J8" i="28"/>
  <c r="D8" i="28"/>
  <c r="J7" i="28"/>
  <c r="D7" i="28"/>
  <c r="J6" i="28"/>
  <c r="D6" i="28"/>
  <c r="J5" i="28"/>
  <c r="H5" i="28"/>
  <c r="D5" i="28"/>
  <c r="G45" i="17"/>
  <c r="F45" i="17"/>
  <c r="C45" i="17"/>
  <c r="J44" i="17"/>
  <c r="J43" i="17"/>
  <c r="J42" i="17"/>
  <c r="H42" i="17"/>
  <c r="J41" i="17"/>
  <c r="J40" i="17"/>
  <c r="J39" i="17"/>
  <c r="H39" i="17"/>
  <c r="J38" i="17"/>
  <c r="J37" i="17"/>
  <c r="J36" i="17"/>
  <c r="J35" i="17"/>
  <c r="G30" i="17"/>
  <c r="F30" i="17"/>
  <c r="J30" i="17" s="1"/>
  <c r="C30" i="17"/>
  <c r="J29" i="17"/>
  <c r="J28" i="17"/>
  <c r="H28" i="17"/>
  <c r="J27" i="17"/>
  <c r="J26" i="17"/>
  <c r="D26" i="17"/>
  <c r="J25" i="17"/>
  <c r="J24" i="17"/>
  <c r="J23" i="17"/>
  <c r="H23" i="17"/>
  <c r="J22" i="17"/>
  <c r="J21" i="17"/>
  <c r="J20" i="17"/>
  <c r="H20" i="17"/>
  <c r="G15" i="17"/>
  <c r="F15" i="17"/>
  <c r="H44" i="17" s="1"/>
  <c r="C15" i="17"/>
  <c r="D42" i="17" s="1"/>
  <c r="J14" i="17"/>
  <c r="J13" i="17"/>
  <c r="H13" i="17"/>
  <c r="J12" i="17"/>
  <c r="H12" i="17"/>
  <c r="D12" i="17"/>
  <c r="J11" i="17"/>
  <c r="J10" i="17"/>
  <c r="H10" i="17"/>
  <c r="J9" i="17"/>
  <c r="H9" i="17"/>
  <c r="J8" i="17"/>
  <c r="H8" i="17"/>
  <c r="J7" i="17"/>
  <c r="H7" i="17"/>
  <c r="D7" i="17"/>
  <c r="J6" i="17"/>
  <c r="H6" i="17"/>
  <c r="J5" i="17"/>
  <c r="H5" i="17"/>
  <c r="A1" i="17"/>
  <c r="L13" i="25"/>
  <c r="J13" i="25"/>
  <c r="H13" i="25"/>
  <c r="I12" i="25" s="1"/>
  <c r="F13" i="25"/>
  <c r="E28" i="24" s="1"/>
  <c r="K12" i="25"/>
  <c r="G12" i="25"/>
  <c r="D12" i="25"/>
  <c r="B12" i="25"/>
  <c r="K11" i="25"/>
  <c r="G11" i="25"/>
  <c r="D11" i="25"/>
  <c r="B11" i="25"/>
  <c r="K10" i="25"/>
  <c r="I10" i="25"/>
  <c r="G10" i="25"/>
  <c r="D10" i="25"/>
  <c r="B10" i="25"/>
  <c r="K9" i="25"/>
  <c r="I9" i="25"/>
  <c r="G9" i="25"/>
  <c r="D9" i="25"/>
  <c r="B9" i="25"/>
  <c r="K8" i="25"/>
  <c r="I8" i="25"/>
  <c r="G8" i="25"/>
  <c r="D8" i="25"/>
  <c r="B8" i="25"/>
  <c r="K7" i="25"/>
  <c r="I7" i="25"/>
  <c r="G7" i="25"/>
  <c r="D7" i="25"/>
  <c r="B7" i="25"/>
  <c r="K6" i="25"/>
  <c r="K13" i="25" s="1"/>
  <c r="I6" i="25"/>
  <c r="G6" i="25"/>
  <c r="G13" i="25" s="1"/>
  <c r="D6" i="25"/>
  <c r="B6" i="25"/>
  <c r="F32" i="24"/>
  <c r="E30" i="24"/>
  <c r="E32" i="24" s="1"/>
  <c r="E33" i="24" s="1"/>
  <c r="G29" i="24"/>
  <c r="G28" i="24"/>
  <c r="G26" i="24"/>
  <c r="E26" i="24"/>
  <c r="G25" i="24"/>
  <c r="H23" i="24" s="1"/>
  <c r="E25" i="24"/>
  <c r="H24" i="24"/>
  <c r="F24" i="24"/>
  <c r="C24" i="24"/>
  <c r="F23" i="24"/>
  <c r="C23" i="24"/>
  <c r="H22" i="24"/>
  <c r="F22" i="24"/>
  <c r="C22" i="24"/>
  <c r="F21" i="24"/>
  <c r="C21" i="24"/>
  <c r="H20" i="24"/>
  <c r="F20" i="24"/>
  <c r="C20" i="24"/>
  <c r="H19" i="24"/>
  <c r="F19" i="24"/>
  <c r="C19" i="24"/>
  <c r="H18" i="24"/>
  <c r="F18" i="24"/>
  <c r="C18" i="24"/>
  <c r="H17" i="24"/>
  <c r="F17" i="24"/>
  <c r="C17" i="24"/>
  <c r="H16" i="24"/>
  <c r="F16" i="24"/>
  <c r="C16" i="24"/>
  <c r="H15" i="24"/>
  <c r="F15" i="24"/>
  <c r="C15" i="24"/>
  <c r="H14" i="24"/>
  <c r="F14" i="24"/>
  <c r="C14" i="24"/>
  <c r="H13" i="24"/>
  <c r="F13" i="24"/>
  <c r="C13" i="24"/>
  <c r="H12" i="24"/>
  <c r="F12" i="24"/>
  <c r="C12" i="24"/>
  <c r="H11" i="24"/>
  <c r="F11" i="24"/>
  <c r="C11" i="24"/>
  <c r="H10" i="24"/>
  <c r="F10" i="24"/>
  <c r="C10" i="24"/>
  <c r="H9" i="24"/>
  <c r="F9" i="24"/>
  <c r="C9" i="24"/>
  <c r="H8" i="24"/>
  <c r="F8" i="24"/>
  <c r="C8" i="24"/>
  <c r="H7" i="24"/>
  <c r="F7" i="24"/>
  <c r="C7" i="24"/>
  <c r="H6" i="24"/>
  <c r="F6" i="24"/>
  <c r="C6" i="24"/>
  <c r="Y42" i="15"/>
  <c r="W42" i="15"/>
  <c r="X40" i="15" s="1"/>
  <c r="T42" i="15"/>
  <c r="U14" i="15" s="1"/>
  <c r="Q42" i="15"/>
  <c r="R37" i="15" s="1"/>
  <c r="L42" i="15"/>
  <c r="J42" i="15"/>
  <c r="K38" i="15" s="1"/>
  <c r="I42" i="15"/>
  <c r="G42" i="15"/>
  <c r="H41" i="15" s="1"/>
  <c r="F42" i="15"/>
  <c r="D42" i="15"/>
  <c r="E41" i="15" s="1"/>
  <c r="X41" i="15"/>
  <c r="R41" i="15"/>
  <c r="K40" i="15"/>
  <c r="E40" i="15"/>
  <c r="X39" i="15"/>
  <c r="E39" i="15"/>
  <c r="X38" i="15"/>
  <c r="E38" i="15"/>
  <c r="X37" i="15"/>
  <c r="K37" i="15"/>
  <c r="K36" i="15"/>
  <c r="H36" i="15"/>
  <c r="E36" i="15"/>
  <c r="E35" i="15"/>
  <c r="E34" i="15"/>
  <c r="H33" i="15"/>
  <c r="E32" i="15"/>
  <c r="E31" i="15"/>
  <c r="X30" i="15"/>
  <c r="E30" i="15"/>
  <c r="X29" i="15"/>
  <c r="K29" i="15"/>
  <c r="K28" i="15"/>
  <c r="E28" i="15"/>
  <c r="E27" i="15"/>
  <c r="E26" i="15"/>
  <c r="R25" i="15"/>
  <c r="E25" i="15"/>
  <c r="X24" i="15"/>
  <c r="K24" i="15"/>
  <c r="E24" i="15"/>
  <c r="X23" i="15"/>
  <c r="E23" i="15"/>
  <c r="X22" i="15"/>
  <c r="H22" i="15"/>
  <c r="E22" i="15"/>
  <c r="X21" i="15"/>
  <c r="K21" i="15"/>
  <c r="E21" i="15"/>
  <c r="X20" i="15"/>
  <c r="K20" i="15"/>
  <c r="E20" i="15"/>
  <c r="X19" i="15"/>
  <c r="E19" i="15"/>
  <c r="X18" i="15"/>
  <c r="E18" i="15"/>
  <c r="X17" i="15"/>
  <c r="K17" i="15"/>
  <c r="E17" i="15"/>
  <c r="X16" i="15"/>
  <c r="K16" i="15"/>
  <c r="E16" i="15"/>
  <c r="X15" i="15"/>
  <c r="E15" i="15"/>
  <c r="X14" i="15"/>
  <c r="R14" i="15"/>
  <c r="E14" i="15"/>
  <c r="X13" i="15"/>
  <c r="K13" i="15"/>
  <c r="E13" i="15"/>
  <c r="X12" i="15"/>
  <c r="K12" i="15"/>
  <c r="H12" i="15"/>
  <c r="E12" i="15"/>
  <c r="X11" i="15"/>
  <c r="H11" i="15"/>
  <c r="E11" i="15"/>
  <c r="X10" i="15"/>
  <c r="H10" i="15"/>
  <c r="E10" i="15"/>
  <c r="X9" i="15"/>
  <c r="K9" i="15"/>
  <c r="H9" i="15"/>
  <c r="E9" i="15"/>
  <c r="X8" i="15"/>
  <c r="K8" i="15"/>
  <c r="H8" i="15"/>
  <c r="E8" i="15"/>
  <c r="X7" i="15"/>
  <c r="H7" i="15"/>
  <c r="E7" i="15"/>
  <c r="X6" i="15"/>
  <c r="H6" i="15"/>
  <c r="E6" i="15"/>
  <c r="AX39" i="21"/>
  <c r="AU39" i="21"/>
  <c r="AR39" i="21"/>
  <c r="AO39" i="21"/>
  <c r="AP38" i="21" s="1"/>
  <c r="AL39" i="21"/>
  <c r="AI39" i="21"/>
  <c r="AF39" i="21"/>
  <c r="V39" i="21"/>
  <c r="S39" i="21"/>
  <c r="P39" i="21"/>
  <c r="M39" i="21"/>
  <c r="N34" i="21" s="1"/>
  <c r="J39" i="21"/>
  <c r="G39" i="21"/>
  <c r="D39" i="21"/>
  <c r="BA38" i="21"/>
  <c r="AY38" i="21"/>
  <c r="AS38" i="21"/>
  <c r="AJ38" i="21"/>
  <c r="AG38" i="21"/>
  <c r="Y38" i="21"/>
  <c r="Q38" i="21"/>
  <c r="H38" i="21"/>
  <c r="E38" i="21"/>
  <c r="BA37" i="21"/>
  <c r="AS37" i="21"/>
  <c r="AJ37" i="21"/>
  <c r="AG37" i="21"/>
  <c r="Y37" i="21"/>
  <c r="Q37" i="21"/>
  <c r="H37" i="21"/>
  <c r="E37" i="21"/>
  <c r="BA36" i="21"/>
  <c r="AS36" i="21"/>
  <c r="AP36" i="21"/>
  <c r="AJ36" i="21"/>
  <c r="AG36" i="21"/>
  <c r="Y36" i="21"/>
  <c r="Q36" i="21"/>
  <c r="N36" i="21"/>
  <c r="K36" i="21"/>
  <c r="H36" i="21"/>
  <c r="E36" i="21"/>
  <c r="BA35" i="21"/>
  <c r="AS35" i="21"/>
  <c r="AP35" i="21"/>
  <c r="AM35" i="21"/>
  <c r="AJ35" i="21"/>
  <c r="AG35" i="21"/>
  <c r="Y35" i="21"/>
  <c r="Q35" i="21"/>
  <c r="N35" i="21"/>
  <c r="H35" i="21"/>
  <c r="E35" i="21"/>
  <c r="BA34" i="21"/>
  <c r="AS34" i="21"/>
  <c r="AP34" i="21"/>
  <c r="AJ34" i="21"/>
  <c r="AG34" i="21"/>
  <c r="Y34" i="21"/>
  <c r="T34" i="21"/>
  <c r="Q34" i="21"/>
  <c r="H34" i="21"/>
  <c r="E34" i="21"/>
  <c r="BA33" i="21"/>
  <c r="AY33" i="21"/>
  <c r="AS33" i="21"/>
  <c r="AJ33" i="21"/>
  <c r="AG33" i="21"/>
  <c r="Y33" i="21"/>
  <c r="W33" i="21"/>
  <c r="Q33" i="21"/>
  <c r="H33" i="21"/>
  <c r="E33" i="21"/>
  <c r="BA32" i="21"/>
  <c r="AS32" i="21"/>
  <c r="AJ32" i="21"/>
  <c r="AJ39" i="21" s="1"/>
  <c r="AG32" i="21"/>
  <c r="AG39" i="21" s="1"/>
  <c r="Y32" i="21"/>
  <c r="Q32" i="21"/>
  <c r="H32" i="21"/>
  <c r="E32" i="21"/>
  <c r="AX26" i="21"/>
  <c r="AU26" i="21"/>
  <c r="AR26" i="21"/>
  <c r="AO26" i="21"/>
  <c r="AL26" i="21"/>
  <c r="AI26" i="21"/>
  <c r="AF26" i="21"/>
  <c r="V26" i="21"/>
  <c r="S26" i="21"/>
  <c r="T23" i="21" s="1"/>
  <c r="P26" i="21"/>
  <c r="M26" i="21"/>
  <c r="J26" i="21"/>
  <c r="G26" i="21"/>
  <c r="H25" i="21" s="1"/>
  <c r="D26" i="21"/>
  <c r="BA25" i="21"/>
  <c r="Y25" i="21"/>
  <c r="W25" i="21"/>
  <c r="N25" i="21"/>
  <c r="K25" i="21"/>
  <c r="BA24" i="21"/>
  <c r="Y24" i="21"/>
  <c r="Z24" i="21" s="1"/>
  <c r="W24" i="21"/>
  <c r="T24" i="21"/>
  <c r="Q24" i="21"/>
  <c r="N24" i="21"/>
  <c r="K24" i="21"/>
  <c r="BA23" i="21"/>
  <c r="Y23" i="21"/>
  <c r="W23" i="21"/>
  <c r="N23" i="21"/>
  <c r="K23" i="21"/>
  <c r="BA22" i="21"/>
  <c r="Y22" i="21"/>
  <c r="Z22" i="21" s="1"/>
  <c r="W22" i="21"/>
  <c r="N22" i="21"/>
  <c r="K22" i="21"/>
  <c r="BA21" i="21"/>
  <c r="Z21" i="21"/>
  <c r="Y21" i="21"/>
  <c r="W21" i="21"/>
  <c r="N21" i="21"/>
  <c r="K21" i="21"/>
  <c r="H21" i="21"/>
  <c r="BA20" i="21"/>
  <c r="Y20" i="21"/>
  <c r="W20" i="21"/>
  <c r="N20" i="21"/>
  <c r="K20" i="21"/>
  <c r="BA19" i="21"/>
  <c r="AM26" i="21"/>
  <c r="Y19" i="21"/>
  <c r="Y26" i="21" s="1"/>
  <c r="Z20" i="21" s="1"/>
  <c r="W19" i="21"/>
  <c r="W26" i="21" s="1"/>
  <c r="T19" i="21"/>
  <c r="Q19" i="21"/>
  <c r="N19" i="21"/>
  <c r="K19" i="21"/>
  <c r="AX13" i="21"/>
  <c r="AU13" i="21"/>
  <c r="AV37" i="21" s="1"/>
  <c r="AR13" i="21"/>
  <c r="AO13" i="21"/>
  <c r="AL13" i="21"/>
  <c r="AI13" i="21"/>
  <c r="AF13" i="21"/>
  <c r="V13" i="21"/>
  <c r="S13" i="21"/>
  <c r="T38" i="21" s="1"/>
  <c r="P13" i="21"/>
  <c r="M13" i="21"/>
  <c r="N8" i="21" s="1"/>
  <c r="J13" i="21"/>
  <c r="G13" i="21"/>
  <c r="D13" i="21"/>
  <c r="BA12" i="21"/>
  <c r="Y12" i="21"/>
  <c r="T12" i="21"/>
  <c r="Q12" i="21"/>
  <c r="H12" i="21"/>
  <c r="E12" i="21"/>
  <c r="BA11" i="21"/>
  <c r="Z11" i="21"/>
  <c r="Y11" i="21"/>
  <c r="T11" i="21"/>
  <c r="Q11" i="21"/>
  <c r="H11" i="21"/>
  <c r="E11" i="21"/>
  <c r="BA10" i="21"/>
  <c r="Y10" i="21"/>
  <c r="T10" i="21"/>
  <c r="Q10" i="21"/>
  <c r="N10" i="21"/>
  <c r="K10" i="21"/>
  <c r="H10" i="21"/>
  <c r="E10" i="21"/>
  <c r="BA9" i="21"/>
  <c r="Y9" i="21"/>
  <c r="Q9" i="21"/>
  <c r="N9" i="21"/>
  <c r="K9" i="21"/>
  <c r="H9" i="21"/>
  <c r="E9" i="21"/>
  <c r="BA8" i="21"/>
  <c r="Y8" i="21"/>
  <c r="W8" i="21"/>
  <c r="T8" i="21"/>
  <c r="Q8" i="21"/>
  <c r="H8" i="21"/>
  <c r="E8" i="21"/>
  <c r="BA7" i="21"/>
  <c r="Y7" i="21"/>
  <c r="Y13" i="21" s="1"/>
  <c r="T7" i="21"/>
  <c r="Q7" i="21"/>
  <c r="H7" i="21"/>
  <c r="E7" i="21"/>
  <c r="BA6" i="21"/>
  <c r="AS13" i="21"/>
  <c r="AJ13" i="21"/>
  <c r="Z6" i="21"/>
  <c r="Y6" i="21"/>
  <c r="T6" i="21"/>
  <c r="T13" i="21" s="1"/>
  <c r="Q6" i="21"/>
  <c r="K6" i="21"/>
  <c r="H6" i="21"/>
  <c r="H13" i="21" s="1"/>
  <c r="E6" i="21"/>
  <c r="T39" i="20"/>
  <c r="U38" i="20" s="1"/>
  <c r="Q39" i="20"/>
  <c r="N39" i="20"/>
  <c r="K39" i="20"/>
  <c r="H39" i="20"/>
  <c r="E39" i="20"/>
  <c r="B39" i="20"/>
  <c r="W38" i="20"/>
  <c r="L38" i="20"/>
  <c r="I38" i="20"/>
  <c r="W37" i="20"/>
  <c r="U37" i="20"/>
  <c r="L37" i="20"/>
  <c r="I37" i="20"/>
  <c r="W36" i="20"/>
  <c r="U36" i="20"/>
  <c r="L36" i="20"/>
  <c r="I36" i="20"/>
  <c r="W35" i="20"/>
  <c r="U35" i="20"/>
  <c r="O35" i="20"/>
  <c r="L35" i="20"/>
  <c r="I35" i="20"/>
  <c r="W34" i="20"/>
  <c r="U34" i="20"/>
  <c r="L34" i="20"/>
  <c r="I34" i="20"/>
  <c r="W33" i="20"/>
  <c r="U33" i="20"/>
  <c r="L33" i="20"/>
  <c r="I33" i="20"/>
  <c r="C33" i="20"/>
  <c r="W32" i="20"/>
  <c r="U32" i="20"/>
  <c r="L32" i="20"/>
  <c r="I32" i="20"/>
  <c r="F32" i="20"/>
  <c r="C32" i="20"/>
  <c r="T26" i="20"/>
  <c r="Q26" i="20"/>
  <c r="N26" i="20"/>
  <c r="O20" i="20" s="1"/>
  <c r="K26" i="20"/>
  <c r="H26" i="20"/>
  <c r="E26" i="20"/>
  <c r="B26" i="20"/>
  <c r="W25" i="20"/>
  <c r="U25" i="20"/>
  <c r="I25" i="20"/>
  <c r="F25" i="20"/>
  <c r="C25" i="20"/>
  <c r="W24" i="20"/>
  <c r="U24" i="20"/>
  <c r="R24" i="20"/>
  <c r="I24" i="20"/>
  <c r="F24" i="20"/>
  <c r="W23" i="20"/>
  <c r="U23" i="20"/>
  <c r="R23" i="20"/>
  <c r="L23" i="20"/>
  <c r="I23" i="20"/>
  <c r="F23" i="20"/>
  <c r="W22" i="20"/>
  <c r="U22" i="20"/>
  <c r="R22" i="20"/>
  <c r="O22" i="20"/>
  <c r="L22" i="20"/>
  <c r="I22" i="20"/>
  <c r="F22" i="20"/>
  <c r="W21" i="20"/>
  <c r="U21" i="20"/>
  <c r="R21" i="20"/>
  <c r="O21" i="20"/>
  <c r="L21" i="20"/>
  <c r="I21" i="20"/>
  <c r="F21" i="20"/>
  <c r="W20" i="20"/>
  <c r="U20" i="20"/>
  <c r="R20" i="20"/>
  <c r="I20" i="20"/>
  <c r="F20" i="20"/>
  <c r="W19" i="20"/>
  <c r="U19" i="20"/>
  <c r="R19" i="20"/>
  <c r="I19" i="20"/>
  <c r="I26" i="20" s="1"/>
  <c r="F19" i="20"/>
  <c r="W13" i="20"/>
  <c r="U13" i="20"/>
  <c r="T13" i="20"/>
  <c r="Q13" i="20"/>
  <c r="N13" i="20"/>
  <c r="O12" i="20" s="1"/>
  <c r="K13" i="20"/>
  <c r="H13" i="20"/>
  <c r="E13" i="20"/>
  <c r="B13" i="20"/>
  <c r="C9" i="20" s="1"/>
  <c r="W12" i="20"/>
  <c r="U12" i="20"/>
  <c r="R12" i="20"/>
  <c r="I12" i="20"/>
  <c r="F12" i="20"/>
  <c r="C12" i="20"/>
  <c r="W11" i="20"/>
  <c r="U11" i="20"/>
  <c r="R11" i="20"/>
  <c r="I11" i="20"/>
  <c r="F11" i="20"/>
  <c r="C11" i="20"/>
  <c r="X10" i="20"/>
  <c r="W10" i="20"/>
  <c r="U10" i="20"/>
  <c r="R10" i="20"/>
  <c r="I10" i="20"/>
  <c r="F10" i="20"/>
  <c r="C10" i="20"/>
  <c r="W9" i="20"/>
  <c r="U9" i="20"/>
  <c r="R9" i="20"/>
  <c r="O9" i="20"/>
  <c r="I9" i="20"/>
  <c r="I13" i="20" s="1"/>
  <c r="F9" i="20"/>
  <c r="W8" i="20"/>
  <c r="U8" i="20"/>
  <c r="R8" i="20"/>
  <c r="O8" i="20"/>
  <c r="I8" i="20"/>
  <c r="F8" i="20"/>
  <c r="W7" i="20"/>
  <c r="U7" i="20"/>
  <c r="R7" i="20"/>
  <c r="O7" i="20"/>
  <c r="L7" i="20"/>
  <c r="I7" i="20"/>
  <c r="F7" i="20"/>
  <c r="W6" i="20"/>
  <c r="U6" i="20"/>
  <c r="R6" i="20"/>
  <c r="O6" i="20"/>
  <c r="I6" i="20"/>
  <c r="F6" i="20"/>
  <c r="F13" i="20" s="1"/>
  <c r="AW63" i="16"/>
  <c r="AT63" i="16"/>
  <c r="AU58" i="16" s="1"/>
  <c r="AQ63" i="16"/>
  <c r="AN63" i="16"/>
  <c r="AK63" i="16"/>
  <c r="AH63" i="16"/>
  <c r="AE63" i="16"/>
  <c r="AF62" i="16" s="1"/>
  <c r="AB63" i="16"/>
  <c r="W63" i="16"/>
  <c r="T63" i="16"/>
  <c r="U61" i="16" s="1"/>
  <c r="Q63" i="16"/>
  <c r="N63" i="16"/>
  <c r="K63" i="16"/>
  <c r="H63" i="16"/>
  <c r="E63" i="16"/>
  <c r="F62" i="16" s="1"/>
  <c r="B63" i="16"/>
  <c r="AR62" i="16"/>
  <c r="AO62" i="16"/>
  <c r="AC62" i="16"/>
  <c r="U62" i="16"/>
  <c r="R62" i="16"/>
  <c r="O62" i="16"/>
  <c r="C62" i="16"/>
  <c r="AR61" i="16"/>
  <c r="AO61" i="16"/>
  <c r="AF61" i="16"/>
  <c r="AC61" i="16"/>
  <c r="R61" i="16"/>
  <c r="O61" i="16"/>
  <c r="C61" i="16"/>
  <c r="AU60" i="16"/>
  <c r="AR60" i="16"/>
  <c r="AO60" i="16"/>
  <c r="AF60" i="16"/>
  <c r="AC60" i="16"/>
  <c r="U60" i="16"/>
  <c r="R60" i="16"/>
  <c r="O60" i="16"/>
  <c r="F60" i="16"/>
  <c r="C60" i="16"/>
  <c r="AU59" i="16"/>
  <c r="AR59" i="16"/>
  <c r="AO59" i="16"/>
  <c r="AF59" i="16"/>
  <c r="AC59" i="16"/>
  <c r="U59" i="16"/>
  <c r="R59" i="16"/>
  <c r="O59" i="16"/>
  <c r="F59" i="16"/>
  <c r="C59" i="16"/>
  <c r="AR58" i="16"/>
  <c r="AO58" i="16"/>
  <c r="AF58" i="16"/>
  <c r="AC58" i="16"/>
  <c r="U58" i="16"/>
  <c r="R58" i="16"/>
  <c r="O58" i="16"/>
  <c r="F58" i="16"/>
  <c r="C58" i="16"/>
  <c r="AR57" i="16"/>
  <c r="AO57" i="16"/>
  <c r="AF57" i="16"/>
  <c r="AC57" i="16"/>
  <c r="U57" i="16"/>
  <c r="R57" i="16"/>
  <c r="O57" i="16"/>
  <c r="F57" i="16"/>
  <c r="C57" i="16"/>
  <c r="AU56" i="16"/>
  <c r="AR56" i="16"/>
  <c r="AO56" i="16"/>
  <c r="AF56" i="16"/>
  <c r="AC56" i="16"/>
  <c r="U56" i="16"/>
  <c r="R56" i="16"/>
  <c r="O56" i="16"/>
  <c r="F56" i="16"/>
  <c r="C56" i="16"/>
  <c r="AU55" i="16"/>
  <c r="AR55" i="16"/>
  <c r="AO55" i="16"/>
  <c r="AF55" i="16"/>
  <c r="AC55" i="16"/>
  <c r="U55" i="16"/>
  <c r="R55" i="16"/>
  <c r="O55" i="16"/>
  <c r="F55" i="16"/>
  <c r="C55" i="16"/>
  <c r="AR54" i="16"/>
  <c r="AO54" i="16"/>
  <c r="AF54" i="16"/>
  <c r="AC54" i="16"/>
  <c r="U54" i="16"/>
  <c r="R54" i="16"/>
  <c r="O54" i="16"/>
  <c r="F54" i="16"/>
  <c r="C54" i="16"/>
  <c r="AR53" i="16"/>
  <c r="AO53" i="16"/>
  <c r="AF53" i="16"/>
  <c r="AC53" i="16"/>
  <c r="U53" i="16"/>
  <c r="R53" i="16"/>
  <c r="O53" i="16"/>
  <c r="F53" i="16"/>
  <c r="C53" i="16"/>
  <c r="AU52" i="16"/>
  <c r="AR52" i="16"/>
  <c r="AO52" i="16"/>
  <c r="AF52" i="16"/>
  <c r="AC52" i="16"/>
  <c r="U52" i="16"/>
  <c r="R52" i="16"/>
  <c r="O52" i="16"/>
  <c r="F52" i="16"/>
  <c r="C52" i="16"/>
  <c r="AU51" i="16"/>
  <c r="AR51" i="16"/>
  <c r="AO51" i="16"/>
  <c r="AF51" i="16"/>
  <c r="AC51" i="16"/>
  <c r="U51" i="16"/>
  <c r="R51" i="16"/>
  <c r="O51" i="16"/>
  <c r="F51" i="16"/>
  <c r="C51" i="16"/>
  <c r="AR50" i="16"/>
  <c r="AO50" i="16"/>
  <c r="AF50" i="16"/>
  <c r="AC50" i="16"/>
  <c r="X50" i="16"/>
  <c r="U50" i="16"/>
  <c r="R50" i="16"/>
  <c r="O50" i="16"/>
  <c r="F50" i="16"/>
  <c r="C50" i="16"/>
  <c r="AX49" i="16"/>
  <c r="AU49" i="16"/>
  <c r="AR49" i="16"/>
  <c r="AO49" i="16"/>
  <c r="AF49" i="16"/>
  <c r="AC49" i="16"/>
  <c r="X49" i="16"/>
  <c r="U49" i="16"/>
  <c r="R49" i="16"/>
  <c r="O49" i="16"/>
  <c r="F49" i="16"/>
  <c r="C49" i="16"/>
  <c r="AX48" i="16"/>
  <c r="AR48" i="16"/>
  <c r="AO48" i="16"/>
  <c r="AF48" i="16"/>
  <c r="AF63" i="16" s="1"/>
  <c r="AC48" i="16"/>
  <c r="X48" i="16"/>
  <c r="U48" i="16"/>
  <c r="R48" i="16"/>
  <c r="O48" i="16"/>
  <c r="F48" i="16"/>
  <c r="C48" i="16"/>
  <c r="AW42" i="16"/>
  <c r="AT42" i="16"/>
  <c r="AQ42" i="16"/>
  <c r="AN42" i="16"/>
  <c r="AK42" i="16"/>
  <c r="AH42" i="16"/>
  <c r="AE42" i="16"/>
  <c r="AB42" i="16"/>
  <c r="W42" i="16"/>
  <c r="T42" i="16"/>
  <c r="U40" i="16" s="1"/>
  <c r="Q42" i="16"/>
  <c r="N42" i="16"/>
  <c r="O41" i="16" s="1"/>
  <c r="K42" i="16"/>
  <c r="H42" i="16"/>
  <c r="E42" i="16"/>
  <c r="F41" i="16" s="1"/>
  <c r="B42" i="16"/>
  <c r="C41" i="16" s="1"/>
  <c r="X41" i="16"/>
  <c r="R41" i="16"/>
  <c r="I41" i="16"/>
  <c r="X40" i="16"/>
  <c r="R40" i="16"/>
  <c r="I40" i="16"/>
  <c r="F40" i="16"/>
  <c r="C40" i="16"/>
  <c r="X39" i="16"/>
  <c r="U39" i="16"/>
  <c r="R39" i="16"/>
  <c r="I39" i="16"/>
  <c r="F39" i="16"/>
  <c r="X38" i="16"/>
  <c r="U38" i="16"/>
  <c r="R38" i="16"/>
  <c r="I38" i="16"/>
  <c r="F38" i="16"/>
  <c r="X37" i="16"/>
  <c r="U37" i="16"/>
  <c r="R37" i="16"/>
  <c r="I37" i="16"/>
  <c r="F37" i="16"/>
  <c r="X36" i="16"/>
  <c r="U36" i="16"/>
  <c r="R36" i="16"/>
  <c r="I36" i="16"/>
  <c r="F36" i="16"/>
  <c r="X35" i="16"/>
  <c r="U35" i="16"/>
  <c r="R35" i="16"/>
  <c r="I35" i="16"/>
  <c r="F35" i="16"/>
  <c r="X34" i="16"/>
  <c r="U34" i="16"/>
  <c r="R34" i="16"/>
  <c r="I34" i="16"/>
  <c r="F34" i="16"/>
  <c r="C34" i="16"/>
  <c r="X33" i="16"/>
  <c r="U33" i="16"/>
  <c r="R33" i="16"/>
  <c r="I33" i="16"/>
  <c r="F33" i="16"/>
  <c r="C33" i="16"/>
  <c r="X32" i="16"/>
  <c r="U32" i="16"/>
  <c r="R32" i="16"/>
  <c r="I32" i="16"/>
  <c r="F32" i="16"/>
  <c r="C32" i="16"/>
  <c r="X31" i="16"/>
  <c r="U31" i="16"/>
  <c r="R31" i="16"/>
  <c r="I31" i="16"/>
  <c r="F31" i="16"/>
  <c r="C31" i="16"/>
  <c r="X30" i="16"/>
  <c r="U30" i="16"/>
  <c r="R30" i="16"/>
  <c r="I30" i="16"/>
  <c r="F30" i="16"/>
  <c r="C30" i="16"/>
  <c r="X29" i="16"/>
  <c r="U29" i="16"/>
  <c r="R29" i="16"/>
  <c r="I29" i="16"/>
  <c r="F29" i="16"/>
  <c r="C29" i="16"/>
  <c r="X28" i="16"/>
  <c r="U28" i="16"/>
  <c r="R28" i="16"/>
  <c r="I28" i="16"/>
  <c r="F28" i="16"/>
  <c r="C28" i="16"/>
  <c r="X27" i="16"/>
  <c r="U27" i="16"/>
  <c r="R27" i="16"/>
  <c r="I27" i="16"/>
  <c r="F27" i="16"/>
  <c r="C27" i="16"/>
  <c r="AW21" i="16"/>
  <c r="AT21" i="16"/>
  <c r="AQ21" i="16"/>
  <c r="AN21" i="16"/>
  <c r="AK21" i="16"/>
  <c r="AH21" i="16"/>
  <c r="AE21" i="16"/>
  <c r="AB21" i="16"/>
  <c r="W21" i="16"/>
  <c r="T21" i="16"/>
  <c r="Q21" i="16"/>
  <c r="N21" i="16"/>
  <c r="K21" i="16"/>
  <c r="H21" i="16"/>
  <c r="E21" i="16"/>
  <c r="B21" i="16"/>
  <c r="X20" i="16"/>
  <c r="U20" i="16"/>
  <c r="R20" i="16"/>
  <c r="O20" i="16"/>
  <c r="I20" i="16"/>
  <c r="F20" i="16"/>
  <c r="C20" i="16"/>
  <c r="X19" i="16"/>
  <c r="U19" i="16"/>
  <c r="R19" i="16"/>
  <c r="O19" i="16"/>
  <c r="I19" i="16"/>
  <c r="F19" i="16"/>
  <c r="C19" i="16"/>
  <c r="X18" i="16"/>
  <c r="U18" i="16"/>
  <c r="R18" i="16"/>
  <c r="O18" i="16"/>
  <c r="I18" i="16"/>
  <c r="F18" i="16"/>
  <c r="C18" i="16"/>
  <c r="X17" i="16"/>
  <c r="U17" i="16"/>
  <c r="R17" i="16"/>
  <c r="O17" i="16"/>
  <c r="I17" i="16"/>
  <c r="F17" i="16"/>
  <c r="C17" i="16"/>
  <c r="X16" i="16"/>
  <c r="U16" i="16"/>
  <c r="R16" i="16"/>
  <c r="O16" i="16"/>
  <c r="I16" i="16"/>
  <c r="F16" i="16"/>
  <c r="C16" i="16"/>
  <c r="X15" i="16"/>
  <c r="U15" i="16"/>
  <c r="R15" i="16"/>
  <c r="O15" i="16"/>
  <c r="I15" i="16"/>
  <c r="F15" i="16"/>
  <c r="C15" i="16"/>
  <c r="X14" i="16"/>
  <c r="U14" i="16"/>
  <c r="R14" i="16"/>
  <c r="O14" i="16"/>
  <c r="I14" i="16"/>
  <c r="F14" i="16"/>
  <c r="C14" i="16"/>
  <c r="X13" i="16"/>
  <c r="U13" i="16"/>
  <c r="R13" i="16"/>
  <c r="O13" i="16"/>
  <c r="I13" i="16"/>
  <c r="F13" i="16"/>
  <c r="C13" i="16"/>
  <c r="X12" i="16"/>
  <c r="U12" i="16"/>
  <c r="R12" i="16"/>
  <c r="O12" i="16"/>
  <c r="I12" i="16"/>
  <c r="F12" i="16"/>
  <c r="C12" i="16"/>
  <c r="X11" i="16"/>
  <c r="U11" i="16"/>
  <c r="R11" i="16"/>
  <c r="O11" i="16"/>
  <c r="I11" i="16"/>
  <c r="F11" i="16"/>
  <c r="C11" i="16"/>
  <c r="X10" i="16"/>
  <c r="U10" i="16"/>
  <c r="R10" i="16"/>
  <c r="O10" i="16"/>
  <c r="I10" i="16"/>
  <c r="F10" i="16"/>
  <c r="C10" i="16"/>
  <c r="AU21" i="16"/>
  <c r="X9" i="16"/>
  <c r="U9" i="16"/>
  <c r="R9" i="16"/>
  <c r="O9" i="16"/>
  <c r="I9" i="16"/>
  <c r="F9" i="16"/>
  <c r="C9" i="16"/>
  <c r="X8" i="16"/>
  <c r="U8" i="16"/>
  <c r="R8" i="16"/>
  <c r="O8" i="16"/>
  <c r="I8" i="16"/>
  <c r="F8" i="16"/>
  <c r="C8" i="16"/>
  <c r="X7" i="16"/>
  <c r="U7" i="16"/>
  <c r="U21" i="16" s="1"/>
  <c r="R7" i="16"/>
  <c r="O7" i="16"/>
  <c r="I7" i="16"/>
  <c r="F7" i="16"/>
  <c r="C7" i="16"/>
  <c r="AI21" i="16"/>
  <c r="AC21" i="16"/>
  <c r="X6" i="16"/>
  <c r="X21" i="16" s="1"/>
  <c r="U6" i="16"/>
  <c r="R6" i="16"/>
  <c r="O6" i="16"/>
  <c r="I6" i="16"/>
  <c r="I21" i="16" s="1"/>
  <c r="F6" i="16"/>
  <c r="C6" i="16"/>
  <c r="S36" i="11"/>
  <c r="P36" i="11"/>
  <c r="M36" i="11"/>
  <c r="H36" i="11"/>
  <c r="I34" i="11" s="1"/>
  <c r="E36" i="11"/>
  <c r="F35" i="11" s="1"/>
  <c r="B36" i="11"/>
  <c r="Q35" i="11"/>
  <c r="N35" i="11"/>
  <c r="C35" i="11"/>
  <c r="Q34" i="11"/>
  <c r="C34" i="11"/>
  <c r="Q33" i="11"/>
  <c r="N33" i="11"/>
  <c r="I33" i="11"/>
  <c r="C33" i="11"/>
  <c r="Q32" i="11"/>
  <c r="N32" i="11"/>
  <c r="C32" i="11"/>
  <c r="Q31" i="11"/>
  <c r="N31" i="11"/>
  <c r="C31" i="11"/>
  <c r="Q30" i="11"/>
  <c r="Q36" i="11" s="1"/>
  <c r="I30" i="11"/>
  <c r="F30" i="11"/>
  <c r="C30" i="11"/>
  <c r="C36" i="11" s="1"/>
  <c r="Q29" i="11"/>
  <c r="N29" i="11"/>
  <c r="C29" i="11"/>
  <c r="P24" i="11"/>
  <c r="Q24" i="11" s="1"/>
  <c r="M24" i="11"/>
  <c r="H24" i="11"/>
  <c r="I22" i="11" s="1"/>
  <c r="E24" i="11"/>
  <c r="F22" i="11" s="1"/>
  <c r="B24" i="11"/>
  <c r="C21" i="11" s="1"/>
  <c r="I23" i="11"/>
  <c r="I21" i="11"/>
  <c r="F21" i="11"/>
  <c r="I20" i="11"/>
  <c r="F20" i="11"/>
  <c r="I19" i="11"/>
  <c r="I17" i="11"/>
  <c r="F17" i="11"/>
  <c r="S12" i="11"/>
  <c r="P12" i="11"/>
  <c r="M12" i="11"/>
  <c r="I12" i="11"/>
  <c r="H12" i="11"/>
  <c r="E12" i="11"/>
  <c r="F11" i="11" s="1"/>
  <c r="B12" i="11"/>
  <c r="B9" i="27" s="1"/>
  <c r="I11" i="11"/>
  <c r="I10" i="11"/>
  <c r="F10" i="11"/>
  <c r="I9" i="11"/>
  <c r="F9" i="11"/>
  <c r="C9" i="11"/>
  <c r="I8" i="11"/>
  <c r="C8" i="11"/>
  <c r="I7" i="11"/>
  <c r="I6" i="11"/>
  <c r="F6" i="11"/>
  <c r="I5" i="11"/>
  <c r="F5" i="11"/>
  <c r="C5" i="11"/>
  <c r="M13" i="10"/>
  <c r="M12" i="10"/>
  <c r="K12" i="10"/>
  <c r="I12" i="10"/>
  <c r="G12" i="10"/>
  <c r="E12" i="10"/>
  <c r="C12" i="10"/>
  <c r="M11" i="10"/>
  <c r="K11" i="10"/>
  <c r="I11" i="10"/>
  <c r="G11" i="10"/>
  <c r="E11" i="10"/>
  <c r="C11" i="10"/>
  <c r="M10" i="10"/>
  <c r="K10" i="10"/>
  <c r="I10" i="10"/>
  <c r="G10" i="10"/>
  <c r="E10" i="10"/>
  <c r="C10" i="10"/>
  <c r="M9" i="10"/>
  <c r="K9" i="10"/>
  <c r="I9" i="10"/>
  <c r="G9" i="10"/>
  <c r="E9" i="10"/>
  <c r="C9" i="10"/>
  <c r="M8" i="10"/>
  <c r="K8" i="10"/>
  <c r="I8" i="10"/>
  <c r="G8" i="10"/>
  <c r="E8" i="10"/>
  <c r="C8" i="10"/>
  <c r="M7" i="10"/>
  <c r="K7" i="10"/>
  <c r="I7" i="10"/>
  <c r="G7" i="10"/>
  <c r="E7" i="10"/>
  <c r="C7" i="10"/>
  <c r="M6" i="10"/>
  <c r="K6" i="10"/>
  <c r="I6" i="10"/>
  <c r="G6" i="10"/>
  <c r="E6" i="10"/>
  <c r="C6" i="10"/>
  <c r="C13" i="10" s="1"/>
  <c r="S36" i="7"/>
  <c r="P36" i="7"/>
  <c r="M36" i="7"/>
  <c r="N34" i="7" s="1"/>
  <c r="E36" i="7"/>
  <c r="F31" i="7" s="1"/>
  <c r="C36" i="7"/>
  <c r="B36" i="7"/>
  <c r="S35" i="7"/>
  <c r="Q35" i="7"/>
  <c r="N35" i="7"/>
  <c r="H35" i="7"/>
  <c r="C35" i="7"/>
  <c r="S34" i="7"/>
  <c r="Q34" i="7"/>
  <c r="H34" i="7"/>
  <c r="C34" i="7"/>
  <c r="S33" i="7"/>
  <c r="Q33" i="7"/>
  <c r="N33" i="7"/>
  <c r="H33" i="7"/>
  <c r="C33" i="7"/>
  <c r="S32" i="7"/>
  <c r="Q32" i="7"/>
  <c r="N32" i="7"/>
  <c r="H32" i="7"/>
  <c r="F32" i="7"/>
  <c r="C32" i="7"/>
  <c r="S31" i="7"/>
  <c r="Q31" i="7"/>
  <c r="N31" i="7"/>
  <c r="H31" i="7"/>
  <c r="C31" i="7"/>
  <c r="S30" i="7"/>
  <c r="Q30" i="7"/>
  <c r="H30" i="7"/>
  <c r="C30" i="7"/>
  <c r="S29" i="7"/>
  <c r="Q29" i="7"/>
  <c r="Q36" i="7" s="1"/>
  <c r="N29" i="7"/>
  <c r="H29" i="7"/>
  <c r="C29" i="7"/>
  <c r="P24" i="7"/>
  <c r="Q20" i="7" s="1"/>
  <c r="M24" i="7"/>
  <c r="N20" i="7" s="1"/>
  <c r="E24" i="7"/>
  <c r="H24" i="7" s="1"/>
  <c r="B24" i="7"/>
  <c r="C22" i="7" s="1"/>
  <c r="S23" i="7"/>
  <c r="H23" i="7"/>
  <c r="S22" i="7"/>
  <c r="H22" i="7"/>
  <c r="F22" i="7"/>
  <c r="S21" i="7"/>
  <c r="H21" i="7"/>
  <c r="F21" i="7"/>
  <c r="C21" i="7"/>
  <c r="S20" i="7"/>
  <c r="H20" i="7"/>
  <c r="C20" i="7"/>
  <c r="S19" i="7"/>
  <c r="Q19" i="7"/>
  <c r="H19" i="7"/>
  <c r="C19" i="7"/>
  <c r="S18" i="7"/>
  <c r="H18" i="7"/>
  <c r="F18" i="7"/>
  <c r="S17" i="7"/>
  <c r="H17" i="7"/>
  <c r="F17" i="7"/>
  <c r="C17" i="7"/>
  <c r="P12" i="7"/>
  <c r="Q8" i="7" s="1"/>
  <c r="M12" i="7"/>
  <c r="N10" i="7" s="1"/>
  <c r="E12" i="7"/>
  <c r="F7" i="7" s="1"/>
  <c r="C12" i="7"/>
  <c r="B12" i="7"/>
  <c r="B8" i="27" s="1"/>
  <c r="S11" i="7"/>
  <c r="H11" i="7"/>
  <c r="C11" i="7"/>
  <c r="S10" i="7"/>
  <c r="H10" i="7"/>
  <c r="C10" i="7"/>
  <c r="S9" i="7"/>
  <c r="H9" i="7"/>
  <c r="C9" i="7"/>
  <c r="S8" i="7"/>
  <c r="N8" i="7"/>
  <c r="H8" i="7"/>
  <c r="F8" i="7"/>
  <c r="C8" i="7"/>
  <c r="S7" i="7"/>
  <c r="N7" i="7"/>
  <c r="H7" i="7"/>
  <c r="C7" i="7"/>
  <c r="S6" i="7"/>
  <c r="H6" i="7"/>
  <c r="C6" i="7"/>
  <c r="S5" i="7"/>
  <c r="H5" i="7"/>
  <c r="C5" i="7"/>
  <c r="H11" i="6"/>
  <c r="I10" i="6" s="1"/>
  <c r="I11" i="6" s="1"/>
  <c r="E11" i="6"/>
  <c r="F8" i="6" s="1"/>
  <c r="B11" i="6"/>
  <c r="B7" i="27" s="1"/>
  <c r="C10" i="6"/>
  <c r="I9" i="6"/>
  <c r="C9" i="6"/>
  <c r="I8" i="6"/>
  <c r="C7" i="6"/>
  <c r="I6" i="6"/>
  <c r="C6" i="6"/>
  <c r="I7" i="5"/>
  <c r="F7" i="5"/>
  <c r="I6" i="5"/>
  <c r="F6" i="5"/>
  <c r="F9" i="5" s="1"/>
  <c r="I5" i="5"/>
  <c r="F5" i="5"/>
  <c r="C13" i="4"/>
  <c r="D13" i="4" s="1"/>
  <c r="B13" i="4"/>
  <c r="C12" i="4"/>
  <c r="D12" i="4" s="1"/>
  <c r="B12" i="4"/>
  <c r="B11" i="4"/>
  <c r="D11" i="4" s="1"/>
  <c r="C10" i="4"/>
  <c r="D10" i="4" s="1"/>
  <c r="B10" i="4"/>
  <c r="C9" i="4"/>
  <c r="D9" i="4" s="1"/>
  <c r="B9" i="4"/>
  <c r="C8" i="4"/>
  <c r="D8" i="4" s="1"/>
  <c r="B8" i="4"/>
  <c r="C7" i="4"/>
  <c r="D7" i="4" s="1"/>
  <c r="C6" i="4"/>
  <c r="D6" i="4" s="1"/>
  <c r="D5" i="4"/>
  <c r="C5" i="4"/>
  <c r="N20" i="3"/>
  <c r="O15" i="3" s="1"/>
  <c r="K20" i="3"/>
  <c r="L9" i="3" s="1"/>
  <c r="H20" i="3"/>
  <c r="I17" i="3" s="1"/>
  <c r="B20" i="3"/>
  <c r="C19" i="3" s="1"/>
  <c r="O19" i="3"/>
  <c r="C18" i="3"/>
  <c r="C17" i="3"/>
  <c r="O16" i="3"/>
  <c r="C16" i="3"/>
  <c r="C15" i="3"/>
  <c r="O14" i="3"/>
  <c r="L14" i="3"/>
  <c r="C13" i="3"/>
  <c r="C12" i="3"/>
  <c r="O11" i="3"/>
  <c r="L11" i="3"/>
  <c r="I11" i="3"/>
  <c r="O10" i="3"/>
  <c r="C9" i="3"/>
  <c r="O8" i="3"/>
  <c r="L8" i="3"/>
  <c r="C7" i="3"/>
  <c r="O6" i="3"/>
  <c r="L6" i="3"/>
  <c r="C5" i="3"/>
  <c r="E20" i="2"/>
  <c r="F19" i="2" s="1"/>
  <c r="H19" i="2"/>
  <c r="H18" i="2"/>
  <c r="F18" i="2"/>
  <c r="H17" i="2"/>
  <c r="H16" i="2"/>
  <c r="F16" i="2"/>
  <c r="H15" i="2"/>
  <c r="F14" i="2"/>
  <c r="H13" i="2"/>
  <c r="F13" i="2"/>
  <c r="H12" i="2"/>
  <c r="F12" i="2"/>
  <c r="H11" i="2"/>
  <c r="F11" i="2"/>
  <c r="H10" i="2"/>
  <c r="F10" i="2"/>
  <c r="H9" i="2"/>
  <c r="F9" i="2"/>
  <c r="H8" i="2"/>
  <c r="F8" i="2"/>
  <c r="H7" i="2"/>
  <c r="F7" i="2"/>
  <c r="H6" i="2"/>
  <c r="F6" i="2"/>
  <c r="H5" i="2"/>
  <c r="F5" i="2"/>
  <c r="B14" i="2"/>
  <c r="C25" i="1"/>
  <c r="K13" i="10" l="1"/>
  <c r="G13" i="10"/>
  <c r="U22" i="15"/>
  <c r="R38" i="15"/>
  <c r="R10" i="15"/>
  <c r="N9" i="7"/>
  <c r="R6" i="15"/>
  <c r="R18" i="15"/>
  <c r="R8" i="15"/>
  <c r="R16" i="15"/>
  <c r="R28" i="15"/>
  <c r="R31" i="15"/>
  <c r="R35" i="15"/>
  <c r="R40" i="15"/>
  <c r="R12" i="15"/>
  <c r="R19" i="15"/>
  <c r="R21" i="15"/>
  <c r="R42" i="15" s="1"/>
  <c r="R23" i="15"/>
  <c r="R29" i="15"/>
  <c r="R32" i="15"/>
  <c r="R7" i="15"/>
  <c r="R26" i="15"/>
  <c r="R15" i="15"/>
  <c r="R17" i="15"/>
  <c r="R33" i="15"/>
  <c r="R36" i="15"/>
  <c r="R39" i="15"/>
  <c r="R9" i="15"/>
  <c r="R11" i="15"/>
  <c r="R27" i="15"/>
  <c r="R30" i="15"/>
  <c r="R13" i="15"/>
  <c r="R20" i="15"/>
  <c r="R22" i="15"/>
  <c r="R24" i="15"/>
  <c r="R34" i="15"/>
  <c r="BA26" i="21"/>
  <c r="BB21" i="21" s="1"/>
  <c r="AV33" i="21"/>
  <c r="BA13" i="21"/>
  <c r="BB11" i="21" s="1"/>
  <c r="BB6" i="21"/>
  <c r="AV38" i="21"/>
  <c r="BB12" i="21"/>
  <c r="Q23" i="7"/>
  <c r="N19" i="7"/>
  <c r="Q5" i="7"/>
  <c r="Q10" i="7"/>
  <c r="Q7" i="7"/>
  <c r="Q11" i="7"/>
  <c r="Q6" i="7"/>
  <c r="Q9" i="7"/>
  <c r="N11" i="7"/>
  <c r="S12" i="7"/>
  <c r="N5" i="7"/>
  <c r="K32" i="15"/>
  <c r="X33" i="15"/>
  <c r="X28" i="15"/>
  <c r="H14" i="15"/>
  <c r="H16" i="15"/>
  <c r="X35" i="15"/>
  <c r="H15" i="15"/>
  <c r="H31" i="15"/>
  <c r="X26" i="15"/>
  <c r="H23" i="15"/>
  <c r="X31" i="15"/>
  <c r="H30" i="15"/>
  <c r="H32" i="15"/>
  <c r="H21" i="15"/>
  <c r="H26" i="15"/>
  <c r="H28" i="15"/>
  <c r="H34" i="15"/>
  <c r="H18" i="15"/>
  <c r="H20" i="15"/>
  <c r="H25" i="15"/>
  <c r="H13" i="15"/>
  <c r="K25" i="15"/>
  <c r="H27" i="15"/>
  <c r="H29" i="15"/>
  <c r="X32" i="15"/>
  <c r="X34" i="15"/>
  <c r="X36" i="15"/>
  <c r="H17" i="15"/>
  <c r="H24" i="15"/>
  <c r="X25" i="15"/>
  <c r="X27" i="15"/>
  <c r="K33" i="15"/>
  <c r="H19" i="15"/>
  <c r="K41" i="15"/>
  <c r="H38" i="15"/>
  <c r="H40" i="15"/>
  <c r="H35" i="15"/>
  <c r="H37" i="15"/>
  <c r="H39" i="15"/>
  <c r="O5" i="3"/>
  <c r="O9" i="3"/>
  <c r="O13" i="3"/>
  <c r="L17" i="3"/>
  <c r="C6" i="3"/>
  <c r="C10" i="3"/>
  <c r="C14" i="3"/>
  <c r="O17" i="3"/>
  <c r="I5" i="12"/>
  <c r="I11" i="12"/>
  <c r="G20" i="12"/>
  <c r="I19" i="12"/>
  <c r="C17" i="12"/>
  <c r="I8" i="12"/>
  <c r="I18" i="12"/>
  <c r="I7" i="12"/>
  <c r="I10" i="12"/>
  <c r="I12" i="12"/>
  <c r="B20" i="2"/>
  <c r="E14" i="3"/>
  <c r="H14" i="2"/>
  <c r="C14" i="2"/>
  <c r="I14" i="2"/>
  <c r="F12" i="11"/>
  <c r="N36" i="7"/>
  <c r="I8" i="3"/>
  <c r="I19" i="3"/>
  <c r="M12" i="25"/>
  <c r="M11" i="25"/>
  <c r="M10" i="25"/>
  <c r="M9" i="25"/>
  <c r="M8" i="25"/>
  <c r="M7" i="25"/>
  <c r="M6" i="25"/>
  <c r="G30" i="24"/>
  <c r="I13" i="3"/>
  <c r="L19" i="3"/>
  <c r="F11" i="7"/>
  <c r="N22" i="7"/>
  <c r="C21" i="16"/>
  <c r="U63" i="16"/>
  <c r="R33" i="20"/>
  <c r="W39" i="20"/>
  <c r="R38" i="20"/>
  <c r="R37" i="20"/>
  <c r="R36" i="20"/>
  <c r="R32" i="20"/>
  <c r="R34" i="20"/>
  <c r="R35" i="20"/>
  <c r="L5" i="3"/>
  <c r="I10" i="3"/>
  <c r="L13" i="3"/>
  <c r="L16" i="3"/>
  <c r="H12" i="7"/>
  <c r="Q18" i="7"/>
  <c r="Q22" i="7"/>
  <c r="H36" i="7"/>
  <c r="C19" i="11"/>
  <c r="C23" i="11"/>
  <c r="F32" i="11"/>
  <c r="F21" i="16"/>
  <c r="X9" i="20"/>
  <c r="X12" i="20"/>
  <c r="X38" i="20"/>
  <c r="D13" i="25"/>
  <c r="E7" i="25"/>
  <c r="T35" i="11"/>
  <c r="T31" i="11"/>
  <c r="U42" i="16"/>
  <c r="X19" i="20"/>
  <c r="X42" i="16"/>
  <c r="F35" i="7"/>
  <c r="I7" i="3"/>
  <c r="L10" i="3"/>
  <c r="I18" i="3"/>
  <c r="F7" i="6"/>
  <c r="F6" i="7"/>
  <c r="F10" i="7"/>
  <c r="N17" i="7"/>
  <c r="F20" i="7"/>
  <c r="N21" i="7"/>
  <c r="S24" i="7"/>
  <c r="F30" i="7"/>
  <c r="F34" i="7"/>
  <c r="E13" i="10"/>
  <c r="F8" i="11"/>
  <c r="F19" i="11"/>
  <c r="F23" i="11"/>
  <c r="I29" i="11"/>
  <c r="T30" i="11"/>
  <c r="I32" i="11"/>
  <c r="T33" i="11"/>
  <c r="I35" i="11"/>
  <c r="AO21" i="16"/>
  <c r="AC63" i="16"/>
  <c r="X11" i="20"/>
  <c r="I14" i="3"/>
  <c r="N23" i="7"/>
  <c r="L20" i="16"/>
  <c r="L19" i="16"/>
  <c r="L18" i="16"/>
  <c r="L17" i="16"/>
  <c r="L16" i="16"/>
  <c r="L15" i="16"/>
  <c r="L14" i="16"/>
  <c r="L13" i="16"/>
  <c r="L12" i="16"/>
  <c r="L11" i="16"/>
  <c r="L10" i="16"/>
  <c r="L9" i="16"/>
  <c r="L8" i="16"/>
  <c r="L7" i="16"/>
  <c r="L6" i="16"/>
  <c r="L62" i="16"/>
  <c r="L61" i="16"/>
  <c r="L60" i="16"/>
  <c r="L59" i="16"/>
  <c r="L58" i="16"/>
  <c r="L57" i="16"/>
  <c r="L56" i="16"/>
  <c r="L55" i="16"/>
  <c r="L54" i="16"/>
  <c r="L53" i="16"/>
  <c r="L52" i="16"/>
  <c r="L51" i="16"/>
  <c r="L50" i="16"/>
  <c r="L49" i="16"/>
  <c r="L48" i="16"/>
  <c r="L63" i="16" s="1"/>
  <c r="F33" i="11"/>
  <c r="F29" i="11"/>
  <c r="H20" i="2"/>
  <c r="L7" i="3"/>
  <c r="I12" i="3"/>
  <c r="I15" i="3"/>
  <c r="L18" i="3"/>
  <c r="I7" i="6"/>
  <c r="F10" i="6"/>
  <c r="Q17" i="7"/>
  <c r="Q21" i="7"/>
  <c r="C23" i="7"/>
  <c r="C7" i="11"/>
  <c r="Q12" i="11"/>
  <c r="C11" i="11"/>
  <c r="C18" i="11"/>
  <c r="C22" i="11"/>
  <c r="N34" i="11"/>
  <c r="N30" i="11"/>
  <c r="N36" i="11" s="1"/>
  <c r="O21" i="16"/>
  <c r="AR21" i="16"/>
  <c r="AR42" i="16"/>
  <c r="AC42" i="16"/>
  <c r="C23" i="20"/>
  <c r="C22" i="20"/>
  <c r="C21" i="20"/>
  <c r="C20" i="20"/>
  <c r="C19" i="20"/>
  <c r="C24" i="20"/>
  <c r="C20" i="11"/>
  <c r="T34" i="11"/>
  <c r="AY26" i="21"/>
  <c r="I5" i="3"/>
  <c r="F9" i="6"/>
  <c r="N18" i="7"/>
  <c r="F15" i="2"/>
  <c r="F20" i="2" s="1"/>
  <c r="F17" i="2"/>
  <c r="O7" i="3"/>
  <c r="I9" i="3"/>
  <c r="C11" i="3"/>
  <c r="L12" i="3"/>
  <c r="L15" i="3"/>
  <c r="O18" i="3"/>
  <c r="C8" i="6"/>
  <c r="C11" i="6" s="1"/>
  <c r="F5" i="7"/>
  <c r="N6" i="7"/>
  <c r="F9" i="7"/>
  <c r="F19" i="7"/>
  <c r="F23" i="7"/>
  <c r="F24" i="7" s="1"/>
  <c r="F29" i="7"/>
  <c r="F36" i="7" s="1"/>
  <c r="N30" i="7"/>
  <c r="F33" i="7"/>
  <c r="I13" i="10"/>
  <c r="T12" i="11"/>
  <c r="F7" i="11"/>
  <c r="F18" i="11"/>
  <c r="F24" i="11" s="1"/>
  <c r="N24" i="11"/>
  <c r="F31" i="11"/>
  <c r="F34" i="11"/>
  <c r="R21" i="16"/>
  <c r="I42" i="16"/>
  <c r="F6" i="6"/>
  <c r="I24" i="11"/>
  <c r="O38" i="16"/>
  <c r="O37" i="16"/>
  <c r="O36" i="16"/>
  <c r="O35" i="16"/>
  <c r="O34" i="16"/>
  <c r="O33" i="16"/>
  <c r="O32" i="16"/>
  <c r="O31" i="16"/>
  <c r="O30" i="16"/>
  <c r="O29" i="16"/>
  <c r="O28" i="16"/>
  <c r="O27" i="16"/>
  <c r="O39" i="16"/>
  <c r="O40" i="16"/>
  <c r="AL62" i="16"/>
  <c r="AL61" i="16"/>
  <c r="AL60" i="16"/>
  <c r="AL59" i="16"/>
  <c r="AL58" i="16"/>
  <c r="AL57" i="16"/>
  <c r="AL56" i="16"/>
  <c r="AL55" i="16"/>
  <c r="AL54" i="16"/>
  <c r="AL53" i="16"/>
  <c r="AL52" i="16"/>
  <c r="AL51" i="16"/>
  <c r="AL50" i="16"/>
  <c r="AL49" i="16"/>
  <c r="AL48" i="16"/>
  <c r="I16" i="3"/>
  <c r="AF21" i="16"/>
  <c r="E10" i="25"/>
  <c r="I6" i="3"/>
  <c r="C8" i="3"/>
  <c r="O12" i="3"/>
  <c r="C18" i="7"/>
  <c r="C24" i="7" s="1"/>
  <c r="C6" i="11"/>
  <c r="C12" i="11" s="1"/>
  <c r="C10" i="11"/>
  <c r="C17" i="11"/>
  <c r="I18" i="11"/>
  <c r="T29" i="11"/>
  <c r="I31" i="11"/>
  <c r="T32" i="11"/>
  <c r="R42" i="16"/>
  <c r="L41" i="16"/>
  <c r="L40" i="16"/>
  <c r="L39" i="16"/>
  <c r="L38" i="16"/>
  <c r="L37" i="16"/>
  <c r="L36" i="16"/>
  <c r="L35" i="16"/>
  <c r="L34" i="16"/>
  <c r="L33" i="16"/>
  <c r="L32" i="16"/>
  <c r="L31" i="16"/>
  <c r="L30" i="16"/>
  <c r="L29" i="16"/>
  <c r="L28" i="16"/>
  <c r="L27" i="16"/>
  <c r="AI62" i="16"/>
  <c r="AI61" i="16"/>
  <c r="AI60" i="16"/>
  <c r="AI59" i="16"/>
  <c r="AI58" i="16"/>
  <c r="AI57" i="16"/>
  <c r="AI56" i="16"/>
  <c r="AI55" i="16"/>
  <c r="AI54" i="16"/>
  <c r="AI53" i="16"/>
  <c r="AI52" i="16"/>
  <c r="AI51" i="16"/>
  <c r="AI50" i="16"/>
  <c r="AI49" i="16"/>
  <c r="AI48" i="16"/>
  <c r="C35" i="16"/>
  <c r="C36" i="16"/>
  <c r="C42" i="16" s="1"/>
  <c r="C37" i="16"/>
  <c r="C38" i="16"/>
  <c r="C39" i="16"/>
  <c r="U41" i="16"/>
  <c r="AU61" i="16"/>
  <c r="AU62" i="16"/>
  <c r="R13" i="20"/>
  <c r="X8" i="20"/>
  <c r="L20" i="20"/>
  <c r="L19" i="20"/>
  <c r="L25" i="20"/>
  <c r="L24" i="20"/>
  <c r="X36" i="20"/>
  <c r="Y39" i="21"/>
  <c r="Z33" i="21" s="1"/>
  <c r="BB34" i="21"/>
  <c r="F42" i="16"/>
  <c r="AF42" i="16"/>
  <c r="C63" i="16"/>
  <c r="AO63" i="16"/>
  <c r="AU53" i="16"/>
  <c r="AU57" i="16"/>
  <c r="X7" i="20"/>
  <c r="L6" i="20"/>
  <c r="L13" i="20" s="1"/>
  <c r="L12" i="20"/>
  <c r="L11" i="20"/>
  <c r="L10" i="20"/>
  <c r="F26" i="20"/>
  <c r="X22" i="20"/>
  <c r="H25" i="24"/>
  <c r="D20" i="24"/>
  <c r="E9" i="25"/>
  <c r="AR63" i="16"/>
  <c r="X62" i="16"/>
  <c r="X61" i="16"/>
  <c r="X60" i="16"/>
  <c r="X59" i="16"/>
  <c r="X58" i="16"/>
  <c r="X57" i="16"/>
  <c r="X56" i="16"/>
  <c r="X55" i="16"/>
  <c r="X54" i="16"/>
  <c r="X53" i="16"/>
  <c r="X52" i="16"/>
  <c r="X51" i="16"/>
  <c r="X63" i="16" s="1"/>
  <c r="X6" i="20"/>
  <c r="O19" i="20"/>
  <c r="O25" i="20"/>
  <c r="O24" i="20"/>
  <c r="O23" i="20"/>
  <c r="AS39" i="21"/>
  <c r="U39" i="15"/>
  <c r="U35" i="15"/>
  <c r="U31" i="15"/>
  <c r="U27" i="15"/>
  <c r="U23" i="15"/>
  <c r="U19" i="15"/>
  <c r="U15" i="15"/>
  <c r="U11" i="15"/>
  <c r="U7" i="15"/>
  <c r="U40" i="15"/>
  <c r="U36" i="15"/>
  <c r="U32" i="15"/>
  <c r="U28" i="15"/>
  <c r="U24" i="15"/>
  <c r="U20" i="15"/>
  <c r="U16" i="15"/>
  <c r="U12" i="15"/>
  <c r="U8" i="15"/>
  <c r="U41" i="15"/>
  <c r="U37" i="15"/>
  <c r="U33" i="15"/>
  <c r="U29" i="15"/>
  <c r="U25" i="15"/>
  <c r="U21" i="15"/>
  <c r="U17" i="15"/>
  <c r="U13" i="15"/>
  <c r="U9" i="15"/>
  <c r="U34" i="15"/>
  <c r="U10" i="15"/>
  <c r="U30" i="15"/>
  <c r="U18" i="15"/>
  <c r="U6" i="15"/>
  <c r="U26" i="15"/>
  <c r="O63" i="16"/>
  <c r="AU48" i="16"/>
  <c r="AU50" i="16"/>
  <c r="AU54" i="16"/>
  <c r="I62" i="16"/>
  <c r="I61" i="16"/>
  <c r="I60" i="16"/>
  <c r="I59" i="16"/>
  <c r="I58" i="16"/>
  <c r="I57" i="16"/>
  <c r="I56" i="16"/>
  <c r="I55" i="16"/>
  <c r="I54" i="16"/>
  <c r="I53" i="16"/>
  <c r="I52" i="16"/>
  <c r="I51" i="16"/>
  <c r="I50" i="16"/>
  <c r="I49" i="16"/>
  <c r="I48" i="16"/>
  <c r="I63" i="16" s="1"/>
  <c r="L9" i="20"/>
  <c r="X20" i="20"/>
  <c r="K34" i="21"/>
  <c r="K38" i="21"/>
  <c r="K33" i="21"/>
  <c r="K37" i="21"/>
  <c r="K32" i="21"/>
  <c r="K35" i="21"/>
  <c r="AM34" i="21"/>
  <c r="AM38" i="21"/>
  <c r="AM33" i="21"/>
  <c r="AM37" i="21"/>
  <c r="AM32" i="21"/>
  <c r="AM36" i="21"/>
  <c r="U38" i="15"/>
  <c r="E11" i="25"/>
  <c r="AO42" i="16"/>
  <c r="R63" i="16"/>
  <c r="AX62" i="16"/>
  <c r="AX61" i="16"/>
  <c r="AX60" i="16"/>
  <c r="AX59" i="16"/>
  <c r="AX58" i="16"/>
  <c r="AX57" i="16"/>
  <c r="AX56" i="16"/>
  <c r="AX55" i="16"/>
  <c r="AX54" i="16"/>
  <c r="AX53" i="16"/>
  <c r="AX52" i="16"/>
  <c r="AX51" i="16"/>
  <c r="AX50" i="16"/>
  <c r="AX63" i="16" s="1"/>
  <c r="L8" i="20"/>
  <c r="U26" i="20"/>
  <c r="O34" i="20"/>
  <c r="O38" i="20"/>
  <c r="O36" i="20"/>
  <c r="O33" i="20"/>
  <c r="O32" i="20"/>
  <c r="O37" i="20"/>
  <c r="E25" i="21"/>
  <c r="E20" i="21"/>
  <c r="E24" i="21"/>
  <c r="E19" i="21"/>
  <c r="E23" i="21"/>
  <c r="E22" i="21"/>
  <c r="E21" i="21"/>
  <c r="I39" i="20"/>
  <c r="C38" i="20"/>
  <c r="C37" i="20"/>
  <c r="C36" i="20"/>
  <c r="C35" i="20"/>
  <c r="C34" i="20"/>
  <c r="C39" i="20" s="1"/>
  <c r="AG13" i="21"/>
  <c r="W11" i="21"/>
  <c r="W6" i="21"/>
  <c r="W10" i="21"/>
  <c r="W9" i="21"/>
  <c r="Z25" i="21"/>
  <c r="E39" i="21"/>
  <c r="BA39" i="21"/>
  <c r="BB36" i="21" s="1"/>
  <c r="Z36" i="21"/>
  <c r="C6" i="25"/>
  <c r="C6" i="20"/>
  <c r="O10" i="20"/>
  <c r="O13" i="20" s="1"/>
  <c r="W26" i="20"/>
  <c r="L39" i="20"/>
  <c r="E13" i="21"/>
  <c r="W12" i="21"/>
  <c r="H39" i="21"/>
  <c r="BB32" i="21"/>
  <c r="Z34" i="21"/>
  <c r="D8" i="24"/>
  <c r="J45" i="17"/>
  <c r="C20" i="12"/>
  <c r="F61" i="16"/>
  <c r="F63" i="16" s="1"/>
  <c r="C7" i="20"/>
  <c r="O11" i="20"/>
  <c r="X34" i="20"/>
  <c r="F37" i="20"/>
  <c r="F36" i="20"/>
  <c r="F35" i="20"/>
  <c r="F34" i="20"/>
  <c r="F33" i="20"/>
  <c r="F39" i="20" s="1"/>
  <c r="W7" i="21"/>
  <c r="BB9" i="21"/>
  <c r="Z12" i="21"/>
  <c r="AP26" i="21"/>
  <c r="Q39" i="21"/>
  <c r="BB35" i="21"/>
  <c r="C9" i="25"/>
  <c r="F28" i="24"/>
  <c r="E29" i="24"/>
  <c r="H37" i="28"/>
  <c r="H26" i="28"/>
  <c r="H30" i="28" s="1"/>
  <c r="H7" i="28"/>
  <c r="H42" i="28"/>
  <c r="H23" i="28"/>
  <c r="H12" i="28"/>
  <c r="H39" i="28"/>
  <c r="H28" i="28"/>
  <c r="H20" i="28"/>
  <c r="H9" i="28"/>
  <c r="H44" i="28"/>
  <c r="H36" i="28"/>
  <c r="H25" i="28"/>
  <c r="H14" i="28"/>
  <c r="H15" i="28" s="1"/>
  <c r="H6" i="28"/>
  <c r="H41" i="28"/>
  <c r="H22" i="28"/>
  <c r="J15" i="28"/>
  <c r="H11" i="28"/>
  <c r="H38" i="28"/>
  <c r="H27" i="28"/>
  <c r="H8" i="28"/>
  <c r="H24" i="28"/>
  <c r="C8" i="20"/>
  <c r="R25" i="20"/>
  <c r="R26" i="20" s="1"/>
  <c r="AV13" i="21"/>
  <c r="Z10" i="21"/>
  <c r="Z8" i="21"/>
  <c r="K8" i="21"/>
  <c r="K12" i="21"/>
  <c r="K7" i="21"/>
  <c r="K13" i="21" s="1"/>
  <c r="K11" i="21"/>
  <c r="K26" i="21"/>
  <c r="Z23" i="21"/>
  <c r="Q23" i="21"/>
  <c r="Q22" i="21"/>
  <c r="Q21" i="21"/>
  <c r="Q25" i="21"/>
  <c r="Q20" i="21"/>
  <c r="Q26" i="21" s="1"/>
  <c r="BB38" i="21"/>
  <c r="W37" i="21"/>
  <c r="W32" i="21"/>
  <c r="W36" i="21"/>
  <c r="W35" i="21"/>
  <c r="W34" i="21"/>
  <c r="D14" i="24"/>
  <c r="D23" i="17"/>
  <c r="H43" i="28"/>
  <c r="U39" i="20"/>
  <c r="F38" i="20"/>
  <c r="Q13" i="21"/>
  <c r="Z7" i="21"/>
  <c r="Z9" i="21"/>
  <c r="Z13" i="21" s="1"/>
  <c r="AM13" i="21"/>
  <c r="N26" i="21"/>
  <c r="AV26" i="21"/>
  <c r="AS26" i="21"/>
  <c r="BB33" i="21"/>
  <c r="Z35" i="21"/>
  <c r="W38" i="21"/>
  <c r="AY37" i="21"/>
  <c r="AY32" i="21"/>
  <c r="AY36" i="21"/>
  <c r="AY35" i="21"/>
  <c r="AY34" i="21"/>
  <c r="F25" i="24"/>
  <c r="D9" i="24"/>
  <c r="D39" i="17"/>
  <c r="D28" i="17"/>
  <c r="D20" i="17"/>
  <c r="D9" i="17"/>
  <c r="D44" i="17"/>
  <c r="D45" i="17" s="1"/>
  <c r="D36" i="17"/>
  <c r="D25" i="17"/>
  <c r="D14" i="17"/>
  <c r="D6" i="17"/>
  <c r="D41" i="17"/>
  <c r="D22" i="17"/>
  <c r="D11" i="17"/>
  <c r="D38" i="17"/>
  <c r="D27" i="17"/>
  <c r="D8" i="17"/>
  <c r="D43" i="17"/>
  <c r="D35" i="17"/>
  <c r="D24" i="17"/>
  <c r="D13" i="17"/>
  <c r="D5" i="17"/>
  <c r="D40" i="17"/>
  <c r="D29" i="17"/>
  <c r="D30" i="17" s="1"/>
  <c r="D21" i="17"/>
  <c r="D10" i="17"/>
  <c r="D37" i="17"/>
  <c r="AV34" i="21"/>
  <c r="C25" i="24"/>
  <c r="D24" i="24" s="1"/>
  <c r="H26" i="17"/>
  <c r="H37" i="17"/>
  <c r="D22" i="28"/>
  <c r="D41" i="28"/>
  <c r="N6" i="21"/>
  <c r="N11" i="21"/>
  <c r="T20" i="21"/>
  <c r="T26" i="21" s="1"/>
  <c r="H22" i="21"/>
  <c r="H23" i="21"/>
  <c r="T25" i="21"/>
  <c r="N32" i="21"/>
  <c r="T36" i="21"/>
  <c r="N37" i="21"/>
  <c r="E31" i="24"/>
  <c r="I11" i="25"/>
  <c r="I13" i="25" s="1"/>
  <c r="H21" i="17"/>
  <c r="H29" i="17"/>
  <c r="H40" i="17"/>
  <c r="D14" i="28"/>
  <c r="D15" i="28" s="1"/>
  <c r="D25" i="28"/>
  <c r="D36" i="28"/>
  <c r="D44" i="28"/>
  <c r="D45" i="28" s="1"/>
  <c r="I9" i="12"/>
  <c r="I17" i="12"/>
  <c r="AP13" i="21"/>
  <c r="Z19" i="21"/>
  <c r="Z26" i="21" s="1"/>
  <c r="AP32" i="21"/>
  <c r="AV36" i="21"/>
  <c r="AP37" i="21"/>
  <c r="K7" i="15"/>
  <c r="K11" i="15"/>
  <c r="K15" i="15"/>
  <c r="K19" i="15"/>
  <c r="K23" i="15"/>
  <c r="K27" i="15"/>
  <c r="K31" i="15"/>
  <c r="K35" i="15"/>
  <c r="K39" i="15"/>
  <c r="H24" i="17"/>
  <c r="H35" i="17"/>
  <c r="H43" i="17"/>
  <c r="D20" i="28"/>
  <c r="D28" i="28"/>
  <c r="D39" i="28"/>
  <c r="I16" i="12"/>
  <c r="K20" i="12"/>
  <c r="N7" i="21"/>
  <c r="N12" i="21"/>
  <c r="H19" i="21"/>
  <c r="T21" i="21"/>
  <c r="H24" i="21"/>
  <c r="T32" i="21"/>
  <c r="N33" i="21"/>
  <c r="T37" i="21"/>
  <c r="N38" i="21"/>
  <c r="H21" i="24"/>
  <c r="H27" i="17"/>
  <c r="H38" i="17"/>
  <c r="D12" i="28"/>
  <c r="D23" i="28"/>
  <c r="D42" i="28"/>
  <c r="I15" i="12"/>
  <c r="AV32" i="21"/>
  <c r="AP33" i="21"/>
  <c r="K6" i="15"/>
  <c r="K10" i="15"/>
  <c r="K14" i="15"/>
  <c r="K18" i="15"/>
  <c r="K22" i="15"/>
  <c r="K26" i="15"/>
  <c r="E29" i="15"/>
  <c r="E42" i="15" s="1"/>
  <c r="K30" i="15"/>
  <c r="E33" i="15"/>
  <c r="K34" i="15"/>
  <c r="E37" i="15"/>
  <c r="B13" i="25"/>
  <c r="C28" i="24" s="1"/>
  <c r="H11" i="17"/>
  <c r="J15" i="17"/>
  <c r="H22" i="17"/>
  <c r="H41" i="17"/>
  <c r="H45" i="17" s="1"/>
  <c r="D26" i="28"/>
  <c r="D37" i="28"/>
  <c r="I6" i="12"/>
  <c r="I14" i="12"/>
  <c r="H20" i="21"/>
  <c r="T33" i="21"/>
  <c r="F30" i="24"/>
  <c r="H14" i="17"/>
  <c r="H15" i="17" s="1"/>
  <c r="H25" i="17"/>
  <c r="H36" i="17"/>
  <c r="D21" i="28"/>
  <c r="D29" i="28"/>
  <c r="BB23" i="21" l="1"/>
  <c r="BB25" i="21"/>
  <c r="BB20" i="21"/>
  <c r="BB19" i="21"/>
  <c r="BB24" i="21"/>
  <c r="BB7" i="21"/>
  <c r="BB8" i="21"/>
  <c r="BB10" i="21"/>
  <c r="BB22" i="21"/>
  <c r="Q12" i="7"/>
  <c r="N12" i="7"/>
  <c r="X42" i="15"/>
  <c r="K42" i="15"/>
  <c r="H42" i="15"/>
  <c r="O20" i="3"/>
  <c r="C20" i="3"/>
  <c r="I20" i="12"/>
  <c r="I20" i="2"/>
  <c r="J14" i="2"/>
  <c r="H26" i="21"/>
  <c r="O39" i="20"/>
  <c r="C11" i="25"/>
  <c r="L42" i="16"/>
  <c r="AU42" i="16"/>
  <c r="I20" i="3"/>
  <c r="AL21" i="16"/>
  <c r="T24" i="11"/>
  <c r="D25" i="24"/>
  <c r="C26" i="24"/>
  <c r="D12" i="24"/>
  <c r="W13" i="21"/>
  <c r="N13" i="21"/>
  <c r="H45" i="28"/>
  <c r="D11" i="24"/>
  <c r="X23" i="20"/>
  <c r="X25" i="20"/>
  <c r="X24" i="20"/>
  <c r="D18" i="24"/>
  <c r="D15" i="24"/>
  <c r="E20" i="3"/>
  <c r="AP39" i="21"/>
  <c r="D21" i="24"/>
  <c r="AU63" i="16"/>
  <c r="C26" i="20"/>
  <c r="R39" i="20"/>
  <c r="D22" i="24"/>
  <c r="AL42" i="16"/>
  <c r="AX21" i="16"/>
  <c r="D19" i="24"/>
  <c r="N39" i="21"/>
  <c r="C8" i="25"/>
  <c r="W39" i="21"/>
  <c r="E26" i="21"/>
  <c r="D10" i="24"/>
  <c r="D7" i="24"/>
  <c r="U42" i="15"/>
  <c r="O26" i="20"/>
  <c r="Z32" i="21"/>
  <c r="Z37" i="21"/>
  <c r="T36" i="11"/>
  <c r="BB37" i="21"/>
  <c r="BB39" i="21" s="1"/>
  <c r="F12" i="7"/>
  <c r="X37" i="20"/>
  <c r="X35" i="20"/>
  <c r="X32" i="20"/>
  <c r="X33" i="20"/>
  <c r="G31" i="24"/>
  <c r="H28" i="24"/>
  <c r="H30" i="24"/>
  <c r="G32" i="24"/>
  <c r="C12" i="2"/>
  <c r="C10" i="2"/>
  <c r="C8" i="2"/>
  <c r="C6" i="2"/>
  <c r="C16" i="2"/>
  <c r="C19" i="2"/>
  <c r="C17" i="2"/>
  <c r="C15" i="2"/>
  <c r="C18" i="2"/>
  <c r="C13" i="2"/>
  <c r="C11" i="2"/>
  <c r="C9" i="2"/>
  <c r="C7" i="2"/>
  <c r="C5" i="2"/>
  <c r="D6" i="24"/>
  <c r="AM39" i="21"/>
  <c r="L26" i="20"/>
  <c r="AV39" i="21"/>
  <c r="D13" i="24"/>
  <c r="AJ26" i="21"/>
  <c r="D30" i="28"/>
  <c r="D28" i="24"/>
  <c r="C29" i="24"/>
  <c r="D15" i="17"/>
  <c r="AY39" i="21"/>
  <c r="C13" i="20"/>
  <c r="AG26" i="21"/>
  <c r="X21" i="20"/>
  <c r="X26" i="20" s="1"/>
  <c r="AI63" i="16"/>
  <c r="AI42" i="16"/>
  <c r="AX42" i="16"/>
  <c r="AL63" i="16"/>
  <c r="Q24" i="7"/>
  <c r="F36" i="11"/>
  <c r="N24" i="7"/>
  <c r="C30" i="24"/>
  <c r="E6" i="25"/>
  <c r="E8" i="25"/>
  <c r="E12" i="25"/>
  <c r="C7" i="25"/>
  <c r="M13" i="25"/>
  <c r="L20" i="3"/>
  <c r="T39" i="21"/>
  <c r="H30" i="17"/>
  <c r="D17" i="24"/>
  <c r="C12" i="25"/>
  <c r="C13" i="25" s="1"/>
  <c r="D16" i="24"/>
  <c r="AY13" i="21"/>
  <c r="C10" i="25"/>
  <c r="K39" i="21"/>
  <c r="Z38" i="21"/>
  <c r="X13" i="20"/>
  <c r="D23" i="24"/>
  <c r="C24" i="11"/>
  <c r="O42" i="16"/>
  <c r="F11" i="6"/>
  <c r="L21" i="16"/>
  <c r="I36" i="11"/>
  <c r="N12" i="11"/>
  <c r="BB26" i="21" l="1"/>
  <c r="BB13" i="21"/>
  <c r="Z39" i="21"/>
  <c r="X39" i="20"/>
  <c r="G33" i="24"/>
  <c r="H32" i="24"/>
  <c r="F11" i="3"/>
  <c r="F16" i="3"/>
  <c r="F19" i="3"/>
  <c r="F17" i="3"/>
  <c r="F6" i="3"/>
  <c r="F9" i="3"/>
  <c r="F15" i="3"/>
  <c r="F12" i="3"/>
  <c r="F18" i="3"/>
  <c r="F7" i="3"/>
  <c r="F10" i="3"/>
  <c r="F13" i="3"/>
  <c r="F5" i="3"/>
  <c r="F8" i="3"/>
  <c r="J10" i="2"/>
  <c r="J13" i="2"/>
  <c r="J11" i="2"/>
  <c r="J9" i="2"/>
  <c r="J7" i="2"/>
  <c r="J5" i="2"/>
  <c r="J12" i="2"/>
  <c r="J6" i="2"/>
  <c r="J15" i="2"/>
  <c r="J19" i="2"/>
  <c r="J18" i="2"/>
  <c r="J16" i="2"/>
  <c r="J8" i="2"/>
  <c r="J17" i="2"/>
  <c r="E13" i="25"/>
  <c r="C32" i="24"/>
  <c r="D30" i="24"/>
  <c r="C31" i="24"/>
  <c r="C20" i="2"/>
  <c r="F14" i="3"/>
  <c r="F20" i="3" l="1"/>
  <c r="D32" i="24"/>
  <c r="C33" i="24"/>
  <c r="J20" i="2"/>
</calcChain>
</file>

<file path=xl/sharedStrings.xml><?xml version="1.0" encoding="utf-8"?>
<sst xmlns="http://schemas.openxmlformats.org/spreadsheetml/2006/main" count="2409" uniqueCount="451">
  <si>
    <t>TABELID</t>
  </si>
  <si>
    <t xml:space="preserve">1. </t>
  </si>
  <si>
    <t>Eesti üldpindala jaotus maakategooriate järgi</t>
  </si>
  <si>
    <t>Üldpindala jaotus maakategooriate järgi omandivormiti</t>
  </si>
  <si>
    <t xml:space="preserve">3. </t>
  </si>
  <si>
    <t>Eesti metsasuse jaotus. Metsamaa pindala FRA järgi</t>
  </si>
  <si>
    <t xml:space="preserve">4. </t>
  </si>
  <si>
    <t>Metsamaa pindala kaitserežiimi järgi</t>
  </si>
  <si>
    <t xml:space="preserve">5. </t>
  </si>
  <si>
    <t>Metsamaa looduslikkus</t>
  </si>
  <si>
    <t xml:space="preserve">6. </t>
  </si>
  <si>
    <t>Metsamaa pindala ja tagavara enamuspuuliigiti, RMK, teised (majandatavad eraldi)</t>
  </si>
  <si>
    <t xml:space="preserve">7. </t>
  </si>
  <si>
    <t>Puistute  vanus, RMK, teised (eraldi majandatavad)</t>
  </si>
  <si>
    <t xml:space="preserve">8. </t>
  </si>
  <si>
    <t>Puistute keskmine hektaritagavara enamuspuuliigiti</t>
  </si>
  <si>
    <t xml:space="preserve">9. </t>
  </si>
  <si>
    <t xml:space="preserve">10. </t>
  </si>
  <si>
    <t>Maakondade metsamaa pindala ja tagavara, maakondade metsasus</t>
  </si>
  <si>
    <t>24.</t>
  </si>
  <si>
    <t>EESTI   ÜLDPINDALA  JAOTUS  MAAKATEGOORIATE  JÄRGI</t>
  </si>
  <si>
    <t>M a a k a t e g o o r i a</t>
  </si>
  <si>
    <t>suhteline 
viga
±%</t>
  </si>
  <si>
    <r>
      <t>Riigimetskonnad</t>
    </r>
    <r>
      <rPr>
        <vertAlign val="superscript"/>
        <sz val="12"/>
        <rFont val="Garamond"/>
        <family val="1"/>
        <charset val="186"/>
      </rPr>
      <t>2</t>
    </r>
  </si>
  <si>
    <t>suhteline 
viga 
±%</t>
  </si>
  <si>
    <r>
      <t xml:space="preserve">maakategooria
üldpindalast  </t>
    </r>
    <r>
      <rPr>
        <b/>
        <i/>
        <sz val="10"/>
        <rFont val="Garamond"/>
        <family val="1"/>
        <charset val="186"/>
      </rPr>
      <t>%</t>
    </r>
  </si>
  <si>
    <t>Teised valdajad</t>
  </si>
  <si>
    <t>tuhat ha</t>
  </si>
  <si>
    <t>%</t>
  </si>
  <si>
    <t>Metsamaa</t>
  </si>
  <si>
    <r>
      <t xml:space="preserve">  sealhulgas: </t>
    </r>
    <r>
      <rPr>
        <b/>
        <sz val="11"/>
        <rFont val="Garamond"/>
        <family val="1"/>
        <charset val="186"/>
      </rPr>
      <t>metsaga</t>
    </r>
  </si>
  <si>
    <r>
      <t xml:space="preserve">                    </t>
    </r>
    <r>
      <rPr>
        <b/>
        <sz val="11"/>
        <rFont val="Garamond"/>
        <family val="1"/>
        <charset val="186"/>
      </rPr>
      <t>metsata</t>
    </r>
  </si>
  <si>
    <t>Põõsastik</t>
  </si>
  <si>
    <t>Põllumajandusmaa</t>
  </si>
  <si>
    <r>
      <t xml:space="preserve">  sealhulgas:  </t>
    </r>
    <r>
      <rPr>
        <b/>
        <sz val="11"/>
        <rFont val="Garamond"/>
        <family val="1"/>
        <charset val="186"/>
      </rPr>
      <t>haritav maa</t>
    </r>
  </si>
  <si>
    <t>looduslik rohumaa</t>
  </si>
  <si>
    <t>Soo</t>
  </si>
  <si>
    <t>Siseveed</t>
  </si>
  <si>
    <t>Muud veekogud</t>
  </si>
  <si>
    <t>Asustusala</t>
  </si>
  <si>
    <t>Teed</t>
  </si>
  <si>
    <t>Trassid</t>
  </si>
  <si>
    <t>Karjäärid</t>
  </si>
  <si>
    <t>Muud maad</t>
  </si>
  <si>
    <t>K o k k u</t>
  </si>
  <si>
    <r>
      <t xml:space="preserve"> </t>
    </r>
    <r>
      <rPr>
        <i/>
        <vertAlign val="superscript"/>
        <sz val="11"/>
        <rFont val="Garamond"/>
        <family val="1"/>
        <charset val="186"/>
      </rPr>
      <t>2</t>
    </r>
    <r>
      <rPr>
        <i/>
        <sz val="11"/>
        <rFont val="Garamond"/>
        <family val="1"/>
        <charset val="186"/>
      </rPr>
      <t xml:space="preserve"> Riigimetsa Majandamise Keskuse (RMK) haldusala
</t>
    </r>
  </si>
  <si>
    <t>ÜLDPINDALA  JAOTUS  MAAKATEGOORIATE  JÄRGI  OMANDIVORMITI</t>
  </si>
  <si>
    <t>Riigi-
metskonnad</t>
  </si>
  <si>
    <t>suhte-
line 
viga
±%</t>
  </si>
  <si>
    <t>Füüsiliste 
isikute maa</t>
  </si>
  <si>
    <r>
      <t xml:space="preserve">  sealhulgas: </t>
    </r>
    <r>
      <rPr>
        <b/>
        <sz val="11"/>
        <rFont val="Garamond"/>
        <family val="1"/>
      </rPr>
      <t>metsaga</t>
    </r>
  </si>
  <si>
    <r>
      <t xml:space="preserve">                    </t>
    </r>
    <r>
      <rPr>
        <b/>
        <sz val="11"/>
        <rFont val="Garamond"/>
        <family val="1"/>
      </rPr>
      <t>metsata</t>
    </r>
  </si>
  <si>
    <r>
      <t xml:space="preserve">  sealhulgas:  </t>
    </r>
    <r>
      <rPr>
        <b/>
        <sz val="11"/>
        <rFont val="Garamond"/>
        <family val="1"/>
      </rPr>
      <t>haritav maa</t>
    </r>
  </si>
  <si>
    <r>
      <t xml:space="preserve"> </t>
    </r>
    <r>
      <rPr>
        <i/>
        <vertAlign val="superscript"/>
        <sz val="11"/>
        <rFont val="Garamond"/>
        <family val="1"/>
      </rPr>
      <t>1</t>
    </r>
    <r>
      <rPr>
        <i/>
        <sz val="11"/>
        <rFont val="Garamond"/>
        <family val="1"/>
      </rPr>
      <t xml:space="preserve"> sealhulgas munitsipaalmaa</t>
    </r>
  </si>
  <si>
    <r>
      <t xml:space="preserve"> </t>
    </r>
    <r>
      <rPr>
        <i/>
        <vertAlign val="superscript"/>
        <sz val="11"/>
        <rFont val="Garamond"/>
        <family val="1"/>
      </rPr>
      <t>2</t>
    </r>
    <r>
      <rPr>
        <i/>
        <sz val="11"/>
        <rFont val="Garamond"/>
        <family val="1"/>
      </rPr>
      <t xml:space="preserve"> sealhulgas kirikute-koguduste maa</t>
    </r>
  </si>
  <si>
    <r>
      <t xml:space="preserve"> </t>
    </r>
    <r>
      <rPr>
        <i/>
        <vertAlign val="superscript"/>
        <sz val="11"/>
        <rFont val="Garamond"/>
        <family val="1"/>
      </rPr>
      <t>3</t>
    </r>
    <r>
      <rPr>
        <i/>
        <sz val="11"/>
        <rFont val="Garamond"/>
        <family val="1"/>
      </rPr>
      <t xml:space="preserve"> tagastatav või erastatav maa, sh. kinnistamata riigi reservmaa</t>
    </r>
  </si>
  <si>
    <t>RMK</t>
  </si>
  <si>
    <t>Muu riigimaa</t>
  </si>
  <si>
    <t>Füüsiliste isikute maa</t>
  </si>
  <si>
    <t>Juriidiliste isikute maa</t>
  </si>
  <si>
    <t>Omand määramata</t>
  </si>
  <si>
    <t>EESTIMAA METSASUSE  JAOTUS</t>
  </si>
  <si>
    <t>Nimetus</t>
  </si>
  <si>
    <t xml:space="preserve">Eesti  pindala </t>
  </si>
  <si>
    <t>Metsamaa pindala</t>
  </si>
  <si>
    <t>Metsasuse</t>
  </si>
  <si>
    <t>Metsade osakaal kogu Eestis</t>
  </si>
  <si>
    <t>Metsade osakaal Peipsi järveta</t>
  </si>
  <si>
    <t>Metsade osakaal Peipsi ja Võrtsjärveta</t>
  </si>
  <si>
    <t>Puistute osakaal kogu Eestis</t>
  </si>
  <si>
    <t>Puistute osakaal Peipsi järveta</t>
  </si>
  <si>
    <t>Puistute osakaal Peipsi ja Võrtsjärveta</t>
  </si>
  <si>
    <t>METSAMAA  PINDALA  KAITSEREŽIIMI  JÄRGI</t>
  </si>
  <si>
    <t>P i n d a l a  kokku</t>
  </si>
  <si>
    <t>Riigimetskonnad</t>
  </si>
  <si>
    <t>METSAMAA  LOODUSLIKKUS</t>
  </si>
  <si>
    <t>Looduslikkuse
klass</t>
  </si>
  <si>
    <t>Pindala</t>
  </si>
  <si>
    <t>suhteline 
viga ±%</t>
  </si>
  <si>
    <t>Primaarne</t>
  </si>
  <si>
    <t>sh. loodusmets</t>
  </si>
  <si>
    <t>Muudetud looduslik</t>
  </si>
  <si>
    <t>Pool-looduslik</t>
  </si>
  <si>
    <t>Istandused</t>
  </si>
  <si>
    <t>Looduslikkuse klassid (FRA 2005 järgi):
– primaarne (looduslikult uuenenud kohalike puuliikidega, selged majandustegevuse jäljed puuduvad)
– muudetud looduslik (looduslikult uuenenud kohalike liikidega, inimtegevuse jälgedega)
– pool-looduslik (kohalike liikidega kultiveeritud või LUKi abil uuenenud)</t>
  </si>
  <si>
    <t xml:space="preserve">Märkus: 
Eesti on muutnud loodusmetsa ('Natural forests') konseptsiooni ÜRO FRA aruandluses, viies selle vastavusse FRA 2015 ja ITTO definitsioonidele. 
Vastavalt sellele on FRA 2015 raportis 'Primary forest' real avaldatud loodusmetsa pindala, ülejäänud (FRA 2005) primaarmetsad klassis 'Other naturally regenerated forest'. </t>
  </si>
  <si>
    <t>METSAMAA  PINDALA  JA  TAGAVARA  ENAMUSPUULIIGITI</t>
  </si>
  <si>
    <t>Enamuspuuliik</t>
  </si>
  <si>
    <t>P i n d a l a</t>
  </si>
  <si>
    <t>T a g a v a r a</t>
  </si>
  <si>
    <t>Hektaritagavara</t>
  </si>
  <si>
    <t>tuhat tm</t>
  </si>
  <si>
    <t>tm/ha</t>
  </si>
  <si>
    <t>Mänd</t>
  </si>
  <si>
    <t>Kuusk</t>
  </si>
  <si>
    <t>Kask</t>
  </si>
  <si>
    <t>Haab</t>
  </si>
  <si>
    <t>Sanglepp</t>
  </si>
  <si>
    <t>Hall lepp</t>
  </si>
  <si>
    <t>Teised</t>
  </si>
  <si>
    <t>R i i g i m e t s k o n n a d</t>
  </si>
  <si>
    <t>T e i s e d    v a l d a j a d</t>
  </si>
  <si>
    <t>PUISTUTE  KESKMINE  VANUS</t>
  </si>
  <si>
    <t>Kõik  k o k k u</t>
  </si>
  <si>
    <t>Vanus
    a.</t>
  </si>
  <si>
    <t>Keskmine</t>
  </si>
  <si>
    <t>PUISTUTE  KESKMINE  HEKTARITAGAVARA  ENAMUSPUULIIGITI</t>
  </si>
  <si>
    <t>PUISTUTE  PINDALA,  TAGAVARA  JA  JUURDEKASV  ENAMUSPUULIIGITI</t>
  </si>
  <si>
    <t>MAAKONDADE  METSAMAA  PINDALA  JA  TAGAVARA</t>
  </si>
  <si>
    <t>M a a k o n d</t>
  </si>
  <si>
    <t>Üldpindala</t>
  </si>
  <si>
    <r>
      <t xml:space="preserve">Metsa-suse
</t>
    </r>
    <r>
      <rPr>
        <b/>
        <i/>
        <sz val="12"/>
        <rFont val="Garamond"/>
        <family val="1"/>
      </rPr>
      <t>%</t>
    </r>
  </si>
  <si>
    <t>Metsamaa tagavara</t>
  </si>
  <si>
    <t>Kaitsemets</t>
  </si>
  <si>
    <t>suhteline
viga ±%</t>
  </si>
  <si>
    <t>Harju maakond</t>
  </si>
  <si>
    <t>Hiiu maakond</t>
  </si>
  <si>
    <t>Ida-Viru maakond</t>
  </si>
  <si>
    <t>Järva maakond</t>
  </si>
  <si>
    <t>Jõgeva maakond</t>
  </si>
  <si>
    <t>Lääne maakond</t>
  </si>
  <si>
    <t>Lääne-Viru maakond</t>
  </si>
  <si>
    <t>Pärnu maakond</t>
  </si>
  <si>
    <t>Põlva maakond</t>
  </si>
  <si>
    <t>Rapla maakond</t>
  </si>
  <si>
    <t>Saare maakond</t>
  </si>
  <si>
    <t>Tartu maakond</t>
  </si>
  <si>
    <t>Valga maakond</t>
  </si>
  <si>
    <t>Viljandi maakond</t>
  </si>
  <si>
    <t>Võru maakond</t>
  </si>
  <si>
    <t>Keskmine täius ja rinnaspindala, RMK, teised</t>
  </si>
  <si>
    <t>Keskmine boniteet, RMK, teised (eraldi majandatavad)</t>
  </si>
  <si>
    <t>Boniteet</t>
  </si>
  <si>
    <t>KESKMINE TÄIUS JA RINNASPINDALA  ENAMUSPUULIIGITI</t>
  </si>
  <si>
    <t>täius</t>
  </si>
  <si>
    <t>rinnas-pindala</t>
  </si>
  <si>
    <t>KOKKU</t>
  </si>
  <si>
    <t>Majandatavad metsad *</t>
  </si>
  <si>
    <t>MAJANDATAVA* METSAMAA  PINDALA  JA  TAGAVARA  ENAMUSPUULIIGITI</t>
  </si>
  <si>
    <t>Metsade osakaal FRA järgi kogu Eestis</t>
  </si>
  <si>
    <t>Metsade osakaal FRA järgi Peipsi järveta</t>
  </si>
  <si>
    <t>Metsade osakaal FRA järgi Peipsi ja Võrtsjärveta</t>
  </si>
  <si>
    <t xml:space="preserve">11. </t>
  </si>
  <si>
    <t xml:space="preserve">12. </t>
  </si>
  <si>
    <t>MAJANDATAVATE PUISTUTE  PINDALA,  TAGAVARA  JA  JUURDEKASV  ENAMUSPUULIIGITI</t>
  </si>
  <si>
    <t>Juurdekasv aastas</t>
  </si>
  <si>
    <r>
      <t>Muud veekogud</t>
    </r>
    <r>
      <rPr>
        <b/>
        <vertAlign val="superscript"/>
        <sz val="11"/>
        <rFont val="Garamond"/>
        <family val="1"/>
        <charset val="186"/>
      </rPr>
      <t>1</t>
    </r>
  </si>
  <si>
    <r>
      <t xml:space="preserve"> </t>
    </r>
    <r>
      <rPr>
        <i/>
        <vertAlign val="superscript"/>
        <sz val="11"/>
        <rFont val="Garamond"/>
        <family val="1"/>
        <charset val="186"/>
      </rPr>
      <t>1</t>
    </r>
    <r>
      <rPr>
        <i/>
        <sz val="11"/>
        <rFont val="Garamond"/>
        <family val="1"/>
        <charset val="186"/>
      </rPr>
      <t xml:space="preserve"> Maakondade vahel jagamata Narva jõgi, Peipsi järv, Lämmi järv, Pihkva järv, Võrtsjärve ja Kulje laht
     </t>
    </r>
  </si>
  <si>
    <t>Eesti  pindala</t>
  </si>
  <si>
    <t>Kõik  kokku</t>
  </si>
  <si>
    <t>18.</t>
  </si>
  <si>
    <t>Metsamaa tüpoloogiline jagunemine RMK, teised (majandatavad eraldi)</t>
  </si>
  <si>
    <t>METSAMAA  TÜPOLOOGILINE  JAGUNEMINE  (KASVUKOHATÜÜBID)</t>
  </si>
  <si>
    <t>LL</t>
  </si>
  <si>
    <t>KL</t>
  </si>
  <si>
    <t>LU</t>
  </si>
  <si>
    <t>SM</t>
  </si>
  <si>
    <t>KN</t>
  </si>
  <si>
    <t>JP</t>
  </si>
  <si>
    <t>PH</t>
  </si>
  <si>
    <t>JM</t>
  </si>
  <si>
    <t>MS</t>
  </si>
  <si>
    <t>KM</t>
  </si>
  <si>
    <t>SL</t>
  </si>
  <si>
    <t>JK</t>
  </si>
  <si>
    <t>ND</t>
  </si>
  <si>
    <t>SJ</t>
  </si>
  <si>
    <t>AN</t>
  </si>
  <si>
    <t>TA</t>
  </si>
  <si>
    <t>TR</t>
  </si>
  <si>
    <t>OS</t>
  </si>
  <si>
    <t>KR</t>
  </si>
  <si>
    <t>SN</t>
  </si>
  <si>
    <t>LD</t>
  </si>
  <si>
    <t>MD</t>
  </si>
  <si>
    <t>SS</t>
  </si>
  <si>
    <t>RB</t>
  </si>
  <si>
    <t xml:space="preserve"> Puistangud</t>
  </si>
  <si>
    <t>PU</t>
  </si>
  <si>
    <t>MAJANDATAVATE METSADE  TÜPOLOOGILINE  JAGUNEMINE  (KASVUKOHATÜÜBID)</t>
  </si>
  <si>
    <t>Metsatüüp</t>
  </si>
  <si>
    <t>KKT</t>
  </si>
  <si>
    <t>Metsakasvukohatüüp</t>
  </si>
  <si>
    <t>Loometsad</t>
  </si>
  <si>
    <t>Kastikuloo</t>
  </si>
  <si>
    <t>Leesikaloo</t>
  </si>
  <si>
    <t>Lubikaloo</t>
  </si>
  <si>
    <t>Kokku</t>
  </si>
  <si>
    <t>Kanarbiku</t>
  </si>
  <si>
    <t>Sambliku</t>
  </si>
  <si>
    <t>Jänesekapsa-mustika</t>
  </si>
  <si>
    <t>Jänesekapsa-pohla</t>
  </si>
  <si>
    <t>Karusambla-mustika</t>
  </si>
  <si>
    <t>Mustika</t>
  </si>
  <si>
    <t>Pohla</t>
  </si>
  <si>
    <t>Palumetsad</t>
  </si>
  <si>
    <t>Jänesekapsa</t>
  </si>
  <si>
    <t>Sinilille</t>
  </si>
  <si>
    <t>Salumetsad</t>
  </si>
  <si>
    <t>Naadi</t>
  </si>
  <si>
    <t>Sõnajala</t>
  </si>
  <si>
    <t>Angervaksa</t>
  </si>
  <si>
    <t>Osja</t>
  </si>
  <si>
    <t>Tarna-angervaksa</t>
  </si>
  <si>
    <t>Tarna</t>
  </si>
  <si>
    <t>Karusambla</t>
  </si>
  <si>
    <t>Sinika</t>
  </si>
  <si>
    <t>Rabastuvad metsad</t>
  </si>
  <si>
    <t>JO</t>
  </si>
  <si>
    <t>Jänesekapsa-kõdusoo</t>
  </si>
  <si>
    <t>MO</t>
  </si>
  <si>
    <t>Mustika-kõdusoo</t>
  </si>
  <si>
    <t>Lodu</t>
  </si>
  <si>
    <t>Madalsoo</t>
  </si>
  <si>
    <t>Raba</t>
  </si>
  <si>
    <t>Siirdesoo</t>
  </si>
  <si>
    <t>Soometsad</t>
  </si>
  <si>
    <t>Puistangud</t>
  </si>
  <si>
    <r>
      <t>PUISTUTE  JAGUNEMINE  VANUSEKLASSIDESSE  ENAMUSPUULIIGI  JÄRGI</t>
    </r>
    <r>
      <rPr>
        <sz val="12"/>
        <rFont val="Garamond"/>
        <family val="1"/>
      </rPr>
      <t xml:space="preserve">  (10 a. vanuseklassid)</t>
    </r>
  </si>
  <si>
    <t>E n a m u s p u u l i i k</t>
  </si>
  <si>
    <t>tuh.
ha</t>
  </si>
  <si>
    <t>...10</t>
  </si>
  <si>
    <t>11...20</t>
  </si>
  <si>
    <t>21...30</t>
  </si>
  <si>
    <t>31...40</t>
  </si>
  <si>
    <t>41...50</t>
  </si>
  <si>
    <t>51...60</t>
  </si>
  <si>
    <t>61...70</t>
  </si>
  <si>
    <t>71...80</t>
  </si>
  <si>
    <t>81...90</t>
  </si>
  <si>
    <t>91...100</t>
  </si>
  <si>
    <t>101...110</t>
  </si>
  <si>
    <t>111...120</t>
  </si>
  <si>
    <t>121...130</t>
  </si>
  <si>
    <t>131...140</t>
  </si>
  <si>
    <t>141...</t>
  </si>
  <si>
    <t xml:space="preserve">suhteline
viga ±% </t>
  </si>
  <si>
    <t>Vanuse-
klass
(aastates)</t>
  </si>
  <si>
    <t>13.</t>
  </si>
  <si>
    <r>
      <t>MAJANDATAVATE PUISTUTE  JAGUNEMINE  VANUSEKLASSIDESSE  ENAMUSPUULIIGI  JÄRGI</t>
    </r>
    <r>
      <rPr>
        <sz val="12"/>
        <rFont val="Garamond"/>
        <family val="1"/>
      </rPr>
      <t xml:space="preserve">  (10 a. vanuseklassid)</t>
    </r>
  </si>
  <si>
    <t xml:space="preserve">Juurdekasv </t>
  </si>
  <si>
    <t>tm/ha
aastas</t>
  </si>
  <si>
    <t>Kõik kokku</t>
  </si>
  <si>
    <t>METSAMAA   TAGAVARA  JUURDEKASV  ENAMUSPUULIIGITI</t>
  </si>
  <si>
    <t xml:space="preserve"> MAJANDATAVATE PUISTUTE  KESKMINE  VANUS</t>
  </si>
  <si>
    <t>PUISTUTE   KESKMINE BONITEET  ENAMUSPUULIIGITI</t>
  </si>
  <si>
    <t xml:space="preserve">MAJANDATAVATE PUISTUTE  KESKMINE BONITEET  ENAMUSPUULIIGITI </t>
  </si>
  <si>
    <t>Metsamaa juurdekasv enamuspuuliigiti, RMK, teised</t>
  </si>
  <si>
    <t>R a i e   l i i k</t>
  </si>
  <si>
    <t>V ä l j a r a i e</t>
  </si>
  <si>
    <t xml:space="preserve">suhteline
viga  ±% </t>
  </si>
  <si>
    <t>Muud raied</t>
  </si>
  <si>
    <t>Grupp</t>
  </si>
  <si>
    <t>nimetus</t>
  </si>
  <si>
    <t>Valgustusraie</t>
  </si>
  <si>
    <t>Harvendusraie</t>
  </si>
  <si>
    <t>Sanitaarraie</t>
  </si>
  <si>
    <t>sh. surnud puitu</t>
  </si>
  <si>
    <t>Raied  kokku</t>
  </si>
  <si>
    <t>Lageraie</t>
  </si>
  <si>
    <t>Aegjärkne raie</t>
  </si>
  <si>
    <t>Valikraie</t>
  </si>
  <si>
    <t>Hooldusraie</t>
  </si>
  <si>
    <t>Uuendusraie</t>
  </si>
  <si>
    <t>Puuliik</t>
  </si>
  <si>
    <t>19.</t>
  </si>
  <si>
    <t>20.</t>
  </si>
  <si>
    <t>21.</t>
  </si>
  <si>
    <t xml:space="preserve">14. </t>
  </si>
  <si>
    <t xml:space="preserve">15. </t>
  </si>
  <si>
    <t xml:space="preserve">16. </t>
  </si>
  <si>
    <t xml:space="preserve">17. </t>
  </si>
  <si>
    <t xml:space="preserve">tm/ha
</t>
  </si>
  <si>
    <r>
      <t xml:space="preserve">PUISTUTE  HEKTARITAGAVARA ENAMUSPUULIIGITI JA VANUSEKLASSIDESSE   JÄRGI
</t>
    </r>
    <r>
      <rPr>
        <sz val="12"/>
        <rFont val="Garamond"/>
        <family val="1"/>
      </rPr>
      <t xml:space="preserve"> (10 a. vanuseklassid)</t>
    </r>
  </si>
  <si>
    <t>hall lepp</t>
  </si>
  <si>
    <t xml:space="preserve">suht.
viga
±% </t>
  </si>
  <si>
    <t>Boniteedi-klass</t>
  </si>
  <si>
    <t>1A</t>
  </si>
  <si>
    <t>5A-5B</t>
  </si>
  <si>
    <t xml:space="preserve">PUISTUTE JAGUNEMINE BONITEEDIKLASSIDESSE JA ENAMUSPUULIIGITI </t>
  </si>
  <si>
    <t>T e i s e d  v a l d a j a d</t>
  </si>
  <si>
    <t>METSAMAA  PINDALA  JAGUNEMINE  ARENGUKLASSIDESSE  ENAMUSPUULIIGI  JÄRGI</t>
  </si>
  <si>
    <t>Arengu-
klass</t>
  </si>
  <si>
    <t>Lage ala</t>
  </si>
  <si>
    <t>Selguseta ala</t>
  </si>
  <si>
    <t>Noorendik</t>
  </si>
  <si>
    <t>Latimets</t>
  </si>
  <si>
    <t>Keskealine</t>
  </si>
  <si>
    <t>Valmiv mets</t>
  </si>
  <si>
    <t>Küps mets</t>
  </si>
  <si>
    <t>T e i s e d   v a l d a j a d</t>
  </si>
  <si>
    <t>MAJANDATAVA METSAMAA  PINDALA  JAGUNEMINE  ARENGUKLASSIDESSE  ENAMUSPUULIIGI  JÄRGI</t>
  </si>
  <si>
    <t>Metsamaa pindala jagunemine arenguklassidesse ja enamuspuuliigiti, RMK, teised (majandatavad eraldi)</t>
  </si>
  <si>
    <t>Metsamaa hektaritagavara arenguklassides ja enamuspuuliigiti, RMK, teised (majandatavad eraldi)</t>
  </si>
  <si>
    <t>METSAMAA HEKTARITAGAVARA  ARENGUKLASSIDES JA  ENAMUSPUULIIGI  JÄRGI</t>
  </si>
  <si>
    <t>MAJANDATAVA METSAMAA   HEKTARITAGAVARA  ARENGUKLASSIDES JA  ENAMUSPUULIIGI  JÄRGI</t>
  </si>
  <si>
    <t xml:space="preserve">
tm/ha</t>
  </si>
  <si>
    <t>Tagavara puuliigiti, RMK, teised (eraldi majandatavad)</t>
  </si>
  <si>
    <t>Surnud metsa tagavara metsamaal puuliikide lõikes, RMK, teised</t>
  </si>
  <si>
    <t>Metsamaa kahjustused</t>
  </si>
  <si>
    <t>PUULIIKIDE  TAGAVARA  METSAMAAL</t>
  </si>
  <si>
    <t>P u u l i i k</t>
  </si>
  <si>
    <t>Tamm</t>
  </si>
  <si>
    <t>Saar</t>
  </si>
  <si>
    <t>Vaher</t>
  </si>
  <si>
    <t>Pärn</t>
  </si>
  <si>
    <t>Remmelgas</t>
  </si>
  <si>
    <t>Toomingas</t>
  </si>
  <si>
    <t>Teised lehtpuud</t>
  </si>
  <si>
    <r>
      <t>K o k k u</t>
    </r>
    <r>
      <rPr>
        <sz val="12"/>
        <rFont val="Garamond"/>
        <family val="1"/>
      </rPr>
      <t xml:space="preserve">  (kasvavad puud)</t>
    </r>
  </si>
  <si>
    <r>
      <t xml:space="preserve">Keskmiselt  </t>
    </r>
    <r>
      <rPr>
        <b/>
        <sz val="12"/>
        <rFont val="Garamond"/>
        <family val="1"/>
      </rPr>
      <t>tm/ha</t>
    </r>
  </si>
  <si>
    <r>
      <t>Kuivanud</t>
    </r>
    <r>
      <rPr>
        <sz val="12"/>
        <rFont val="Garamond"/>
        <family val="1"/>
      </rPr>
      <t xml:space="preserve"> (jalalseisev)</t>
    </r>
  </si>
  <si>
    <t>Murdunud ja lamapuud</t>
  </si>
  <si>
    <r>
      <t>K o k k u</t>
    </r>
    <r>
      <rPr>
        <sz val="12"/>
        <rFont val="Garamond"/>
        <family val="1"/>
      </rPr>
      <t xml:space="preserve">  (surnud puit)</t>
    </r>
  </si>
  <si>
    <t>Metsamaal  kokku</t>
  </si>
  <si>
    <t>PP</t>
  </si>
  <si>
    <t>OP</t>
  </si>
  <si>
    <t>LM</t>
  </si>
  <si>
    <t>PN</t>
  </si>
  <si>
    <t>KU</t>
  </si>
  <si>
    <t>PI</t>
  </si>
  <si>
    <t>TL</t>
  </si>
  <si>
    <t>TM</t>
  </si>
  <si>
    <t>RE</t>
  </si>
  <si>
    <t>VA</t>
  </si>
  <si>
    <t>SA</t>
  </si>
  <si>
    <t>HB</t>
  </si>
  <si>
    <t>LH</t>
  </si>
  <si>
    <t>LV</t>
  </si>
  <si>
    <t>KP</t>
  </si>
  <si>
    <t>KS</t>
  </si>
  <si>
    <t>MA</t>
  </si>
  <si>
    <t>JA</t>
  </si>
  <si>
    <t>Künnapuu</t>
  </si>
  <si>
    <t>Jalakas</t>
  </si>
  <si>
    <t>Lehis</t>
  </si>
  <si>
    <t>Pihlakas</t>
  </si>
  <si>
    <t>Pappel</t>
  </si>
  <si>
    <t>Õunapuu</t>
  </si>
  <si>
    <t>SURNUD METSA TAGAVARA METSAMAAL PUULIIKIDE LÕIKES</t>
  </si>
  <si>
    <t>Kuivanud puud</t>
  </si>
  <si>
    <t>Metsamaal kokku</t>
  </si>
  <si>
    <t>Puistute pindala, tagavara, ja juurdekasv enamuspuuliigiti RMK , teised (majandatavad eraldi)</t>
  </si>
  <si>
    <t>Puistute jagunemine vanusklassidesse, puuliigiti  RMK , teised (majandatavad eraldi)</t>
  </si>
  <si>
    <t>Puistute jagunemine boniteediklassidesse ja enamuspuuliigiti  RMK , teised (majandatavad eraldi)</t>
  </si>
  <si>
    <t>Puistute hektaritagavara enamuspuuliigiti ja vanuseklasside järgi (10 a. vanuseklassid)</t>
  </si>
  <si>
    <t>2.</t>
  </si>
  <si>
    <t>22.</t>
  </si>
  <si>
    <t>23.</t>
  </si>
  <si>
    <t xml:space="preserve"> tm/ha</t>
  </si>
  <si>
    <t>Rangelt kaitstavad metsad</t>
  </si>
  <si>
    <t>Maj. piiranguga metsad</t>
  </si>
  <si>
    <t>Maj. piiranguta metsad</t>
  </si>
  <si>
    <t>* v.a. rangelt kaitstavad metsad</t>
  </si>
  <si>
    <t>Kaitserežiim</t>
  </si>
  <si>
    <t>Tabel 4</t>
  </si>
  <si>
    <t>Tabel 5</t>
  </si>
  <si>
    <t>Tabel 6</t>
  </si>
  <si>
    <t>Puistud</t>
  </si>
  <si>
    <t>Metsata</t>
  </si>
  <si>
    <t>XX</t>
  </si>
  <si>
    <t>Tabel 12</t>
  </si>
  <si>
    <t xml:space="preserve"> tuh  tm  aastas</t>
  </si>
  <si>
    <t>Sooviku-metsad</t>
  </si>
  <si>
    <t>Kõdusoo-metsad</t>
  </si>
  <si>
    <t>Nõmme-metsad</t>
  </si>
  <si>
    <t>Laane-metsad</t>
  </si>
  <si>
    <t>* Majandatav metsamaa on metsamaa ilma rangekaitse all oleva metsamaata</t>
  </si>
  <si>
    <t>Viie aasta keskmine raie maht</t>
  </si>
  <si>
    <t>Prioriteet</t>
  </si>
  <si>
    <t>Kaitse nimetus</t>
  </si>
  <si>
    <t>Kiht</t>
  </si>
  <si>
    <t>reservaat</t>
  </si>
  <si>
    <t>\looduskaitse\KR_reservaat</t>
  </si>
  <si>
    <t>looduslik skv</t>
  </si>
  <si>
    <t>\looduskaitse\KR_looduslik_skv</t>
  </si>
  <si>
    <t>hooldatav skv</t>
  </si>
  <si>
    <t>\looduskaitse\KR_hooldatav_skv</t>
  </si>
  <si>
    <t>püsielupaiga skv</t>
  </si>
  <si>
    <t>\looduskaitse\KR_pysielupaik_skv</t>
  </si>
  <si>
    <t>loomad I kategooria</t>
  </si>
  <si>
    <t>\looduskaitse\KR_loomad_I</t>
  </si>
  <si>
    <t>seened I kategooria</t>
  </si>
  <si>
    <t>\looduskaitse\KR_seened_samblikud_I</t>
  </si>
  <si>
    <t>taimed I kategooria</t>
  </si>
  <si>
    <t>\looduskaitse\KR_taimed_I</t>
  </si>
  <si>
    <t>VEP eramaal lepinguga</t>
  </si>
  <si>
    <t>\looduskaitse\vaartused\vep_lepingud</t>
  </si>
  <si>
    <t>VEP riigimaal</t>
  </si>
  <si>
    <t>\looduskaitse\KR_vep</t>
  </si>
  <si>
    <t>projekteeritav reservaat</t>
  </si>
  <si>
    <t>\looduskaitse\KR_projekteeritavad_voondid</t>
  </si>
  <si>
    <t>projekteeritav püsielupaiga skv</t>
  </si>
  <si>
    <t>projekteeritav looduslik skv</t>
  </si>
  <si>
    <t>projekteeritav hooldatav skv</t>
  </si>
  <si>
    <t>Majanduspiiranguga metsad</t>
  </si>
  <si>
    <t>kohaliku objekti piiranguvöönd</t>
  </si>
  <si>
    <t>\looduskaitse\KR_kohalik_objekt_pv</t>
  </si>
  <si>
    <t>piiranguvöönd</t>
  </si>
  <si>
    <t>\looduskaitse\KR_piirang</t>
  </si>
  <si>
    <t>püsielupaiga piiranguvöönd</t>
  </si>
  <si>
    <t>\looduskaitse\KR_pysielupaik_pv</t>
  </si>
  <si>
    <t>üksikobjekt kaitsetsoon</t>
  </si>
  <si>
    <t>\looduskaitse\KR_yksikobjekti_kaitsetsoon</t>
  </si>
  <si>
    <t>hoiuala</t>
  </si>
  <si>
    <t>\looduskaitse\KR_hoiuala</t>
  </si>
  <si>
    <t>projekteeritav üksikobjekt</t>
  </si>
  <si>
    <t>\looduskaitse\KR_proj_yobj_tsoon</t>
  </si>
  <si>
    <t>projekteeritav hoiuala</t>
  </si>
  <si>
    <t>\looduskaitse\KR_projekteeritav</t>
  </si>
  <si>
    <t>projekteeritav piiranguvöönd</t>
  </si>
  <si>
    <t>taimed II kategooria</t>
  </si>
  <si>
    <t>\looduskaitse\KR_taimed_II</t>
  </si>
  <si>
    <t>loomad II kategooria</t>
  </si>
  <si>
    <t>\looduskaitse\KR_loomad_II</t>
  </si>
  <si>
    <t>seened II kategooria</t>
  </si>
  <si>
    <t>\looduskaitse\KR_seened_samblikud_II</t>
  </si>
  <si>
    <t>ranna või kaldakaitse</t>
  </si>
  <si>
    <t>korduv üleujutusala</t>
  </si>
  <si>
    <t>Täiendav tingimus</t>
  </si>
  <si>
    <t>tyyp IN  [(KLKA;R);(KMKA;R);(KRP;R)]</t>
  </si>
  <si>
    <t>tyyp IN  (PY;PYS)</t>
  </si>
  <si>
    <t>tyyp IN  [(KLKA;S);(KMKA;S);(KRP;S)]</t>
  </si>
  <si>
    <t>tyyp IN  [(KLKA;H);(KMKA;H);(KRP;H)]</t>
  </si>
  <si>
    <t>tyyp IN  (PY;PYP)</t>
  </si>
  <si>
    <t>tyyp='H'</t>
  </si>
  <si>
    <t>tyyp!='H'</t>
  </si>
  <si>
    <t xml:space="preserve"> KAHJUSTATUD METSAMAA  PINDALA ENAMUSPUULIIGI JÄRGI</t>
  </si>
  <si>
    <t>Graafikule</t>
  </si>
  <si>
    <t>Metsaga metsamaa</t>
  </si>
  <si>
    <t>Metsata metsamaa</t>
  </si>
  <si>
    <r>
      <t xml:space="preserve">Muu riigimaa - </t>
    </r>
    <r>
      <rPr>
        <sz val="11"/>
        <rFont val="Calibri"/>
        <family val="2"/>
        <charset val="186"/>
        <scheme val="minor"/>
      </rPr>
      <t xml:space="preserve"> sealhulgas munitsipaalmaa</t>
    </r>
  </si>
  <si>
    <r>
      <t xml:space="preserve">Juriidiliste isikute maa - </t>
    </r>
    <r>
      <rPr>
        <sz val="11"/>
        <rFont val="Calibri"/>
        <family val="2"/>
        <charset val="186"/>
        <scheme val="minor"/>
      </rPr>
      <t xml:space="preserve"> sealhulgas kirikute-koguduste maa</t>
    </r>
  </si>
  <si>
    <r>
      <t xml:space="preserve">Omand määramata - </t>
    </r>
    <r>
      <rPr>
        <sz val="11"/>
        <rFont val="Calibri"/>
        <family val="2"/>
        <charset val="186"/>
        <scheme val="minor"/>
      </rPr>
      <t xml:space="preserve"> tagastatav või erastatav maa, sh. kinnistamata riigi reservmaa</t>
    </r>
  </si>
  <si>
    <t>Kaitse-režiim</t>
  </si>
  <si>
    <t>Kaitserežiimi järgne jaotus on koostatud alloleva abitabeli põhjal. 
Kaitsekategooriad prioriteetide järjekorras ja üksteist välistavad (ilma kattuvusteta)</t>
  </si>
  <si>
    <t>\gsavalik.envir.ee\geoserver\kitsendused\metsakas_kpois_
RANNA_VOI_KALDA_PIIRANGUVOOND</t>
  </si>
  <si>
    <t>\gsavalik.envir.ee\geoserver\kitsendused\metsakas_kpois_
KORDUV_ULEUJUTUSALA</t>
  </si>
  <si>
    <t>projekteeritav püsielupaiga piiranguvöönd</t>
  </si>
  <si>
    <r>
      <t xml:space="preserve">MAJANDATAVATE PUISTUTE  HEKTARITAGAVARA ENAMUSPUULIIGITI JA 
VANUSEKLASSIDESSE   JÄRGI </t>
    </r>
    <r>
      <rPr>
        <sz val="12"/>
        <rFont val="Garamond"/>
        <family val="1"/>
      </rPr>
      <t xml:space="preserve"> (10 a. vanuseklassid)</t>
    </r>
  </si>
  <si>
    <t xml:space="preserve">               M e t s a m a a </t>
  </si>
  <si>
    <t xml:space="preserve"> tuh  ha</t>
  </si>
  <si>
    <t>kont</t>
  </si>
  <si>
    <r>
      <t>Muu 
riigimaa</t>
    </r>
    <r>
      <rPr>
        <vertAlign val="superscript"/>
        <sz val="12"/>
        <rFont val="Garamond"/>
        <family val="1"/>
      </rPr>
      <t>1</t>
    </r>
  </si>
  <si>
    <r>
      <t>Juriidiliste 
isikute maa</t>
    </r>
    <r>
      <rPr>
        <vertAlign val="superscript"/>
        <sz val="12"/>
        <rFont val="Garamond"/>
        <family val="1"/>
      </rPr>
      <t>2</t>
    </r>
  </si>
  <si>
    <r>
      <t>Omand
määramata</t>
    </r>
    <r>
      <rPr>
        <vertAlign val="superscript"/>
        <sz val="12"/>
        <rFont val="Garamond"/>
        <family val="1"/>
      </rPr>
      <t>3</t>
    </r>
  </si>
  <si>
    <t xml:space="preserve">      P u i s t u d</t>
  </si>
  <si>
    <t>Range kaitsega mets</t>
  </si>
  <si>
    <t>\looduskaitse\vaartused\natura_elupaik
\looduskaitse\KR_piirang
\looduskaitse\KR_pysielupaik_pv
\looduskaitse\KR_hoiuala</t>
  </si>
  <si>
    <t>NATURA metsaelupaik 
RMK hallataval maal 
(piiranguvööndites, püsielupaiga piiranguvööndites ja hoiualadel)</t>
  </si>
  <si>
    <t xml:space="preserve">pohityyp IN ('2180','9050','9060' ,'9010*','9020*','9080*','9180*', '91D0*','91E0*','91F0')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</si>
</sst>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
    <numFmt numFmtId="165" formatCode="#,##0.0"/>
    <numFmt numFmtId="166" formatCode="0.0"/>
    <numFmt numFmtId="167" formatCode="0.0000"/>
  </numFmts>
  <fonts count="69">
    <font>
      <sz val="10"/>
      <name val="Arial"/>
      <family val="2"/>
      <charset val="186"/>
    </font>
    <font>
      <b/>
      <sz val="22"/>
      <color rgb="FF000000"/>
      <name val="Verdana"/>
      <family val="2"/>
    </font>
    <font>
      <sz val="12"/>
      <color rgb="FF000000"/>
      <name val="Verdana"/>
      <family val="2"/>
    </font>
    <font>
      <sz val="12"/>
      <color rgb="FF000000"/>
      <name val="Arial"/>
      <family val="2"/>
    </font>
    <font>
      <i/>
      <sz val="11"/>
      <color rgb="FF000000"/>
      <name val="Garamond"/>
      <family val="1"/>
    </font>
    <font>
      <b/>
      <sz val="11"/>
      <color rgb="FF000000"/>
      <name val="Garamond"/>
      <family val="1"/>
    </font>
    <font>
      <b/>
      <i/>
      <sz val="11"/>
      <color rgb="FF000000"/>
      <name val="Garamond"/>
      <family val="1"/>
    </font>
    <font>
      <i/>
      <sz val="10"/>
      <color rgb="FF000000"/>
      <name val="Garamond"/>
      <family val="1"/>
    </font>
    <font>
      <sz val="11"/>
      <color rgb="FF000000"/>
      <name val="Garamond"/>
      <family val="1"/>
    </font>
    <font>
      <sz val="10"/>
      <color rgb="FF000000"/>
      <name val="Garamond"/>
      <family val="1"/>
    </font>
    <font>
      <sz val="10"/>
      <color theme="0"/>
      <name val="Arial"/>
      <family val="2"/>
    </font>
    <font>
      <b/>
      <sz val="12"/>
      <color rgb="FF000000"/>
      <name val="Garamond"/>
      <family val="1"/>
    </font>
    <font>
      <sz val="13"/>
      <color rgb="FF000000"/>
      <name val="Garamond"/>
      <family val="1"/>
    </font>
    <font>
      <sz val="12"/>
      <color indexed="58"/>
      <name val="Garamond"/>
      <family val="1"/>
    </font>
    <font>
      <i/>
      <sz val="9"/>
      <color rgb="FF000000"/>
      <name val="Garamond"/>
      <family val="1"/>
    </font>
    <font>
      <sz val="12"/>
      <color indexed="18"/>
      <name val="Garamond"/>
      <family val="1"/>
    </font>
    <font>
      <sz val="10"/>
      <color rgb="FF000000"/>
      <name val="Arial"/>
      <family val="2"/>
    </font>
    <font>
      <sz val="10"/>
      <color indexed="9"/>
      <name val="Garamond"/>
      <family val="1"/>
    </font>
    <font>
      <b/>
      <sz val="6"/>
      <color indexed="17"/>
      <name val="814yzx"/>
    </font>
    <font>
      <i/>
      <sz val="13"/>
      <color rgb="FF000000"/>
      <name val="Lucida Handwriting"/>
      <family val="4"/>
    </font>
    <font>
      <b/>
      <sz val="12"/>
      <color indexed="58"/>
      <name val="Garamond"/>
      <family val="1"/>
    </font>
    <font>
      <b/>
      <sz val="11"/>
      <color theme="1"/>
      <name val="Calibri"/>
      <family val="2"/>
      <scheme val="minor"/>
    </font>
    <font>
      <sz val="10"/>
      <color rgb="FF000000"/>
      <name val="Arial"/>
      <family val="2"/>
      <charset val="186"/>
    </font>
    <font>
      <sz val="11"/>
      <color rgb="FF000000"/>
      <name val="Calibri"/>
      <family val="2"/>
      <scheme val="minor"/>
    </font>
    <font>
      <b/>
      <sz val="10"/>
      <color rgb="FF000000"/>
      <name val="Garamond"/>
      <family val="1"/>
    </font>
    <font>
      <sz val="12"/>
      <color rgb="FF000000"/>
      <name val="Garamond"/>
      <family val="1"/>
    </font>
    <font>
      <b/>
      <sz val="18"/>
      <color indexed="17"/>
      <name val="Benegraphic"/>
    </font>
    <font>
      <b/>
      <sz val="11"/>
      <color indexed="58"/>
      <name val="Garamond"/>
      <family val="1"/>
    </font>
    <font>
      <b/>
      <sz val="11"/>
      <color indexed="18"/>
      <name val="Garamond"/>
      <family val="1"/>
    </font>
    <font>
      <b/>
      <i/>
      <sz val="10"/>
      <color rgb="FF000000"/>
      <name val="Garamond"/>
      <family val="1"/>
    </font>
    <font>
      <i/>
      <sz val="8"/>
      <color rgb="FF000000"/>
      <name val="Garamond"/>
      <family val="1"/>
    </font>
    <font>
      <sz val="14"/>
      <color rgb="FF000000"/>
      <name val="Verdana"/>
      <family val="2"/>
    </font>
    <font>
      <b/>
      <sz val="2"/>
      <color indexed="17"/>
      <name val="ADAMCREEKPARKfont"/>
    </font>
    <font>
      <b/>
      <sz val="13"/>
      <color rgb="FF000000"/>
      <name val="Garamond"/>
      <family val="1"/>
    </font>
    <font>
      <b/>
      <i/>
      <sz val="12"/>
      <color rgb="FF000000"/>
      <name val="Garamond"/>
      <family val="1"/>
    </font>
    <font>
      <sz val="9"/>
      <color rgb="FF000000"/>
      <name val="Garamond"/>
      <family val="1"/>
    </font>
    <font>
      <b/>
      <sz val="14"/>
      <color rgb="FF000000"/>
      <name val="Garamond"/>
      <family val="1"/>
    </font>
    <font>
      <vertAlign val="superscript"/>
      <sz val="12"/>
      <name val="Garamond"/>
      <family val="1"/>
      <charset val="186"/>
    </font>
    <font>
      <b/>
      <i/>
      <sz val="10"/>
      <name val="Garamond"/>
      <family val="1"/>
      <charset val="186"/>
    </font>
    <font>
      <b/>
      <sz val="11"/>
      <name val="Garamond"/>
      <family val="1"/>
      <charset val="186"/>
    </font>
    <font>
      <i/>
      <vertAlign val="superscript"/>
      <sz val="11"/>
      <name val="Garamond"/>
      <family val="1"/>
      <charset val="186"/>
    </font>
    <font>
      <i/>
      <sz val="11"/>
      <name val="Garamond"/>
      <family val="1"/>
      <charset val="186"/>
    </font>
    <font>
      <b/>
      <sz val="11"/>
      <name val="Garamond"/>
      <family val="1"/>
    </font>
    <font>
      <i/>
      <vertAlign val="superscript"/>
      <sz val="11"/>
      <name val="Garamond"/>
      <family val="1"/>
    </font>
    <font>
      <i/>
      <sz val="11"/>
      <name val="Garamond"/>
      <family val="1"/>
    </font>
    <font>
      <b/>
      <i/>
      <sz val="12"/>
      <name val="Garamond"/>
      <family val="1"/>
    </font>
    <font>
      <b/>
      <vertAlign val="superscript"/>
      <sz val="11"/>
      <name val="Garamond"/>
      <family val="1"/>
      <charset val="186"/>
    </font>
    <font>
      <sz val="12"/>
      <name val="Garamond"/>
      <family val="1"/>
    </font>
    <font>
      <b/>
      <sz val="12"/>
      <name val="Garamond"/>
      <family val="1"/>
    </font>
    <font>
      <b/>
      <sz val="11"/>
      <color rgb="FF000000"/>
      <name val="Garamond"/>
      <family val="1"/>
      <charset val="186"/>
    </font>
    <font>
      <b/>
      <sz val="12"/>
      <color rgb="FF000000"/>
      <name val="Garamond"/>
      <family val="1"/>
      <charset val="186"/>
    </font>
    <font>
      <sz val="10"/>
      <color theme="0"/>
      <name val="Arial"/>
      <family val="2"/>
      <charset val="186"/>
    </font>
    <font>
      <b/>
      <sz val="10"/>
      <color theme="0"/>
      <name val="Arial"/>
      <family val="2"/>
      <charset val="186"/>
    </font>
    <font>
      <sz val="11"/>
      <color rgb="FF000000"/>
      <name val="Garamond"/>
      <family val="1"/>
      <charset val="186"/>
    </font>
    <font>
      <b/>
      <sz val="10"/>
      <name val="Arial"/>
      <family val="2"/>
      <charset val="186"/>
    </font>
    <font>
      <sz val="11"/>
      <color rgb="FF000000"/>
      <name val="Calibri"/>
      <family val="2"/>
      <charset val="186"/>
      <scheme val="minor"/>
    </font>
    <font>
      <sz val="11"/>
      <name val="Calibri"/>
      <family val="2"/>
      <charset val="186"/>
      <scheme val="minor"/>
    </font>
    <font>
      <b/>
      <sz val="11"/>
      <color theme="1"/>
      <name val="Garamond"/>
      <family val="1"/>
      <charset val="186"/>
    </font>
    <font>
      <i/>
      <sz val="9"/>
      <color rgb="FF000000"/>
      <name val="Garamond"/>
      <family val="1"/>
      <charset val="186"/>
    </font>
    <font>
      <i/>
      <sz val="10"/>
      <color rgb="FF000000"/>
      <name val="Garamond"/>
      <family val="1"/>
      <charset val="186"/>
    </font>
    <font>
      <sz val="10"/>
      <color rgb="FF000000"/>
      <name val="Garamond"/>
      <family val="1"/>
      <charset val="186"/>
    </font>
    <font>
      <i/>
      <sz val="10"/>
      <name val="Garamond"/>
      <family val="1"/>
    </font>
    <font>
      <b/>
      <sz val="10"/>
      <name val="Garamond"/>
      <family val="1"/>
    </font>
    <font>
      <b/>
      <i/>
      <sz val="11"/>
      <name val="Garamond"/>
      <family val="1"/>
    </font>
    <font>
      <b/>
      <i/>
      <sz val="10"/>
      <name val="Garamond"/>
      <family val="1"/>
    </font>
    <font>
      <i/>
      <sz val="9"/>
      <name val="Garamond"/>
      <family val="1"/>
    </font>
    <font>
      <vertAlign val="superscript"/>
      <sz val="12"/>
      <name val="Garamond"/>
      <family val="1"/>
    </font>
    <font>
      <u/>
      <sz val="10"/>
      <color theme="10"/>
      <name val="Arial"/>
      <family val="2"/>
      <charset val="186"/>
    </font>
    <font>
      <sz val="12"/>
      <name val="Verdana"/>
      <family val="2"/>
      <charset val="186"/>
    </font>
  </fonts>
  <fills count="4">
    <fill>
      <patternFill patternType="none"/>
    </fill>
    <fill>
      <patternFill patternType="gray125"/>
    </fill>
    <fill>
      <patternFill patternType="solid">
        <fgColor indexed="65"/>
        <bgColor indexed="8"/>
      </patternFill>
    </fill>
    <fill>
      <patternFill patternType="solid">
        <fgColor theme="0"/>
        <bgColor indexed="64"/>
      </patternFill>
    </fill>
  </fills>
  <borders count="208">
    <border>
      <left/>
      <right/>
      <top/>
      <bottom/>
      <diagonal/>
    </border>
    <border>
      <left style="thin">
        <color indexed="64"/>
      </left>
      <right/>
      <top style="thin">
        <color indexed="64"/>
      </top>
      <bottom style="double">
        <color indexed="64"/>
      </bottom>
      <diagonal/>
    </border>
    <border>
      <left style="hair">
        <color indexed="64"/>
      </left>
      <right style="hair">
        <color indexed="64"/>
      </right>
      <top/>
      <bottom style="double">
        <color indexed="64"/>
      </bottom>
      <diagonal/>
    </border>
    <border>
      <left style="hair">
        <color indexed="64"/>
      </left>
      <right style="hair">
        <color indexed="64"/>
      </right>
      <top style="thin">
        <color indexed="64"/>
      </top>
      <bottom style="double">
        <color indexed="64"/>
      </bottom>
      <diagonal/>
    </border>
    <border>
      <left style="thin">
        <color indexed="64"/>
      </left>
      <right/>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bottom/>
      <diagonal/>
    </border>
    <border>
      <left style="thin">
        <color indexed="64"/>
      </left>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hair">
        <color indexed="64"/>
      </right>
      <top style="double">
        <color indexed="64"/>
      </top>
      <bottom style="double">
        <color indexed="64"/>
      </bottom>
      <diagonal/>
    </border>
    <border>
      <left/>
      <right style="thin">
        <color indexed="64"/>
      </right>
      <top style="double">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diagonal/>
    </border>
    <border>
      <left style="thin">
        <color indexed="64"/>
      </left>
      <right style="hair">
        <color indexed="64"/>
      </right>
      <top style="double">
        <color indexed="64"/>
      </top>
      <bottom style="double">
        <color indexed="64"/>
      </bottom>
      <diagonal/>
    </border>
    <border>
      <left style="thin">
        <color indexed="64"/>
      </left>
      <right/>
      <top style="medium">
        <color indexed="64"/>
      </top>
      <bottom/>
      <diagonal/>
    </border>
    <border>
      <left style="thin">
        <color indexed="64"/>
      </left>
      <right/>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bottom style="double">
        <color indexed="64"/>
      </bottom>
      <diagonal/>
    </border>
    <border>
      <left/>
      <right/>
      <top style="medium">
        <color indexed="64"/>
      </top>
      <bottom style="thin">
        <color indexed="64"/>
      </bottom>
      <diagonal/>
    </border>
    <border>
      <left style="thin">
        <color indexed="64"/>
      </left>
      <right style="hair">
        <color indexed="64"/>
      </right>
      <top style="medium">
        <color indexed="64"/>
      </top>
      <bottom/>
      <diagonal/>
    </border>
    <border>
      <left/>
      <right style="hair">
        <color indexed="64"/>
      </right>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style="thin">
        <color indexed="64"/>
      </right>
      <top style="medium">
        <color indexed="64"/>
      </top>
      <bottom/>
      <diagonal/>
    </border>
    <border>
      <left style="hair">
        <color indexed="64"/>
      </left>
      <right style="thin">
        <color indexed="64"/>
      </right>
      <top/>
      <bottom style="double">
        <color indexed="64"/>
      </bottom>
      <diagonal/>
    </border>
    <border diagonalUp="1" diagonalDown="1">
      <left style="hair">
        <color indexed="64"/>
      </left>
      <right style="thin">
        <color indexed="64"/>
      </right>
      <top style="double">
        <color indexed="64"/>
      </top>
      <bottom style="double">
        <color indexed="64"/>
      </bottom>
      <diagonal style="hair">
        <color indexed="64"/>
      </diagonal>
    </border>
    <border>
      <left style="hair">
        <color indexed="64"/>
      </left>
      <right style="thin">
        <color indexed="64"/>
      </right>
      <top style="double">
        <color indexed="64"/>
      </top>
      <bottom style="double">
        <color indexed="64"/>
      </bottom>
      <diagonal/>
    </border>
    <border diagonalUp="1" diagonalDown="1">
      <left style="hair">
        <color indexed="64"/>
      </left>
      <right style="thin">
        <color indexed="64"/>
      </right>
      <top style="hair">
        <color indexed="64"/>
      </top>
      <bottom style="hair">
        <color indexed="64"/>
      </bottom>
      <diagonal style="hair">
        <color indexed="64"/>
      </diagonal>
    </border>
    <border diagonalUp="1" diagonalDown="1">
      <left style="hair">
        <color indexed="64"/>
      </left>
      <right style="hair">
        <color indexed="64"/>
      </right>
      <top style="hair">
        <color indexed="64"/>
      </top>
      <bottom style="hair">
        <color indexed="64"/>
      </bottom>
      <diagonal style="hair">
        <color indexed="64"/>
      </diagonal>
    </border>
    <border>
      <left/>
      <right/>
      <top/>
      <bottom style="medium">
        <color indexed="64"/>
      </bottom>
      <diagonal/>
    </border>
    <border>
      <left style="thin">
        <color indexed="64"/>
      </left>
      <right style="thin">
        <color indexed="64"/>
      </right>
      <top/>
      <bottom style="double">
        <color indexed="64"/>
      </bottom>
      <diagonal/>
    </border>
    <border>
      <left style="thin">
        <color indexed="64"/>
      </left>
      <right style="hair">
        <color indexed="64"/>
      </right>
      <top style="thin">
        <color indexed="64"/>
      </top>
      <bottom style="double">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bottom style="hair">
        <color indexed="64"/>
      </bottom>
      <diagonal/>
    </border>
    <border>
      <left style="thin">
        <color indexed="64"/>
      </left>
      <right style="thin">
        <color indexed="64"/>
      </right>
      <top style="double">
        <color indexed="64"/>
      </top>
      <bottom style="double">
        <color indexed="64"/>
      </bottom>
      <diagonal/>
    </border>
    <border>
      <left/>
      <right style="medium">
        <color indexed="64"/>
      </right>
      <top style="medium">
        <color indexed="64"/>
      </top>
      <bottom/>
      <diagonal/>
    </border>
    <border>
      <left/>
      <right style="medium">
        <color indexed="64"/>
      </right>
      <top/>
      <bottom style="double">
        <color indexed="64"/>
      </bottom>
      <diagonal/>
    </border>
    <border>
      <left style="medium">
        <color indexed="64"/>
      </left>
      <right/>
      <top/>
      <bottom style="hair">
        <color indexed="64"/>
      </bottom>
      <diagonal/>
    </border>
    <border>
      <left style="hair">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diagonalUp="1" diagonalDown="1">
      <left style="hair">
        <color indexed="64"/>
      </left>
      <right style="hair">
        <color indexed="64"/>
      </right>
      <top style="double">
        <color indexed="64"/>
      </top>
      <bottom style="double">
        <color indexed="64"/>
      </bottom>
      <diagonal style="hair">
        <color indexed="64"/>
      </diagonal>
    </border>
    <border>
      <left style="thin">
        <color indexed="64"/>
      </left>
      <right/>
      <top style="double">
        <color indexed="64"/>
      </top>
      <bottom style="hair">
        <color indexed="64"/>
      </bottom>
      <diagonal/>
    </border>
    <border diagonalUp="1" diagonalDown="1">
      <left style="hair">
        <color indexed="64"/>
      </left>
      <right style="hair">
        <color indexed="64"/>
      </right>
      <top/>
      <bottom style="double">
        <color indexed="64"/>
      </bottom>
      <diagonal style="hair">
        <color indexed="64"/>
      </diagonal>
    </border>
    <border>
      <left/>
      <right style="hair">
        <color indexed="64"/>
      </right>
      <top style="thin">
        <color indexed="64"/>
      </top>
      <bottom style="double">
        <color indexed="64"/>
      </bottom>
      <diagonal/>
    </border>
    <border>
      <left style="hair">
        <color indexed="64"/>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style="medium">
        <color indexed="64"/>
      </right>
      <top style="double">
        <color indexed="64"/>
      </top>
      <bottom style="double">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right style="medium">
        <color indexed="64"/>
      </right>
      <top/>
      <bottom/>
      <diagonal/>
    </border>
    <border>
      <left/>
      <right style="medium">
        <color indexed="64"/>
      </right>
      <top style="hair">
        <color indexed="64"/>
      </top>
      <bottom style="hair">
        <color indexed="64"/>
      </bottom>
      <diagonal/>
    </border>
    <border>
      <left style="thin">
        <color indexed="64"/>
      </left>
      <right style="hair">
        <color indexed="64"/>
      </right>
      <top/>
      <bottom style="double">
        <color indexed="64"/>
      </bottom>
      <diagonal/>
    </border>
    <border>
      <left/>
      <right style="medium">
        <color indexed="64"/>
      </right>
      <top style="double">
        <color indexed="64"/>
      </top>
      <bottom style="double">
        <color indexed="64"/>
      </bottom>
      <diagonal/>
    </border>
    <border>
      <left/>
      <right style="thin">
        <color indexed="64"/>
      </right>
      <top style="medium">
        <color indexed="64"/>
      </top>
      <bottom/>
      <diagonal/>
    </border>
    <border>
      <left/>
      <right/>
      <top style="hair">
        <color indexed="64"/>
      </top>
      <bottom style="hair">
        <color indexed="64"/>
      </bottom>
      <diagonal/>
    </border>
    <border>
      <left/>
      <right/>
      <top/>
      <bottom style="double">
        <color indexed="64"/>
      </bottom>
      <diagonal/>
    </border>
    <border>
      <left/>
      <right/>
      <top style="double">
        <color indexed="64"/>
      </top>
      <bottom style="double">
        <color indexed="64"/>
      </bottom>
      <diagonal/>
    </border>
    <border>
      <left style="hair">
        <color indexed="64"/>
      </left>
      <right/>
      <top style="medium">
        <color indexed="64"/>
      </top>
      <bottom/>
      <diagonal/>
    </border>
    <border>
      <left style="hair">
        <color indexed="64"/>
      </left>
      <right/>
      <top/>
      <bottom style="double">
        <color indexed="64"/>
      </bottom>
      <diagonal/>
    </border>
    <border>
      <left style="hair">
        <color indexed="64"/>
      </left>
      <right style="thin">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thin">
        <color indexed="64"/>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double">
        <color indexed="64"/>
      </left>
      <right style="hair">
        <color indexed="64"/>
      </right>
      <top style="double">
        <color indexed="64"/>
      </top>
      <bottom style="double">
        <color indexed="64"/>
      </bottom>
      <diagonal/>
    </border>
    <border>
      <left/>
      <right style="medium">
        <color indexed="64"/>
      </right>
      <top/>
      <bottom style="thin">
        <color indexed="64"/>
      </bottom>
      <diagonal/>
    </border>
    <border diagonalUp="1" diagonalDown="1">
      <left style="thin">
        <color indexed="64"/>
      </left>
      <right/>
      <top style="thin">
        <color indexed="64"/>
      </top>
      <bottom style="thin">
        <color indexed="64"/>
      </bottom>
      <diagonal style="thin">
        <color indexed="55"/>
      </diagonal>
    </border>
    <border diagonalUp="1" diagonalDown="1">
      <left/>
      <right/>
      <top style="thin">
        <color indexed="64"/>
      </top>
      <bottom style="thin">
        <color indexed="64"/>
      </bottom>
      <diagonal style="thin">
        <color indexed="55"/>
      </diagonal>
    </border>
    <border diagonalUp="1" diagonalDown="1">
      <left/>
      <right style="thin">
        <color indexed="64"/>
      </right>
      <top style="thin">
        <color indexed="64"/>
      </top>
      <bottom style="thin">
        <color indexed="64"/>
      </bottom>
      <diagonal style="thin">
        <color indexed="55"/>
      </diagonal>
    </border>
    <border>
      <left/>
      <right/>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top style="double">
        <color indexed="64"/>
      </top>
      <bottom style="double">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thin">
        <color indexed="64"/>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right/>
      <top style="thin">
        <color indexed="64"/>
      </top>
      <bottom style="medium">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double">
        <color indexed="64"/>
      </top>
      <bottom style="thin">
        <color indexed="64"/>
      </bottom>
      <diagonal/>
    </border>
    <border>
      <left style="hair">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hair">
        <color indexed="64"/>
      </left>
      <right/>
      <top style="thin">
        <color indexed="64"/>
      </top>
      <bottom style="double">
        <color indexed="64"/>
      </bottom>
      <diagonal/>
    </border>
    <border>
      <left style="hair">
        <color indexed="64"/>
      </left>
      <right style="thin">
        <color indexed="64"/>
      </right>
      <top style="hair">
        <color indexed="64"/>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double">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medium">
        <color indexed="64"/>
      </top>
      <bottom/>
      <diagonal/>
    </border>
    <border>
      <left style="hair">
        <color indexed="64"/>
      </left>
      <right style="medium">
        <color indexed="64"/>
      </right>
      <top style="double">
        <color indexed="64"/>
      </top>
      <bottom style="hair">
        <color indexed="64"/>
      </bottom>
      <diagonal/>
    </border>
    <border>
      <left style="hair">
        <color indexed="64"/>
      </left>
      <right style="medium">
        <color indexed="64"/>
      </right>
      <top style="hair">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style="medium">
        <color indexed="64"/>
      </top>
      <bottom/>
      <diagonal/>
    </border>
    <border>
      <left style="medium">
        <color indexed="64"/>
      </left>
      <right style="hair">
        <color indexed="64"/>
      </right>
      <top style="double">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double">
        <color indexed="64"/>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style="thin">
        <color indexed="64"/>
      </right>
      <top style="double">
        <color indexed="64"/>
      </top>
      <bottom/>
      <diagonal/>
    </border>
    <border>
      <left style="medium">
        <color indexed="64"/>
      </left>
      <right/>
      <top style="thin">
        <color indexed="64"/>
      </top>
      <bottom style="medium">
        <color indexed="64"/>
      </bottom>
      <diagonal/>
    </border>
  </borders>
  <cellStyleXfs count="3">
    <xf numFmtId="0" fontId="0" fillId="0" borderId="0"/>
    <xf numFmtId="0" fontId="22" fillId="0" borderId="0"/>
    <xf numFmtId="0" fontId="67" fillId="0" borderId="0" applyNumberFormat="0" applyFill="0" applyBorder="0" applyAlignment="0" applyProtection="0"/>
  </cellStyleXfs>
  <cellXfs count="874">
    <xf numFmtId="0" fontId="0" fillId="0" borderId="0" xfId="0"/>
    <xf numFmtId="0" fontId="1" fillId="2" borderId="0" xfId="0" applyFont="1" applyFill="1"/>
    <xf numFmtId="0" fontId="2" fillId="0" borderId="0" xfId="0" applyFont="1" applyAlignment="1">
      <alignment horizontal="left" vertical="center"/>
    </xf>
    <xf numFmtId="0" fontId="2" fillId="0" borderId="0" xfId="0" applyFont="1" applyAlignment="1">
      <alignment vertical="center"/>
    </xf>
    <xf numFmtId="164" fontId="2" fillId="0" borderId="0" xfId="0" applyNumberFormat="1" applyFont="1" applyAlignment="1">
      <alignment horizontal="left" vertical="center"/>
    </xf>
    <xf numFmtId="164" fontId="2" fillId="0" borderId="0" xfId="0" applyNumberFormat="1" applyFont="1" applyAlignment="1">
      <alignment vertical="center"/>
    </xf>
    <xf numFmtId="164" fontId="2" fillId="2" borderId="0" xfId="0" applyNumberFormat="1" applyFont="1" applyFill="1" applyAlignment="1">
      <alignment vertical="center"/>
    </xf>
    <xf numFmtId="16" fontId="2" fillId="0" borderId="0" xfId="0" applyNumberFormat="1" applyFont="1" applyAlignment="1">
      <alignment horizontal="left" vertical="center"/>
    </xf>
    <xf numFmtId="0" fontId="3" fillId="2" borderId="0" xfId="0" applyFont="1" applyFill="1"/>
    <xf numFmtId="0" fontId="3" fillId="2" borderId="0" xfId="0" applyFont="1" applyFill="1" applyAlignment="1">
      <alignment vertical="center"/>
    </xf>
    <xf numFmtId="0" fontId="2" fillId="2" borderId="0" xfId="0" applyFont="1" applyFill="1" applyAlignment="1">
      <alignment vertical="center"/>
    </xf>
    <xf numFmtId="0" fontId="2" fillId="2" borderId="0" xfId="0" applyFont="1" applyFill="1" applyAlignment="1">
      <alignment vertical="center" wrapText="1"/>
    </xf>
    <xf numFmtId="0" fontId="4" fillId="0" borderId="0" xfId="0" applyFont="1"/>
    <xf numFmtId="0" fontId="5" fillId="0" borderId="1" xfId="0" applyFont="1" applyBorder="1" applyAlignment="1">
      <alignment horizont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0" borderId="4" xfId="0" applyFont="1" applyBorder="1" applyAlignment="1">
      <alignment horizontal="left" indent="1"/>
    </xf>
    <xf numFmtId="165" fontId="5" fillId="0" borderId="5" xfId="0" applyNumberFormat="1" applyFont="1" applyBorder="1" applyAlignment="1">
      <alignment horizontal="right"/>
    </xf>
    <xf numFmtId="166" fontId="7" fillId="0" borderId="6" xfId="0" applyNumberFormat="1" applyFont="1" applyBorder="1" applyAlignment="1">
      <alignment horizontal="center"/>
    </xf>
    <xf numFmtId="166" fontId="7" fillId="0" borderId="7" xfId="0" applyNumberFormat="1" applyFont="1" applyBorder="1" applyAlignment="1">
      <alignment horizontal="center"/>
    </xf>
    <xf numFmtId="165" fontId="5" fillId="0" borderId="8" xfId="0" applyNumberFormat="1" applyFont="1" applyBorder="1" applyAlignment="1">
      <alignment horizontal="right"/>
    </xf>
    <xf numFmtId="166" fontId="7" fillId="0" borderId="9" xfId="0" applyNumberFormat="1" applyFont="1" applyBorder="1" applyAlignment="1">
      <alignment horizontal="center"/>
    </xf>
    <xf numFmtId="165" fontId="5" fillId="0" borderId="8" xfId="0" applyNumberFormat="1" applyFont="1" applyBorder="1"/>
    <xf numFmtId="0" fontId="8" fillId="0" borderId="10" xfId="0" applyFont="1" applyBorder="1" applyAlignment="1">
      <alignment horizontal="left" indent="1"/>
    </xf>
    <xf numFmtId="165" fontId="9" fillId="0" borderId="11" xfId="0" applyNumberFormat="1" applyFont="1" applyBorder="1" applyAlignment="1">
      <alignment horizontal="right"/>
    </xf>
    <xf numFmtId="166" fontId="7" fillId="0" borderId="12" xfId="0" applyNumberFormat="1" applyFont="1" applyBorder="1" applyAlignment="1">
      <alignment horizontal="center"/>
    </xf>
    <xf numFmtId="165" fontId="9" fillId="0" borderId="13" xfId="0" applyNumberFormat="1" applyFont="1" applyBorder="1" applyAlignment="1">
      <alignment horizontal="right"/>
    </xf>
    <xf numFmtId="166" fontId="7" fillId="0" borderId="14" xfId="0" applyNumberFormat="1" applyFont="1" applyBorder="1" applyAlignment="1">
      <alignment horizontal="center"/>
    </xf>
    <xf numFmtId="166" fontId="7" fillId="0" borderId="15" xfId="0" applyNumberFormat="1" applyFont="1" applyBorder="1" applyAlignment="1">
      <alignment horizontal="center"/>
    </xf>
    <xf numFmtId="165" fontId="9" fillId="0" borderId="13" xfId="0" applyNumberFormat="1" applyFont="1" applyBorder="1"/>
    <xf numFmtId="0" fontId="8" fillId="0" borderId="10" xfId="0" applyFont="1" applyBorder="1" applyAlignment="1">
      <alignment horizontal="left"/>
    </xf>
    <xf numFmtId="0" fontId="5" fillId="0" borderId="10" xfId="0" applyFont="1" applyBorder="1" applyAlignment="1">
      <alignment horizontal="left" indent="1"/>
    </xf>
    <xf numFmtId="165" fontId="5" fillId="0" borderId="11" xfId="0" applyNumberFormat="1" applyFont="1" applyBorder="1" applyAlignment="1">
      <alignment horizontal="right"/>
    </xf>
    <xf numFmtId="165" fontId="5" fillId="0" borderId="13" xfId="0" applyNumberFormat="1" applyFont="1" applyBorder="1" applyAlignment="1">
      <alignment horizontal="right"/>
    </xf>
    <xf numFmtId="165" fontId="5" fillId="0" borderId="13" xfId="0" applyNumberFormat="1" applyFont="1" applyBorder="1"/>
    <xf numFmtId="0" fontId="5" fillId="0" borderId="10" xfId="0" applyFont="1" applyBorder="1" applyAlignment="1">
      <alignment horizontal="left" indent="7"/>
    </xf>
    <xf numFmtId="165" fontId="8" fillId="0" borderId="0" xfId="0" applyNumberFormat="1" applyFont="1"/>
    <xf numFmtId="0" fontId="5" fillId="0" borderId="16" xfId="0" applyFont="1" applyBorder="1" applyAlignment="1">
      <alignment horizontal="left" indent="1"/>
    </xf>
    <xf numFmtId="165" fontId="5" fillId="0" borderId="17" xfId="0" applyNumberFormat="1" applyFont="1" applyBorder="1" applyAlignment="1">
      <alignment horizontal="right"/>
    </xf>
    <xf numFmtId="166" fontId="7" fillId="0" borderId="18" xfId="0" applyNumberFormat="1" applyFont="1" applyBorder="1" applyAlignment="1">
      <alignment horizontal="center"/>
    </xf>
    <xf numFmtId="165" fontId="5" fillId="0" borderId="19" xfId="0" applyNumberFormat="1" applyFont="1" applyBorder="1" applyAlignment="1">
      <alignment horizontal="right"/>
    </xf>
    <xf numFmtId="166" fontId="7" fillId="0" borderId="20" xfId="0" applyNumberFormat="1" applyFont="1" applyBorder="1" applyAlignment="1">
      <alignment horizontal="center"/>
    </xf>
    <xf numFmtId="166" fontId="7" fillId="0" borderId="21" xfId="0" applyNumberFormat="1" applyFont="1" applyBorder="1" applyAlignment="1">
      <alignment horizontal="center"/>
    </xf>
    <xf numFmtId="165" fontId="5" fillId="0" borderId="19" xfId="0" applyNumberFormat="1" applyFont="1" applyBorder="1"/>
    <xf numFmtId="0" fontId="5" fillId="0" borderId="22" xfId="0" applyFont="1" applyBorder="1" applyAlignment="1">
      <alignment horizontal="left" indent="1"/>
    </xf>
    <xf numFmtId="165" fontId="5" fillId="0" borderId="23" xfId="0" applyNumberFormat="1" applyFont="1" applyBorder="1" applyAlignment="1">
      <alignment horizontal="right"/>
    </xf>
    <xf numFmtId="166" fontId="7" fillId="0" borderId="24" xfId="0" applyNumberFormat="1" applyFont="1" applyBorder="1" applyAlignment="1">
      <alignment horizontal="center"/>
    </xf>
    <xf numFmtId="165" fontId="5" fillId="0" borderId="25" xfId="0" applyNumberFormat="1" applyFont="1" applyBorder="1" applyAlignment="1">
      <alignment horizontal="right"/>
    </xf>
    <xf numFmtId="166" fontId="7" fillId="0" borderId="8" xfId="0" applyNumberFormat="1" applyFont="1" applyBorder="1" applyAlignment="1">
      <alignment horizontal="center"/>
    </xf>
    <xf numFmtId="166" fontId="7" fillId="0" borderId="13" xfId="0" applyNumberFormat="1" applyFont="1" applyBorder="1" applyAlignment="1">
      <alignment horizontal="center"/>
    </xf>
    <xf numFmtId="166" fontId="7" fillId="0" borderId="26" xfId="0" applyNumberFormat="1" applyFont="1" applyBorder="1" applyAlignment="1">
      <alignment horizontal="center"/>
    </xf>
    <xf numFmtId="166" fontId="7" fillId="0" borderId="19" xfId="0" applyNumberFormat="1" applyFont="1" applyBorder="1" applyAlignment="1">
      <alignment horizontal="center"/>
    </xf>
    <xf numFmtId="166" fontId="7" fillId="0" borderId="25" xfId="0" applyNumberFormat="1" applyFont="1" applyBorder="1" applyAlignment="1">
      <alignment horizontal="center"/>
    </xf>
    <xf numFmtId="165" fontId="10" fillId="0" borderId="0" xfId="0" applyNumberFormat="1" applyFont="1"/>
    <xf numFmtId="0" fontId="8" fillId="0" borderId="0" xfId="0" applyFont="1"/>
    <xf numFmtId="0" fontId="8" fillId="0" borderId="0" xfId="0" applyFont="1" applyAlignment="1">
      <alignment horizontal="center"/>
    </xf>
    <xf numFmtId="166" fontId="7" fillId="0" borderId="29" xfId="0" applyNumberFormat="1" applyFont="1" applyBorder="1" applyAlignment="1">
      <alignment horizontal="center"/>
    </xf>
    <xf numFmtId="165" fontId="5" fillId="0" borderId="25" xfId="0" applyNumberFormat="1" applyFont="1" applyBorder="1"/>
    <xf numFmtId="0" fontId="8" fillId="0" borderId="30" xfId="0" applyFont="1" applyBorder="1" applyAlignment="1">
      <alignment horizontal="left" vertical="center" indent="9"/>
    </xf>
    <xf numFmtId="165" fontId="5" fillId="0" borderId="32" xfId="0" applyNumberFormat="1" applyFont="1" applyBorder="1" applyAlignment="1">
      <alignment vertical="center"/>
    </xf>
    <xf numFmtId="0" fontId="7" fillId="0" borderId="38" xfId="0" applyFont="1" applyBorder="1" applyAlignment="1">
      <alignment horizontal="center" vertical="center" wrapText="1"/>
    </xf>
    <xf numFmtId="166" fontId="14" fillId="0" borderId="42" xfId="0" applyNumberFormat="1" applyFont="1" applyBorder="1" applyAlignment="1">
      <alignment horizontal="center" vertical="center"/>
    </xf>
    <xf numFmtId="166" fontId="7" fillId="0" borderId="45" xfId="0" applyNumberFormat="1" applyFont="1" applyBorder="1" applyAlignment="1">
      <alignment horizontal="center"/>
    </xf>
    <xf numFmtId="166" fontId="7" fillId="0" borderId="46" xfId="0" applyNumberFormat="1" applyFont="1" applyBorder="1" applyAlignment="1">
      <alignment horizontal="center" vertical="center"/>
    </xf>
    <xf numFmtId="0" fontId="9" fillId="0" borderId="0" xfId="0" applyFont="1"/>
    <xf numFmtId="166" fontId="8" fillId="0" borderId="0" xfId="0" applyNumberFormat="1" applyFont="1"/>
    <xf numFmtId="0" fontId="9" fillId="0" borderId="0" xfId="0" applyFont="1" applyAlignment="1">
      <alignment horizontal="center"/>
    </xf>
    <xf numFmtId="166" fontId="7" fillId="0" borderId="47" xfId="0" applyNumberFormat="1" applyFont="1" applyBorder="1" applyAlignment="1">
      <alignment horizontal="center"/>
    </xf>
    <xf numFmtId="166" fontId="7" fillId="0" borderId="48" xfId="0" applyNumberFormat="1" applyFont="1" applyBorder="1" applyAlignment="1">
      <alignment horizontal="center"/>
    </xf>
    <xf numFmtId="0" fontId="4" fillId="0" borderId="49" xfId="0" applyFont="1" applyBorder="1"/>
    <xf numFmtId="0" fontId="8" fillId="0" borderId="49" xfId="0" applyFont="1" applyBorder="1"/>
    <xf numFmtId="165" fontId="5" fillId="0" borderId="32" xfId="0" applyNumberFormat="1" applyFont="1" applyBorder="1" applyAlignment="1">
      <alignment horizontal="right" vertical="center" indent="1"/>
    </xf>
    <xf numFmtId="0" fontId="5" fillId="0" borderId="51" xfId="0" applyFont="1" applyBorder="1" applyAlignment="1">
      <alignment horizontal="center"/>
    </xf>
    <xf numFmtId="0" fontId="5" fillId="0" borderId="52" xfId="0" applyFont="1" applyBorder="1"/>
    <xf numFmtId="0" fontId="8" fillId="0" borderId="53" xfId="0" applyFont="1" applyBorder="1"/>
    <xf numFmtId="0" fontId="5" fillId="0" borderId="53" xfId="0" applyFont="1" applyBorder="1"/>
    <xf numFmtId="0" fontId="5" fillId="0" borderId="54" xfId="0" applyFont="1" applyBorder="1"/>
    <xf numFmtId="0" fontId="5" fillId="0" borderId="55" xfId="0" applyFont="1" applyBorder="1"/>
    <xf numFmtId="165" fontId="5" fillId="0" borderId="56" xfId="0" applyNumberFormat="1" applyFont="1" applyBorder="1" applyAlignment="1">
      <alignment horizontal="right" indent="1"/>
    </xf>
    <xf numFmtId="165" fontId="5" fillId="0" borderId="11" xfId="0" applyNumberFormat="1" applyFont="1" applyBorder="1" applyAlignment="1">
      <alignment horizontal="right" indent="1"/>
    </xf>
    <xf numFmtId="165" fontId="5" fillId="0" borderId="23" xfId="0" applyNumberFormat="1" applyFont="1" applyBorder="1" applyAlignment="1">
      <alignment horizontal="right" indent="1"/>
    </xf>
    <xf numFmtId="166" fontId="7" fillId="0" borderId="28" xfId="0" applyNumberFormat="1" applyFont="1" applyBorder="1"/>
    <xf numFmtId="0" fontId="7" fillId="0" borderId="0" xfId="0" applyFont="1"/>
    <xf numFmtId="166" fontId="7" fillId="0" borderId="6" xfId="0" applyNumberFormat="1" applyFont="1" applyBorder="1"/>
    <xf numFmtId="166" fontId="7" fillId="0" borderId="14" xfId="0" applyNumberFormat="1" applyFont="1" applyBorder="1"/>
    <xf numFmtId="166" fontId="7" fillId="0" borderId="20" xfId="0" applyNumberFormat="1" applyFont="1" applyBorder="1"/>
    <xf numFmtId="166" fontId="7" fillId="0" borderId="26" xfId="0" applyNumberFormat="1" applyFont="1" applyBorder="1"/>
    <xf numFmtId="166" fontId="14" fillId="0" borderId="42" xfId="0" applyNumberFormat="1" applyFont="1" applyBorder="1" applyAlignment="1">
      <alignment vertical="center"/>
    </xf>
    <xf numFmtId="166" fontId="7" fillId="0" borderId="7" xfId="0" applyNumberFormat="1" applyFont="1" applyBorder="1" applyAlignment="1">
      <alignment horizontal="right"/>
    </xf>
    <xf numFmtId="166" fontId="7" fillId="0" borderId="12" xfId="0" applyNumberFormat="1" applyFont="1" applyBorder="1" applyAlignment="1">
      <alignment horizontal="right"/>
    </xf>
    <xf numFmtId="165" fontId="5" fillId="0" borderId="17" xfId="0" applyNumberFormat="1" applyFont="1" applyBorder="1" applyAlignment="1">
      <alignment horizontal="right" indent="1"/>
    </xf>
    <xf numFmtId="166" fontId="7" fillId="0" borderId="18" xfId="0" applyNumberFormat="1" applyFont="1" applyBorder="1" applyAlignment="1">
      <alignment horizontal="right"/>
    </xf>
    <xf numFmtId="166" fontId="7" fillId="0" borderId="24" xfId="0" applyNumberFormat="1" applyFont="1" applyBorder="1" applyAlignment="1">
      <alignment horizontal="right"/>
    </xf>
    <xf numFmtId="0" fontId="16" fillId="0" borderId="0" xfId="0" applyFont="1"/>
    <xf numFmtId="165" fontId="16" fillId="0" borderId="0" xfId="0" applyNumberFormat="1" applyFont="1"/>
    <xf numFmtId="0" fontId="17" fillId="0" borderId="0" xfId="0" applyFont="1"/>
    <xf numFmtId="0" fontId="18" fillId="0" borderId="0" xfId="0" applyFont="1" applyAlignment="1">
      <alignment vertical="center"/>
    </xf>
    <xf numFmtId="0" fontId="19" fillId="0" borderId="0" xfId="0" applyFont="1"/>
    <xf numFmtId="0" fontId="11" fillId="0" borderId="33" xfId="0" applyFont="1" applyBorder="1" applyAlignment="1">
      <alignment horizontal="center" wrapText="1"/>
    </xf>
    <xf numFmtId="0" fontId="11" fillId="0" borderId="37" xfId="0" applyFont="1" applyBorder="1" applyAlignment="1">
      <alignment horizontal="center" wrapText="1"/>
    </xf>
    <xf numFmtId="0" fontId="6" fillId="0" borderId="58" xfId="0" applyFont="1" applyBorder="1" applyAlignment="1">
      <alignment horizontal="center" wrapText="1"/>
    </xf>
    <xf numFmtId="0" fontId="5" fillId="0" borderId="34" xfId="0" applyFont="1" applyBorder="1" applyAlignment="1">
      <alignment horizontal="center"/>
    </xf>
    <xf numFmtId="0" fontId="5" fillId="0" borderId="50" xfId="0" applyFont="1" applyBorder="1" applyAlignment="1">
      <alignment horizontal="center"/>
    </xf>
    <xf numFmtId="0" fontId="6" fillId="0" borderId="59" xfId="0" applyFont="1" applyBorder="1" applyAlignment="1">
      <alignment horizontal="center" vertical="center"/>
    </xf>
    <xf numFmtId="0" fontId="5" fillId="0" borderId="60" xfId="0" applyFont="1" applyBorder="1" applyAlignment="1">
      <alignment horizontal="left" indent="1"/>
    </xf>
    <xf numFmtId="2" fontId="7" fillId="0" borderId="61" xfId="0" applyNumberFormat="1" applyFont="1" applyBorder="1" applyAlignment="1">
      <alignment horizontal="center"/>
    </xf>
    <xf numFmtId="0" fontId="5" fillId="0" borderId="62" xfId="0" applyFont="1" applyBorder="1" applyAlignment="1">
      <alignment horizontal="left" indent="1"/>
    </xf>
    <xf numFmtId="2" fontId="7" fillId="0" borderId="63" xfId="0" applyNumberFormat="1" applyFont="1" applyBorder="1" applyAlignment="1">
      <alignment horizontal="center"/>
    </xf>
    <xf numFmtId="0" fontId="5" fillId="0" borderId="64" xfId="0" applyFont="1" applyBorder="1" applyAlignment="1">
      <alignment horizontal="left" indent="1"/>
    </xf>
    <xf numFmtId="165" fontId="5" fillId="0" borderId="65" xfId="0" applyNumberFormat="1" applyFont="1" applyBorder="1" applyAlignment="1">
      <alignment horizontal="right"/>
    </xf>
    <xf numFmtId="165" fontId="5" fillId="0" borderId="66" xfId="0" applyNumberFormat="1" applyFont="1" applyBorder="1" applyAlignment="1">
      <alignment horizontal="right"/>
    </xf>
    <xf numFmtId="2" fontId="7" fillId="0" borderId="67" xfId="0" applyNumberFormat="1" applyFont="1" applyBorder="1" applyAlignment="1">
      <alignment horizontal="center"/>
    </xf>
    <xf numFmtId="0" fontId="5" fillId="0" borderId="30" xfId="0" applyFont="1" applyBorder="1" applyAlignment="1">
      <alignment horizontal="left" vertical="center" indent="9"/>
    </xf>
    <xf numFmtId="166" fontId="14" fillId="0" borderId="70" xfId="0" applyNumberFormat="1" applyFont="1" applyBorder="1" applyAlignment="1">
      <alignment horizontal="right" vertical="center" indent="1"/>
    </xf>
    <xf numFmtId="0" fontId="5" fillId="0" borderId="4" xfId="0" applyFont="1" applyBorder="1" applyAlignment="1">
      <alignment wrapText="1"/>
    </xf>
    <xf numFmtId="0" fontId="5" fillId="0" borderId="71" xfId="0" applyFont="1" applyBorder="1"/>
    <xf numFmtId="0" fontId="5" fillId="0" borderId="10" xfId="0" applyFont="1" applyBorder="1"/>
    <xf numFmtId="166" fontId="14" fillId="0" borderId="72" xfId="0" applyNumberFormat="1" applyFont="1" applyBorder="1" applyAlignment="1">
      <alignment horizontal="right" indent="1"/>
    </xf>
    <xf numFmtId="0" fontId="5" fillId="0" borderId="22" xfId="0" applyFont="1" applyBorder="1"/>
    <xf numFmtId="166" fontId="7" fillId="0" borderId="26" xfId="0" applyNumberFormat="1" applyFont="1" applyBorder="1" applyAlignment="1">
      <alignment horizontal="right" indent="1"/>
    </xf>
    <xf numFmtId="0" fontId="6" fillId="0" borderId="73" xfId="0" applyFont="1" applyBorder="1" applyAlignment="1">
      <alignment horizontal="center"/>
    </xf>
    <xf numFmtId="165" fontId="5" fillId="0" borderId="5" xfId="0" applyNumberFormat="1" applyFont="1" applyBorder="1" applyAlignment="1">
      <alignment horizontal="right" indent="1"/>
    </xf>
    <xf numFmtId="166" fontId="7" fillId="0" borderId="74" xfId="0" applyNumberFormat="1" applyFont="1" applyBorder="1" applyAlignment="1">
      <alignment horizontal="right" indent="1"/>
    </xf>
    <xf numFmtId="166" fontId="7" fillId="0" borderId="14" xfId="0" applyNumberFormat="1" applyFont="1" applyBorder="1" applyAlignment="1">
      <alignment horizontal="right" indent="1"/>
    </xf>
    <xf numFmtId="166" fontId="14" fillId="0" borderId="42" xfId="0" applyNumberFormat="1" applyFont="1" applyBorder="1" applyAlignment="1">
      <alignment horizontal="right" vertical="center" indent="1"/>
    </xf>
    <xf numFmtId="166" fontId="7" fillId="0" borderId="75" xfId="0" applyNumberFormat="1" applyFont="1" applyBorder="1" applyAlignment="1">
      <alignment horizontal="center" vertical="center"/>
    </xf>
    <xf numFmtId="166" fontId="7" fillId="0" borderId="12" xfId="0" applyNumberFormat="1" applyFont="1" applyBorder="1" applyAlignment="1">
      <alignment horizontal="center" vertical="center"/>
    </xf>
    <xf numFmtId="166" fontId="7" fillId="0" borderId="24" xfId="0" applyNumberFormat="1" applyFont="1" applyBorder="1" applyAlignment="1">
      <alignment horizontal="center" vertical="center"/>
    </xf>
    <xf numFmtId="166" fontId="7" fillId="0" borderId="7" xfId="0" applyNumberFormat="1" applyFont="1" applyBorder="1" applyAlignment="1">
      <alignment horizontal="center" vertical="center"/>
    </xf>
    <xf numFmtId="0" fontId="4" fillId="0" borderId="0" xfId="0" applyFont="1" applyAlignment="1">
      <alignment horizontal="left" vertical="center" wrapText="1" indent="1"/>
    </xf>
    <xf numFmtId="0" fontId="22" fillId="0" borderId="80" xfId="0" applyFont="1" applyBorder="1" applyAlignment="1">
      <alignment horizontal="center" vertical="center"/>
    </xf>
    <xf numFmtId="0" fontId="22" fillId="0" borderId="81" xfId="0" applyFont="1" applyBorder="1" applyAlignment="1">
      <alignment wrapText="1"/>
    </xf>
    <xf numFmtId="0" fontId="22" fillId="0" borderId="83" xfId="0" applyFont="1" applyBorder="1" applyAlignment="1">
      <alignment horizontal="center" vertical="center"/>
    </xf>
    <xf numFmtId="0" fontId="22" fillId="0" borderId="86" xfId="0" applyFont="1" applyBorder="1" applyAlignment="1">
      <alignment wrapText="1"/>
    </xf>
    <xf numFmtId="0" fontId="22" fillId="0" borderId="86" xfId="0" applyFont="1" applyBorder="1"/>
    <xf numFmtId="0" fontId="22" fillId="0" borderId="87" xfId="0" applyFont="1" applyBorder="1"/>
    <xf numFmtId="165" fontId="5" fillId="0" borderId="0" xfId="0" applyNumberFormat="1" applyFont="1" applyAlignment="1">
      <alignment horizontal="right" indent="1"/>
    </xf>
    <xf numFmtId="166" fontId="7" fillId="0" borderId="0" xfId="0" applyNumberFormat="1" applyFont="1" applyAlignment="1">
      <alignment horizontal="right" indent="1"/>
    </xf>
    <xf numFmtId="166" fontId="7" fillId="0" borderId="0" xfId="0" applyNumberFormat="1" applyFont="1" applyAlignment="1">
      <alignment horizontal="right"/>
    </xf>
    <xf numFmtId="0" fontId="24" fillId="0" borderId="73" xfId="0" applyFont="1" applyBorder="1" applyAlignment="1">
      <alignment horizontal="center"/>
    </xf>
    <xf numFmtId="0" fontId="6" fillId="0" borderId="3" xfId="0" applyFont="1" applyBorder="1" applyAlignment="1">
      <alignment horizontal="center"/>
    </xf>
    <xf numFmtId="0" fontId="24" fillId="0" borderId="51" xfId="0" applyFont="1" applyBorder="1" applyAlignment="1">
      <alignment horizontal="center"/>
    </xf>
    <xf numFmtId="0" fontId="5" fillId="0" borderId="52" xfId="0" applyFont="1" applyBorder="1" applyAlignment="1">
      <alignment horizontal="left" vertical="center" indent="1"/>
    </xf>
    <xf numFmtId="165" fontId="5" fillId="0" borderId="56" xfId="0" applyNumberFormat="1" applyFont="1" applyBorder="1" applyAlignment="1">
      <alignment horizontal="right" vertical="center" indent="1"/>
    </xf>
    <xf numFmtId="166" fontId="7" fillId="0" borderId="6" xfId="0" applyNumberFormat="1" applyFont="1" applyBorder="1" applyAlignment="1">
      <alignment vertical="center"/>
    </xf>
    <xf numFmtId="0" fontId="5" fillId="0" borderId="53" xfId="0" applyFont="1" applyBorder="1" applyAlignment="1">
      <alignment horizontal="right" vertical="center" indent="1"/>
    </xf>
    <xf numFmtId="165" fontId="5" fillId="0" borderId="11" xfId="0" applyNumberFormat="1" applyFont="1" applyBorder="1" applyAlignment="1">
      <alignment horizontal="right" vertical="center" indent="1"/>
    </xf>
    <xf numFmtId="166" fontId="7" fillId="0" borderId="14" xfId="0" applyNumberFormat="1" applyFont="1" applyBorder="1" applyAlignment="1">
      <alignment vertical="center"/>
    </xf>
    <xf numFmtId="0" fontId="5" fillId="0" borderId="53" xfId="0" applyFont="1" applyBorder="1" applyAlignment="1">
      <alignment horizontal="left" vertical="center" indent="1"/>
    </xf>
    <xf numFmtId="0" fontId="8" fillId="0" borderId="57" xfId="0" applyFont="1" applyBorder="1" applyAlignment="1">
      <alignment horizontal="center" vertical="center"/>
    </xf>
    <xf numFmtId="166" fontId="7" fillId="0" borderId="46" xfId="0" applyNumberFormat="1" applyFont="1" applyBorder="1" applyAlignment="1">
      <alignment horizontal="right" vertical="center"/>
    </xf>
    <xf numFmtId="166" fontId="7" fillId="0" borderId="88" xfId="0" applyNumberFormat="1" applyFont="1" applyBorder="1" applyAlignment="1">
      <alignment horizontal="right" vertical="center"/>
    </xf>
    <xf numFmtId="166" fontId="7" fillId="0" borderId="9" xfId="0" applyNumberFormat="1" applyFont="1" applyBorder="1" applyAlignment="1">
      <alignment horizontal="right" vertical="center"/>
    </xf>
    <xf numFmtId="166" fontId="7" fillId="0" borderId="15" xfId="0" applyNumberFormat="1" applyFont="1" applyBorder="1" applyAlignment="1">
      <alignment horizontal="right" vertical="center"/>
    </xf>
    <xf numFmtId="166" fontId="7" fillId="0" borderId="61" xfId="0" applyNumberFormat="1" applyFont="1" applyBorder="1" applyAlignment="1">
      <alignment horizontal="right" vertical="center"/>
    </xf>
    <xf numFmtId="166" fontId="7" fillId="0" borderId="63" xfId="0" applyNumberFormat="1" applyFont="1" applyBorder="1" applyAlignment="1">
      <alignment horizontal="right" vertical="center"/>
    </xf>
    <xf numFmtId="0" fontId="9" fillId="0" borderId="49" xfId="0" applyFont="1" applyBorder="1"/>
    <xf numFmtId="0" fontId="5" fillId="0" borderId="78" xfId="0" applyFont="1" applyBorder="1" applyAlignment="1">
      <alignment horizontal="center" vertical="center"/>
    </xf>
    <xf numFmtId="0" fontId="6" fillId="0" borderId="3" xfId="0" applyFont="1" applyBorder="1" applyAlignment="1">
      <alignment horizontal="left" indent="2"/>
    </xf>
    <xf numFmtId="0" fontId="5" fillId="0" borderId="51" xfId="0" applyFont="1" applyBorder="1" applyAlignment="1">
      <alignment horizontal="left" indent="3"/>
    </xf>
    <xf numFmtId="0" fontId="5" fillId="0" borderId="51" xfId="0" applyFont="1" applyBorder="1" applyAlignment="1">
      <alignment horizontal="left" indent="4"/>
    </xf>
    <xf numFmtId="166" fontId="5" fillId="0" borderId="56" xfId="0" applyNumberFormat="1" applyFont="1" applyBorder="1" applyAlignment="1">
      <alignment horizontal="right" indent="1"/>
    </xf>
    <xf numFmtId="166" fontId="7" fillId="0" borderId="7" xfId="0" applyNumberFormat="1" applyFont="1" applyBorder="1"/>
    <xf numFmtId="3" fontId="5" fillId="0" borderId="56" xfId="0" applyNumberFormat="1" applyFont="1" applyBorder="1" applyAlignment="1">
      <alignment horizontal="right" indent="1"/>
    </xf>
    <xf numFmtId="165" fontId="7" fillId="0" borderId="98" xfId="0" applyNumberFormat="1" applyFont="1" applyBorder="1"/>
    <xf numFmtId="165" fontId="7" fillId="0" borderId="99" xfId="0" applyNumberFormat="1" applyFont="1" applyBorder="1"/>
    <xf numFmtId="166" fontId="5" fillId="0" borderId="11" xfId="0" applyNumberFormat="1" applyFont="1" applyBorder="1" applyAlignment="1">
      <alignment horizontal="right" indent="1"/>
    </xf>
    <xf numFmtId="166" fontId="7" fillId="0" borderId="12" xfId="0" applyNumberFormat="1" applyFont="1" applyBorder="1"/>
    <xf numFmtId="3" fontId="5" fillId="0" borderId="11" xfId="0" applyNumberFormat="1" applyFont="1" applyBorder="1" applyAlignment="1">
      <alignment horizontal="right" indent="1"/>
    </xf>
    <xf numFmtId="165" fontId="7" fillId="0" borderId="12" xfId="0" applyNumberFormat="1" applyFont="1" applyBorder="1"/>
    <xf numFmtId="165" fontId="7" fillId="0" borderId="100" xfId="0" applyNumberFormat="1" applyFont="1" applyBorder="1"/>
    <xf numFmtId="166" fontId="5" fillId="0" borderId="23" xfId="0" applyNumberFormat="1" applyFont="1" applyBorder="1" applyAlignment="1">
      <alignment horizontal="right" indent="1"/>
    </xf>
    <xf numFmtId="166" fontId="7" fillId="0" borderId="24" xfId="0" applyNumberFormat="1" applyFont="1" applyBorder="1"/>
    <xf numFmtId="3" fontId="5" fillId="0" borderId="23" xfId="0" applyNumberFormat="1" applyFont="1" applyBorder="1" applyAlignment="1">
      <alignment horizontal="right" indent="1"/>
    </xf>
    <xf numFmtId="165" fontId="7" fillId="0" borderId="38" xfId="0" applyNumberFormat="1" applyFont="1" applyBorder="1"/>
    <xf numFmtId="165" fontId="7" fillId="0" borderId="59" xfId="0" applyNumberFormat="1" applyFont="1" applyBorder="1"/>
    <xf numFmtId="0" fontId="8" fillId="0" borderId="30" xfId="0" applyFont="1" applyBorder="1" applyAlignment="1">
      <alignment horizontal="center"/>
    </xf>
    <xf numFmtId="165" fontId="5" fillId="0" borderId="32" xfId="0" applyNumberFormat="1" applyFont="1" applyBorder="1" applyAlignment="1">
      <alignment horizontal="right" indent="1"/>
    </xf>
    <xf numFmtId="166" fontId="14" fillId="0" borderId="42" xfId="0" applyNumberFormat="1" applyFont="1" applyBorder="1"/>
    <xf numFmtId="3" fontId="5" fillId="0" borderId="34" xfId="0" applyNumberFormat="1" applyFont="1" applyBorder="1" applyAlignment="1">
      <alignment horizontal="right" indent="1"/>
    </xf>
    <xf numFmtId="3" fontId="5" fillId="0" borderId="101" xfId="0" applyNumberFormat="1" applyFont="1" applyBorder="1" applyAlignment="1">
      <alignment horizontal="right" indent="1"/>
    </xf>
    <xf numFmtId="0" fontId="26" fillId="0" borderId="0" xfId="0" applyFont="1" applyAlignment="1">
      <alignment vertical="center"/>
    </xf>
    <xf numFmtId="165" fontId="7" fillId="0" borderId="28" xfId="0" applyNumberFormat="1" applyFont="1" applyBorder="1"/>
    <xf numFmtId="165" fontId="7" fillId="0" borderId="102" xfId="0" applyNumberFormat="1" applyFont="1" applyBorder="1"/>
    <xf numFmtId="0" fontId="7" fillId="0" borderId="59" xfId="0" applyFont="1" applyBorder="1" applyAlignment="1">
      <alignment horizontal="center" vertical="center" wrapText="1"/>
    </xf>
    <xf numFmtId="1" fontId="5" fillId="0" borderId="56" xfId="0" applyNumberFormat="1" applyFont="1" applyBorder="1" applyAlignment="1">
      <alignment horizontal="right" vertical="center"/>
    </xf>
    <xf numFmtId="165" fontId="7" fillId="0" borderId="98" xfId="0" applyNumberFormat="1" applyFont="1" applyBorder="1" applyAlignment="1">
      <alignment vertical="center"/>
    </xf>
    <xf numFmtId="165" fontId="7" fillId="0" borderId="99" xfId="0" applyNumberFormat="1" applyFont="1" applyBorder="1" applyAlignment="1">
      <alignment vertical="center"/>
    </xf>
    <xf numFmtId="0" fontId="9" fillId="0" borderId="0" xfId="0" applyFont="1" applyAlignment="1">
      <alignment vertical="center"/>
    </xf>
    <xf numFmtId="1" fontId="5" fillId="0" borderId="11" xfId="0" applyNumberFormat="1" applyFont="1" applyBorder="1" applyAlignment="1">
      <alignment horizontal="right" vertical="center"/>
    </xf>
    <xf numFmtId="165" fontId="7" fillId="0" borderId="12" xfId="0" applyNumberFormat="1" applyFont="1" applyBorder="1" applyAlignment="1">
      <alignment vertical="center"/>
    </xf>
    <xf numFmtId="165" fontId="7" fillId="0" borderId="100" xfId="0" applyNumberFormat="1" applyFont="1" applyBorder="1" applyAlignment="1">
      <alignment vertical="center"/>
    </xf>
    <xf numFmtId="1" fontId="5" fillId="0" borderId="23" xfId="0" applyNumberFormat="1" applyFont="1" applyBorder="1" applyAlignment="1">
      <alignment horizontal="right" vertical="center"/>
    </xf>
    <xf numFmtId="165" fontId="7" fillId="0" borderId="38" xfId="0" applyNumberFormat="1" applyFont="1" applyBorder="1" applyAlignment="1">
      <alignment vertical="center"/>
    </xf>
    <xf numFmtId="165" fontId="7" fillId="0" borderId="59" xfId="0" applyNumberFormat="1" applyFont="1" applyBorder="1" applyAlignment="1">
      <alignment vertical="center"/>
    </xf>
    <xf numFmtId="1" fontId="5" fillId="0" borderId="32" xfId="0" applyNumberFormat="1" applyFont="1" applyBorder="1" applyAlignment="1">
      <alignment horizontal="right" vertical="center"/>
    </xf>
    <xf numFmtId="165" fontId="7" fillId="0" borderId="28" xfId="0" applyNumberFormat="1" applyFont="1" applyBorder="1" applyAlignment="1">
      <alignment vertical="center"/>
    </xf>
    <xf numFmtId="165" fontId="7" fillId="0" borderId="102" xfId="0" applyNumberFormat="1" applyFont="1" applyBorder="1" applyAlignment="1">
      <alignment vertical="center"/>
    </xf>
    <xf numFmtId="2" fontId="5" fillId="0" borderId="56" xfId="0" applyNumberFormat="1" applyFont="1" applyBorder="1" applyAlignment="1">
      <alignment horizontal="center"/>
    </xf>
    <xf numFmtId="2" fontId="5" fillId="0" borderId="11" xfId="0" applyNumberFormat="1" applyFont="1" applyBorder="1" applyAlignment="1">
      <alignment horizontal="center"/>
    </xf>
    <xf numFmtId="2" fontId="5" fillId="0" borderId="23" xfId="0" applyNumberFormat="1" applyFont="1" applyBorder="1" applyAlignment="1">
      <alignment horizontal="center"/>
    </xf>
    <xf numFmtId="2" fontId="5" fillId="0" borderId="32" xfId="0" applyNumberFormat="1" applyFont="1" applyBorder="1" applyAlignment="1">
      <alignment horizontal="center" vertical="center"/>
    </xf>
    <xf numFmtId="2" fontId="5" fillId="0" borderId="56" xfId="0" applyNumberFormat="1" applyFont="1" applyBorder="1" applyAlignment="1">
      <alignment horizontal="center" vertical="center"/>
    </xf>
    <xf numFmtId="2" fontId="5" fillId="0" borderId="11" xfId="0" applyNumberFormat="1" applyFont="1" applyBorder="1" applyAlignment="1">
      <alignment horizontal="center" vertical="center"/>
    </xf>
    <xf numFmtId="2" fontId="5" fillId="0" borderId="23" xfId="0" applyNumberFormat="1" applyFont="1" applyBorder="1" applyAlignment="1">
      <alignment horizontal="center" vertical="center"/>
    </xf>
    <xf numFmtId="166" fontId="7" fillId="0" borderId="100" xfId="0" applyNumberFormat="1" applyFont="1" applyBorder="1" applyAlignment="1">
      <alignment horizontal="center" vertical="center"/>
    </xf>
    <xf numFmtId="166" fontId="7" fillId="0" borderId="28" xfId="0" applyNumberFormat="1" applyFont="1" applyBorder="1" applyAlignment="1">
      <alignment horizontal="center" vertical="center"/>
    </xf>
    <xf numFmtId="166" fontId="7" fillId="0" borderId="102" xfId="0" applyNumberFormat="1" applyFont="1" applyBorder="1" applyAlignment="1">
      <alignment horizontal="center" vertical="center"/>
    </xf>
    <xf numFmtId="0" fontId="5" fillId="0" borderId="52" xfId="0" applyFont="1" applyBorder="1" applyAlignment="1">
      <alignment horizontal="left" vertical="center" indent="2"/>
    </xf>
    <xf numFmtId="0" fontId="5" fillId="0" borderId="53" xfId="0" applyFont="1" applyBorder="1" applyAlignment="1">
      <alignment horizontal="left" vertical="center" indent="2"/>
    </xf>
    <xf numFmtId="0" fontId="5" fillId="0" borderId="55" xfId="0" applyFont="1" applyBorder="1" applyAlignment="1">
      <alignment horizontal="left" vertical="center" indent="2"/>
    </xf>
    <xf numFmtId="0" fontId="5" fillId="0" borderId="57" xfId="0" applyFont="1" applyBorder="1" applyAlignment="1">
      <alignment horizontal="left" vertical="center" indent="2"/>
    </xf>
    <xf numFmtId="0" fontId="5" fillId="0" borderId="52" xfId="0" applyFont="1" applyBorder="1" applyAlignment="1">
      <alignment horizontal="left" indent="2"/>
    </xf>
    <xf numFmtId="0" fontId="5" fillId="0" borderId="53" xfId="0" applyFont="1" applyBorder="1" applyAlignment="1">
      <alignment horizontal="left" indent="2"/>
    </xf>
    <xf numFmtId="0" fontId="5" fillId="0" borderId="55" xfId="0" applyFont="1" applyBorder="1" applyAlignment="1">
      <alignment horizontal="left" indent="2"/>
    </xf>
    <xf numFmtId="166" fontId="7" fillId="0" borderId="98" xfId="0" applyNumberFormat="1" applyFont="1" applyBorder="1" applyAlignment="1">
      <alignment horizontal="center"/>
    </xf>
    <xf numFmtId="166" fontId="7" fillId="0" borderId="38" xfId="0" applyNumberFormat="1" applyFont="1" applyBorder="1" applyAlignment="1">
      <alignment horizontal="center"/>
    </xf>
    <xf numFmtId="166" fontId="7" fillId="0" borderId="99" xfId="0" applyNumberFormat="1" applyFont="1" applyBorder="1" applyAlignment="1">
      <alignment horizontal="center"/>
    </xf>
    <xf numFmtId="166" fontId="7" fillId="0" borderId="100" xfId="0" applyNumberFormat="1" applyFont="1" applyBorder="1" applyAlignment="1">
      <alignment horizontal="center"/>
    </xf>
    <xf numFmtId="166" fontId="7" fillId="0" borderId="59" xfId="0" applyNumberFormat="1" applyFont="1" applyBorder="1" applyAlignment="1">
      <alignment horizontal="center"/>
    </xf>
    <xf numFmtId="166" fontId="7" fillId="0" borderId="98" xfId="0" applyNumberFormat="1" applyFont="1" applyBorder="1" applyAlignment="1">
      <alignment horizontal="center" vertical="center"/>
    </xf>
    <xf numFmtId="166" fontId="7" fillId="0" borderId="38" xfId="0" applyNumberFormat="1" applyFont="1" applyBorder="1" applyAlignment="1">
      <alignment horizontal="center" vertical="center"/>
    </xf>
    <xf numFmtId="166" fontId="7" fillId="0" borderId="99" xfId="0" applyNumberFormat="1" applyFont="1" applyBorder="1" applyAlignment="1">
      <alignment horizontal="center" vertical="center"/>
    </xf>
    <xf numFmtId="166" fontId="7" fillId="0" borderId="59" xfId="0" applyNumberFormat="1" applyFont="1" applyBorder="1" applyAlignment="1">
      <alignment horizontal="center" vertical="center"/>
    </xf>
    <xf numFmtId="165" fontId="7" fillId="0" borderId="98" xfId="0" applyNumberFormat="1" applyFont="1" applyBorder="1" applyAlignment="1">
      <alignment horizontal="center" vertical="center"/>
    </xf>
    <xf numFmtId="165" fontId="7" fillId="0" borderId="99" xfId="0" applyNumberFormat="1" applyFont="1" applyBorder="1" applyAlignment="1">
      <alignment horizontal="center" vertical="center"/>
    </xf>
    <xf numFmtId="165" fontId="7" fillId="0" borderId="12" xfId="0" applyNumberFormat="1" applyFont="1" applyBorder="1" applyAlignment="1">
      <alignment horizontal="center" vertical="center"/>
    </xf>
    <xf numFmtId="165" fontId="7" fillId="0" borderId="100" xfId="0" applyNumberFormat="1" applyFont="1" applyBorder="1" applyAlignment="1">
      <alignment horizontal="center" vertical="center"/>
    </xf>
    <xf numFmtId="165" fontId="7" fillId="0" borderId="38" xfId="0" applyNumberFormat="1" applyFont="1" applyBorder="1" applyAlignment="1">
      <alignment horizontal="center" vertical="center"/>
    </xf>
    <xf numFmtId="165" fontId="7" fillId="0" borderId="59" xfId="0" applyNumberFormat="1" applyFont="1" applyBorder="1" applyAlignment="1">
      <alignment horizontal="center" vertical="center"/>
    </xf>
    <xf numFmtId="165" fontId="7" fillId="0" borderId="28" xfId="0" applyNumberFormat="1" applyFont="1" applyBorder="1" applyAlignment="1">
      <alignment horizontal="center" vertical="center"/>
    </xf>
    <xf numFmtId="165" fontId="7" fillId="0" borderId="102" xfId="0" applyNumberFormat="1" applyFont="1" applyBorder="1" applyAlignment="1">
      <alignment horizontal="center" vertical="center"/>
    </xf>
    <xf numFmtId="0" fontId="9" fillId="0" borderId="49" xfId="0" applyFont="1" applyBorder="1" applyAlignment="1">
      <alignment horizontal="center"/>
    </xf>
    <xf numFmtId="166" fontId="5" fillId="0" borderId="32" xfId="0" applyNumberFormat="1" applyFont="1" applyBorder="1" applyAlignment="1">
      <alignment horizontal="center" vertical="center"/>
    </xf>
    <xf numFmtId="1" fontId="5" fillId="0" borderId="56" xfId="0" applyNumberFormat="1" applyFont="1" applyBorder="1" applyAlignment="1">
      <alignment horizontal="center" vertical="center"/>
    </xf>
    <xf numFmtId="1" fontId="5" fillId="0" borderId="11" xfId="0" applyNumberFormat="1" applyFont="1" applyBorder="1" applyAlignment="1">
      <alignment horizontal="center" vertical="center"/>
    </xf>
    <xf numFmtId="1" fontId="5" fillId="0" borderId="23" xfId="0" applyNumberFormat="1" applyFont="1" applyBorder="1" applyAlignment="1">
      <alignment horizontal="center" vertical="center"/>
    </xf>
    <xf numFmtId="166" fontId="5" fillId="0" borderId="104" xfId="0" applyNumberFormat="1" applyFont="1" applyBorder="1" applyAlignment="1">
      <alignment horizontal="center" vertical="center"/>
    </xf>
    <xf numFmtId="166" fontId="5" fillId="0" borderId="105" xfId="0" applyNumberFormat="1" applyFont="1" applyBorder="1" applyAlignment="1">
      <alignment horizontal="center" vertical="center"/>
    </xf>
    <xf numFmtId="166" fontId="5" fillId="0" borderId="106" xfId="0" applyNumberFormat="1" applyFont="1" applyBorder="1" applyAlignment="1">
      <alignment horizontal="center" vertical="center"/>
    </xf>
    <xf numFmtId="1" fontId="5" fillId="0" borderId="32" xfId="0" applyNumberFormat="1" applyFont="1" applyBorder="1" applyAlignment="1">
      <alignment horizontal="center" vertical="center"/>
    </xf>
    <xf numFmtId="0" fontId="4" fillId="0" borderId="31" xfId="0" applyFont="1" applyBorder="1" applyAlignment="1">
      <alignment horizontal="left" vertical="center" wrapText="1" indent="1"/>
    </xf>
    <xf numFmtId="0" fontId="9" fillId="0" borderId="0" xfId="0" applyFont="1" applyAlignment="1">
      <alignment horizontal="right"/>
    </xf>
    <xf numFmtId="1" fontId="9" fillId="0" borderId="0" xfId="0" applyNumberFormat="1" applyFont="1"/>
    <xf numFmtId="166" fontId="9" fillId="0" borderId="0" xfId="0" applyNumberFormat="1" applyFont="1"/>
    <xf numFmtId="0" fontId="4" fillId="0" borderId="105" xfId="0" applyFont="1" applyBorder="1" applyAlignment="1">
      <alignment vertical="center" wrapText="1"/>
    </xf>
    <xf numFmtId="0" fontId="5" fillId="0" borderId="2" xfId="0" applyFont="1" applyBorder="1" applyAlignment="1">
      <alignment horizontal="center" vertical="center" wrapText="1"/>
    </xf>
    <xf numFmtId="0" fontId="5" fillId="0" borderId="109" xfId="0" applyFont="1" applyBorder="1" applyAlignment="1">
      <alignment vertical="center" wrapText="1"/>
    </xf>
    <xf numFmtId="0" fontId="5" fillId="0" borderId="101" xfId="0" applyFont="1" applyBorder="1" applyAlignment="1">
      <alignment horizontal="center" vertical="center" wrapText="1"/>
    </xf>
    <xf numFmtId="0" fontId="5" fillId="0" borderId="110" xfId="0" applyFont="1" applyBorder="1" applyAlignment="1">
      <alignment vertical="center" wrapText="1"/>
    </xf>
    <xf numFmtId="0" fontId="5" fillId="0" borderId="112" xfId="0" applyFont="1" applyBorder="1" applyAlignment="1">
      <alignment vertical="center" wrapText="1"/>
    </xf>
    <xf numFmtId="166" fontId="5" fillId="0" borderId="52" xfId="0" applyNumberFormat="1" applyFont="1" applyBorder="1" applyAlignment="1">
      <alignment horizontal="right" vertical="center"/>
    </xf>
    <xf numFmtId="166" fontId="5" fillId="0" borderId="53" xfId="0" applyNumberFormat="1" applyFont="1" applyBorder="1" applyAlignment="1">
      <alignment horizontal="right" vertical="center"/>
    </xf>
    <xf numFmtId="166" fontId="5" fillId="0" borderId="55" xfId="0" applyNumberFormat="1" applyFont="1" applyBorder="1" applyAlignment="1">
      <alignment horizontal="right" vertical="center"/>
    </xf>
    <xf numFmtId="165" fontId="5" fillId="0" borderId="5" xfId="0" applyNumberFormat="1" applyFont="1" applyBorder="1" applyAlignment="1">
      <alignment horizontal="right" vertical="center"/>
    </xf>
    <xf numFmtId="165" fontId="7" fillId="0" borderId="74" xfId="0" applyNumberFormat="1" applyFont="1" applyBorder="1" applyAlignment="1">
      <alignment horizontal="right" vertical="center"/>
    </xf>
    <xf numFmtId="165" fontId="7" fillId="0" borderId="116" xfId="0" applyNumberFormat="1" applyFont="1" applyBorder="1" applyAlignment="1">
      <alignment horizontal="right" vertical="center"/>
    </xf>
    <xf numFmtId="165" fontId="5" fillId="0" borderId="11" xfId="0" applyNumberFormat="1" applyFont="1" applyBorder="1" applyAlignment="1">
      <alignment horizontal="right" vertical="center"/>
    </xf>
    <xf numFmtId="165" fontId="7" fillId="0" borderId="14" xfId="0" applyNumberFormat="1" applyFont="1" applyBorder="1" applyAlignment="1">
      <alignment horizontal="right" vertical="center"/>
    </xf>
    <xf numFmtId="165" fontId="7" fillId="0" borderId="15" xfId="0" applyNumberFormat="1" applyFont="1" applyBorder="1" applyAlignment="1">
      <alignment horizontal="right" vertical="center"/>
    </xf>
    <xf numFmtId="165" fontId="5" fillId="0" borderId="23" xfId="0" applyNumberFormat="1" applyFont="1" applyBorder="1" applyAlignment="1">
      <alignment horizontal="right" vertical="center"/>
    </xf>
    <xf numFmtId="165" fontId="7" fillId="0" borderId="26" xfId="0" applyNumberFormat="1" applyFont="1" applyBorder="1" applyAlignment="1">
      <alignment horizontal="right" vertical="center"/>
    </xf>
    <xf numFmtId="165" fontId="7" fillId="0" borderId="29" xfId="0" applyNumberFormat="1" applyFont="1" applyBorder="1" applyAlignment="1">
      <alignment horizontal="right" vertical="center"/>
    </xf>
    <xf numFmtId="165" fontId="5" fillId="0" borderId="32" xfId="0" applyNumberFormat="1" applyFont="1" applyBorder="1" applyAlignment="1">
      <alignment horizontal="right" vertical="center"/>
    </xf>
    <xf numFmtId="165" fontId="7" fillId="0" borderId="28" xfId="0" applyNumberFormat="1" applyFont="1" applyBorder="1" applyAlignment="1">
      <alignment horizontal="right" vertical="center"/>
    </xf>
    <xf numFmtId="165" fontId="7" fillId="0" borderId="106" xfId="0" applyNumberFormat="1" applyFont="1" applyBorder="1" applyAlignment="1">
      <alignment horizontal="right" vertical="center"/>
    </xf>
    <xf numFmtId="166" fontId="5" fillId="0" borderId="117" xfId="0" applyNumberFormat="1" applyFont="1" applyBorder="1" applyAlignment="1">
      <alignment horizontal="right" vertical="center"/>
    </xf>
    <xf numFmtId="166" fontId="5" fillId="0" borderId="57" xfId="0" applyNumberFormat="1" applyFont="1" applyBorder="1" applyAlignment="1">
      <alignment horizontal="right" vertical="center"/>
    </xf>
    <xf numFmtId="0" fontId="8" fillId="0" borderId="30" xfId="0" applyFont="1" applyBorder="1" applyAlignment="1">
      <alignment horizontal="center" vertical="center"/>
    </xf>
    <xf numFmtId="3" fontId="5" fillId="0" borderId="34" xfId="0" applyNumberFormat="1" applyFont="1" applyBorder="1" applyAlignment="1">
      <alignment horizontal="right" vertical="center" indent="1"/>
    </xf>
    <xf numFmtId="0" fontId="26" fillId="0" borderId="0" xfId="0" applyFont="1" applyAlignment="1">
      <alignment horizontal="right" vertical="center"/>
    </xf>
    <xf numFmtId="0" fontId="5" fillId="0" borderId="30" xfId="0" applyFont="1" applyBorder="1" applyAlignment="1">
      <alignment horizontal="center" vertical="center"/>
    </xf>
    <xf numFmtId="0" fontId="11" fillId="0" borderId="92" xfId="0" applyFont="1" applyBorder="1"/>
    <xf numFmtId="0" fontId="11" fillId="0" borderId="94" xfId="0" applyFont="1" applyBorder="1"/>
    <xf numFmtId="166" fontId="7" fillId="0" borderId="28" xfId="0" applyNumberFormat="1" applyFont="1" applyBorder="1" applyAlignment="1">
      <alignment vertical="center"/>
    </xf>
    <xf numFmtId="166" fontId="7" fillId="0" borderId="75" xfId="0" applyNumberFormat="1" applyFont="1" applyBorder="1" applyAlignment="1">
      <alignment horizontal="right"/>
    </xf>
    <xf numFmtId="166" fontId="7" fillId="0" borderId="15" xfId="0" applyNumberFormat="1" applyFont="1" applyBorder="1" applyAlignment="1">
      <alignment horizontal="right"/>
    </xf>
    <xf numFmtId="0" fontId="5" fillId="0" borderId="51" xfId="0" applyFont="1" applyBorder="1" applyAlignment="1">
      <alignment horizontal="center" vertical="center" wrapText="1"/>
    </xf>
    <xf numFmtId="0" fontId="30" fillId="0" borderId="120" xfId="0" applyFont="1" applyBorder="1" applyAlignment="1">
      <alignment horizontal="center" wrapText="1"/>
    </xf>
    <xf numFmtId="0" fontId="5" fillId="0" borderId="121" xfId="0" applyFont="1" applyBorder="1" applyAlignment="1">
      <alignment horizontal="center" vertical="center" wrapText="1"/>
    </xf>
    <xf numFmtId="0" fontId="5" fillId="0" borderId="5" xfId="0" applyFont="1" applyBorder="1" applyAlignment="1">
      <alignment horizontal="left" vertical="center" indent="2"/>
    </xf>
    <xf numFmtId="166" fontId="5" fillId="0" borderId="5" xfId="0" applyNumberFormat="1" applyFont="1" applyBorder="1" applyAlignment="1">
      <alignment horizontal="right" vertical="center"/>
    </xf>
    <xf numFmtId="166" fontId="7" fillId="0" borderId="74" xfId="0" applyNumberFormat="1" applyFont="1" applyBorder="1" applyAlignment="1">
      <alignment horizontal="right" vertical="center"/>
    </xf>
    <xf numFmtId="0" fontId="5" fillId="0" borderId="11" xfId="0" applyFont="1" applyBorder="1" applyAlignment="1">
      <alignment horizontal="center" vertical="center"/>
    </xf>
    <xf numFmtId="166" fontId="5" fillId="0" borderId="11" xfId="0" applyNumberFormat="1" applyFont="1" applyBorder="1" applyAlignment="1">
      <alignment horizontal="right" vertical="center"/>
    </xf>
    <xf numFmtId="166" fontId="7" fillId="0" borderId="14" xfId="0" applyNumberFormat="1" applyFont="1" applyBorder="1" applyAlignment="1">
      <alignment horizontal="right" vertical="center"/>
    </xf>
    <xf numFmtId="166" fontId="5" fillId="0" borderId="17" xfId="0" applyNumberFormat="1" applyFont="1" applyBorder="1" applyAlignment="1">
      <alignment horizontal="right" vertical="center"/>
    </xf>
    <xf numFmtId="166" fontId="7" fillId="0" borderId="20" xfId="0" applyNumberFormat="1" applyFont="1" applyBorder="1" applyAlignment="1">
      <alignment horizontal="right" vertical="center"/>
    </xf>
    <xf numFmtId="0" fontId="5" fillId="0" borderId="23" xfId="0" applyFont="1" applyBorder="1" applyAlignment="1">
      <alignment horizontal="center" vertical="center"/>
    </xf>
    <xf numFmtId="166" fontId="5" fillId="0" borderId="23" xfId="0" applyNumberFormat="1" applyFont="1" applyBorder="1" applyAlignment="1">
      <alignment horizontal="right" vertical="center"/>
    </xf>
    <xf numFmtId="166" fontId="7" fillId="0" borderId="26" xfId="0" applyNumberFormat="1" applyFont="1" applyBorder="1" applyAlignment="1">
      <alignment horizontal="right" vertical="center"/>
    </xf>
    <xf numFmtId="0" fontId="25" fillId="0" borderId="57" xfId="0" applyFont="1" applyBorder="1" applyAlignment="1">
      <alignment horizontal="center" vertical="center"/>
    </xf>
    <xf numFmtId="166" fontId="5" fillId="0" borderId="32" xfId="0" applyNumberFormat="1" applyFont="1" applyBorder="1" applyAlignment="1">
      <alignment horizontal="right" vertical="center"/>
    </xf>
    <xf numFmtId="166" fontId="14" fillId="0" borderId="42" xfId="0" applyNumberFormat="1" applyFont="1" applyBorder="1" applyAlignment="1">
      <alignment horizontal="right" vertical="center"/>
    </xf>
    <xf numFmtId="167" fontId="9" fillId="0" borderId="0" xfId="0" applyNumberFormat="1" applyFont="1"/>
    <xf numFmtId="166" fontId="30" fillId="0" borderId="42" xfId="0" applyNumberFormat="1" applyFont="1" applyBorder="1" applyAlignment="1">
      <alignment horizontal="right" vertical="center"/>
    </xf>
    <xf numFmtId="166" fontId="5" fillId="0" borderId="122" xfId="0" applyNumberFormat="1" applyFont="1" applyBorder="1" applyAlignment="1">
      <alignment horizontal="right" vertical="center"/>
    </xf>
    <xf numFmtId="166" fontId="5" fillId="0" borderId="13" xfId="0" applyNumberFormat="1" applyFont="1" applyBorder="1" applyAlignment="1">
      <alignment horizontal="right" vertical="center"/>
    </xf>
    <xf numFmtId="166" fontId="5" fillId="0" borderId="19" xfId="0" applyNumberFormat="1" applyFont="1" applyBorder="1" applyAlignment="1">
      <alignment horizontal="right" vertical="center"/>
    </xf>
    <xf numFmtId="166" fontId="5" fillId="0" borderId="25" xfId="0" applyNumberFormat="1" applyFont="1" applyBorder="1" applyAlignment="1">
      <alignment horizontal="right" vertical="center"/>
    </xf>
    <xf numFmtId="166" fontId="7" fillId="0" borderId="116" xfId="0" applyNumberFormat="1" applyFont="1" applyBorder="1" applyAlignment="1">
      <alignment horizontal="right"/>
    </xf>
    <xf numFmtId="166" fontId="7" fillId="0" borderId="123" xfId="0" applyNumberFormat="1" applyFont="1" applyBorder="1" applyAlignment="1">
      <alignment horizontal="right"/>
    </xf>
    <xf numFmtId="166" fontId="7" fillId="0" borderId="100" xfId="0" applyNumberFormat="1" applyFont="1" applyBorder="1" applyAlignment="1">
      <alignment horizontal="right"/>
    </xf>
    <xf numFmtId="166" fontId="7" fillId="0" borderId="124" xfId="0" applyNumberFormat="1" applyFont="1" applyBorder="1" applyAlignment="1">
      <alignment horizontal="right"/>
    </xf>
    <xf numFmtId="166" fontId="7" fillId="0" borderId="29" xfId="0" applyNumberFormat="1" applyFont="1" applyBorder="1" applyAlignment="1">
      <alignment horizontal="right"/>
    </xf>
    <xf numFmtId="166" fontId="7" fillId="0" borderId="125" xfId="0" applyNumberFormat="1" applyFont="1" applyBorder="1" applyAlignment="1">
      <alignment horizontal="right"/>
    </xf>
    <xf numFmtId="0" fontId="31" fillId="2" borderId="0" xfId="0" applyFont="1" applyFill="1"/>
    <xf numFmtId="0" fontId="30" fillId="0" borderId="131" xfId="0" applyFont="1" applyBorder="1" applyAlignment="1">
      <alignment horizontal="center" wrapText="1"/>
    </xf>
    <xf numFmtId="0" fontId="30" fillId="0" borderId="132" xfId="0" applyFont="1" applyBorder="1" applyAlignment="1">
      <alignment horizontal="center" wrapText="1"/>
    </xf>
    <xf numFmtId="166" fontId="5" fillId="0" borderId="133" xfId="0" applyNumberFormat="1" applyFont="1" applyBorder="1" applyAlignment="1">
      <alignment horizontal="right" vertical="center"/>
    </xf>
    <xf numFmtId="166" fontId="7" fillId="0" borderId="134" xfId="0" applyNumberFormat="1" applyFont="1" applyBorder="1" applyAlignment="1">
      <alignment horizontal="right" vertical="center"/>
    </xf>
    <xf numFmtId="166" fontId="5" fillId="0" borderId="135" xfId="0" applyNumberFormat="1" applyFont="1" applyBorder="1" applyAlignment="1">
      <alignment horizontal="right" vertical="center"/>
    </xf>
    <xf numFmtId="166" fontId="5" fillId="0" borderId="136" xfId="0" applyNumberFormat="1" applyFont="1" applyBorder="1" applyAlignment="1">
      <alignment horizontal="right" vertical="center"/>
    </xf>
    <xf numFmtId="166" fontId="7" fillId="0" borderId="137" xfId="0" applyNumberFormat="1" applyFont="1" applyBorder="1" applyAlignment="1">
      <alignment horizontal="right" vertical="center"/>
    </xf>
    <xf numFmtId="166" fontId="5" fillId="0" borderId="138" xfId="0" applyNumberFormat="1" applyFont="1" applyBorder="1" applyAlignment="1">
      <alignment horizontal="right" vertical="center"/>
    </xf>
    <xf numFmtId="165" fontId="5" fillId="0" borderId="138" xfId="0" applyNumberFormat="1" applyFont="1" applyBorder="1" applyAlignment="1">
      <alignment horizontal="right" vertical="center"/>
    </xf>
    <xf numFmtId="165" fontId="5" fillId="0" borderId="139" xfId="0" applyNumberFormat="1" applyFont="1" applyBorder="1" applyAlignment="1">
      <alignment horizontal="right" vertical="center"/>
    </xf>
    <xf numFmtId="166" fontId="16" fillId="0" borderId="0" xfId="0" applyNumberFormat="1" applyFont="1"/>
    <xf numFmtId="165" fontId="5" fillId="0" borderId="136" xfId="0" applyNumberFormat="1" applyFont="1" applyBorder="1" applyAlignment="1">
      <alignment horizontal="right" vertical="center"/>
    </xf>
    <xf numFmtId="0" fontId="4" fillId="0" borderId="0" xfId="0" applyFont="1" applyAlignment="1">
      <alignment horizontal="left" vertical="center" indent="1"/>
    </xf>
    <xf numFmtId="0" fontId="5" fillId="0" borderId="133" xfId="0" applyFont="1" applyBorder="1" applyAlignment="1">
      <alignment horizontal="left" vertical="center" indent="1"/>
    </xf>
    <xf numFmtId="0" fontId="5" fillId="0" borderId="136" xfId="0" applyFont="1" applyBorder="1" applyAlignment="1">
      <alignment horizontal="left" vertical="center" indent="1"/>
    </xf>
    <xf numFmtId="0" fontId="11" fillId="0" borderId="57" xfId="0" applyFont="1" applyBorder="1" applyAlignment="1">
      <alignment horizontal="center" vertical="center"/>
    </xf>
    <xf numFmtId="166" fontId="7" fillId="0" borderId="106" xfId="0" applyNumberFormat="1" applyFont="1" applyBorder="1" applyAlignment="1">
      <alignment horizontal="center" vertical="center"/>
    </xf>
    <xf numFmtId="166" fontId="7" fillId="0" borderId="96" xfId="0" applyNumberFormat="1" applyFont="1" applyBorder="1" applyAlignment="1">
      <alignment horizontal="center" vertical="center"/>
    </xf>
    <xf numFmtId="166" fontId="7" fillId="0" borderId="80" xfId="0" applyNumberFormat="1" applyFont="1" applyBorder="1" applyAlignment="1">
      <alignment horizontal="center" vertical="center"/>
    </xf>
    <xf numFmtId="166" fontId="7" fillId="0" borderId="95" xfId="0" applyNumberFormat="1" applyFont="1" applyBorder="1" applyAlignment="1">
      <alignment horizontal="center" vertical="center"/>
    </xf>
    <xf numFmtId="166" fontId="7" fillId="0" borderId="127" xfId="0" applyNumberFormat="1" applyFont="1" applyBorder="1" applyAlignment="1">
      <alignment horizontal="center" vertical="center"/>
    </xf>
    <xf numFmtId="166" fontId="7" fillId="0" borderId="140" xfId="0" applyNumberFormat="1" applyFont="1" applyBorder="1" applyAlignment="1">
      <alignment horizontal="center" vertical="center"/>
    </xf>
    <xf numFmtId="166" fontId="7" fillId="0" borderId="129" xfId="0" applyNumberFormat="1" applyFont="1" applyBorder="1" applyAlignment="1">
      <alignment horizontal="center" vertical="center"/>
    </xf>
    <xf numFmtId="0" fontId="24" fillId="0" borderId="51" xfId="0" applyFont="1" applyBorder="1" applyAlignment="1">
      <alignment horizontal="center" vertical="center" wrapText="1"/>
    </xf>
    <xf numFmtId="0" fontId="24" fillId="0" borderId="73" xfId="0" applyFont="1" applyBorder="1" applyAlignment="1">
      <alignment horizontal="center" vertical="center" wrapText="1"/>
    </xf>
    <xf numFmtId="1" fontId="5" fillId="0" borderId="5" xfId="0" applyNumberFormat="1" applyFont="1" applyBorder="1" applyAlignment="1">
      <alignment horizontal="center" vertical="center"/>
    </xf>
    <xf numFmtId="1" fontId="5" fillId="0" borderId="122" xfId="0" applyNumberFormat="1" applyFont="1" applyBorder="1" applyAlignment="1">
      <alignment horizontal="center" vertical="center"/>
    </xf>
    <xf numFmtId="1" fontId="5" fillId="0" borderId="13" xfId="0" applyNumberFormat="1" applyFont="1" applyBorder="1" applyAlignment="1">
      <alignment horizontal="center" vertical="center"/>
    </xf>
    <xf numFmtId="1" fontId="5" fillId="0" borderId="17" xfId="0" applyNumberFormat="1" applyFont="1" applyBorder="1" applyAlignment="1">
      <alignment horizontal="center" vertical="center"/>
    </xf>
    <xf numFmtId="1" fontId="5" fillId="0" borderId="19" xfId="0" applyNumberFormat="1" applyFont="1" applyBorder="1" applyAlignment="1">
      <alignment horizontal="center" vertical="center"/>
    </xf>
    <xf numFmtId="1" fontId="5" fillId="0" borderId="25" xfId="0" applyNumberFormat="1" applyFont="1" applyBorder="1" applyAlignment="1">
      <alignment horizontal="center" vertical="center"/>
    </xf>
    <xf numFmtId="167" fontId="9" fillId="0" borderId="0" xfId="0" applyNumberFormat="1" applyFont="1" applyAlignment="1">
      <alignment horizontal="center"/>
    </xf>
    <xf numFmtId="166" fontId="7" fillId="0" borderId="18" xfId="0" applyNumberFormat="1" applyFont="1" applyBorder="1" applyAlignment="1">
      <alignment horizontal="center" vertical="center"/>
    </xf>
    <xf numFmtId="166" fontId="7" fillId="0" borderId="116" xfId="0" applyNumberFormat="1" applyFont="1" applyBorder="1" applyAlignment="1">
      <alignment horizontal="center" vertical="center"/>
    </xf>
    <xf numFmtId="166" fontId="7" fillId="0" borderId="15" xfId="0" applyNumberFormat="1" applyFont="1" applyBorder="1" applyAlignment="1">
      <alignment horizontal="center" vertical="center"/>
    </xf>
    <xf numFmtId="166" fontId="7" fillId="0" borderId="29" xfId="0" applyNumberFormat="1" applyFont="1" applyBorder="1" applyAlignment="1">
      <alignment horizontal="center" vertical="center"/>
    </xf>
    <xf numFmtId="166" fontId="7" fillId="0" borderId="123" xfId="0" applyNumberFormat="1" applyFont="1" applyBorder="1" applyAlignment="1">
      <alignment horizontal="center" vertical="center"/>
    </xf>
    <xf numFmtId="166" fontId="7" fillId="0" borderId="124" xfId="0" applyNumberFormat="1" applyFont="1" applyBorder="1" applyAlignment="1">
      <alignment horizontal="center" vertical="center"/>
    </xf>
    <xf numFmtId="166" fontId="7" fillId="0" borderId="125" xfId="0" applyNumberFormat="1" applyFont="1" applyBorder="1" applyAlignment="1">
      <alignment horizontal="center" vertical="center"/>
    </xf>
    <xf numFmtId="0" fontId="5" fillId="0" borderId="136" xfId="0" applyFont="1" applyBorder="1" applyAlignment="1">
      <alignment horizontal="left" vertical="center"/>
    </xf>
    <xf numFmtId="166" fontId="7" fillId="0" borderId="96" xfId="0" applyNumberFormat="1" applyFont="1" applyBorder="1" applyAlignment="1">
      <alignment horizontal="right" vertical="center"/>
    </xf>
    <xf numFmtId="166" fontId="7" fillId="0" borderId="80" xfId="0" applyNumberFormat="1" applyFont="1" applyBorder="1" applyAlignment="1">
      <alignment horizontal="right" vertical="center"/>
    </xf>
    <xf numFmtId="166" fontId="7" fillId="0" borderId="95" xfId="0" applyNumberFormat="1" applyFont="1" applyBorder="1" applyAlignment="1">
      <alignment horizontal="right" vertical="center"/>
    </xf>
    <xf numFmtId="166" fontId="7" fillId="0" borderId="127" xfId="0" applyNumberFormat="1" applyFont="1" applyBorder="1" applyAlignment="1">
      <alignment horizontal="right" vertical="center"/>
    </xf>
    <xf numFmtId="166" fontId="7" fillId="0" borderId="140" xfId="0" applyNumberFormat="1" applyFont="1" applyBorder="1" applyAlignment="1">
      <alignment horizontal="right" vertical="center"/>
    </xf>
    <xf numFmtId="166" fontId="7" fillId="0" borderId="129" xfId="0" applyNumberFormat="1" applyFont="1" applyBorder="1" applyAlignment="1">
      <alignment horizontal="right" vertical="center"/>
    </xf>
    <xf numFmtId="1" fontId="5" fillId="0" borderId="51" xfId="0" applyNumberFormat="1" applyFont="1" applyBorder="1" applyAlignment="1">
      <alignment horizontal="center" vertical="center" wrapText="1"/>
    </xf>
    <xf numFmtId="1" fontId="9" fillId="0" borderId="49" xfId="0" applyNumberFormat="1" applyFont="1" applyBorder="1" applyAlignment="1">
      <alignment horizontal="center"/>
    </xf>
    <xf numFmtId="1" fontId="5" fillId="0" borderId="133" xfId="0" applyNumberFormat="1" applyFont="1" applyBorder="1" applyAlignment="1">
      <alignment horizontal="center" vertical="center"/>
    </xf>
    <xf numFmtId="1" fontId="5" fillId="0" borderId="136" xfId="0" applyNumberFormat="1" applyFont="1" applyBorder="1" applyAlignment="1">
      <alignment horizontal="center" vertical="center"/>
    </xf>
    <xf numFmtId="1" fontId="16" fillId="0" borderId="0" xfId="0" applyNumberFormat="1" applyFont="1" applyAlignment="1">
      <alignment horizontal="center"/>
    </xf>
    <xf numFmtId="166" fontId="7" fillId="0" borderId="28" xfId="0" applyNumberFormat="1" applyFont="1" applyBorder="1" applyAlignment="1">
      <alignment horizontal="right" vertical="center"/>
    </xf>
    <xf numFmtId="166" fontId="7" fillId="0" borderId="106" xfId="0" applyNumberFormat="1" applyFont="1" applyBorder="1" applyAlignment="1">
      <alignment horizontal="right" vertical="center"/>
    </xf>
    <xf numFmtId="166" fontId="7" fillId="0" borderId="102" xfId="0" applyNumberFormat="1" applyFont="1" applyBorder="1" applyAlignment="1">
      <alignment horizontal="right" vertical="center"/>
    </xf>
    <xf numFmtId="0" fontId="32" fillId="0" borderId="0" xfId="0" applyFont="1" applyAlignment="1">
      <alignment horizontal="right" vertical="center"/>
    </xf>
    <xf numFmtId="0" fontId="5" fillId="0" borderId="144" xfId="0" applyFont="1" applyBorder="1" applyAlignment="1">
      <alignment horizontal="center" vertical="center"/>
    </xf>
    <xf numFmtId="166" fontId="5" fillId="0" borderId="56" xfId="0" applyNumberFormat="1" applyFont="1" applyBorder="1" applyAlignment="1">
      <alignment horizontal="right" vertical="center" indent="1"/>
    </xf>
    <xf numFmtId="0" fontId="5" fillId="0" borderId="11" xfId="0" applyFont="1" applyBorder="1" applyAlignment="1">
      <alignment horizontal="left" vertical="center" indent="1"/>
    </xf>
    <xf numFmtId="0" fontId="5" fillId="0" borderId="104" xfId="0" applyFont="1" applyBorder="1" applyAlignment="1">
      <alignment horizontal="center" vertical="center"/>
    </xf>
    <xf numFmtId="166" fontId="5" fillId="0" borderId="11" xfId="0" applyNumberFormat="1" applyFont="1" applyBorder="1" applyAlignment="1">
      <alignment horizontal="right" vertical="center" indent="1"/>
    </xf>
    <xf numFmtId="0" fontId="5" fillId="0" borderId="145" xfId="0" applyFont="1" applyBorder="1" applyAlignment="1">
      <alignment horizontal="left" vertical="center" indent="1"/>
    </xf>
    <xf numFmtId="0" fontId="5" fillId="0" borderId="146" xfId="0" applyFont="1" applyBorder="1" applyAlignment="1">
      <alignment horizontal="center" vertical="center"/>
    </xf>
    <xf numFmtId="166" fontId="5" fillId="0" borderId="145" xfId="0" applyNumberFormat="1" applyFont="1" applyBorder="1" applyAlignment="1">
      <alignment horizontal="right" vertical="center" indent="1"/>
    </xf>
    <xf numFmtId="166" fontId="7" fillId="0" borderId="147" xfId="0" applyNumberFormat="1" applyFont="1" applyBorder="1" applyAlignment="1">
      <alignment vertical="center"/>
    </xf>
    <xf numFmtId="0" fontId="5" fillId="0" borderId="56" xfId="0" applyFont="1" applyBorder="1" applyAlignment="1">
      <alignment horizontal="left" vertical="center" indent="1"/>
    </xf>
    <xf numFmtId="0" fontId="24" fillId="0" borderId="84" xfId="0" applyFont="1" applyBorder="1" applyAlignment="1">
      <alignment horizontal="center"/>
    </xf>
    <xf numFmtId="0" fontId="6" fillId="0" borderId="84" xfId="0" applyFont="1" applyBorder="1" applyAlignment="1">
      <alignment horizontal="center"/>
    </xf>
    <xf numFmtId="0" fontId="5" fillId="0" borderId="0" xfId="0" applyFont="1" applyAlignment="1">
      <alignment horizontal="center" vertical="center"/>
    </xf>
    <xf numFmtId="0" fontId="5" fillId="0" borderId="148" xfId="0" applyFont="1" applyBorder="1" applyAlignment="1">
      <alignment horizontal="left" vertical="center" indent="1"/>
    </xf>
    <xf numFmtId="166" fontId="5" fillId="0" borderId="148" xfId="0" applyNumberFormat="1" applyFont="1" applyBorder="1" applyAlignment="1">
      <alignment horizontal="right" vertical="center" indent="1"/>
    </xf>
    <xf numFmtId="166" fontId="7" fillId="0" borderId="149" xfId="0" applyNumberFormat="1" applyFont="1" applyBorder="1" applyAlignment="1">
      <alignment vertical="center"/>
    </xf>
    <xf numFmtId="0" fontId="5" fillId="0" borderId="127" xfId="0" applyFont="1" applyBorder="1" applyAlignment="1">
      <alignment horizontal="center" vertical="center"/>
    </xf>
    <xf numFmtId="0" fontId="5" fillId="0" borderId="150" xfId="0" applyFont="1" applyBorder="1" applyAlignment="1">
      <alignment horizontal="center" vertical="center"/>
    </xf>
    <xf numFmtId="0" fontId="5" fillId="0" borderId="53" xfId="0" applyFont="1" applyBorder="1" applyAlignment="1">
      <alignment horizontal="center" vertical="center"/>
    </xf>
    <xf numFmtId="0" fontId="5" fillId="0" borderId="151" xfId="0" applyFont="1" applyBorder="1" applyAlignment="1">
      <alignment horizontal="center" vertical="center"/>
    </xf>
    <xf numFmtId="0" fontId="5" fillId="0" borderId="152" xfId="0" applyFont="1" applyBorder="1" applyAlignment="1">
      <alignment horizontal="center" vertical="center"/>
    </xf>
    <xf numFmtId="0" fontId="5" fillId="0" borderId="17" xfId="0" applyFont="1" applyBorder="1" applyAlignment="1">
      <alignment horizontal="left" vertical="center" indent="1"/>
    </xf>
    <xf numFmtId="166" fontId="5" fillId="0" borderId="17" xfId="0" applyNumberFormat="1" applyFont="1" applyBorder="1" applyAlignment="1">
      <alignment horizontal="right" vertical="center" indent="1"/>
    </xf>
    <xf numFmtId="166" fontId="7" fillId="0" borderId="20" xfId="0" applyNumberFormat="1" applyFont="1" applyBorder="1" applyAlignment="1">
      <alignment vertical="center"/>
    </xf>
    <xf numFmtId="0" fontId="5" fillId="0" borderId="153" xfId="0" applyFont="1" applyBorder="1" applyAlignment="1">
      <alignment horizontal="center" vertical="center"/>
    </xf>
    <xf numFmtId="0" fontId="5" fillId="0" borderId="154" xfId="0" applyFont="1" applyBorder="1" applyAlignment="1">
      <alignment horizontal="center" vertical="center"/>
    </xf>
    <xf numFmtId="0" fontId="5" fillId="0" borderId="155" xfId="0" applyFont="1" applyBorder="1" applyAlignment="1">
      <alignment horizontal="left" vertical="center" indent="1"/>
    </xf>
    <xf numFmtId="166" fontId="5" fillId="0" borderId="155" xfId="0" applyNumberFormat="1" applyFont="1" applyBorder="1" applyAlignment="1">
      <alignment horizontal="right" vertical="center" indent="1"/>
    </xf>
    <xf numFmtId="166" fontId="7" fillId="0" borderId="156" xfId="0" applyNumberFormat="1" applyFont="1" applyBorder="1" applyAlignment="1">
      <alignment vertical="center"/>
    </xf>
    <xf numFmtId="0" fontId="5" fillId="0" borderId="10" xfId="0" applyFont="1" applyBorder="1" applyAlignment="1">
      <alignment horizontal="center" vertical="center"/>
    </xf>
    <xf numFmtId="0" fontId="5" fillId="0" borderId="157" xfId="0" applyFont="1" applyBorder="1" applyAlignment="1">
      <alignment horizontal="left" vertical="center" indent="1"/>
    </xf>
    <xf numFmtId="0" fontId="5" fillId="0" borderId="126" xfId="0" applyFont="1" applyBorder="1" applyAlignment="1">
      <alignment horizontal="center" vertical="center"/>
    </xf>
    <xf numFmtId="0" fontId="5" fillId="0" borderId="80" xfId="0" applyFont="1" applyBorder="1" applyAlignment="1">
      <alignment horizontal="right" vertical="center" indent="1"/>
    </xf>
    <xf numFmtId="166" fontId="5" fillId="0" borderId="136" xfId="0" applyNumberFormat="1" applyFont="1" applyBorder="1" applyAlignment="1">
      <alignment horizontal="right" vertical="center" indent="1"/>
    </xf>
    <xf numFmtId="166" fontId="29" fillId="0" borderId="137" xfId="0" applyNumberFormat="1" applyFont="1" applyBorder="1" applyAlignment="1">
      <alignment vertical="center"/>
    </xf>
    <xf numFmtId="166" fontId="29" fillId="0" borderId="147" xfId="0" applyNumberFormat="1" applyFont="1" applyBorder="1" applyAlignment="1">
      <alignment vertical="center"/>
    </xf>
    <xf numFmtId="166" fontId="7" fillId="0" borderId="28" xfId="0" applyNumberFormat="1" applyFont="1" applyBorder="1" applyAlignment="1">
      <alignment horizontal="right" vertical="center" indent="1"/>
    </xf>
    <xf numFmtId="166" fontId="7" fillId="0" borderId="102" xfId="0" applyNumberFormat="1" applyFont="1" applyBorder="1" applyAlignment="1">
      <alignment horizontal="right" vertical="center" indent="1"/>
    </xf>
    <xf numFmtId="166" fontId="7" fillId="0" borderId="7" xfId="0" applyNumberFormat="1" applyFont="1" applyBorder="1" applyAlignment="1">
      <alignment vertical="center"/>
    </xf>
    <xf numFmtId="166" fontId="7" fillId="0" borderId="12" xfId="0" applyNumberFormat="1" applyFont="1" applyBorder="1" applyAlignment="1">
      <alignment vertical="center"/>
    </xf>
    <xf numFmtId="166" fontId="7" fillId="0" borderId="158" xfId="0" applyNumberFormat="1" applyFont="1" applyBorder="1" applyAlignment="1">
      <alignment vertical="center"/>
    </xf>
    <xf numFmtId="166" fontId="29" fillId="0" borderId="80" xfId="0" applyNumberFormat="1" applyFont="1" applyBorder="1" applyAlignment="1">
      <alignment vertical="center"/>
    </xf>
    <xf numFmtId="166" fontId="7" fillId="0" borderId="18" xfId="0" applyNumberFormat="1" applyFont="1" applyBorder="1" applyAlignment="1">
      <alignment vertical="center"/>
    </xf>
    <xf numFmtId="166" fontId="29" fillId="0" borderId="158" xfId="0" applyNumberFormat="1" applyFont="1" applyBorder="1" applyAlignment="1">
      <alignment vertical="center"/>
    </xf>
    <xf numFmtId="166" fontId="7" fillId="0" borderId="159" xfId="0" applyNumberFormat="1" applyFont="1" applyBorder="1" applyAlignment="1">
      <alignment vertical="center"/>
    </xf>
    <xf numFmtId="166" fontId="7" fillId="0" borderId="98" xfId="0" applyNumberFormat="1" applyFont="1" applyBorder="1" applyAlignment="1">
      <alignment vertical="center"/>
    </xf>
    <xf numFmtId="166" fontId="7" fillId="0" borderId="7" xfId="0" applyNumberFormat="1" applyFont="1" applyBorder="1" applyAlignment="1">
      <alignment horizontal="right" vertical="center"/>
    </xf>
    <xf numFmtId="0" fontId="6" fillId="0" borderId="109" xfId="0" applyFont="1" applyBorder="1" applyAlignment="1">
      <alignment horizontal="center"/>
    </xf>
    <xf numFmtId="0" fontId="6" fillId="0" borderId="110" xfId="0" applyFont="1" applyBorder="1" applyAlignment="1">
      <alignment horizontal="center"/>
    </xf>
    <xf numFmtId="166" fontId="7" fillId="0" borderId="9" xfId="0" applyNumberFormat="1" applyFont="1" applyBorder="1" applyAlignment="1">
      <alignment horizontal="right" indent="1"/>
    </xf>
    <xf numFmtId="166" fontId="7" fillId="0" borderId="61" xfId="0" applyNumberFormat="1" applyFont="1" applyBorder="1" applyAlignment="1">
      <alignment horizontal="right" indent="1"/>
    </xf>
    <xf numFmtId="166" fontId="7" fillId="0" borderId="15" xfId="0" applyNumberFormat="1" applyFont="1" applyBorder="1" applyAlignment="1">
      <alignment horizontal="right" indent="1"/>
    </xf>
    <xf numFmtId="166" fontId="7" fillId="0" borderId="63" xfId="0" applyNumberFormat="1" applyFont="1" applyBorder="1" applyAlignment="1">
      <alignment horizontal="right" indent="1"/>
    </xf>
    <xf numFmtId="0" fontId="11" fillId="0" borderId="168" xfId="0" applyFont="1" applyBorder="1" applyAlignment="1">
      <alignment horizontal="left" vertical="center" indent="1"/>
    </xf>
    <xf numFmtId="3" fontId="5" fillId="0" borderId="169" xfId="0" applyNumberFormat="1" applyFont="1" applyBorder="1" applyAlignment="1">
      <alignment horizontal="right" vertical="center" indent="1"/>
    </xf>
    <xf numFmtId="166" fontId="14" fillId="0" borderId="170" xfId="0" applyNumberFormat="1" applyFont="1" applyBorder="1" applyAlignment="1">
      <alignment horizontal="right" vertical="center" indent="1"/>
    </xf>
    <xf numFmtId="166" fontId="14" fillId="0" borderId="171" xfId="0" applyNumberFormat="1" applyFont="1" applyBorder="1" applyAlignment="1">
      <alignment horizontal="right" vertical="center" indent="1"/>
    </xf>
    <xf numFmtId="0" fontId="25" fillId="0" borderId="126" xfId="0" applyFont="1" applyBorder="1" applyAlignment="1">
      <alignment horizontal="left" vertical="center" indent="3"/>
    </xf>
    <xf numFmtId="0" fontId="25" fillId="0" borderId="172" xfId="0" applyFont="1" applyBorder="1" applyAlignment="1">
      <alignment horizontal="left" vertical="center" indent="3"/>
    </xf>
    <xf numFmtId="165" fontId="5" fillId="0" borderId="172" xfId="0" applyNumberFormat="1" applyFont="1" applyBorder="1" applyAlignment="1">
      <alignment vertical="center"/>
    </xf>
    <xf numFmtId="166" fontId="7" fillId="0" borderId="172" xfId="0" applyNumberFormat="1" applyFont="1" applyBorder="1" applyAlignment="1">
      <alignment vertical="center"/>
    </xf>
    <xf numFmtId="0" fontId="11" fillId="0" borderId="97" xfId="0" applyFont="1" applyBorder="1" applyAlignment="1">
      <alignment horizontal="left" vertical="center" indent="1"/>
    </xf>
    <xf numFmtId="3" fontId="5" fillId="0" borderId="133" xfId="0" applyNumberFormat="1" applyFont="1" applyBorder="1" applyAlignment="1">
      <alignment horizontal="right" vertical="center" indent="1"/>
    </xf>
    <xf numFmtId="166" fontId="7" fillId="0" borderId="173" xfId="0" applyNumberFormat="1" applyFont="1" applyBorder="1" applyAlignment="1">
      <alignment horizontal="right" vertical="center" indent="1"/>
    </xf>
    <xf numFmtId="166" fontId="7" fillId="0" borderId="174" xfId="0" applyNumberFormat="1" applyFont="1" applyBorder="1" applyAlignment="1">
      <alignment horizontal="right" vertical="center" indent="1"/>
    </xf>
    <xf numFmtId="0" fontId="25" fillId="0" borderId="175" xfId="0" applyFont="1" applyBorder="1" applyAlignment="1">
      <alignment horizontal="left" vertical="center" indent="3"/>
    </xf>
    <xf numFmtId="165" fontId="5" fillId="0" borderId="175" xfId="0" applyNumberFormat="1" applyFont="1" applyBorder="1" applyAlignment="1">
      <alignment vertical="center"/>
    </xf>
    <xf numFmtId="166" fontId="7" fillId="0" borderId="176" xfId="0" applyNumberFormat="1" applyFont="1" applyBorder="1" applyAlignment="1">
      <alignment vertical="center"/>
    </xf>
    <xf numFmtId="0" fontId="25" fillId="0" borderId="34" xfId="0" applyFont="1" applyBorder="1" applyAlignment="1">
      <alignment horizontal="left" vertical="center" indent="3"/>
    </xf>
    <xf numFmtId="166" fontId="7" fillId="0" borderId="170" xfId="0" applyNumberFormat="1" applyFont="1" applyBorder="1" applyAlignment="1">
      <alignment horizontal="right" vertical="center" indent="1"/>
    </xf>
    <xf numFmtId="166" fontId="7" fillId="0" borderId="171" xfId="0" applyNumberFormat="1" applyFont="1" applyBorder="1" applyAlignment="1">
      <alignment horizontal="right" vertical="center" indent="1"/>
    </xf>
    <xf numFmtId="0" fontId="32" fillId="0" borderId="0" xfId="0" applyFont="1" applyAlignment="1">
      <alignment vertical="center"/>
    </xf>
    <xf numFmtId="3" fontId="9" fillId="0" borderId="0" xfId="0" applyNumberFormat="1" applyFont="1"/>
    <xf numFmtId="166" fontId="7" fillId="0" borderId="144" xfId="0" applyNumberFormat="1" applyFont="1" applyBorder="1" applyAlignment="1">
      <alignment horizontal="right" indent="1"/>
    </xf>
    <xf numFmtId="166" fontId="7" fillId="0" borderId="104" xfId="0" applyNumberFormat="1" applyFont="1" applyBorder="1" applyAlignment="1">
      <alignment horizontal="right" indent="1"/>
    </xf>
    <xf numFmtId="166" fontId="14" fillId="0" borderId="177" xfId="0" applyNumberFormat="1" applyFont="1" applyBorder="1" applyAlignment="1">
      <alignment horizontal="right" vertical="center" indent="1"/>
    </xf>
    <xf numFmtId="166" fontId="7" fillId="0" borderId="95" xfId="0" applyNumberFormat="1" applyFont="1" applyBorder="1" applyAlignment="1">
      <alignment horizontal="right" vertical="center" indent="1"/>
    </xf>
    <xf numFmtId="166" fontId="7" fillId="0" borderId="177" xfId="0" applyNumberFormat="1" applyFont="1" applyBorder="1" applyAlignment="1">
      <alignment horizontal="right" vertical="center" indent="1"/>
    </xf>
    <xf numFmtId="0" fontId="5" fillId="0" borderId="76" xfId="0" applyFont="1" applyBorder="1" applyAlignment="1">
      <alignment horizontal="left" indent="1"/>
    </xf>
    <xf numFmtId="3" fontId="5" fillId="0" borderId="148" xfId="0" applyNumberFormat="1" applyFont="1" applyBorder="1" applyAlignment="1">
      <alignment horizontal="right" indent="1"/>
    </xf>
    <xf numFmtId="166" fontId="7" fillId="0" borderId="21" xfId="0" applyNumberFormat="1" applyFont="1" applyBorder="1" applyAlignment="1">
      <alignment horizontal="right" indent="1"/>
    </xf>
    <xf numFmtId="166" fontId="7" fillId="0" borderId="178" xfId="0" applyNumberFormat="1" applyFont="1" applyBorder="1" applyAlignment="1">
      <alignment horizontal="right" indent="1"/>
    </xf>
    <xf numFmtId="0" fontId="25" fillId="0" borderId="126" xfId="0" applyFont="1" applyBorder="1" applyAlignment="1">
      <alignment vertical="center"/>
    </xf>
    <xf numFmtId="0" fontId="25" fillId="0" borderId="175" xfId="0" applyFont="1" applyBorder="1" applyAlignment="1">
      <alignment vertical="center"/>
    </xf>
    <xf numFmtId="0" fontId="25" fillId="0" borderId="34" xfId="0" applyFont="1" applyBorder="1" applyAlignment="1">
      <alignment vertical="center"/>
    </xf>
    <xf numFmtId="0" fontId="11" fillId="0" borderId="97" xfId="0" applyFont="1" applyBorder="1" applyAlignment="1">
      <alignment vertical="center"/>
    </xf>
    <xf numFmtId="0" fontId="11" fillId="0" borderId="168" xfId="0" applyFont="1" applyBorder="1" applyAlignment="1">
      <alignment vertical="center"/>
    </xf>
    <xf numFmtId="0" fontId="5" fillId="0" borderId="4" xfId="0" applyFont="1" applyBorder="1" applyAlignment="1">
      <alignment horizontal="left"/>
    </xf>
    <xf numFmtId="0" fontId="5" fillId="0" borderId="10" xfId="0" applyFont="1" applyBorder="1" applyAlignment="1">
      <alignment horizontal="left"/>
    </xf>
    <xf numFmtId="0" fontId="5" fillId="0" borderId="22" xfId="0" applyFont="1" applyBorder="1" applyAlignment="1">
      <alignment horizontal="left"/>
    </xf>
    <xf numFmtId="0" fontId="24" fillId="0" borderId="51" xfId="0" applyFont="1" applyBorder="1" applyAlignment="1">
      <alignment wrapText="1"/>
    </xf>
    <xf numFmtId="0" fontId="5" fillId="0" borderId="30" xfId="0" applyFont="1" applyBorder="1" applyAlignment="1">
      <alignment horizontal="left"/>
    </xf>
    <xf numFmtId="166" fontId="7" fillId="0" borderId="9" xfId="0" applyNumberFormat="1" applyFont="1" applyBorder="1" applyAlignment="1">
      <alignment horizontal="right"/>
    </xf>
    <xf numFmtId="166" fontId="7" fillId="0" borderId="160" xfId="0" applyNumberFormat="1" applyFont="1" applyBorder="1"/>
    <xf numFmtId="166" fontId="7" fillId="0" borderId="100" xfId="0" applyNumberFormat="1" applyFont="1" applyBorder="1"/>
    <xf numFmtId="166" fontId="7" fillId="0" borderId="124" xfId="0" applyNumberFormat="1" applyFont="1" applyBorder="1"/>
    <xf numFmtId="0" fontId="34" fillId="0" borderId="3" xfId="0" applyFont="1" applyBorder="1" applyAlignment="1">
      <alignment horizontal="center" vertical="center"/>
    </xf>
    <xf numFmtId="0" fontId="14" fillId="0" borderId="109" xfId="0" applyFont="1" applyBorder="1" applyAlignment="1">
      <alignment horizontal="center" vertical="center" wrapText="1"/>
    </xf>
    <xf numFmtId="0" fontId="14" fillId="0" borderId="110" xfId="0" applyFont="1" applyBorder="1" applyAlignment="1">
      <alignment horizontal="center" vertical="center" wrapText="1"/>
    </xf>
    <xf numFmtId="3" fontId="5" fillId="0" borderId="8" xfId="0" applyNumberFormat="1" applyFont="1" applyBorder="1" applyAlignment="1">
      <alignment horizontal="right" indent="1"/>
    </xf>
    <xf numFmtId="3" fontId="5" fillId="0" borderId="13" xfId="0" applyNumberFormat="1" applyFont="1" applyBorder="1" applyAlignment="1">
      <alignment horizontal="right" indent="1"/>
    </xf>
    <xf numFmtId="3" fontId="5" fillId="0" borderId="27" xfId="0" applyNumberFormat="1" applyFont="1" applyBorder="1" applyAlignment="1">
      <alignment horizontal="right" vertical="center" indent="1"/>
    </xf>
    <xf numFmtId="166" fontId="14" fillId="0" borderId="0" xfId="0" applyNumberFormat="1" applyFont="1"/>
    <xf numFmtId="166" fontId="35" fillId="0" borderId="0" xfId="0" applyNumberFormat="1" applyFont="1"/>
    <xf numFmtId="1" fontId="8" fillId="0" borderId="0" xfId="0" applyNumberFormat="1" applyFont="1"/>
    <xf numFmtId="0" fontId="35" fillId="0" borderId="0" xfId="0" applyFont="1"/>
    <xf numFmtId="3" fontId="8" fillId="0" borderId="0" xfId="0" applyNumberFormat="1" applyFont="1"/>
    <xf numFmtId="0" fontId="11" fillId="0" borderId="34" xfId="0" applyFont="1" applyBorder="1" applyAlignment="1">
      <alignment horizontal="center" vertical="center"/>
    </xf>
    <xf numFmtId="0" fontId="5" fillId="0" borderId="50" xfId="0" applyFont="1" applyBorder="1" applyAlignment="1">
      <alignment vertical="center"/>
    </xf>
    <xf numFmtId="0" fontId="5" fillId="0" borderId="4" xfId="0" applyFont="1" applyBorder="1"/>
    <xf numFmtId="0" fontId="5" fillId="0" borderId="16" xfId="0" applyFont="1" applyBorder="1"/>
    <xf numFmtId="166" fontId="5" fillId="0" borderId="17" xfId="0" applyNumberFormat="1" applyFont="1" applyBorder="1" applyAlignment="1">
      <alignment horizontal="right" indent="1"/>
    </xf>
    <xf numFmtId="3" fontId="5" fillId="0" borderId="19" xfId="0" applyNumberFormat="1" applyFont="1" applyBorder="1" applyAlignment="1">
      <alignment horizontal="right" indent="1"/>
    </xf>
    <xf numFmtId="0" fontId="14" fillId="0" borderId="180" xfId="0" applyFont="1" applyBorder="1" applyAlignment="1">
      <alignment horizontal="center" vertical="center" wrapText="1"/>
    </xf>
    <xf numFmtId="0" fontId="24" fillId="0" borderId="109" xfId="0" applyFont="1" applyBorder="1" applyAlignment="1">
      <alignment horizontal="center" vertical="center" wrapText="1"/>
    </xf>
    <xf numFmtId="166" fontId="7" fillId="0" borderId="181" xfId="0" applyNumberFormat="1" applyFont="1" applyBorder="1" applyAlignment="1">
      <alignment horizontal="right"/>
    </xf>
    <xf numFmtId="166" fontId="7" fillId="0" borderId="182" xfId="0" applyNumberFormat="1" applyFont="1" applyBorder="1"/>
    <xf numFmtId="166" fontId="7" fillId="0" borderId="183" xfId="0" applyNumberFormat="1" applyFont="1" applyBorder="1"/>
    <xf numFmtId="166" fontId="7" fillId="0" borderId="184" xfId="0" applyNumberFormat="1" applyFont="1" applyBorder="1"/>
    <xf numFmtId="0" fontId="5" fillId="0" borderId="126" xfId="0" applyFont="1" applyBorder="1"/>
    <xf numFmtId="0" fontId="5" fillId="0" borderId="80" xfId="0" applyFont="1" applyBorder="1" applyAlignment="1">
      <alignment horizontal="right"/>
    </xf>
    <xf numFmtId="166" fontId="5" fillId="0" borderId="136" xfId="0" applyNumberFormat="1" applyFont="1" applyBorder="1" applyAlignment="1">
      <alignment horizontal="right" indent="1"/>
    </xf>
    <xf numFmtId="166" fontId="7" fillId="0" borderId="137" xfId="0" applyNumberFormat="1" applyFont="1" applyBorder="1"/>
    <xf numFmtId="166" fontId="7" fillId="0" borderId="185" xfId="0" applyNumberFormat="1" applyFont="1" applyBorder="1" applyAlignment="1">
      <alignment horizontal="right"/>
    </xf>
    <xf numFmtId="3" fontId="5" fillId="0" borderId="186" xfId="0" applyNumberFormat="1" applyFont="1" applyBorder="1" applyAlignment="1">
      <alignment horizontal="right" indent="1"/>
    </xf>
    <xf numFmtId="166" fontId="7" fillId="0" borderId="187" xfId="0" applyNumberFormat="1" applyFont="1" applyBorder="1"/>
    <xf numFmtId="166" fontId="7" fillId="0" borderId="129" xfId="0" applyNumberFormat="1" applyFont="1" applyBorder="1"/>
    <xf numFmtId="3" fontId="5" fillId="0" borderId="32" xfId="0" applyNumberFormat="1" applyFont="1" applyBorder="1" applyAlignment="1">
      <alignment horizontal="right" vertical="center" indent="1"/>
    </xf>
    <xf numFmtId="0" fontId="5" fillId="0" borderId="51" xfId="0" applyFont="1" applyBorder="1" applyAlignment="1">
      <alignment horizontal="center" vertical="center"/>
    </xf>
    <xf numFmtId="0" fontId="6" fillId="0" borderId="120" xfId="0" applyFont="1" applyBorder="1" applyAlignment="1">
      <alignment horizontal="center" vertical="center"/>
    </xf>
    <xf numFmtId="0" fontId="5" fillId="0" borderId="41" xfId="0" applyFont="1" applyBorder="1" applyAlignment="1">
      <alignment horizontal="center" vertical="center"/>
    </xf>
    <xf numFmtId="0" fontId="5" fillId="0" borderId="101" xfId="0" applyFont="1" applyBorder="1" applyAlignment="1">
      <alignment horizontal="center" vertical="center"/>
    </xf>
    <xf numFmtId="0" fontId="5" fillId="0" borderId="4" xfId="0" applyFont="1" applyBorder="1" applyAlignment="1">
      <alignment vertical="center" wrapText="1"/>
    </xf>
    <xf numFmtId="166" fontId="7" fillId="0" borderId="7" xfId="0" applyNumberFormat="1" applyFont="1" applyBorder="1" applyAlignment="1">
      <alignment horizontal="right" vertical="center" indent="1"/>
    </xf>
    <xf numFmtId="4" fontId="5" fillId="0" borderId="8" xfId="0" applyNumberFormat="1" applyFont="1" applyBorder="1" applyAlignment="1">
      <alignment horizontal="right" vertical="center" indent="1"/>
    </xf>
    <xf numFmtId="166" fontId="7" fillId="0" borderId="6" xfId="0" applyNumberFormat="1" applyFont="1" applyBorder="1" applyAlignment="1">
      <alignment horizontal="right" vertical="center" indent="1"/>
    </xf>
    <xf numFmtId="166" fontId="4" fillId="0" borderId="52" xfId="0" applyNumberFormat="1" applyFont="1" applyBorder="1" applyAlignment="1">
      <alignment horizontal="right" vertical="center" indent="1"/>
    </xf>
    <xf numFmtId="3" fontId="5" fillId="0" borderId="56" xfId="0" applyNumberFormat="1" applyFont="1" applyBorder="1" applyAlignment="1">
      <alignment horizontal="right" vertical="center" indent="1"/>
    </xf>
    <xf numFmtId="3" fontId="5" fillId="0" borderId="8" xfId="0" applyNumberFormat="1" applyFont="1" applyBorder="1" applyAlignment="1">
      <alignment horizontal="right" vertical="center" indent="1"/>
    </xf>
    <xf numFmtId="0" fontId="5" fillId="0" borderId="10" xfId="0" applyFont="1" applyBorder="1" applyAlignment="1">
      <alignment vertical="center" wrapText="1"/>
    </xf>
    <xf numFmtId="4" fontId="5" fillId="0" borderId="11" xfId="0" applyNumberFormat="1" applyFont="1" applyBorder="1" applyAlignment="1">
      <alignment horizontal="right" vertical="center" indent="1"/>
    </xf>
    <xf numFmtId="166" fontId="7" fillId="0" borderId="12" xfId="0" applyNumberFormat="1" applyFont="1" applyBorder="1" applyAlignment="1">
      <alignment horizontal="right" vertical="center" indent="1"/>
    </xf>
    <xf numFmtId="4" fontId="5" fillId="0" borderId="13" xfId="0" applyNumberFormat="1" applyFont="1" applyBorder="1" applyAlignment="1">
      <alignment horizontal="right" vertical="center" indent="1"/>
    </xf>
    <xf numFmtId="166" fontId="7" fillId="0" borderId="14" xfId="0" applyNumberFormat="1" applyFont="1" applyBorder="1" applyAlignment="1">
      <alignment horizontal="right" vertical="center" indent="1"/>
    </xf>
    <xf numFmtId="166" fontId="4" fillId="0" borderId="53" xfId="0" applyNumberFormat="1" applyFont="1" applyBorder="1" applyAlignment="1">
      <alignment horizontal="right" vertical="center" indent="1"/>
    </xf>
    <xf numFmtId="3" fontId="5" fillId="0" borderId="11" xfId="0" applyNumberFormat="1" applyFont="1" applyBorder="1" applyAlignment="1">
      <alignment horizontal="right" vertical="center" indent="1"/>
    </xf>
    <xf numFmtId="3" fontId="5" fillId="0" borderId="13" xfId="0" applyNumberFormat="1" applyFont="1" applyBorder="1" applyAlignment="1">
      <alignment horizontal="right" vertical="center" indent="1"/>
    </xf>
    <xf numFmtId="0" fontId="5" fillId="0" borderId="22" xfId="0" applyFont="1" applyBorder="1" applyAlignment="1">
      <alignment vertical="center" wrapText="1"/>
    </xf>
    <xf numFmtId="4" fontId="5" fillId="0" borderId="23" xfId="0" applyNumberFormat="1" applyFont="1" applyBorder="1" applyAlignment="1">
      <alignment horizontal="right" vertical="center" indent="1"/>
    </xf>
    <xf numFmtId="166" fontId="7" fillId="0" borderId="24" xfId="0" applyNumberFormat="1" applyFont="1" applyBorder="1" applyAlignment="1">
      <alignment horizontal="right" vertical="center" indent="1"/>
    </xf>
    <xf numFmtId="4" fontId="5" fillId="0" borderId="25" xfId="0" applyNumberFormat="1" applyFont="1" applyBorder="1" applyAlignment="1">
      <alignment horizontal="right" vertical="center" indent="1"/>
    </xf>
    <xf numFmtId="166" fontId="7" fillId="0" borderId="26" xfId="0" applyNumberFormat="1" applyFont="1" applyBorder="1" applyAlignment="1">
      <alignment horizontal="right" vertical="center" indent="1"/>
    </xf>
    <xf numFmtId="166" fontId="4" fillId="0" borderId="50" xfId="0" applyNumberFormat="1" applyFont="1" applyBorder="1" applyAlignment="1">
      <alignment horizontal="right" vertical="center" indent="1"/>
    </xf>
    <xf numFmtId="3" fontId="5" fillId="0" borderId="23" xfId="0" applyNumberFormat="1" applyFont="1" applyBorder="1" applyAlignment="1">
      <alignment horizontal="right" vertical="center" indent="1"/>
    </xf>
    <xf numFmtId="3" fontId="5" fillId="0" borderId="25" xfId="0" applyNumberFormat="1" applyFont="1" applyBorder="1" applyAlignment="1">
      <alignment horizontal="right" vertical="center" indent="1"/>
    </xf>
    <xf numFmtId="4" fontId="5" fillId="0" borderId="32" xfId="0" applyNumberFormat="1" applyFont="1" applyBorder="1" applyAlignment="1">
      <alignment horizontal="right" vertical="center" indent="1"/>
    </xf>
    <xf numFmtId="166" fontId="14" fillId="0" borderId="28" xfId="0" applyNumberFormat="1" applyFont="1" applyBorder="1" applyAlignment="1">
      <alignment horizontal="right" vertical="center" indent="1"/>
    </xf>
    <xf numFmtId="4" fontId="5" fillId="0" borderId="27" xfId="0" applyNumberFormat="1" applyFont="1" applyBorder="1" applyAlignment="1">
      <alignment horizontal="right" vertical="center" indent="1"/>
    </xf>
    <xf numFmtId="166" fontId="4" fillId="0" borderId="57" xfId="0" applyNumberFormat="1" applyFont="1" applyBorder="1" applyAlignment="1">
      <alignment horizontal="right" vertical="center" indent="1"/>
    </xf>
    <xf numFmtId="166" fontId="7" fillId="0" borderId="160" xfId="0" applyNumberFormat="1" applyFont="1" applyBorder="1" applyAlignment="1">
      <alignment horizontal="right" vertical="center" indent="1"/>
    </xf>
    <xf numFmtId="166" fontId="7" fillId="0" borderId="100" xfId="0" applyNumberFormat="1" applyFont="1" applyBorder="1" applyAlignment="1">
      <alignment horizontal="right" vertical="center" indent="1"/>
    </xf>
    <xf numFmtId="166" fontId="7" fillId="0" borderId="125" xfId="0" applyNumberFormat="1" applyFont="1" applyBorder="1" applyAlignment="1">
      <alignment horizontal="right" vertical="center" indent="1"/>
    </xf>
    <xf numFmtId="165" fontId="5" fillId="0" borderId="23" xfId="0" applyNumberFormat="1" applyFont="1" applyBorder="1" applyAlignment="1">
      <alignment horizontal="right" vertical="center" indent="1"/>
    </xf>
    <xf numFmtId="0" fontId="22" fillId="0" borderId="0" xfId="0" applyFont="1" applyAlignment="1">
      <alignment horizontal="right"/>
    </xf>
    <xf numFmtId="0" fontId="4" fillId="0" borderId="0" xfId="0" applyFont="1" applyAlignment="1">
      <alignment vertical="center" wrapText="1"/>
    </xf>
    <xf numFmtId="0" fontId="11" fillId="0" borderId="91" xfId="0" applyFont="1" applyBorder="1" applyAlignment="1">
      <alignment horizontal="left" indent="4"/>
    </xf>
    <xf numFmtId="166" fontId="7" fillId="0" borderId="27" xfId="0" applyNumberFormat="1" applyFont="1" applyBorder="1" applyAlignment="1">
      <alignment horizontal="center" vertical="center"/>
    </xf>
    <xf numFmtId="0" fontId="4" fillId="0" borderId="59" xfId="0" applyFont="1" applyBorder="1" applyAlignment="1">
      <alignment vertical="center" wrapText="1"/>
    </xf>
    <xf numFmtId="165" fontId="7" fillId="0" borderId="193" xfId="0" applyNumberFormat="1" applyFont="1" applyBorder="1" applyAlignment="1">
      <alignment horizontal="right" vertical="center"/>
    </xf>
    <xf numFmtId="165" fontId="7" fillId="0" borderId="63" xfId="0" applyNumberFormat="1" applyFont="1" applyBorder="1" applyAlignment="1">
      <alignment horizontal="right" vertical="center"/>
    </xf>
    <xf numFmtId="165" fontId="7" fillId="0" borderId="194" xfId="0" applyNumberFormat="1" applyFont="1" applyBorder="1" applyAlignment="1">
      <alignment horizontal="right" vertical="center"/>
    </xf>
    <xf numFmtId="165" fontId="5" fillId="0" borderId="196" xfId="0" applyNumberFormat="1" applyFont="1" applyBorder="1" applyAlignment="1">
      <alignment horizontal="right" vertical="center"/>
    </xf>
    <xf numFmtId="165" fontId="7" fillId="0" borderId="197" xfId="0" applyNumberFormat="1" applyFont="1" applyBorder="1" applyAlignment="1">
      <alignment horizontal="right" vertical="center"/>
    </xf>
    <xf numFmtId="165" fontId="7" fillId="0" borderId="198" xfId="0" applyNumberFormat="1" applyFont="1" applyBorder="1" applyAlignment="1">
      <alignment horizontal="right" vertical="center"/>
    </xf>
    <xf numFmtId="165" fontId="7" fillId="0" borderId="199" xfId="0" applyNumberFormat="1" applyFont="1" applyBorder="1" applyAlignment="1">
      <alignment horizontal="right" vertical="center"/>
    </xf>
    <xf numFmtId="0" fontId="49" fillId="0" borderId="195" xfId="0" applyFont="1" applyBorder="1" applyAlignment="1">
      <alignment horizontal="center" vertical="center"/>
    </xf>
    <xf numFmtId="0" fontId="0" fillId="0" borderId="0" xfId="0" applyAlignment="1">
      <alignment vertical="center"/>
    </xf>
    <xf numFmtId="0" fontId="49" fillId="0" borderId="113" xfId="0" applyFont="1" applyBorder="1" applyAlignment="1">
      <alignment horizontal="left" vertical="center" indent="2"/>
    </xf>
    <xf numFmtId="0" fontId="49" fillId="0" borderId="114" xfId="0" applyFont="1" applyBorder="1" applyAlignment="1">
      <alignment horizontal="left" vertical="center" indent="2"/>
    </xf>
    <xf numFmtId="0" fontId="49" fillId="0" borderId="115" xfId="0" applyFont="1" applyBorder="1" applyAlignment="1">
      <alignment horizontal="left" vertical="center" indent="2"/>
    </xf>
    <xf numFmtId="0" fontId="51" fillId="0" borderId="0" xfId="0" applyFont="1"/>
    <xf numFmtId="0" fontId="53" fillId="0" borderId="0" xfId="0" applyFont="1"/>
    <xf numFmtId="0" fontId="49" fillId="0" borderId="0" xfId="0" applyFont="1" applyAlignment="1">
      <alignment horizontal="left" indent="1"/>
    </xf>
    <xf numFmtId="0" fontId="49" fillId="0" borderId="0" xfId="0" applyFont="1"/>
    <xf numFmtId="0" fontId="49" fillId="0" borderId="0" xfId="0" applyFont="1" applyAlignment="1">
      <alignment horizontal="left"/>
    </xf>
    <xf numFmtId="0" fontId="53" fillId="0" borderId="0" xfId="0" applyFont="1" applyAlignment="1">
      <alignment horizontal="left"/>
    </xf>
    <xf numFmtId="0" fontId="54" fillId="0" borderId="0" xfId="0" applyFont="1"/>
    <xf numFmtId="166" fontId="0" fillId="0" borderId="0" xfId="0" applyNumberFormat="1"/>
    <xf numFmtId="0" fontId="55" fillId="0" borderId="0" xfId="0" applyFont="1"/>
    <xf numFmtId="0" fontId="8" fillId="0" borderId="57" xfId="0" applyFont="1" applyBorder="1" applyAlignment="1">
      <alignment horizontal="left" vertical="center"/>
    </xf>
    <xf numFmtId="165" fontId="5" fillId="0" borderId="8" xfId="0" applyNumberFormat="1" applyFont="1" applyBorder="1" applyAlignment="1">
      <alignment horizontal="right" indent="1"/>
    </xf>
    <xf numFmtId="165" fontId="5" fillId="0" borderId="13" xfId="0" applyNumberFormat="1" applyFont="1" applyBorder="1" applyAlignment="1">
      <alignment horizontal="right" indent="1"/>
    </xf>
    <xf numFmtId="0" fontId="22" fillId="3" borderId="81" xfId="0" applyFont="1" applyFill="1" applyBorder="1" applyAlignment="1">
      <alignment wrapText="1"/>
    </xf>
    <xf numFmtId="0" fontId="22" fillId="0" borderId="84" xfId="0" applyFont="1" applyBorder="1" applyAlignment="1">
      <alignment wrapText="1"/>
    </xf>
    <xf numFmtId="0" fontId="22" fillId="0" borderId="80" xfId="0" applyFont="1" applyBorder="1" applyAlignment="1">
      <alignment horizontal="center"/>
    </xf>
    <xf numFmtId="0" fontId="23" fillId="3" borderId="81" xfId="0" applyFont="1" applyFill="1" applyBorder="1" applyAlignment="1">
      <alignment wrapText="1"/>
    </xf>
    <xf numFmtId="0" fontId="57" fillId="0" borderId="77" xfId="0" applyFont="1" applyBorder="1" applyAlignment="1">
      <alignment horizontal="center" wrapText="1"/>
    </xf>
    <xf numFmtId="0" fontId="57" fillId="0" borderId="36" xfId="0" applyFont="1" applyBorder="1" applyAlignment="1">
      <alignment horizontal="center"/>
    </xf>
    <xf numFmtId="0" fontId="57" fillId="0" borderId="78" xfId="0" applyFont="1" applyBorder="1" applyAlignment="1">
      <alignment horizontal="center"/>
    </xf>
    <xf numFmtId="0" fontId="57" fillId="0" borderId="85" xfId="0" applyFont="1" applyBorder="1" applyAlignment="1">
      <alignment horizontal="center"/>
    </xf>
    <xf numFmtId="0" fontId="49" fillId="0" borderId="57" xfId="0" applyFont="1" applyBorder="1" applyAlignment="1">
      <alignment horizontal="left" vertical="center" indent="2"/>
    </xf>
    <xf numFmtId="165" fontId="7" fillId="0" borderId="21" xfId="0" applyNumberFormat="1" applyFont="1" applyBorder="1" applyAlignment="1">
      <alignment horizontal="center" vertical="center"/>
    </xf>
    <xf numFmtId="165" fontId="7" fillId="0" borderId="15" xfId="0" applyNumberFormat="1" applyFont="1" applyBorder="1" applyAlignment="1">
      <alignment horizontal="center" vertical="center"/>
    </xf>
    <xf numFmtId="165" fontId="7" fillId="0" borderId="44" xfId="0" applyNumberFormat="1" applyFont="1" applyBorder="1" applyAlignment="1">
      <alignment horizontal="center" vertical="center"/>
    </xf>
    <xf numFmtId="165" fontId="7" fillId="0" borderId="46" xfId="0" applyNumberFormat="1" applyFont="1" applyBorder="1" applyAlignment="1">
      <alignment horizontal="center" vertical="center"/>
    </xf>
    <xf numFmtId="0" fontId="5" fillId="0" borderId="113" xfId="0" applyFont="1" applyBorder="1" applyAlignment="1">
      <alignment horizontal="left" vertical="center" indent="2"/>
    </xf>
    <xf numFmtId="166" fontId="5" fillId="0" borderId="0" xfId="0" applyNumberFormat="1" applyFont="1" applyBorder="1" applyAlignment="1">
      <alignment horizontal="center" vertical="center"/>
    </xf>
    <xf numFmtId="0" fontId="5" fillId="0" borderId="114" xfId="0" applyFont="1" applyBorder="1" applyAlignment="1">
      <alignment horizontal="left" vertical="center" indent="2"/>
    </xf>
    <xf numFmtId="0" fontId="5" fillId="0" borderId="115" xfId="0" applyFont="1" applyBorder="1" applyAlignment="1">
      <alignment horizontal="left" vertical="center" indent="2"/>
    </xf>
    <xf numFmtId="0" fontId="5" fillId="0" borderId="111" xfId="0" applyFont="1" applyBorder="1" applyAlignment="1">
      <alignment horizontal="left" vertical="center" indent="2"/>
    </xf>
    <xf numFmtId="0" fontId="49" fillId="0" borderId="111" xfId="0" applyFont="1" applyBorder="1" applyAlignment="1">
      <alignment horizontal="left" vertical="center" indent="2"/>
    </xf>
    <xf numFmtId="0" fontId="49" fillId="0" borderId="30" xfId="0" applyFont="1" applyBorder="1" applyAlignment="1">
      <alignment horizontal="center" vertical="center"/>
    </xf>
    <xf numFmtId="166" fontId="58" fillId="0" borderId="42" xfId="0" applyNumberFormat="1" applyFont="1" applyBorder="1" applyAlignment="1">
      <alignment vertical="center"/>
    </xf>
    <xf numFmtId="166" fontId="59" fillId="0" borderId="28" xfId="0" applyNumberFormat="1" applyFont="1" applyBorder="1" applyAlignment="1">
      <alignment vertical="center"/>
    </xf>
    <xf numFmtId="165" fontId="59" fillId="0" borderId="28" xfId="0" applyNumberFormat="1" applyFont="1" applyBorder="1" applyAlignment="1">
      <alignment vertical="center"/>
    </xf>
    <xf numFmtId="165" fontId="59" fillId="0" borderId="102" xfId="0" applyNumberFormat="1" applyFont="1" applyBorder="1" applyAlignment="1">
      <alignment vertical="center"/>
    </xf>
    <xf numFmtId="0" fontId="16" fillId="0" borderId="0" xfId="0" applyFont="1" applyAlignment="1">
      <alignment vertical="center"/>
    </xf>
    <xf numFmtId="0" fontId="5" fillId="0" borderId="201" xfId="0" applyFont="1" applyBorder="1" applyAlignment="1">
      <alignment horizontal="left" vertical="center" indent="2"/>
    </xf>
    <xf numFmtId="0" fontId="5" fillId="0" borderId="202" xfId="0" applyFont="1" applyBorder="1" applyAlignment="1">
      <alignment horizontal="center" vertical="center"/>
    </xf>
    <xf numFmtId="0" fontId="5" fillId="0" borderId="203" xfId="0" applyFont="1" applyBorder="1" applyAlignment="1">
      <alignment horizontal="center" vertical="center"/>
    </xf>
    <xf numFmtId="0" fontId="25" fillId="0" borderId="111" xfId="0" applyFont="1" applyBorder="1" applyAlignment="1">
      <alignment horizontal="center" vertical="center"/>
    </xf>
    <xf numFmtId="0" fontId="11" fillId="0" borderId="111" xfId="0" applyFont="1" applyBorder="1" applyAlignment="1">
      <alignment horizontal="center" vertical="center"/>
    </xf>
    <xf numFmtId="0" fontId="39" fillId="0" borderId="0" xfId="0" applyFont="1" applyBorder="1" applyAlignment="1">
      <alignment textRotation="90"/>
    </xf>
    <xf numFmtId="0" fontId="50" fillId="0" borderId="28" xfId="0" applyFont="1" applyBorder="1" applyAlignment="1">
      <alignment horizontal="center" vertical="center"/>
    </xf>
    <xf numFmtId="0" fontId="0" fillId="0" borderId="97" xfId="0" applyBorder="1"/>
    <xf numFmtId="0" fontId="39" fillId="0" borderId="126" xfId="0" applyFont="1" applyBorder="1" applyAlignment="1">
      <alignment textRotation="90"/>
    </xf>
    <xf numFmtId="0" fontId="39" fillId="0" borderId="1" xfId="0" applyFont="1" applyBorder="1" applyAlignment="1">
      <alignment textRotation="90"/>
    </xf>
    <xf numFmtId="0" fontId="9" fillId="0" borderId="0" xfId="0" applyFont="1" applyBorder="1"/>
    <xf numFmtId="0" fontId="5" fillId="0" borderId="96" xfId="0" applyFont="1" applyBorder="1" applyAlignment="1">
      <alignment horizontal="left" vertical="center"/>
    </xf>
    <xf numFmtId="0" fontId="5" fillId="0" borderId="80" xfId="0" applyFont="1" applyBorder="1" applyAlignment="1">
      <alignment horizontal="left" vertical="center"/>
    </xf>
    <xf numFmtId="0" fontId="60" fillId="0" borderId="0" xfId="1" applyFont="1"/>
    <xf numFmtId="0" fontId="22" fillId="0" borderId="0" xfId="1"/>
    <xf numFmtId="0" fontId="62" fillId="0" borderId="84" xfId="0" applyFont="1" applyBorder="1" applyAlignment="1">
      <alignment horizontal="center"/>
    </xf>
    <xf numFmtId="0" fontId="63" fillId="0" borderId="84" xfId="0" applyFont="1" applyBorder="1" applyAlignment="1">
      <alignment horizontal="center"/>
    </xf>
    <xf numFmtId="166" fontId="42" fillId="0" borderId="56" xfId="0" applyNumberFormat="1" applyFont="1" applyBorder="1" applyAlignment="1">
      <alignment horizontal="right" vertical="center" indent="1"/>
    </xf>
    <xf numFmtId="166" fontId="61" fillId="0" borderId="6" xfId="0" applyNumberFormat="1" applyFont="1" applyBorder="1" applyAlignment="1">
      <alignment vertical="center"/>
    </xf>
    <xf numFmtId="166" fontId="61" fillId="0" borderId="160" xfId="0" applyNumberFormat="1" applyFont="1" applyBorder="1" applyAlignment="1">
      <alignment vertical="center"/>
    </xf>
    <xf numFmtId="166" fontId="42" fillId="0" borderId="11" xfId="0" applyNumberFormat="1" applyFont="1" applyBorder="1" applyAlignment="1">
      <alignment horizontal="right" vertical="center" indent="1"/>
    </xf>
    <xf numFmtId="166" fontId="61" fillId="0" borderId="14" xfId="0" applyNumberFormat="1" applyFont="1" applyBorder="1" applyAlignment="1">
      <alignment vertical="center"/>
    </xf>
    <xf numFmtId="166" fontId="61" fillId="0" borderId="100" xfId="0" applyNumberFormat="1" applyFont="1" applyBorder="1" applyAlignment="1">
      <alignment vertical="center"/>
    </xf>
    <xf numFmtId="166" fontId="42" fillId="0" borderId="145" xfId="0" applyNumberFormat="1" applyFont="1" applyBorder="1" applyAlignment="1">
      <alignment horizontal="right" vertical="center" indent="1"/>
    </xf>
    <xf numFmtId="166" fontId="61" fillId="0" borderId="147" xfId="0" applyNumberFormat="1" applyFont="1" applyBorder="1" applyAlignment="1">
      <alignment vertical="center"/>
    </xf>
    <xf numFmtId="166" fontId="61" fillId="0" borderId="161" xfId="0" applyNumberFormat="1" applyFont="1" applyBorder="1" applyAlignment="1">
      <alignment vertical="center"/>
    </xf>
    <xf numFmtId="166" fontId="42" fillId="0" borderId="136" xfId="0" applyNumberFormat="1" applyFont="1" applyBorder="1" applyAlignment="1">
      <alignment horizontal="right" vertical="center" indent="1"/>
    </xf>
    <xf numFmtId="166" fontId="64" fillId="0" borderId="137" xfId="0" applyNumberFormat="1" applyFont="1" applyBorder="1" applyAlignment="1">
      <alignment vertical="center"/>
    </xf>
    <xf numFmtId="166" fontId="64" fillId="0" borderId="129" xfId="0" applyNumberFormat="1" applyFont="1" applyBorder="1" applyAlignment="1">
      <alignment vertical="center"/>
    </xf>
    <xf numFmtId="166" fontId="42" fillId="0" borderId="17" xfId="0" applyNumberFormat="1" applyFont="1" applyBorder="1" applyAlignment="1">
      <alignment horizontal="right" vertical="center" indent="1"/>
    </xf>
    <xf numFmtId="166" fontId="61" fillId="0" borderId="20" xfId="0" applyNumberFormat="1" applyFont="1" applyBorder="1" applyAlignment="1">
      <alignment vertical="center"/>
    </xf>
    <xf numFmtId="166" fontId="61" fillId="0" borderId="124" xfId="0" applyNumberFormat="1" applyFont="1" applyBorder="1" applyAlignment="1">
      <alignment vertical="center"/>
    </xf>
    <xf numFmtId="166" fontId="64" fillId="0" borderId="147" xfId="0" applyNumberFormat="1" applyFont="1" applyBorder="1" applyAlignment="1">
      <alignment vertical="center"/>
    </xf>
    <xf numFmtId="166" fontId="64" fillId="0" borderId="161" xfId="0" applyNumberFormat="1" applyFont="1" applyBorder="1" applyAlignment="1">
      <alignment vertical="center"/>
    </xf>
    <xf numFmtId="166" fontId="42" fillId="0" borderId="155" xfId="0" applyNumberFormat="1" applyFont="1" applyBorder="1" applyAlignment="1">
      <alignment horizontal="right" vertical="center" indent="1"/>
    </xf>
    <xf numFmtId="166" fontId="61" fillId="0" borderId="156" xfId="0" applyNumberFormat="1" applyFont="1" applyBorder="1" applyAlignment="1">
      <alignment vertical="center"/>
    </xf>
    <xf numFmtId="166" fontId="61" fillId="0" borderId="162" xfId="0" applyNumberFormat="1" applyFont="1" applyBorder="1" applyAlignment="1">
      <alignment vertical="center"/>
    </xf>
    <xf numFmtId="166" fontId="42" fillId="0" borderId="148" xfId="0" applyNumberFormat="1" applyFont="1" applyBorder="1" applyAlignment="1">
      <alignment horizontal="right" vertical="center" indent="1"/>
    </xf>
    <xf numFmtId="166" fontId="61" fillId="0" borderId="149" xfId="0" applyNumberFormat="1" applyFont="1" applyBorder="1" applyAlignment="1">
      <alignment vertical="center"/>
    </xf>
    <xf numFmtId="166" fontId="61" fillId="0" borderId="99" xfId="0" applyNumberFormat="1" applyFont="1" applyBorder="1" applyAlignment="1">
      <alignment vertical="center"/>
    </xf>
    <xf numFmtId="165" fontId="42" fillId="0" borderId="32" xfId="0" applyNumberFormat="1" applyFont="1" applyBorder="1" applyAlignment="1">
      <alignment horizontal="right" vertical="center" indent="1"/>
    </xf>
    <xf numFmtId="166" fontId="65" fillId="0" borderId="42" xfId="0" applyNumberFormat="1" applyFont="1" applyBorder="1" applyAlignment="1">
      <alignment vertical="center"/>
    </xf>
    <xf numFmtId="166" fontId="61" fillId="0" borderId="102" xfId="0" applyNumberFormat="1" applyFont="1" applyBorder="1" applyAlignment="1">
      <alignment vertical="center"/>
    </xf>
    <xf numFmtId="3" fontId="5" fillId="0" borderId="34" xfId="0" applyNumberFormat="1" applyFont="1" applyBorder="1" applyAlignment="1">
      <alignment horizontal="center" vertical="center"/>
    </xf>
    <xf numFmtId="0" fontId="60" fillId="0" borderId="0" xfId="0" applyFont="1" applyFill="1"/>
    <xf numFmtId="166" fontId="60" fillId="0" borderId="0" xfId="0" applyNumberFormat="1" applyFont="1" applyFill="1"/>
    <xf numFmtId="0" fontId="42" fillId="0" borderId="51" xfId="0" applyFont="1" applyBorder="1" applyAlignment="1">
      <alignment horizontal="center" wrapText="1"/>
    </xf>
    <xf numFmtId="0" fontId="63" fillId="0" borderId="3" xfId="0" applyFont="1" applyBorder="1" applyAlignment="1">
      <alignment horizontal="center" vertical="center"/>
    </xf>
    <xf numFmtId="166" fontId="7" fillId="0" borderId="188" xfId="0" applyNumberFormat="1" applyFont="1" applyBorder="1" applyAlignment="1">
      <alignment vertical="center"/>
    </xf>
    <xf numFmtId="166" fontId="7" fillId="0" borderId="102" xfId="0" applyNumberFormat="1" applyFont="1" applyBorder="1" applyAlignment="1">
      <alignment vertical="center"/>
    </xf>
    <xf numFmtId="166" fontId="5" fillId="0" borderId="32" xfId="0" applyNumberFormat="1" applyFont="1" applyBorder="1" applyAlignment="1">
      <alignment horizontal="right" vertical="center" indent="1"/>
    </xf>
    <xf numFmtId="0" fontId="68" fillId="0" borderId="0" xfId="2" applyFont="1" applyAlignment="1">
      <alignment vertical="center"/>
    </xf>
    <xf numFmtId="0" fontId="22" fillId="0" borderId="86" xfId="0" applyFont="1" applyBorder="1" applyAlignment="1">
      <alignment vertical="center" wrapText="1"/>
    </xf>
    <xf numFmtId="0" fontId="4" fillId="0" borderId="31" xfId="0" applyFont="1" applyBorder="1" applyAlignment="1">
      <alignment wrapText="1"/>
    </xf>
    <xf numFmtId="0" fontId="4" fillId="0" borderId="31" xfId="0" applyFont="1" applyBorder="1"/>
    <xf numFmtId="0" fontId="4" fillId="0" borderId="0" xfId="0" applyFont="1" applyAlignment="1">
      <alignment vertical="center" wrapText="1"/>
    </xf>
    <xf numFmtId="0" fontId="11" fillId="0" borderId="0" xfId="0" applyFont="1" applyAlignment="1">
      <alignment horizontal="center"/>
    </xf>
    <xf numFmtId="0" fontId="52" fillId="0" borderId="0" xfId="0" applyFont="1" applyAlignment="1">
      <alignment horizontal="center"/>
    </xf>
    <xf numFmtId="0" fontId="12" fillId="0" borderId="33" xfId="0" applyFont="1" applyBorder="1" applyAlignment="1">
      <alignment horizontal="center" vertical="center"/>
    </xf>
    <xf numFmtId="0" fontId="12" fillId="0" borderId="34" xfId="0" applyFont="1" applyBorder="1" applyAlignment="1">
      <alignment horizontal="center" vertical="center"/>
    </xf>
    <xf numFmtId="0" fontId="11" fillId="0" borderId="35" xfId="0" applyFont="1" applyBorder="1" applyAlignment="1">
      <alignment horizontal="center" vertical="center"/>
    </xf>
    <xf numFmtId="0" fontId="11" fillId="0" borderId="36" xfId="0" applyFont="1" applyBorder="1" applyAlignment="1">
      <alignment horizontal="center" vertical="center"/>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13" fillId="0" borderId="39" xfId="0" applyFont="1" applyBorder="1" applyAlignment="1">
      <alignment horizontal="center" vertical="center"/>
    </xf>
    <xf numFmtId="0" fontId="13" fillId="0" borderId="36" xfId="0" applyFont="1" applyBorder="1" applyAlignment="1">
      <alignment horizontal="center" vertical="center"/>
    </xf>
    <xf numFmtId="0" fontId="7" fillId="0" borderId="40"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44" xfId="0" applyFont="1" applyBorder="1" applyAlignment="1">
      <alignment horizontal="center" vertical="center" wrapText="1"/>
    </xf>
    <xf numFmtId="0" fontId="15" fillId="0" borderId="39" xfId="0" applyFont="1" applyBorder="1" applyAlignment="1">
      <alignment horizontal="center" vertical="center"/>
    </xf>
    <xf numFmtId="0" fontId="15" fillId="0" borderId="36" xfId="0" applyFont="1" applyBorder="1" applyAlignment="1">
      <alignment horizontal="center" vertical="center"/>
    </xf>
    <xf numFmtId="0" fontId="47" fillId="0" borderId="35" xfId="0" applyFont="1" applyBorder="1" applyAlignment="1">
      <alignment horizontal="center" vertical="center" wrapText="1"/>
    </xf>
    <xf numFmtId="0" fontId="47" fillId="0" borderId="36" xfId="0" applyFont="1" applyBorder="1" applyAlignment="1">
      <alignment horizontal="center" vertical="center" wrapText="1"/>
    </xf>
    <xf numFmtId="0" fontId="44" fillId="0" borderId="37" xfId="0" applyFont="1" applyBorder="1" applyAlignment="1">
      <alignment horizontal="center" wrapText="1"/>
    </xf>
    <xf numFmtId="0" fontId="44" fillId="0" borderId="38" xfId="0" applyFont="1" applyBorder="1" applyAlignment="1">
      <alignment horizontal="center" wrapText="1"/>
    </xf>
    <xf numFmtId="0" fontId="4" fillId="0" borderId="37" xfId="0" applyFont="1" applyBorder="1" applyAlignment="1">
      <alignment horizontal="center" wrapText="1"/>
    </xf>
    <xf numFmtId="0" fontId="4" fillId="0" borderId="38" xfId="0" applyFont="1" applyBorder="1" applyAlignment="1">
      <alignment horizontal="center" wrapText="1"/>
    </xf>
    <xf numFmtId="0" fontId="12" fillId="0" borderId="37" xfId="0" applyFont="1" applyBorder="1" applyAlignment="1">
      <alignment horizontal="center" vertical="center"/>
    </xf>
    <xf numFmtId="0" fontId="12" fillId="0" borderId="50" xfId="0" applyFont="1" applyBorder="1" applyAlignment="1">
      <alignment horizontal="center" vertical="center"/>
    </xf>
    <xf numFmtId="0" fontId="13" fillId="0" borderId="35" xfId="0" applyFont="1" applyBorder="1" applyAlignment="1">
      <alignment horizontal="center" vertical="center" wrapText="1"/>
    </xf>
    <xf numFmtId="0" fontId="13" fillId="0" borderId="36" xfId="0" applyFont="1" applyBorder="1" applyAlignment="1">
      <alignment horizontal="center" vertical="center" wrapText="1"/>
    </xf>
    <xf numFmtId="0" fontId="12" fillId="0" borderId="68" xfId="0" applyFont="1" applyBorder="1" applyAlignment="1">
      <alignment horizontal="center" vertical="center"/>
    </xf>
    <xf numFmtId="0" fontId="12" fillId="0" borderId="69" xfId="0" applyFont="1" applyBorder="1" applyAlignment="1">
      <alignment horizontal="center" vertical="center"/>
    </xf>
    <xf numFmtId="0" fontId="12" fillId="0" borderId="76" xfId="0" applyFont="1" applyBorder="1" applyAlignment="1">
      <alignment horizontal="center" vertical="center"/>
    </xf>
    <xf numFmtId="0" fontId="7" fillId="0" borderId="37" xfId="0" applyFont="1" applyBorder="1" applyAlignment="1">
      <alignment horizontal="center" wrapText="1"/>
    </xf>
    <xf numFmtId="0" fontId="7" fillId="0" borderId="38" xfId="0" applyFont="1" applyBorder="1" applyAlignment="1">
      <alignment horizontal="center" wrapText="1"/>
    </xf>
    <xf numFmtId="0" fontId="20" fillId="0" borderId="35" xfId="0" applyFont="1" applyBorder="1" applyAlignment="1">
      <alignment horizontal="center" vertical="center"/>
    </xf>
    <xf numFmtId="0" fontId="20" fillId="0" borderId="36" xfId="0" applyFont="1" applyBorder="1" applyAlignment="1">
      <alignment horizontal="center" vertical="center"/>
    </xf>
    <xf numFmtId="0" fontId="11" fillId="0" borderId="39" xfId="0" applyFont="1" applyBorder="1" applyAlignment="1">
      <alignment horizontal="center" vertical="center"/>
    </xf>
    <xf numFmtId="0" fontId="21" fillId="0" borderId="79" xfId="0" applyFont="1" applyBorder="1" applyAlignment="1">
      <alignment horizontal="center" vertical="center" textRotation="90"/>
    </xf>
    <xf numFmtId="0" fontId="21" fillId="0" borderId="82" xfId="0" applyFont="1" applyBorder="1" applyAlignment="1">
      <alignment horizontal="center" vertical="center" textRotation="90"/>
    </xf>
    <xf numFmtId="0" fontId="54" fillId="0" borderId="0" xfId="0" applyFont="1" applyAlignment="1">
      <alignment horizontal="left" wrapText="1"/>
    </xf>
    <xf numFmtId="0" fontId="14" fillId="0" borderId="89" xfId="0" applyFont="1" applyBorder="1" applyAlignment="1">
      <alignment horizontal="center" vertical="center" wrapText="1"/>
    </xf>
    <xf numFmtId="0" fontId="14" fillId="0" borderId="59" xfId="0" applyFont="1" applyBorder="1" applyAlignment="1">
      <alignment horizontal="center" vertical="center" wrapText="1"/>
    </xf>
    <xf numFmtId="0" fontId="7" fillId="0" borderId="0" xfId="0" applyFont="1" applyAlignment="1">
      <alignment horizontal="left" vertical="center" wrapText="1" indent="1"/>
    </xf>
    <xf numFmtId="0" fontId="12" fillId="0" borderId="37" xfId="0" applyFont="1" applyBorder="1" applyAlignment="1">
      <alignment horizontal="center" vertical="center" wrapText="1"/>
    </xf>
    <xf numFmtId="0" fontId="12" fillId="0" borderId="90" xfId="0" applyFont="1" applyBorder="1" applyAlignment="1">
      <alignment horizontal="center" vertical="center" wrapText="1"/>
    </xf>
    <xf numFmtId="0" fontId="12" fillId="0" borderId="50" xfId="0" applyFont="1" applyBorder="1" applyAlignment="1">
      <alignment horizontal="center" vertical="center" wrapText="1"/>
    </xf>
    <xf numFmtId="0" fontId="25" fillId="0" borderId="91" xfId="0" applyFont="1" applyBorder="1" applyAlignment="1">
      <alignment horizontal="left" vertical="center" indent="2"/>
    </xf>
    <xf numFmtId="0" fontId="25" fillId="0" borderId="92" xfId="0" applyFont="1" applyBorder="1" applyAlignment="1">
      <alignment horizontal="left" vertical="center" indent="2"/>
    </xf>
    <xf numFmtId="0" fontId="25" fillId="0" borderId="93" xfId="0" applyFont="1" applyBorder="1" applyAlignment="1">
      <alignment horizontal="left" vertical="center" indent="2"/>
    </xf>
    <xf numFmtId="0" fontId="13" fillId="0" borderId="91" xfId="0" applyFont="1" applyBorder="1" applyAlignment="1">
      <alignment horizontal="center" vertical="center"/>
    </xf>
    <xf numFmtId="0" fontId="13" fillId="0" borderId="92" xfId="0" applyFont="1" applyBorder="1" applyAlignment="1">
      <alignment horizontal="center" vertical="center"/>
    </xf>
    <xf numFmtId="0" fontId="15" fillId="0" borderId="91" xfId="0" applyFont="1" applyBorder="1" applyAlignment="1">
      <alignment horizontal="center" vertical="center" wrapText="1"/>
    </xf>
    <xf numFmtId="0" fontId="15" fillId="0" borderId="92" xfId="0" applyFont="1" applyBorder="1" applyAlignment="1">
      <alignment horizontal="center" vertical="center" wrapText="1"/>
    </xf>
    <xf numFmtId="0" fontId="15" fillId="0" borderId="94" xfId="0" applyFont="1" applyBorder="1" applyAlignment="1">
      <alignment horizontal="center" vertical="center" wrapText="1"/>
    </xf>
    <xf numFmtId="0" fontId="11" fillId="0" borderId="95" xfId="0" applyFont="1" applyBorder="1" applyAlignment="1">
      <alignment horizontal="center" vertical="center"/>
    </xf>
    <xf numFmtId="0" fontId="11" fillId="0" borderId="96" xfId="0" applyFont="1" applyBorder="1" applyAlignment="1">
      <alignment horizontal="center" vertical="center"/>
    </xf>
    <xf numFmtId="0" fontId="14" fillId="0" borderId="90" xfId="0" applyFont="1" applyBorder="1" applyAlignment="1">
      <alignment horizontal="center" vertical="center" wrapText="1"/>
    </xf>
    <xf numFmtId="0" fontId="14" fillId="0" borderId="38" xfId="0" applyFont="1" applyBorder="1" applyAlignment="1">
      <alignment horizontal="center" vertical="center" wrapText="1"/>
    </xf>
    <xf numFmtId="0" fontId="11" fillId="0" borderId="97" xfId="0" applyFont="1" applyBorder="1" applyAlignment="1">
      <alignment horizontal="center" vertical="center"/>
    </xf>
    <xf numFmtId="0" fontId="25" fillId="0" borderId="0" xfId="0" applyFont="1" applyAlignment="1">
      <alignment horizontal="left"/>
    </xf>
    <xf numFmtId="0" fontId="25" fillId="0" borderId="37" xfId="0" applyFont="1" applyBorder="1" applyAlignment="1">
      <alignment horizontal="center" vertical="center" wrapText="1"/>
    </xf>
    <xf numFmtId="0" fontId="25" fillId="0" borderId="50" xfId="0" applyFont="1" applyBorder="1" applyAlignment="1">
      <alignment horizontal="center" vertical="center" wrapText="1"/>
    </xf>
    <xf numFmtId="0" fontId="7" fillId="0" borderId="103"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59" xfId="0" applyFont="1" applyBorder="1" applyAlignment="1">
      <alignment horizontal="center" vertical="center" wrapText="1"/>
    </xf>
    <xf numFmtId="0" fontId="20" fillId="0" borderId="91" xfId="0" applyFont="1" applyBorder="1" applyAlignment="1">
      <alignment horizontal="left" indent="4"/>
    </xf>
    <xf numFmtId="0" fontId="20" fillId="0" borderId="92" xfId="0" applyFont="1" applyBorder="1" applyAlignment="1">
      <alignment horizontal="left" indent="4"/>
    </xf>
    <xf numFmtId="0" fontId="20" fillId="0" borderId="94" xfId="0" applyFont="1" applyBorder="1" applyAlignment="1">
      <alignment horizontal="left" indent="4"/>
    </xf>
    <xf numFmtId="0" fontId="48" fillId="0" borderId="91" xfId="0" applyFont="1" applyBorder="1" applyAlignment="1">
      <alignment horizontal="left" indent="4"/>
    </xf>
    <xf numFmtId="0" fontId="48" fillId="0" borderId="92" xfId="0" applyFont="1" applyBorder="1" applyAlignment="1">
      <alignment horizontal="left" indent="4"/>
    </xf>
    <xf numFmtId="0" fontId="48" fillId="0" borderId="94" xfId="0" applyFont="1" applyBorder="1" applyAlignment="1">
      <alignment horizontal="left" indent="4"/>
    </xf>
    <xf numFmtId="0" fontId="11" fillId="0" borderId="37" xfId="0" applyFont="1" applyBorder="1" applyAlignment="1">
      <alignment horizontal="center" vertical="center"/>
    </xf>
    <xf numFmtId="0" fontId="11" fillId="0" borderId="90" xfId="0" applyFont="1" applyBorder="1" applyAlignment="1">
      <alignment horizontal="center" vertical="center"/>
    </xf>
    <xf numFmtId="0" fontId="11" fillId="0" borderId="50" xfId="0" applyFont="1" applyBorder="1" applyAlignment="1">
      <alignment horizontal="center" vertical="center"/>
    </xf>
    <xf numFmtId="0" fontId="5" fillId="0" borderId="91" xfId="0" applyFont="1" applyBorder="1" applyAlignment="1">
      <alignment horizontal="center"/>
    </xf>
    <xf numFmtId="0" fontId="5" fillId="0" borderId="93" xfId="0" applyFont="1" applyBorder="1" applyAlignment="1">
      <alignment horizontal="center"/>
    </xf>
    <xf numFmtId="0" fontId="27" fillId="0" borderId="92" xfId="0" applyFont="1" applyBorder="1" applyAlignment="1">
      <alignment horizontal="left" indent="1"/>
    </xf>
    <xf numFmtId="0" fontId="27" fillId="0" borderId="93" xfId="0" applyFont="1" applyBorder="1" applyAlignment="1">
      <alignment horizontal="left" indent="1"/>
    </xf>
    <xf numFmtId="0" fontId="42" fillId="0" borderId="91" xfId="0" applyFont="1" applyBorder="1" applyAlignment="1">
      <alignment horizontal="left" indent="1"/>
    </xf>
    <xf numFmtId="0" fontId="42" fillId="0" borderId="94" xfId="0" applyFont="1" applyBorder="1" applyAlignment="1">
      <alignment horizontal="left" indent="1"/>
    </xf>
    <xf numFmtId="0" fontId="42" fillId="0" borderId="92" xfId="0" applyFont="1" applyBorder="1" applyAlignment="1">
      <alignment horizontal="left" indent="1"/>
    </xf>
    <xf numFmtId="0" fontId="4" fillId="0" borderId="99" xfId="0" applyFont="1" applyBorder="1" applyAlignment="1">
      <alignment horizontal="center" vertical="center" wrapText="1"/>
    </xf>
    <xf numFmtId="0" fontId="4" fillId="0" borderId="59"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101" xfId="0" applyFont="1" applyBorder="1" applyAlignment="1">
      <alignment horizontal="center" vertical="center" wrapText="1"/>
    </xf>
    <xf numFmtId="0" fontId="4" fillId="0" borderId="98" xfId="0" applyFont="1" applyBorder="1" applyAlignment="1">
      <alignment horizontal="center" vertical="center" wrapText="1"/>
    </xf>
    <xf numFmtId="0" fontId="4" fillId="0" borderId="38" xfId="0" applyFont="1" applyBorder="1" applyAlignment="1">
      <alignment horizontal="center" vertical="center" wrapText="1"/>
    </xf>
    <xf numFmtId="0" fontId="5" fillId="0" borderId="91" xfId="0" applyFont="1" applyBorder="1" applyAlignment="1">
      <alignment horizontal="left" indent="1"/>
    </xf>
    <xf numFmtId="0" fontId="5" fillId="0" borderId="94" xfId="0" applyFont="1" applyBorder="1" applyAlignment="1">
      <alignment horizontal="left" indent="1"/>
    </xf>
    <xf numFmtId="0" fontId="5" fillId="0" borderId="40" xfId="0" applyFont="1" applyBorder="1" applyAlignment="1">
      <alignment horizontal="center" vertical="center" wrapText="1"/>
    </xf>
    <xf numFmtId="0" fontId="11" fillId="0" borderId="0" xfId="0" applyFont="1" applyAlignment="1">
      <alignment horizontal="center" wrapText="1"/>
    </xf>
    <xf numFmtId="0" fontId="50" fillId="0" borderId="68" xfId="0" applyFont="1" applyBorder="1" applyAlignment="1">
      <alignment horizontal="center" vertical="center"/>
    </xf>
    <xf numFmtId="0" fontId="50" fillId="0" borderId="119" xfId="0" applyFont="1" applyBorder="1" applyAlignment="1">
      <alignment horizontal="center" vertical="center"/>
    </xf>
    <xf numFmtId="0" fontId="50" fillId="0" borderId="69" xfId="0" applyFont="1" applyBorder="1" applyAlignment="1">
      <alignment horizontal="center" vertical="center"/>
    </xf>
    <xf numFmtId="0" fontId="5" fillId="0" borderId="92" xfId="0" applyFont="1" applyBorder="1" applyAlignment="1">
      <alignment horizontal="center"/>
    </xf>
    <xf numFmtId="0" fontId="27" fillId="0" borderId="92" xfId="0" applyFont="1" applyBorder="1" applyAlignment="1">
      <alignment horizontal="center"/>
    </xf>
    <xf numFmtId="0" fontId="27" fillId="0" borderId="93" xfId="0" applyFont="1" applyBorder="1" applyAlignment="1">
      <alignment horizontal="center"/>
    </xf>
    <xf numFmtId="0" fontId="5" fillId="0" borderId="94" xfId="0" applyFont="1" applyBorder="1" applyAlignment="1">
      <alignment horizontal="center"/>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5" fillId="0" borderId="107" xfId="0" applyFont="1" applyBorder="1" applyAlignment="1">
      <alignment horizontal="center" vertical="center" wrapText="1"/>
    </xf>
    <xf numFmtId="0" fontId="5" fillId="0" borderId="108" xfId="0" applyFont="1" applyBorder="1" applyAlignment="1">
      <alignment horizontal="center" vertical="center" wrapText="1"/>
    </xf>
    <xf numFmtId="0" fontId="5" fillId="0" borderId="200" xfId="0" applyFont="1" applyBorder="1" applyAlignment="1">
      <alignment horizontal="center" vertical="center" wrapText="1"/>
    </xf>
    <xf numFmtId="0" fontId="5" fillId="0" borderId="105" xfId="0" applyFont="1" applyBorder="1" applyAlignment="1">
      <alignment horizontal="center" vertical="center" wrapText="1"/>
    </xf>
    <xf numFmtId="0" fontId="50" fillId="0" borderId="37" xfId="0" applyFont="1" applyBorder="1" applyAlignment="1">
      <alignment horizontal="center" vertical="center"/>
    </xf>
    <xf numFmtId="0" fontId="50" fillId="0" borderId="90" xfId="0" applyFont="1" applyBorder="1" applyAlignment="1">
      <alignment horizontal="center" vertical="center"/>
    </xf>
    <xf numFmtId="0" fontId="50" fillId="0" borderId="50" xfId="0" applyFont="1" applyBorder="1" applyAlignment="1">
      <alignment horizontal="center" vertical="center"/>
    </xf>
    <xf numFmtId="0" fontId="5" fillId="0" borderId="93" xfId="0" applyFont="1" applyBorder="1" applyAlignment="1">
      <alignment horizontal="left" indent="1"/>
    </xf>
    <xf numFmtId="0" fontId="28" fillId="0" borderId="91" xfId="0" applyFont="1" applyBorder="1" applyAlignment="1">
      <alignment horizontal="left" indent="1"/>
    </xf>
    <xf numFmtId="0" fontId="28" fillId="0" borderId="94" xfId="0" applyFont="1" applyBorder="1" applyAlignment="1">
      <alignment horizontal="left" indent="1"/>
    </xf>
    <xf numFmtId="0" fontId="5" fillId="0" borderId="35"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118" xfId="0" applyFont="1" applyBorder="1" applyAlignment="1">
      <alignment horizontal="center" vertical="center" wrapText="1"/>
    </xf>
    <xf numFmtId="0" fontId="50" fillId="0" borderId="68" xfId="0" applyFont="1" applyBorder="1" applyAlignment="1">
      <alignment horizontal="left" vertical="center" indent="2"/>
    </xf>
    <xf numFmtId="0" fontId="50" fillId="0" borderId="119" xfId="0" applyFont="1" applyBorder="1" applyAlignment="1">
      <alignment horizontal="left" vertical="center" indent="2"/>
    </xf>
    <xf numFmtId="0" fontId="50" fillId="0" borderId="69" xfId="0" applyFont="1" applyBorder="1" applyAlignment="1">
      <alignment horizontal="left" vertical="center" indent="2"/>
    </xf>
    <xf numFmtId="0" fontId="5" fillId="0" borderId="92" xfId="0" applyFont="1" applyBorder="1" applyAlignment="1">
      <alignment horizontal="left" indent="1"/>
    </xf>
    <xf numFmtId="0" fontId="5" fillId="0" borderId="36"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103" xfId="0" applyFont="1" applyBorder="1" applyAlignment="1">
      <alignment horizontal="center" vertical="center" wrapText="1"/>
    </xf>
    <xf numFmtId="0" fontId="11" fillId="0" borderId="91" xfId="0" applyFont="1" applyBorder="1" applyAlignment="1">
      <alignment horizontal="left" indent="4"/>
    </xf>
    <xf numFmtId="0" fontId="11" fillId="0" borderId="92" xfId="0" applyFont="1" applyBorder="1" applyAlignment="1">
      <alignment horizontal="left" indent="4"/>
    </xf>
    <xf numFmtId="0" fontId="11" fillId="0" borderId="94" xfId="0" applyFont="1" applyBorder="1" applyAlignment="1">
      <alignment horizontal="left" indent="4"/>
    </xf>
    <xf numFmtId="0" fontId="4" fillId="0" borderId="0" xfId="0" applyFont="1" applyAlignment="1">
      <alignment horizontal="left" vertical="center" wrapText="1" indent="1"/>
    </xf>
    <xf numFmtId="0" fontId="11" fillId="0" borderId="128" xfId="0" applyFont="1" applyBorder="1" applyAlignment="1">
      <alignment horizontal="center" vertical="center"/>
    </xf>
    <xf numFmtId="0" fontId="11" fillId="0" borderId="127" xfId="0" applyFont="1" applyBorder="1" applyAlignment="1">
      <alignment horizontal="center" vertical="center"/>
    </xf>
    <xf numFmtId="0" fontId="11" fillId="0" borderId="129" xfId="0" applyFont="1" applyBorder="1" applyAlignment="1">
      <alignment horizontal="center" vertical="center"/>
    </xf>
    <xf numFmtId="0" fontId="20" fillId="0" borderId="130" xfId="0" applyFont="1" applyBorder="1" applyAlignment="1">
      <alignment horizontal="left" indent="4"/>
    </xf>
    <xf numFmtId="0" fontId="5" fillId="0" borderId="68" xfId="0" applyFont="1" applyBorder="1" applyAlignment="1">
      <alignment horizontal="center" vertical="center" wrapText="1"/>
    </xf>
    <xf numFmtId="0" fontId="5" fillId="0" borderId="119" xfId="0" applyFont="1" applyBorder="1" applyAlignment="1">
      <alignment horizontal="center" vertical="center" wrapText="1"/>
    </xf>
    <xf numFmtId="0" fontId="5" fillId="0" borderId="69" xfId="0" applyFont="1" applyBorder="1" applyAlignment="1">
      <alignment horizontal="center" vertical="center" wrapText="1"/>
    </xf>
    <xf numFmtId="0" fontId="11" fillId="0" borderId="118" xfId="0" applyFont="1" applyBorder="1" applyAlignment="1">
      <alignment horizontal="center" vertical="center"/>
    </xf>
    <xf numFmtId="0" fontId="11" fillId="0" borderId="126" xfId="0" applyFont="1" applyBorder="1" applyAlignment="1">
      <alignment horizontal="center" vertical="center"/>
    </xf>
    <xf numFmtId="0" fontId="11" fillId="0" borderId="80" xfId="0" applyFont="1" applyBorder="1" applyAlignment="1">
      <alignment horizontal="center" vertical="center"/>
    </xf>
    <xf numFmtId="0" fontId="5" fillId="0" borderId="37" xfId="0" applyFont="1" applyBorder="1" applyAlignment="1">
      <alignment horizontal="center" vertical="center" wrapText="1"/>
    </xf>
    <xf numFmtId="0" fontId="5" fillId="0" borderId="90" xfId="0" applyFont="1" applyBorder="1" applyAlignment="1">
      <alignment horizontal="center" vertical="center" wrapText="1"/>
    </xf>
    <xf numFmtId="0" fontId="5" fillId="0" borderId="50" xfId="0" applyFont="1" applyBorder="1" applyAlignment="1">
      <alignment horizontal="center" vertical="center" wrapText="1"/>
    </xf>
    <xf numFmtId="0" fontId="11" fillId="0" borderId="0" xfId="0" applyFont="1" applyAlignment="1">
      <alignment horizontal="center" vertical="center"/>
    </xf>
    <xf numFmtId="0" fontId="52" fillId="0" borderId="0" xfId="0" applyFont="1" applyAlignment="1">
      <alignment horizontal="center" vertical="center"/>
    </xf>
    <xf numFmtId="0" fontId="11" fillId="0" borderId="37" xfId="0" applyFont="1" applyBorder="1" applyAlignment="1">
      <alignment horizontal="center" vertical="center" wrapText="1"/>
    </xf>
    <xf numFmtId="0" fontId="11" fillId="0" borderId="90" xfId="0" applyFont="1" applyBorder="1" applyAlignment="1">
      <alignment horizontal="center" vertical="center" wrapText="1"/>
    </xf>
    <xf numFmtId="0" fontId="11" fillId="0" borderId="50" xfId="0" applyFont="1" applyBorder="1" applyAlignment="1">
      <alignment horizontal="center" vertical="center" wrapText="1"/>
    </xf>
    <xf numFmtId="0" fontId="25" fillId="0" borderId="35" xfId="0" applyFont="1" applyBorder="1" applyAlignment="1">
      <alignment horizontal="center" vertical="center"/>
    </xf>
    <xf numFmtId="0" fontId="25" fillId="0" borderId="39" xfId="0" applyFont="1" applyBorder="1" applyAlignment="1">
      <alignment horizontal="center" vertical="center"/>
    </xf>
    <xf numFmtId="0" fontId="25" fillId="0" borderId="118" xfId="0" applyFont="1" applyBorder="1" applyAlignment="1">
      <alignment horizontal="center" vertical="center"/>
    </xf>
    <xf numFmtId="0" fontId="25" fillId="0" borderId="126" xfId="0" applyFont="1" applyBorder="1" applyAlignment="1">
      <alignment horizontal="center" vertical="center"/>
    </xf>
    <xf numFmtId="0" fontId="25" fillId="0" borderId="127" xfId="0" applyFont="1" applyBorder="1" applyAlignment="1">
      <alignment horizontal="center" vertical="center"/>
    </xf>
    <xf numFmtId="0" fontId="25" fillId="0" borderId="129" xfId="0" applyFont="1" applyBorder="1" applyAlignment="1">
      <alignment horizontal="center" vertical="center"/>
    </xf>
    <xf numFmtId="0" fontId="25" fillId="0" borderId="91" xfId="0" applyFont="1" applyBorder="1" applyAlignment="1">
      <alignment horizontal="left" indent="4"/>
    </xf>
    <xf numFmtId="0" fontId="25" fillId="0" borderId="92" xfId="0" applyFont="1" applyBorder="1" applyAlignment="1">
      <alignment horizontal="left" indent="4"/>
    </xf>
    <xf numFmtId="0" fontId="25" fillId="0" borderId="94" xfId="0" applyFont="1" applyBorder="1" applyAlignment="1">
      <alignment horizontal="left" indent="4"/>
    </xf>
    <xf numFmtId="0" fontId="52" fillId="0" borderId="0" xfId="0" applyFont="1" applyAlignment="1">
      <alignment horizontal="center" wrapText="1"/>
    </xf>
    <xf numFmtId="0" fontId="50" fillId="0" borderId="204" xfId="0" applyFont="1" applyBorder="1" applyAlignment="1">
      <alignment horizontal="left" vertical="center" wrapText="1" indent="5"/>
    </xf>
    <xf numFmtId="0" fontId="50" fillId="0" borderId="200" xfId="0" applyFont="1" applyBorder="1" applyAlignment="1">
      <alignment horizontal="left" vertical="center" wrapText="1" indent="5"/>
    </xf>
    <xf numFmtId="0" fontId="50" fillId="0" borderId="103" xfId="0" applyFont="1" applyBorder="1" applyAlignment="1">
      <alignment horizontal="left" vertical="center" wrapText="1" indent="5"/>
    </xf>
    <xf numFmtId="0" fontId="50" fillId="0" borderId="166" xfId="0" applyFont="1" applyBorder="1" applyAlignment="1">
      <alignment horizontal="left" vertical="center" wrapText="1" indent="5"/>
    </xf>
    <xf numFmtId="0" fontId="50" fillId="0" borderId="0" xfId="0" applyFont="1" applyBorder="1" applyAlignment="1">
      <alignment horizontal="left" vertical="center" wrapText="1" indent="5"/>
    </xf>
    <xf numFmtId="0" fontId="50" fillId="0" borderId="98" xfId="0" applyFont="1" applyBorder="1" applyAlignment="1">
      <alignment horizontal="left" vertical="center" wrapText="1" indent="5"/>
    </xf>
    <xf numFmtId="0" fontId="50" fillId="0" borderId="205" xfId="0" applyFont="1" applyBorder="1" applyAlignment="1">
      <alignment horizontal="left" vertical="center" wrapText="1" indent="5"/>
    </xf>
    <xf numFmtId="0" fontId="50" fillId="0" borderId="105" xfId="0" applyFont="1" applyBorder="1" applyAlignment="1">
      <alignment horizontal="left" vertical="center" wrapText="1" indent="5"/>
    </xf>
    <xf numFmtId="0" fontId="50" fillId="0" borderId="38" xfId="0" applyFont="1" applyBorder="1" applyAlignment="1">
      <alignment horizontal="left" vertical="center" wrapText="1" indent="5"/>
    </xf>
    <xf numFmtId="0" fontId="39" fillId="0" borderId="206" xfId="0" applyFont="1" applyBorder="1" applyAlignment="1">
      <alignment horizontal="center" textRotation="90" wrapText="1"/>
    </xf>
    <xf numFmtId="0" fontId="39" fillId="0" borderId="119" xfId="0" applyFont="1" applyBorder="1" applyAlignment="1">
      <alignment horizontal="center" textRotation="90"/>
    </xf>
    <xf numFmtId="0" fontId="39" fillId="0" borderId="69" xfId="0" applyFont="1" applyBorder="1" applyAlignment="1">
      <alignment horizontal="center" textRotation="90"/>
    </xf>
    <xf numFmtId="0" fontId="39" fillId="0" borderId="191" xfId="0" applyFont="1" applyBorder="1" applyAlignment="1">
      <alignment horizontal="center" textRotation="90" wrapText="1"/>
    </xf>
    <xf numFmtId="0" fontId="39" fillId="0" borderId="90" xfId="0" applyFont="1" applyBorder="1" applyAlignment="1">
      <alignment horizontal="center" textRotation="90" wrapText="1"/>
    </xf>
    <xf numFmtId="0" fontId="39" fillId="0" borderId="190" xfId="0" applyFont="1" applyBorder="1" applyAlignment="1">
      <alignment horizontal="center" textRotation="90" wrapText="1"/>
    </xf>
    <xf numFmtId="0" fontId="25" fillId="0" borderId="207" xfId="0" applyFont="1" applyBorder="1" applyAlignment="1">
      <alignment horizontal="center"/>
    </xf>
    <xf numFmtId="0" fontId="25" fillId="0" borderId="172" xfId="0" applyFont="1" applyBorder="1" applyAlignment="1">
      <alignment horizontal="center"/>
    </xf>
    <xf numFmtId="0" fontId="25" fillId="0" borderId="176" xfId="0" applyFont="1" applyBorder="1" applyAlignment="1">
      <alignment horizontal="center"/>
    </xf>
    <xf numFmtId="166" fontId="5" fillId="0" borderId="141" xfId="0" applyNumberFormat="1" applyFont="1" applyBorder="1" applyAlignment="1">
      <alignment horizontal="center" vertical="center"/>
    </xf>
    <xf numFmtId="166" fontId="5" fillId="0" borderId="142" xfId="0" applyNumberFormat="1" applyFont="1" applyBorder="1" applyAlignment="1">
      <alignment horizontal="center" vertical="center"/>
    </xf>
    <xf numFmtId="166" fontId="5" fillId="0" borderId="143" xfId="0" applyNumberFormat="1" applyFont="1" applyBorder="1" applyAlignment="1">
      <alignment horizontal="center" vertical="center"/>
    </xf>
    <xf numFmtId="0" fontId="25" fillId="0" borderId="126" xfId="0" applyFont="1" applyBorder="1" applyAlignment="1">
      <alignment horizontal="center"/>
    </xf>
    <xf numFmtId="0" fontId="25" fillId="0" borderId="127" xfId="0" applyFont="1" applyBorder="1" applyAlignment="1">
      <alignment horizontal="center"/>
    </xf>
    <xf numFmtId="0" fontId="25" fillId="0" borderId="80" xfId="0" applyFont="1" applyBorder="1" applyAlignment="1">
      <alignment horizontal="center"/>
    </xf>
    <xf numFmtId="0" fontId="25" fillId="0" borderId="97" xfId="0" applyFont="1" applyBorder="1" applyAlignment="1">
      <alignment horizontal="center" vertical="center"/>
    </xf>
    <xf numFmtId="0" fontId="25" fillId="0" borderId="95" xfId="0" applyFont="1" applyBorder="1" applyAlignment="1">
      <alignment horizontal="center" vertical="center"/>
    </xf>
    <xf numFmtId="0" fontId="25" fillId="0" borderId="140" xfId="0" applyFont="1" applyBorder="1" applyAlignment="1">
      <alignment horizontal="center" vertical="center"/>
    </xf>
    <xf numFmtId="0" fontId="25" fillId="0" borderId="128" xfId="0" applyFont="1" applyBorder="1" applyAlignment="1">
      <alignment horizontal="center" vertical="center"/>
    </xf>
    <xf numFmtId="0" fontId="50" fillId="0" borderId="126" xfId="0" applyFont="1" applyBorder="1" applyAlignment="1">
      <alignment horizontal="center" vertical="center"/>
    </xf>
    <xf numFmtId="0" fontId="50" fillId="0" borderId="129" xfId="0" applyFont="1" applyBorder="1" applyAlignment="1">
      <alignment horizontal="center" vertical="center"/>
    </xf>
    <xf numFmtId="0" fontId="61" fillId="0" borderId="86" xfId="0" applyFont="1" applyBorder="1" applyAlignment="1">
      <alignment horizontal="center" vertical="center" wrapText="1"/>
    </xf>
    <xf numFmtId="0" fontId="61" fillId="0" borderId="87" xfId="0" applyFont="1" applyBorder="1" applyAlignment="1">
      <alignment horizontal="center" vertical="center" wrapText="1"/>
    </xf>
    <xf numFmtId="0" fontId="11" fillId="0" borderId="78" xfId="0" applyFont="1" applyBorder="1" applyAlignment="1">
      <alignment horizontal="left" indent="2"/>
    </xf>
    <xf numFmtId="0" fontId="20" fillId="0" borderId="78" xfId="0" applyFont="1" applyBorder="1" applyAlignment="1">
      <alignment horizontal="left" indent="2"/>
    </xf>
    <xf numFmtId="0" fontId="48" fillId="0" borderId="78" xfId="0" applyFont="1" applyBorder="1" applyAlignment="1">
      <alignment horizontal="left" indent="2"/>
    </xf>
    <xf numFmtId="0" fontId="48" fillId="0" borderId="85" xfId="0" applyFont="1" applyBorder="1" applyAlignment="1">
      <alignment horizontal="left" indent="2"/>
    </xf>
    <xf numFmtId="0" fontId="11" fillId="0" borderId="81" xfId="0" applyFont="1" applyBorder="1" applyAlignment="1">
      <alignment horizontal="center" vertical="center"/>
    </xf>
    <xf numFmtId="0" fontId="7" fillId="0" borderId="81" xfId="0" applyFont="1" applyBorder="1" applyAlignment="1">
      <alignment horizontal="center" vertical="center" wrapText="1"/>
    </xf>
    <xf numFmtId="0" fontId="7" fillId="0" borderId="84" xfId="0" applyFont="1" applyBorder="1" applyAlignment="1">
      <alignment horizontal="center" vertical="center" wrapText="1"/>
    </xf>
    <xf numFmtId="0" fontId="48" fillId="0" borderId="81" xfId="0" applyFont="1" applyBorder="1" applyAlignment="1">
      <alignment horizontal="center" vertical="center"/>
    </xf>
    <xf numFmtId="0" fontId="5" fillId="0" borderId="157" xfId="0" applyFont="1" applyBorder="1" applyAlignment="1">
      <alignment horizontal="center" vertical="center" wrapText="1"/>
    </xf>
    <xf numFmtId="0" fontId="5" fillId="0" borderId="164" xfId="0" applyFont="1" applyBorder="1" applyAlignment="1">
      <alignment horizontal="center" vertical="center" wrapText="1"/>
    </xf>
    <xf numFmtId="0" fontId="5" fillId="0" borderId="165"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167"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57" xfId="0" applyFont="1" applyBorder="1" applyAlignment="1">
      <alignment horizontal="center" vertical="center" wrapText="1"/>
    </xf>
    <xf numFmtId="0" fontId="33" fillId="0" borderId="81" xfId="0" applyFont="1" applyBorder="1" applyAlignment="1">
      <alignment horizontal="center" vertical="center" wrapText="1"/>
    </xf>
    <xf numFmtId="0" fontId="33" fillId="0" borderId="84" xfId="0" applyFont="1" applyBorder="1" applyAlignment="1">
      <alignment horizontal="center" vertical="center" wrapText="1"/>
    </xf>
    <xf numFmtId="0" fontId="11" fillId="0" borderId="163" xfId="0" applyFont="1" applyBorder="1" applyAlignment="1">
      <alignment horizontal="center" vertical="center"/>
    </xf>
    <xf numFmtId="0" fontId="11" fillId="0" borderId="106" xfId="0" applyFont="1" applyBorder="1" applyAlignment="1">
      <alignment horizontal="center" vertical="center"/>
    </xf>
    <xf numFmtId="0" fontId="11" fillId="0" borderId="28" xfId="0" applyFont="1" applyBorder="1" applyAlignment="1">
      <alignment horizontal="center" vertical="center"/>
    </xf>
    <xf numFmtId="0" fontId="50" fillId="0" borderId="33" xfId="0" applyFont="1" applyBorder="1" applyAlignment="1">
      <alignment horizontal="center" vertical="center" wrapText="1"/>
    </xf>
    <xf numFmtId="0" fontId="50" fillId="0" borderId="103" xfId="0" applyFont="1" applyBorder="1" applyAlignment="1">
      <alignment horizontal="center" vertical="center" wrapText="1"/>
    </xf>
    <xf numFmtId="0" fontId="50" fillId="0" borderId="76" xfId="0" applyFont="1" applyBorder="1" applyAlignment="1">
      <alignment horizontal="center" vertical="center" wrapText="1"/>
    </xf>
    <xf numFmtId="0" fontId="50" fillId="0" borderId="98" xfId="0" applyFont="1" applyBorder="1" applyAlignment="1">
      <alignment horizontal="center" vertical="center" wrapText="1"/>
    </xf>
    <xf numFmtId="0" fontId="50" fillId="0" borderId="34" xfId="0" applyFont="1" applyBorder="1" applyAlignment="1">
      <alignment horizontal="center" vertical="center" wrapText="1"/>
    </xf>
    <xf numFmtId="0" fontId="50" fillId="0" borderId="38" xfId="0" applyFont="1" applyBorder="1" applyAlignment="1">
      <alignment horizontal="center" vertical="center" wrapText="1"/>
    </xf>
    <xf numFmtId="165" fontId="5" fillId="0" borderId="175" xfId="0" applyNumberFormat="1" applyFont="1" applyBorder="1" applyAlignment="1">
      <alignment horizontal="center" vertical="center"/>
    </xf>
    <xf numFmtId="165" fontId="5" fillId="0" borderId="83" xfId="0" applyNumberFormat="1" applyFont="1" applyBorder="1" applyAlignment="1">
      <alignment horizontal="center" vertical="center"/>
    </xf>
    <xf numFmtId="3" fontId="5" fillId="0" borderId="126" xfId="0" applyNumberFormat="1" applyFont="1" applyBorder="1" applyAlignment="1">
      <alignment horizontal="center" vertical="center"/>
    </xf>
    <xf numFmtId="3" fontId="5" fillId="0" borderId="80" xfId="0" applyNumberFormat="1" applyFont="1" applyBorder="1" applyAlignment="1">
      <alignment horizontal="center" vertical="center"/>
    </xf>
    <xf numFmtId="3" fontId="5" fillId="0" borderId="129" xfId="0" applyNumberFormat="1" applyFont="1" applyBorder="1" applyAlignment="1">
      <alignment horizontal="center" vertical="center"/>
    </xf>
    <xf numFmtId="165" fontId="5" fillId="0" borderId="1" xfId="0" applyNumberFormat="1" applyFont="1" applyBorder="1" applyAlignment="1">
      <alignment horizontal="center" vertical="center"/>
    </xf>
    <xf numFmtId="165" fontId="5" fillId="0" borderId="120" xfId="0" applyNumberFormat="1" applyFont="1" applyBorder="1" applyAlignment="1">
      <alignment horizontal="center" vertical="center"/>
    </xf>
    <xf numFmtId="165" fontId="5" fillId="0" borderId="131" xfId="0" applyNumberFormat="1" applyFont="1" applyBorder="1" applyAlignment="1">
      <alignment horizontal="center" vertical="center"/>
    </xf>
    <xf numFmtId="0" fontId="27" fillId="0" borderId="179" xfId="0" applyFont="1" applyBorder="1" applyAlignment="1">
      <alignment horizontal="left" indent="4"/>
    </xf>
    <xf numFmtId="0" fontId="24" fillId="0" borderId="35" xfId="0" applyFont="1" applyBorder="1" applyAlignment="1">
      <alignment horizontal="center" vertical="center" wrapText="1"/>
    </xf>
    <xf numFmtId="0" fontId="24" fillId="0" borderId="36" xfId="0" applyFont="1" applyBorder="1" applyAlignment="1">
      <alignment horizontal="center" vertical="center" wrapText="1"/>
    </xf>
    <xf numFmtId="0" fontId="5" fillId="0" borderId="179" xfId="0" applyFont="1" applyBorder="1" applyAlignment="1">
      <alignment horizontal="center"/>
    </xf>
    <xf numFmtId="0" fontId="11" fillId="0" borderId="40" xfId="0" applyFont="1" applyBorder="1" applyAlignment="1">
      <alignment horizontal="center" vertical="center"/>
    </xf>
    <xf numFmtId="0" fontId="11" fillId="0" borderId="192" xfId="0" applyFont="1" applyBorder="1" applyAlignment="1">
      <alignment horizontal="center" vertical="center"/>
    </xf>
    <xf numFmtId="0" fontId="11" fillId="0" borderId="43" xfId="0" applyFont="1" applyBorder="1" applyAlignment="1">
      <alignment horizontal="center" vertical="center"/>
    </xf>
    <xf numFmtId="0" fontId="11" fillId="0" borderId="35" xfId="0" applyFont="1" applyBorder="1" applyAlignment="1">
      <alignment horizontal="center" vertical="center" wrapText="1"/>
    </xf>
    <xf numFmtId="0" fontId="11" fillId="0" borderId="118" xfId="0" applyFont="1" applyBorder="1" applyAlignment="1">
      <alignment horizontal="center" vertical="center" wrapText="1"/>
    </xf>
    <xf numFmtId="0" fontId="5" fillId="0" borderId="30" xfId="0" applyFont="1" applyBorder="1" applyAlignment="1">
      <alignment horizontal="left" vertical="center"/>
    </xf>
    <xf numFmtId="0" fontId="5" fillId="0" borderId="28" xfId="0" applyFont="1" applyBorder="1" applyAlignment="1">
      <alignment horizontal="left" vertical="center"/>
    </xf>
    <xf numFmtId="0" fontId="36" fillId="0" borderId="0" xfId="0" applyFont="1" applyAlignment="1">
      <alignment horizontal="center"/>
    </xf>
    <xf numFmtId="0" fontId="13" fillId="0" borderId="91" xfId="0" applyFont="1" applyBorder="1" applyAlignment="1">
      <alignment horizontal="left" indent="4"/>
    </xf>
    <xf numFmtId="0" fontId="13" fillId="0" borderId="92" xfId="0" applyFont="1" applyBorder="1" applyAlignment="1">
      <alignment horizontal="left" indent="4"/>
    </xf>
    <xf numFmtId="0" fontId="13" fillId="0" borderId="94" xfId="0" applyFont="1" applyBorder="1" applyAlignment="1">
      <alignment horizontal="left" indent="4"/>
    </xf>
    <xf numFmtId="0" fontId="5" fillId="0" borderId="189" xfId="0" applyFont="1" applyBorder="1" applyAlignment="1">
      <alignment horizontal="center" vertical="center" wrapText="1"/>
    </xf>
    <xf numFmtId="0" fontId="5" fillId="0" borderId="190" xfId="0" applyFont="1" applyBorder="1" applyAlignment="1">
      <alignment horizontal="center" vertical="center" wrapText="1"/>
    </xf>
    <xf numFmtId="0" fontId="5" fillId="0" borderId="191" xfId="0" applyFont="1" applyBorder="1" applyAlignment="1">
      <alignment horizontal="center" vertical="center" wrapText="1"/>
    </xf>
    <xf numFmtId="0" fontId="47" fillId="0" borderId="91" xfId="0" applyFont="1" applyBorder="1" applyAlignment="1">
      <alignment horizontal="left" indent="4"/>
    </xf>
    <xf numFmtId="0" fontId="47" fillId="0" borderId="92" xfId="0" applyFont="1" applyBorder="1" applyAlignment="1">
      <alignment horizontal="left" indent="4"/>
    </xf>
    <xf numFmtId="0" fontId="47" fillId="0" borderId="94" xfId="0" applyFont="1" applyBorder="1" applyAlignment="1">
      <alignment horizontal="left" indent="4"/>
    </xf>
  </cellXfs>
  <cellStyles count="3">
    <cellStyle name="Hüperlink" xfId="2" builtinId="8"/>
    <cellStyle name="Normaallaad" xfId="0" builtinId="0"/>
    <cellStyle name="Normaallaad 2" xfId="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jpg"/><Relationship Id="rId4" Type="http://schemas.openxmlformats.org/officeDocument/2006/relationships/image" Target="../media/image2.jpg"/></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i="0" baseline="0"/>
              <a:t>Kõlvikuline jagunemine (tuh. ha)</a:t>
            </a:r>
          </a:p>
        </c:rich>
      </c:tx>
      <c:layout>
        <c:manualLayout>
          <c:xMode val="edge"/>
          <c:yMode val="edge"/>
          <c:x val="9.2402668416447953E-2"/>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t-E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3035219436434784E-2"/>
          <c:y val="0.1896467416281136"/>
          <c:w val="0.68412556708828332"/>
          <c:h val="0.77168713383850862"/>
        </c:manualLayout>
      </c:layout>
      <c:pie3DChart>
        <c:varyColors val="1"/>
        <c:ser>
          <c:idx val="0"/>
          <c:order val="0"/>
          <c:tx>
            <c:strRef>
              <c:f>'1.'!$A$3:$A$4</c:f>
              <c:strCache>
                <c:ptCount val="2"/>
                <c:pt idx="0">
                  <c:v>M a a k a t e g o o r i a</c:v>
                </c:pt>
              </c:strCache>
            </c:strRef>
          </c:tx>
          <c:dPt>
            <c:idx val="0"/>
            <c:bubble3D val="0"/>
            <c:spPr>
              <a:blipFill>
                <a:blip xmlns:r="http://schemas.openxmlformats.org/officeDocument/2006/relationships" r:embed="rId4"/>
                <a:stretch>
                  <a:fillRect/>
                </a:stretch>
              </a:blip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8545-436C-AD8E-554AC6A607FE}"/>
              </c:ext>
            </c:extLst>
          </c:dPt>
          <c:dPt>
            <c:idx val="1"/>
            <c:bubble3D val="0"/>
            <c:spPr>
              <a:blipFill>
                <a:blip xmlns:r="http://schemas.openxmlformats.org/officeDocument/2006/relationships" r:embed="rId5"/>
                <a:stretch>
                  <a:fillRect/>
                </a:stretch>
              </a:blip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8545-436C-AD8E-554AC6A607FE}"/>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8545-436C-AD8E-554AC6A607FE}"/>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8545-436C-AD8E-554AC6A607FE}"/>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8545-436C-AD8E-554AC6A607FE}"/>
              </c:ext>
            </c:extLst>
          </c:dPt>
          <c:dPt>
            <c:idx val="5"/>
            <c:bubble3D val="0"/>
            <c:spPr>
              <a:solidFill>
                <a:schemeClr val="accent6"/>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B-8545-436C-AD8E-554AC6A607FE}"/>
              </c:ext>
            </c:extLst>
          </c:dPt>
          <c:dPt>
            <c:idx val="6"/>
            <c:bubble3D val="0"/>
            <c:spPr>
              <a:solidFill>
                <a:schemeClr val="accent1">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D-8545-436C-AD8E-554AC6A607FE}"/>
              </c:ext>
            </c:extLst>
          </c:dPt>
          <c:dPt>
            <c:idx val="7"/>
            <c:bubble3D val="0"/>
            <c:spPr>
              <a:solidFill>
                <a:schemeClr val="accent2">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F-8545-436C-AD8E-554AC6A607FE}"/>
              </c:ext>
            </c:extLst>
          </c:dPt>
          <c:dPt>
            <c:idx val="8"/>
            <c:bubble3D val="0"/>
            <c:spPr>
              <a:solidFill>
                <a:schemeClr val="accent3">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1-8545-436C-AD8E-554AC6A607FE}"/>
              </c:ext>
            </c:extLst>
          </c:dPt>
          <c:dPt>
            <c:idx val="9"/>
            <c:bubble3D val="0"/>
            <c:spPr>
              <a:solidFill>
                <a:schemeClr val="accent4">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3-8545-436C-AD8E-554AC6A607FE}"/>
              </c:ext>
            </c:extLst>
          </c:dPt>
          <c:dPt>
            <c:idx val="10"/>
            <c:bubble3D val="0"/>
            <c:spPr>
              <a:solidFill>
                <a:schemeClr val="accent5">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5-8545-436C-AD8E-554AC6A607FE}"/>
              </c:ext>
            </c:extLst>
          </c:dPt>
          <c:dPt>
            <c:idx val="11"/>
            <c:bubble3D val="0"/>
            <c:spPr>
              <a:solidFill>
                <a:schemeClr val="accent6">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7-8545-436C-AD8E-554AC6A607FE}"/>
              </c:ext>
            </c:extLst>
          </c:dPt>
          <c:dLbls>
            <c:dLbl>
              <c:idx val="0"/>
              <c:layout>
                <c:manualLayout>
                  <c:x val="-7.1092036778185957E-2"/>
                  <c:y val="-0.11882294357474091"/>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8545-436C-AD8E-554AC6A607FE}"/>
                </c:ext>
                <c:ext xmlns:c15="http://schemas.microsoft.com/office/drawing/2012/chart" uri="{CE6537A1-D6FC-4f65-9D91-7224C49458BB}">
                  <c15:layout/>
                </c:ext>
              </c:extLst>
            </c:dLbl>
            <c:dLbl>
              <c:idx val="1"/>
              <c:layout>
                <c:manualLayout>
                  <c:x val="2.7396798415363112E-3"/>
                  <c:y val="-1.0659072754245543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8545-436C-AD8E-554AC6A607FE}"/>
                </c:ext>
                <c:ext xmlns:c15="http://schemas.microsoft.com/office/drawing/2012/chart" uri="{CE6537A1-D6FC-4f65-9D91-7224C49458BB}">
                  <c15:layout/>
                </c:ext>
              </c:extLst>
            </c:dLbl>
            <c:dLbl>
              <c:idx val="2"/>
              <c:layout>
                <c:manualLayout>
                  <c:x val="1.1073984841992877E-2"/>
                  <c:y val="-4.730218999304832E-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8545-436C-AD8E-554AC6A607FE}"/>
                </c:ext>
                <c:ext xmlns:c15="http://schemas.microsoft.com/office/drawing/2012/chart" uri="{CE6537A1-D6FC-4f65-9D91-7224C49458BB}">
                  <c15:layout/>
                </c:ext>
              </c:extLst>
            </c:dLbl>
            <c:dLbl>
              <c:idx val="3"/>
              <c:layout>
                <c:manualLayout>
                  <c:x val="2.9535777251750748E-2"/>
                  <c:y val="2.9671656655566276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8545-436C-AD8E-554AC6A607FE}"/>
                </c:ext>
                <c:ext xmlns:c15="http://schemas.microsoft.com/office/drawing/2012/chart" uri="{CE6537A1-D6FC-4f65-9D91-7224C49458BB}">
                  <c15:layout/>
                </c:ext>
              </c:extLst>
            </c:dLbl>
            <c:dLbl>
              <c:idx val="4"/>
              <c:layout>
                <c:manualLayout>
                  <c:x val="7.7514452085103991E-3"/>
                  <c:y val="1.8343655659643335E-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9-8545-436C-AD8E-554AC6A607FE}"/>
                </c:ext>
                <c:ext xmlns:c15="http://schemas.microsoft.com/office/drawing/2012/chart" uri="{CE6537A1-D6FC-4f65-9D91-7224C49458BB}">
                  <c15:layout/>
                </c:ext>
              </c:extLst>
            </c:dLbl>
            <c:dLbl>
              <c:idx val="5"/>
              <c:layout>
                <c:manualLayout>
                  <c:x val="9.6843369601101372E-3"/>
                  <c:y val="-1.0018777297106636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B-8545-436C-AD8E-554AC6A607FE}"/>
                </c:ext>
                <c:ext xmlns:c15="http://schemas.microsoft.com/office/drawing/2012/chart" uri="{CE6537A1-D6FC-4f65-9D91-7224C49458BB}">
                  <c15:layout/>
                </c:ext>
              </c:extLst>
            </c:dLbl>
            <c:dLbl>
              <c:idx val="6"/>
              <c:layout>
                <c:manualLayout>
                  <c:x val="-1.032788241809305E-3"/>
                  <c:y val="-1.7469870355065888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D-8545-436C-AD8E-554AC6A607FE}"/>
                </c:ext>
                <c:ext xmlns:c15="http://schemas.microsoft.com/office/drawing/2012/chart" uri="{CE6537A1-D6FC-4f65-9D91-7224C49458BB}">
                  <c15:layout/>
                </c:ext>
              </c:extLst>
            </c:dLbl>
            <c:dLbl>
              <c:idx val="7"/>
              <c:layout>
                <c:manualLayout>
                  <c:x val="1.9005247002465458E-2"/>
                  <c:y val="9.6397041278931041E-4"/>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F-8545-436C-AD8E-554AC6A607FE}"/>
                </c:ext>
                <c:ext xmlns:c15="http://schemas.microsoft.com/office/drawing/2012/chart" uri="{CE6537A1-D6FC-4f65-9D91-7224C49458BB}">
                  <c15:layout/>
                </c:ext>
              </c:extLst>
            </c:dLbl>
            <c:dLbl>
              <c:idx val="8"/>
              <c:layout>
                <c:manualLayout>
                  <c:x val="6.2880442799244209E-3"/>
                  <c:y val="1.622731941116056E-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11-8545-436C-AD8E-554AC6A607FE}"/>
                </c:ext>
                <c:ext xmlns:c15="http://schemas.microsoft.com/office/drawing/2012/chart" uri="{CE6537A1-D6FC-4f65-9D91-7224C49458BB}">
                  <c15:layout/>
                </c:ext>
              </c:extLst>
            </c:dLbl>
            <c:dLbl>
              <c:idx val="9"/>
              <c:layout>
                <c:manualLayout>
                  <c:x val="1.1909220535657876E-2"/>
                  <c:y val="4.7161100909817104E-4"/>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13-8545-436C-AD8E-554AC6A607FE}"/>
                </c:ext>
                <c:ext xmlns:c15="http://schemas.microsoft.com/office/drawing/2012/chart" uri="{CE6537A1-D6FC-4f65-9D91-7224C49458BB}">
                  <c15:layout/>
                </c:ext>
              </c:extLst>
            </c:dLbl>
            <c:dLbl>
              <c:idx val="10"/>
              <c:layout>
                <c:manualLayout>
                  <c:x val="1.4941945816095021E-2"/>
                  <c:y val="9.9195999709522E-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15-8545-436C-AD8E-554AC6A607FE}"/>
                </c:ext>
                <c:ext xmlns:c15="http://schemas.microsoft.com/office/drawing/2012/chart" uri="{CE6537A1-D6FC-4f65-9D91-7224C49458BB}">
                  <c15:layout/>
                </c:ext>
              </c:extLst>
            </c:dLbl>
            <c:dLbl>
              <c:idx val="11"/>
              <c:layout>
                <c:manualLayout>
                  <c:x val="1.0378950178060927E-2"/>
                  <c:y val="-2.1267519425684438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17-8545-436C-AD8E-554AC6A607FE}"/>
                </c:ex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('1.'!$M$6:$M$7,'1.'!$M$8:$M$9,'1.'!$M$12:$M$19)</c:f>
              <c:strCache>
                <c:ptCount val="12"/>
                <c:pt idx="0">
                  <c:v>Metsaga metsamaa</c:v>
                </c:pt>
                <c:pt idx="1">
                  <c:v>Metsata metsamaa</c:v>
                </c:pt>
                <c:pt idx="2">
                  <c:v>Põõsastik</c:v>
                </c:pt>
                <c:pt idx="3">
                  <c:v>Põllumajandusmaa</c:v>
                </c:pt>
                <c:pt idx="4">
                  <c:v>Soo</c:v>
                </c:pt>
                <c:pt idx="5">
                  <c:v>Siseveed</c:v>
                </c:pt>
                <c:pt idx="6">
                  <c:v>Muud veekogud</c:v>
                </c:pt>
                <c:pt idx="7">
                  <c:v>Asustusala</c:v>
                </c:pt>
                <c:pt idx="8">
                  <c:v>Teed</c:v>
                </c:pt>
                <c:pt idx="9">
                  <c:v>Trassid</c:v>
                </c:pt>
                <c:pt idx="10">
                  <c:v>Karjäärid</c:v>
                </c:pt>
                <c:pt idx="11">
                  <c:v>Muud maad</c:v>
                </c:pt>
              </c:strCache>
            </c:strRef>
          </c:cat>
          <c:val>
            <c:numRef>
              <c:f>('1.'!$B$6:$B$9,'1.'!$B$12:$B$19)</c:f>
              <c:numCache>
                <c:formatCode>#,##0.0</c:formatCode>
                <c:ptCount val="12"/>
                <c:pt idx="0">
                  <c:v>2117.8739999999998</c:v>
                </c:pt>
                <c:pt idx="1">
                  <c:v>207.77199999999999</c:v>
                </c:pt>
                <c:pt idx="2">
                  <c:v>61.555</c:v>
                </c:pt>
                <c:pt idx="3">
                  <c:v>1221.039</c:v>
                </c:pt>
                <c:pt idx="4">
                  <c:v>227.78800000000001</c:v>
                </c:pt>
                <c:pt idx="5">
                  <c:v>79.253</c:v>
                </c:pt>
                <c:pt idx="6">
                  <c:v>187.11068249459913</c:v>
                </c:pt>
                <c:pt idx="7">
                  <c:v>201.035</c:v>
                </c:pt>
                <c:pt idx="8">
                  <c:v>65.147999999999996</c:v>
                </c:pt>
                <c:pt idx="9">
                  <c:v>80.861000000000004</c:v>
                </c:pt>
                <c:pt idx="10">
                  <c:v>33.393000000000001</c:v>
                </c:pt>
                <c:pt idx="11">
                  <c:v>51.164000000000001</c:v>
                </c:pt>
              </c:numCache>
            </c:numRef>
          </c:val>
          <c:extLst xmlns:c16r2="http://schemas.microsoft.com/office/drawing/2015/06/chart">
            <c:ext xmlns:c16="http://schemas.microsoft.com/office/drawing/2014/chart" uri="{C3380CC4-5D6E-409C-BE32-E72D297353CC}">
              <c16:uniqueId val="{00000018-8545-436C-AD8E-554AC6A607FE}"/>
            </c:ext>
          </c:extLst>
        </c:ser>
        <c:dLbls>
          <c:showLegendKey val="0"/>
          <c:showVal val="0"/>
          <c:showCatName val="0"/>
          <c:showSerName val="0"/>
          <c:showPercent val="0"/>
          <c:showBubbleSize val="0"/>
          <c:showLeaderLines val="0"/>
        </c:dLbls>
      </c:pie3DChart>
      <c:spPr>
        <a:noFill/>
        <a:ln>
          <a:noFill/>
        </a:ln>
        <a:effectLst/>
      </c:spPr>
    </c:plotArea>
    <c:legend>
      <c:legendPos val="r"/>
      <c:layout>
        <c:manualLayout>
          <c:xMode val="edge"/>
          <c:yMode val="edge"/>
          <c:x val="0.77358850726899353"/>
          <c:y val="6.533800467472152E-2"/>
          <c:w val="0.21869281504843116"/>
          <c:h val="0.8904938878776662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4194805049791883E-2"/>
          <c:y val="0.114525300116174"/>
          <c:w val="0.88380930644539013"/>
          <c:h val="0.68424745062604875"/>
        </c:manualLayout>
      </c:layout>
      <c:barChart>
        <c:barDir val="col"/>
        <c:grouping val="stacked"/>
        <c:varyColors val="0"/>
        <c:ser>
          <c:idx val="0"/>
          <c:order val="0"/>
          <c:tx>
            <c:strRef>
              <c:f>'14.'!$B$4:$D$4</c:f>
              <c:strCache>
                <c:ptCount val="1"/>
                <c:pt idx="0">
                  <c:v>Mänd</c:v>
                </c:pt>
              </c:strCache>
            </c:strRef>
          </c:tx>
          <c:spPr>
            <a:solidFill>
              <a:schemeClr val="accent2">
                <a:lumMod val="60000"/>
                <a:lumOff val="40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'14.'!$B$6:$B$12</c:f>
              <c:numCache>
                <c:formatCode>0.0</c:formatCode>
                <c:ptCount val="7"/>
                <c:pt idx="0">
                  <c:v>45.85</c:v>
                </c:pt>
                <c:pt idx="1">
                  <c:v>150.447</c:v>
                </c:pt>
                <c:pt idx="2">
                  <c:v>168.53800000000001</c:v>
                </c:pt>
                <c:pt idx="3">
                  <c:v>126.13800000000001</c:v>
                </c:pt>
                <c:pt idx="4">
                  <c:v>76.724000000000004</c:v>
                </c:pt>
                <c:pt idx="5">
                  <c:v>49.183999999999997</c:v>
                </c:pt>
                <c:pt idx="6">
                  <c:v>48.884</c:v>
                </c:pt>
              </c:numCache>
            </c:numRef>
          </c:val>
          <c:extLst xmlns:c16r2="http://schemas.microsoft.com/office/drawing/2015/06/chart">
            <c:ext xmlns:c16="http://schemas.microsoft.com/office/drawing/2014/chart" uri="{C3380CC4-5D6E-409C-BE32-E72D297353CC}">
              <c16:uniqueId val="{00000000-C614-488A-99BF-DD0B625A3530}"/>
            </c:ext>
          </c:extLst>
        </c:ser>
        <c:ser>
          <c:idx val="1"/>
          <c:order val="1"/>
          <c:tx>
            <c:strRef>
              <c:f>'14.'!$E$4:$G$4</c:f>
              <c:strCache>
                <c:ptCount val="1"/>
                <c:pt idx="0">
                  <c:v>Kuusk</c:v>
                </c:pt>
              </c:strCache>
            </c:strRef>
          </c:tx>
          <c:spPr>
            <a:solidFill>
              <a:schemeClr val="accent3">
                <a:lumMod val="75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'14.'!$E$6:$E$12</c:f>
              <c:numCache>
                <c:formatCode>0.0</c:formatCode>
                <c:ptCount val="7"/>
                <c:pt idx="0">
                  <c:v>140.637</c:v>
                </c:pt>
                <c:pt idx="1">
                  <c:v>142.32499999999999</c:v>
                </c:pt>
                <c:pt idx="2">
                  <c:v>57.677999999999997</c:v>
                </c:pt>
                <c:pt idx="3">
                  <c:v>18.209</c:v>
                </c:pt>
                <c:pt idx="4">
                  <c:v>6.7229999999999999</c:v>
                </c:pt>
                <c:pt idx="5">
                  <c:v>1.25</c:v>
                </c:pt>
                <c:pt idx="6">
                  <c:v>0.312</c:v>
                </c:pt>
              </c:numCache>
            </c:numRef>
          </c:val>
          <c:extLst xmlns:c16r2="http://schemas.microsoft.com/office/drawing/2015/06/chart">
            <c:ext xmlns:c16="http://schemas.microsoft.com/office/drawing/2014/chart" uri="{C3380CC4-5D6E-409C-BE32-E72D297353CC}">
              <c16:uniqueId val="{00000001-C614-488A-99BF-DD0B625A3530}"/>
            </c:ext>
          </c:extLst>
        </c:ser>
        <c:ser>
          <c:idx val="2"/>
          <c:order val="2"/>
          <c:tx>
            <c:strRef>
              <c:f>'14.'!$H$4:$J$4</c:f>
              <c:strCache>
                <c:ptCount val="1"/>
                <c:pt idx="0">
                  <c:v>Kask</c:v>
                </c:pt>
              </c:strCache>
            </c:strRef>
          </c:tx>
          <c:spPr>
            <a:solidFill>
              <a:schemeClr val="accent5">
                <a:lumMod val="60000"/>
                <a:lumOff val="40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'14.'!$H$6:$H$12</c:f>
              <c:numCache>
                <c:formatCode>0.0</c:formatCode>
                <c:ptCount val="7"/>
                <c:pt idx="0">
                  <c:v>75.438999999999993</c:v>
                </c:pt>
                <c:pt idx="1">
                  <c:v>239.89500000000001</c:v>
                </c:pt>
                <c:pt idx="2">
                  <c:v>186.22499999999999</c:v>
                </c:pt>
                <c:pt idx="3">
                  <c:v>88.471999999999994</c:v>
                </c:pt>
                <c:pt idx="4">
                  <c:v>29.286000000000001</c:v>
                </c:pt>
                <c:pt idx="5">
                  <c:v>9.4190000000000005</c:v>
                </c:pt>
                <c:pt idx="6">
                  <c:v>2.0310000000000001</c:v>
                </c:pt>
              </c:numCache>
            </c:numRef>
          </c:val>
          <c:extLst xmlns:c16r2="http://schemas.microsoft.com/office/drawing/2015/06/chart">
            <c:ext xmlns:c16="http://schemas.microsoft.com/office/drawing/2014/chart" uri="{C3380CC4-5D6E-409C-BE32-E72D297353CC}">
              <c16:uniqueId val="{00000002-C614-488A-99BF-DD0B625A3530}"/>
            </c:ext>
          </c:extLst>
        </c:ser>
        <c:ser>
          <c:idx val="3"/>
          <c:order val="3"/>
          <c:tx>
            <c:strRef>
              <c:f>'14.'!$K$4:$M$4</c:f>
              <c:strCache>
                <c:ptCount val="1"/>
                <c:pt idx="0">
                  <c:v>Haab</c:v>
                </c:pt>
              </c:strCache>
            </c:strRef>
          </c:tx>
          <c:spPr>
            <a:solidFill>
              <a:schemeClr val="accent6">
                <a:lumMod val="60000"/>
                <a:lumOff val="40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'14.'!$K$6:$K$12</c:f>
              <c:numCache>
                <c:formatCode>0.0</c:formatCode>
                <c:ptCount val="7"/>
                <c:pt idx="0">
                  <c:v>42.033000000000001</c:v>
                </c:pt>
                <c:pt idx="1">
                  <c:v>67.120999999999995</c:v>
                </c:pt>
                <c:pt idx="2">
                  <c:v>18.564</c:v>
                </c:pt>
                <c:pt idx="3">
                  <c:v>3.4369999999999998</c:v>
                </c:pt>
                <c:pt idx="4">
                  <c:v>0.46899999999999997</c:v>
                </c:pt>
                <c:pt idx="5">
                  <c:v>0.156</c:v>
                </c:pt>
              </c:numCache>
            </c:numRef>
          </c:val>
          <c:extLst xmlns:c16r2="http://schemas.microsoft.com/office/drawing/2015/06/chart">
            <c:ext xmlns:c16="http://schemas.microsoft.com/office/drawing/2014/chart" uri="{C3380CC4-5D6E-409C-BE32-E72D297353CC}">
              <c16:uniqueId val="{00000003-C614-488A-99BF-DD0B625A3530}"/>
            </c:ext>
          </c:extLst>
        </c:ser>
        <c:ser>
          <c:idx val="4"/>
          <c:order val="4"/>
          <c:tx>
            <c:strRef>
              <c:f>'14.'!$N$4:$P$4</c:f>
              <c:strCache>
                <c:ptCount val="1"/>
                <c:pt idx="0">
                  <c:v>Sanglepp</c:v>
                </c:pt>
              </c:strCache>
            </c:strRef>
          </c:tx>
          <c:spPr>
            <a:solidFill>
              <a:schemeClr val="accent4">
                <a:lumMod val="60000"/>
                <a:lumOff val="40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'14.'!$N$6:$N$12</c:f>
              <c:numCache>
                <c:formatCode>0.0</c:formatCode>
                <c:ptCount val="7"/>
                <c:pt idx="0">
                  <c:v>3.7570000000000001</c:v>
                </c:pt>
                <c:pt idx="1">
                  <c:v>36.229999999999997</c:v>
                </c:pt>
                <c:pt idx="2">
                  <c:v>33.396000000000001</c:v>
                </c:pt>
                <c:pt idx="3">
                  <c:v>10.131</c:v>
                </c:pt>
                <c:pt idx="4">
                  <c:v>1.274</c:v>
                </c:pt>
                <c:pt idx="5">
                  <c:v>0.312</c:v>
                </c:pt>
                <c:pt idx="6">
                  <c:v>0.156</c:v>
                </c:pt>
              </c:numCache>
            </c:numRef>
          </c:val>
          <c:extLst xmlns:c16r2="http://schemas.microsoft.com/office/drawing/2015/06/chart">
            <c:ext xmlns:c16="http://schemas.microsoft.com/office/drawing/2014/chart" uri="{C3380CC4-5D6E-409C-BE32-E72D297353CC}">
              <c16:uniqueId val="{00000004-C614-488A-99BF-DD0B625A3530}"/>
            </c:ext>
          </c:extLst>
        </c:ser>
        <c:ser>
          <c:idx val="5"/>
          <c:order val="5"/>
          <c:tx>
            <c:strRef>
              <c:f>'14.'!$Q$4:$S$4</c:f>
              <c:strCache>
                <c:ptCount val="1"/>
                <c:pt idx="0">
                  <c:v>Hall lepp</c:v>
                </c:pt>
              </c:strCache>
            </c:strRef>
          </c:tx>
          <c:spPr>
            <a:solidFill>
              <a:srgbClr val="FFC000"/>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'14.'!$Q$6:$Q$12</c:f>
              <c:numCache>
                <c:formatCode>0.0</c:formatCode>
                <c:ptCount val="7"/>
                <c:pt idx="0">
                  <c:v>17.983000000000001</c:v>
                </c:pt>
                <c:pt idx="1">
                  <c:v>126.78400000000001</c:v>
                </c:pt>
                <c:pt idx="2">
                  <c:v>48.781999999999996</c:v>
                </c:pt>
                <c:pt idx="3">
                  <c:v>9.0440000000000005</c:v>
                </c:pt>
                <c:pt idx="4">
                  <c:v>1.8069999999999999</c:v>
                </c:pt>
              </c:numCache>
            </c:numRef>
          </c:val>
          <c:extLst xmlns:c16r2="http://schemas.microsoft.com/office/drawing/2015/06/chart">
            <c:ext xmlns:c16="http://schemas.microsoft.com/office/drawing/2014/chart" uri="{C3380CC4-5D6E-409C-BE32-E72D297353CC}">
              <c16:uniqueId val="{00000005-C614-488A-99BF-DD0B625A3530}"/>
            </c:ext>
          </c:extLst>
        </c:ser>
        <c:ser>
          <c:idx val="6"/>
          <c:order val="6"/>
          <c:tx>
            <c:strRef>
              <c:f>'14.'!$T$4:$V$4</c:f>
              <c:strCache>
                <c:ptCount val="1"/>
                <c:pt idx="0">
                  <c:v>Teised</c:v>
                </c:pt>
              </c:strCache>
            </c:strRef>
          </c:tx>
          <c:spPr>
            <a:solidFill>
              <a:schemeClr val="tx2">
                <a:lumMod val="60000"/>
                <a:lumOff val="40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'14.'!$T$6:$T$12</c:f>
              <c:numCache>
                <c:formatCode>0.0</c:formatCode>
                <c:ptCount val="7"/>
                <c:pt idx="0">
                  <c:v>5.5170000000000003</c:v>
                </c:pt>
                <c:pt idx="1">
                  <c:v>11.162000000000001</c:v>
                </c:pt>
                <c:pt idx="2">
                  <c:v>7.4560000000000004</c:v>
                </c:pt>
                <c:pt idx="3">
                  <c:v>5.7690000000000001</c:v>
                </c:pt>
                <c:pt idx="4">
                  <c:v>2.3959999999999999</c:v>
                </c:pt>
                <c:pt idx="5">
                  <c:v>0.46899999999999997</c:v>
                </c:pt>
              </c:numCache>
            </c:numRef>
          </c:val>
          <c:extLst xmlns:c16r2="http://schemas.microsoft.com/office/drawing/2015/06/chart">
            <c:ext xmlns:c16="http://schemas.microsoft.com/office/drawing/2014/chart" uri="{C3380CC4-5D6E-409C-BE32-E72D297353CC}">
              <c16:uniqueId val="{00000006-C614-488A-99BF-DD0B625A3530}"/>
            </c:ext>
          </c:extLst>
        </c:ser>
        <c:dLbls>
          <c:showLegendKey val="0"/>
          <c:showVal val="0"/>
          <c:showCatName val="0"/>
          <c:showSerName val="0"/>
          <c:showPercent val="0"/>
          <c:showBubbleSize val="0"/>
        </c:dLbls>
        <c:gapWidth val="150"/>
        <c:overlap val="100"/>
        <c:axId val="809682928"/>
        <c:axId val="809678224"/>
      </c:barChart>
      <c:catAx>
        <c:axId val="80968292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t-EE" sz="1100" baseline="0"/>
                  <a:t>Boniteediklassid</a:t>
                </a:r>
              </a:p>
            </c:rich>
          </c:tx>
          <c:layout>
            <c:manualLayout>
              <c:xMode val="edge"/>
              <c:yMode val="edge"/>
              <c:x val="0.44288943230210803"/>
              <c:y val="0.90187040144572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809678224"/>
        <c:crossesAt val="0"/>
        <c:auto val="1"/>
        <c:lblAlgn val="ctr"/>
        <c:lblOffset val="100"/>
        <c:noMultiLvlLbl val="0"/>
      </c:catAx>
      <c:valAx>
        <c:axId val="809678224"/>
        <c:scaling>
          <c:orientation val="minMax"/>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809682928"/>
        <c:crosses val="autoZero"/>
        <c:crossBetween val="between"/>
      </c:valAx>
      <c:spPr>
        <a:noFill/>
        <a:ln>
          <a:noFill/>
        </a:ln>
        <a:effectLst/>
      </c:spPr>
    </c:plotArea>
    <c:legend>
      <c:legendPos val="r"/>
      <c:layout>
        <c:manualLayout>
          <c:xMode val="edge"/>
          <c:yMode val="edge"/>
          <c:x val="0.90254859446916957"/>
          <c:y val="9.9210362573383462E-2"/>
          <c:w val="8.0701302272169761E-2"/>
          <c:h val="0.52556297680688746"/>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gradFill>
      <a:gsLst>
        <a:gs pos="0">
          <a:schemeClr val="bg1"/>
        </a:gs>
        <a:gs pos="65000">
          <a:schemeClr val="bg1">
            <a:lumMod val="95000"/>
          </a:schemeClr>
        </a:gs>
        <a:gs pos="100000">
          <a:schemeClr val="bg1">
            <a:lumMod val="95000"/>
          </a:schemeClr>
        </a:gs>
      </a:gsLst>
      <a:lin ang="5400000" scaled="1"/>
    </a:gradFill>
    <a:ln w="9525" cap="flat" cmpd="sng" algn="ctr">
      <a:noFill/>
      <a:round/>
    </a:ln>
    <a:effectLst/>
  </c:spPr>
  <c:txPr>
    <a:bodyPr/>
    <a:lstStyle/>
    <a:p>
      <a:pPr>
        <a:defRPr/>
      </a:pPr>
      <a:endParaRPr lang="et-EE"/>
    </a:p>
  </c:txPr>
  <c:printSettings>
    <c:headerFooter/>
    <c:pageMargins b="0.75" l="0.7" r="0.7" t="0.75" header="0.3" footer="0.3"/>
    <c:pageSetup orientation="portrait"/>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sz="1200" b="1" i="0" baseline="0">
                <a:latin typeface="Garamond" panose="02020404030301010803" pitchFamily="18" charset="0"/>
              </a:rPr>
              <a:t>METSAMAA JAGUNEMINE METSATÜÜPIDE JÄRGI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4.1481837671054476E-2"/>
          <c:y val="0.12984496124031009"/>
          <c:w val="0.91053561052959986"/>
          <c:h val="0.73766160043947993"/>
        </c:manualLayout>
      </c:layout>
      <c:barChart>
        <c:barDir val="col"/>
        <c:grouping val="clustered"/>
        <c:varyColors val="0"/>
        <c:ser>
          <c:idx val="0"/>
          <c:order val="0"/>
          <c:spPr>
            <a:gradFill>
              <a:gsLst>
                <a:gs pos="0">
                  <a:schemeClr val="accent3">
                    <a:lumMod val="50000"/>
                  </a:schemeClr>
                </a:gs>
                <a:gs pos="59000">
                  <a:schemeClr val="accent3">
                    <a:lumMod val="60000"/>
                    <a:lumOff val="40000"/>
                  </a:schemeClr>
                </a:gs>
                <a:gs pos="100000">
                  <a:schemeClr val="accent3">
                    <a:lumMod val="50000"/>
                  </a:schemeClr>
                </a:gs>
              </a:gsLst>
              <a:lin ang="5400000" scaled="1"/>
            </a:gradFill>
            <a:ln>
              <a:gradFill>
                <a:gsLst>
                  <a:gs pos="30465">
                    <a:srgbClr val="D6E3BB"/>
                  </a:gs>
                  <a:gs pos="0">
                    <a:schemeClr val="bg1"/>
                  </a:gs>
                  <a:gs pos="45000">
                    <a:schemeClr val="accent3">
                      <a:lumMod val="60000"/>
                      <a:lumOff val="40000"/>
                    </a:schemeClr>
                  </a:gs>
                  <a:gs pos="100000">
                    <a:schemeClr val="accent3">
                      <a:lumMod val="50000"/>
                    </a:schemeClr>
                  </a:gs>
                </a:gsLst>
                <a:lin ang="5400000" scaled="1"/>
              </a:gra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'18.'!$C$44:$C$53</c:f>
              <c:strCache>
                <c:ptCount val="10"/>
                <c:pt idx="0">
                  <c:v>Loometsad</c:v>
                </c:pt>
                <c:pt idx="1">
                  <c:v>Nõmme-metsad</c:v>
                </c:pt>
                <c:pt idx="2">
                  <c:v>Palumetsad</c:v>
                </c:pt>
                <c:pt idx="3">
                  <c:v>Laane-metsad</c:v>
                </c:pt>
                <c:pt idx="4">
                  <c:v>Salumetsad</c:v>
                </c:pt>
                <c:pt idx="5">
                  <c:v>Sooviku-metsad</c:v>
                </c:pt>
                <c:pt idx="6">
                  <c:v>Rabastuvad metsad</c:v>
                </c:pt>
                <c:pt idx="7">
                  <c:v>Kõdusoo-metsad</c:v>
                </c:pt>
                <c:pt idx="8">
                  <c:v>Soometsad</c:v>
                </c:pt>
                <c:pt idx="9">
                  <c:v>Puistangud</c:v>
                </c:pt>
              </c:strCache>
            </c:strRef>
          </c:cat>
          <c:val>
            <c:numRef>
              <c:f>'18.'!$D$44:$D$53</c:f>
              <c:numCache>
                <c:formatCode>General</c:formatCode>
                <c:ptCount val="10"/>
                <c:pt idx="0">
                  <c:v>40.567999999999998</c:v>
                </c:pt>
                <c:pt idx="1">
                  <c:v>8.3070000000000004</c:v>
                </c:pt>
                <c:pt idx="2">
                  <c:v>515.12800000000004</c:v>
                </c:pt>
                <c:pt idx="3">
                  <c:v>536.57000000000005</c:v>
                </c:pt>
                <c:pt idx="4">
                  <c:v>235.535</c:v>
                </c:pt>
                <c:pt idx="5">
                  <c:v>425.58</c:v>
                </c:pt>
                <c:pt idx="6">
                  <c:v>14.193</c:v>
                </c:pt>
                <c:pt idx="7">
                  <c:v>364.72699999999998</c:v>
                </c:pt>
                <c:pt idx="8">
                  <c:v>162.55099999999999</c:v>
                </c:pt>
                <c:pt idx="9">
                  <c:v>22.486000000000001</c:v>
                </c:pt>
              </c:numCache>
            </c:numRef>
          </c:val>
          <c:extLst xmlns:c16r2="http://schemas.microsoft.com/office/drawing/2015/06/chart">
            <c:ext xmlns:c16="http://schemas.microsoft.com/office/drawing/2014/chart" uri="{C3380CC4-5D6E-409C-BE32-E72D297353CC}">
              <c16:uniqueId val="{00000000-4183-4405-9A7E-F188FB8480E4}"/>
            </c:ext>
          </c:extLst>
        </c:ser>
        <c:dLbls>
          <c:showLegendKey val="0"/>
          <c:showVal val="0"/>
          <c:showCatName val="0"/>
          <c:showSerName val="0"/>
          <c:showPercent val="0"/>
          <c:showBubbleSize val="0"/>
        </c:dLbls>
        <c:gapWidth val="76"/>
        <c:overlap val="2"/>
        <c:axId val="809684888"/>
        <c:axId val="809683320"/>
      </c:barChart>
      <c:catAx>
        <c:axId val="809684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809683320"/>
        <c:crosses val="autoZero"/>
        <c:auto val="1"/>
        <c:lblAlgn val="ctr"/>
        <c:lblOffset val="100"/>
        <c:noMultiLvlLbl val="0"/>
      </c:catAx>
      <c:valAx>
        <c:axId val="809683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8096848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Garamond" panose="02020404030301010803" pitchFamily="18" charset="0"/>
                <a:ea typeface="+mn-ea"/>
                <a:cs typeface="+mn-cs"/>
              </a:defRPr>
            </a:pPr>
            <a:r>
              <a:rPr lang="et-EE" sz="1200" b="1" i="0" baseline="0">
                <a:latin typeface="Garamond" panose="02020404030301010803" pitchFamily="18" charset="0"/>
              </a:rPr>
              <a:t>MAJANDATAVA METSAMAA JAGUNEMINE METSAKASVUKOHATÜÜPIDE</a:t>
            </a:r>
          </a:p>
          <a:p>
            <a:pPr>
              <a:defRPr sz="1200" b="1">
                <a:latin typeface="Garamond" panose="02020404030301010803" pitchFamily="18" charset="0"/>
              </a:defRPr>
            </a:pPr>
            <a:r>
              <a:rPr lang="et-EE" sz="1200" b="1" i="0" baseline="0">
                <a:latin typeface="Garamond" panose="02020404030301010803" pitchFamily="18" charset="0"/>
              </a:rPr>
              <a:t>  JA VALDAJATE JÄRGI</a:t>
            </a:r>
            <a:endParaRPr lang="en-US" sz="1200" b="1" i="0" baseline="0">
              <a:latin typeface="Garamond" panose="02020404030301010803" pitchFamily="18" charset="0"/>
            </a:endParaRPr>
          </a:p>
        </c:rich>
      </c:tx>
      <c:layout>
        <c:manualLayout>
          <c:xMode val="edge"/>
          <c:yMode val="edge"/>
          <c:x val="0.14852406672761087"/>
          <c:y val="3.4918985252309263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Garamond" panose="02020404030301010803" pitchFamily="18" charset="0"/>
              <a:ea typeface="+mn-ea"/>
              <a:cs typeface="+mn-cs"/>
            </a:defRPr>
          </a:pPr>
          <a:endParaRPr lang="et-EE"/>
        </a:p>
      </c:txPr>
    </c:title>
    <c:autoTitleDeleted val="0"/>
    <c:plotArea>
      <c:layout>
        <c:manualLayout>
          <c:layoutTarget val="inner"/>
          <c:xMode val="edge"/>
          <c:yMode val="edge"/>
          <c:x val="4.346618712655384E-2"/>
          <c:y val="0.12886191224040841"/>
          <c:w val="0.93776820054172783"/>
          <c:h val="0.56256466115121906"/>
        </c:manualLayout>
      </c:layout>
      <c:barChart>
        <c:barDir val="col"/>
        <c:grouping val="clustered"/>
        <c:varyColors val="0"/>
        <c:ser>
          <c:idx val="1"/>
          <c:order val="0"/>
          <c:tx>
            <c:strRef>
              <c:f>'18.'!$T$3:$V$3</c:f>
              <c:strCache>
                <c:ptCount val="1"/>
                <c:pt idx="0">
                  <c:v>Riigimetskonnad</c:v>
                </c:pt>
              </c:strCache>
            </c:strRef>
          </c:tx>
          <c:spPr>
            <a:solidFill>
              <a:schemeClr val="accent2"/>
            </a:solidFill>
            <a:ln>
              <a:noFill/>
            </a:ln>
            <a:effectLst/>
          </c:spPr>
          <c:invertIfNegative val="0"/>
          <c:cat>
            <c:strRef>
              <c:f>'18.'!$P$44:$P$70</c:f>
              <c:strCache>
                <c:ptCount val="27"/>
                <c:pt idx="0">
                  <c:v>Kastikuloo</c:v>
                </c:pt>
                <c:pt idx="1">
                  <c:v>Leesikaloo</c:v>
                </c:pt>
                <c:pt idx="2">
                  <c:v>Lubikaloo</c:v>
                </c:pt>
                <c:pt idx="3">
                  <c:v>Kanarbiku</c:v>
                </c:pt>
                <c:pt idx="4">
                  <c:v>Sambliku</c:v>
                </c:pt>
                <c:pt idx="5">
                  <c:v>Jänesekapsa-mustika</c:v>
                </c:pt>
                <c:pt idx="6">
                  <c:v>Jänesekapsa-pohla</c:v>
                </c:pt>
                <c:pt idx="7">
                  <c:v>Karusambla-mustika</c:v>
                </c:pt>
                <c:pt idx="8">
                  <c:v>Mustika</c:v>
                </c:pt>
                <c:pt idx="9">
                  <c:v>Pohla</c:v>
                </c:pt>
                <c:pt idx="10">
                  <c:v>Jänesekapsa</c:v>
                </c:pt>
                <c:pt idx="11">
                  <c:v>Sinilille</c:v>
                </c:pt>
                <c:pt idx="12">
                  <c:v>Naadi</c:v>
                </c:pt>
                <c:pt idx="13">
                  <c:v>Sõnajala</c:v>
                </c:pt>
                <c:pt idx="14">
                  <c:v>Angervaksa</c:v>
                </c:pt>
                <c:pt idx="15">
                  <c:v>Osja</c:v>
                </c:pt>
                <c:pt idx="16">
                  <c:v>Tarna-angervaksa</c:v>
                </c:pt>
                <c:pt idx="17">
                  <c:v>Tarna</c:v>
                </c:pt>
                <c:pt idx="18">
                  <c:v>Karusambla</c:v>
                </c:pt>
                <c:pt idx="19">
                  <c:v>Sinika</c:v>
                </c:pt>
                <c:pt idx="20">
                  <c:v>Jänesekapsa-kõdusoo</c:v>
                </c:pt>
                <c:pt idx="21">
                  <c:v>Mustika-kõdusoo</c:v>
                </c:pt>
                <c:pt idx="22">
                  <c:v>Lodu</c:v>
                </c:pt>
                <c:pt idx="23">
                  <c:v>Madalsoo</c:v>
                </c:pt>
                <c:pt idx="24">
                  <c:v>Raba</c:v>
                </c:pt>
                <c:pt idx="25">
                  <c:v>Siirdesoo</c:v>
                </c:pt>
                <c:pt idx="26">
                  <c:v> Puistangud</c:v>
                </c:pt>
              </c:strCache>
            </c:strRef>
          </c:cat>
          <c:val>
            <c:numRef>
              <c:f>'18.'!$R$44:$R$70</c:f>
              <c:numCache>
                <c:formatCode>General</c:formatCode>
                <c:ptCount val="27"/>
                <c:pt idx="0">
                  <c:v>4.8140000000000001</c:v>
                </c:pt>
                <c:pt idx="1">
                  <c:v>0.156</c:v>
                </c:pt>
                <c:pt idx="2">
                  <c:v>0.52700000000000002</c:v>
                </c:pt>
                <c:pt idx="3">
                  <c:v>0.73199999999999998</c:v>
                </c:pt>
                <c:pt idx="4">
                  <c:v>2.343</c:v>
                </c:pt>
                <c:pt idx="5">
                  <c:v>74.159000000000006</c:v>
                </c:pt>
                <c:pt idx="6">
                  <c:v>22.007999999999999</c:v>
                </c:pt>
                <c:pt idx="7">
                  <c:v>20.620999999999999</c:v>
                </c:pt>
                <c:pt idx="8">
                  <c:v>59.851999999999997</c:v>
                </c:pt>
                <c:pt idx="9">
                  <c:v>33.210999999999999</c:v>
                </c:pt>
                <c:pt idx="10">
                  <c:v>82.703000000000003</c:v>
                </c:pt>
                <c:pt idx="11">
                  <c:v>42.148000000000003</c:v>
                </c:pt>
                <c:pt idx="12">
                  <c:v>47.762999999999998</c:v>
                </c:pt>
                <c:pt idx="13">
                  <c:v>0.46899999999999997</c:v>
                </c:pt>
                <c:pt idx="14">
                  <c:v>79.061999999999998</c:v>
                </c:pt>
                <c:pt idx="15">
                  <c:v>1.875</c:v>
                </c:pt>
                <c:pt idx="16">
                  <c:v>28.815000000000001</c:v>
                </c:pt>
                <c:pt idx="17">
                  <c:v>5.5250000000000004</c:v>
                </c:pt>
                <c:pt idx="18">
                  <c:v>2.3580000000000001</c:v>
                </c:pt>
                <c:pt idx="19">
                  <c:v>2.1480000000000001</c:v>
                </c:pt>
                <c:pt idx="20">
                  <c:v>73.557000000000002</c:v>
                </c:pt>
                <c:pt idx="21">
                  <c:v>72.528000000000006</c:v>
                </c:pt>
                <c:pt idx="22">
                  <c:v>3.5880000000000001</c:v>
                </c:pt>
                <c:pt idx="23">
                  <c:v>5.7039999999999997</c:v>
                </c:pt>
                <c:pt idx="24">
                  <c:v>21.452000000000002</c:v>
                </c:pt>
                <c:pt idx="25">
                  <c:v>18.57</c:v>
                </c:pt>
                <c:pt idx="26">
                  <c:v>9.9589999999999996</c:v>
                </c:pt>
              </c:numCache>
            </c:numRef>
          </c:val>
          <c:extLst xmlns:c16r2="http://schemas.microsoft.com/office/drawing/2015/06/chart">
            <c:ext xmlns:c16="http://schemas.microsoft.com/office/drawing/2014/chart" uri="{C3380CC4-5D6E-409C-BE32-E72D297353CC}">
              <c16:uniqueId val="{00000000-CF62-4C92-B8F0-D89D7DB6D0C6}"/>
            </c:ext>
          </c:extLst>
        </c:ser>
        <c:ser>
          <c:idx val="2"/>
          <c:order val="1"/>
          <c:tx>
            <c:strRef>
              <c:f>'18.'!$W$3:$Y$3</c:f>
              <c:strCache>
                <c:ptCount val="1"/>
                <c:pt idx="0">
                  <c:v>Teised valdajad</c:v>
                </c:pt>
              </c:strCache>
            </c:strRef>
          </c:tx>
          <c:spPr>
            <a:solidFill>
              <a:schemeClr val="accent3"/>
            </a:solidFill>
            <a:ln>
              <a:noFill/>
            </a:ln>
            <a:effectLst/>
          </c:spPr>
          <c:invertIfNegative val="0"/>
          <c:cat>
            <c:strRef>
              <c:f>'18.'!$P$44:$P$70</c:f>
              <c:strCache>
                <c:ptCount val="27"/>
                <c:pt idx="0">
                  <c:v>Kastikuloo</c:v>
                </c:pt>
                <c:pt idx="1">
                  <c:v>Leesikaloo</c:v>
                </c:pt>
                <c:pt idx="2">
                  <c:v>Lubikaloo</c:v>
                </c:pt>
                <c:pt idx="3">
                  <c:v>Kanarbiku</c:v>
                </c:pt>
                <c:pt idx="4">
                  <c:v>Sambliku</c:v>
                </c:pt>
                <c:pt idx="5">
                  <c:v>Jänesekapsa-mustika</c:v>
                </c:pt>
                <c:pt idx="6">
                  <c:v>Jänesekapsa-pohla</c:v>
                </c:pt>
                <c:pt idx="7">
                  <c:v>Karusambla-mustika</c:v>
                </c:pt>
                <c:pt idx="8">
                  <c:v>Mustika</c:v>
                </c:pt>
                <c:pt idx="9">
                  <c:v>Pohla</c:v>
                </c:pt>
                <c:pt idx="10">
                  <c:v>Jänesekapsa</c:v>
                </c:pt>
                <c:pt idx="11">
                  <c:v>Sinilille</c:v>
                </c:pt>
                <c:pt idx="12">
                  <c:v>Naadi</c:v>
                </c:pt>
                <c:pt idx="13">
                  <c:v>Sõnajala</c:v>
                </c:pt>
                <c:pt idx="14">
                  <c:v>Angervaksa</c:v>
                </c:pt>
                <c:pt idx="15">
                  <c:v>Osja</c:v>
                </c:pt>
                <c:pt idx="16">
                  <c:v>Tarna-angervaksa</c:v>
                </c:pt>
                <c:pt idx="17">
                  <c:v>Tarna</c:v>
                </c:pt>
                <c:pt idx="18">
                  <c:v>Karusambla</c:v>
                </c:pt>
                <c:pt idx="19">
                  <c:v>Sinika</c:v>
                </c:pt>
                <c:pt idx="20">
                  <c:v>Jänesekapsa-kõdusoo</c:v>
                </c:pt>
                <c:pt idx="21">
                  <c:v>Mustika-kõdusoo</c:v>
                </c:pt>
                <c:pt idx="22">
                  <c:v>Lodu</c:v>
                </c:pt>
                <c:pt idx="23">
                  <c:v>Madalsoo</c:v>
                </c:pt>
                <c:pt idx="24">
                  <c:v>Raba</c:v>
                </c:pt>
                <c:pt idx="25">
                  <c:v>Siirdesoo</c:v>
                </c:pt>
                <c:pt idx="26">
                  <c:v> Puistangud</c:v>
                </c:pt>
              </c:strCache>
            </c:strRef>
          </c:cat>
          <c:val>
            <c:numRef>
              <c:f>'18.'!$S$44:$S$70</c:f>
              <c:numCache>
                <c:formatCode>General</c:formatCode>
                <c:ptCount val="27"/>
                <c:pt idx="0">
                  <c:v>22.896999999999998</c:v>
                </c:pt>
                <c:pt idx="1">
                  <c:v>1.018</c:v>
                </c:pt>
                <c:pt idx="2">
                  <c:v>1.613</c:v>
                </c:pt>
                <c:pt idx="3">
                  <c:v>0.74399999999999999</c:v>
                </c:pt>
                <c:pt idx="4">
                  <c:v>0.68899999999999995</c:v>
                </c:pt>
                <c:pt idx="5">
                  <c:v>94.349000000000004</c:v>
                </c:pt>
                <c:pt idx="6">
                  <c:v>26.942</c:v>
                </c:pt>
                <c:pt idx="7">
                  <c:v>15.86</c:v>
                </c:pt>
                <c:pt idx="8">
                  <c:v>41.386000000000003</c:v>
                </c:pt>
                <c:pt idx="9">
                  <c:v>20.082000000000001</c:v>
                </c:pt>
                <c:pt idx="10">
                  <c:v>210.93700000000001</c:v>
                </c:pt>
                <c:pt idx="11">
                  <c:v>143.65100000000001</c:v>
                </c:pt>
                <c:pt idx="12">
                  <c:v>161.065</c:v>
                </c:pt>
                <c:pt idx="13">
                  <c:v>1.8260000000000001</c:v>
                </c:pt>
                <c:pt idx="14">
                  <c:v>154.47800000000001</c:v>
                </c:pt>
                <c:pt idx="15">
                  <c:v>3.33</c:v>
                </c:pt>
                <c:pt idx="16">
                  <c:v>83.528000000000006</c:v>
                </c:pt>
                <c:pt idx="17">
                  <c:v>17.05</c:v>
                </c:pt>
                <c:pt idx="18">
                  <c:v>2.665</c:v>
                </c:pt>
                <c:pt idx="19">
                  <c:v>1.25</c:v>
                </c:pt>
                <c:pt idx="20">
                  <c:v>84.713999999999999</c:v>
                </c:pt>
                <c:pt idx="21">
                  <c:v>68.08</c:v>
                </c:pt>
                <c:pt idx="22">
                  <c:v>5.0179999999999998</c:v>
                </c:pt>
                <c:pt idx="23">
                  <c:v>6.2759999999999998</c:v>
                </c:pt>
                <c:pt idx="24">
                  <c:v>7.9820000000000002</c:v>
                </c:pt>
                <c:pt idx="25">
                  <c:v>12.699</c:v>
                </c:pt>
                <c:pt idx="26">
                  <c:v>11.311999999999999</c:v>
                </c:pt>
              </c:numCache>
            </c:numRef>
          </c:val>
          <c:extLst xmlns:c16r2="http://schemas.microsoft.com/office/drawing/2015/06/chart">
            <c:ext xmlns:c16="http://schemas.microsoft.com/office/drawing/2014/chart" uri="{C3380CC4-5D6E-409C-BE32-E72D297353CC}">
              <c16:uniqueId val="{00000001-CF62-4C92-B8F0-D89D7DB6D0C6}"/>
            </c:ext>
          </c:extLst>
        </c:ser>
        <c:dLbls>
          <c:showLegendKey val="0"/>
          <c:showVal val="0"/>
          <c:showCatName val="0"/>
          <c:showSerName val="0"/>
          <c:showPercent val="0"/>
          <c:showBubbleSize val="0"/>
        </c:dLbls>
        <c:gapWidth val="150"/>
        <c:axId val="809681360"/>
        <c:axId val="809679400"/>
      </c:barChart>
      <c:catAx>
        <c:axId val="80968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809679400"/>
        <c:crosses val="autoZero"/>
        <c:auto val="1"/>
        <c:lblAlgn val="ctr"/>
        <c:lblOffset val="100"/>
        <c:noMultiLvlLbl val="0"/>
      </c:catAx>
      <c:valAx>
        <c:axId val="809679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809681360"/>
        <c:crosses val="autoZero"/>
        <c:crossBetween val="between"/>
      </c:valAx>
      <c:spPr>
        <a:noFill/>
        <a:ln>
          <a:noFill/>
        </a:ln>
        <a:effectLst/>
      </c:spPr>
    </c:plotArea>
    <c:legend>
      <c:legendPos val="r"/>
      <c:layout>
        <c:manualLayout>
          <c:xMode val="edge"/>
          <c:yMode val="edge"/>
          <c:x val="0.87229765023345562"/>
          <c:y val="9.8503301508448632E-2"/>
          <c:w val="0.11298022807464556"/>
          <c:h val="0.134664220709225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b="1"/>
              <a:t>Raiete pindalaline jaotus</a:t>
            </a:r>
          </a:p>
        </c:rich>
      </c:tx>
      <c:layout>
        <c:manualLayout>
          <c:xMode val="edge"/>
          <c:yMode val="edge"/>
          <c:x val="3.9203013997855729E-3"/>
          <c:y val="4.062496131324510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0334417068834135"/>
          <c:y val="0.20304890133126099"/>
          <c:w val="0.56750520701041407"/>
          <c:h val="0.69731422659369779"/>
        </c:manualLayout>
      </c:layout>
      <c:pieChart>
        <c:varyColors val="1"/>
        <c:ser>
          <c:idx val="0"/>
          <c:order val="0"/>
          <c:dPt>
            <c:idx val="0"/>
            <c:bubble3D val="0"/>
            <c:spPr>
              <a:solidFill>
                <a:schemeClr val="accent4">
                  <a:shade val="47000"/>
                </a:schemeClr>
              </a:solidFill>
              <a:ln w="19050">
                <a:solidFill>
                  <a:schemeClr val="lt1"/>
                </a:solidFill>
              </a:ln>
              <a:effectLst/>
            </c:spPr>
          </c:dPt>
          <c:dPt>
            <c:idx val="1"/>
            <c:bubble3D val="0"/>
            <c:spPr>
              <a:solidFill>
                <a:schemeClr val="accent4">
                  <a:shade val="65000"/>
                </a:schemeClr>
              </a:solidFill>
              <a:ln w="19050">
                <a:solidFill>
                  <a:schemeClr val="lt1"/>
                </a:solidFill>
              </a:ln>
              <a:effectLst/>
            </c:spPr>
          </c:dPt>
          <c:dPt>
            <c:idx val="2"/>
            <c:bubble3D val="0"/>
            <c:spPr>
              <a:solidFill>
                <a:schemeClr val="accent4">
                  <a:shade val="82000"/>
                </a:schemeClr>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4">
                  <a:tint val="83000"/>
                </a:schemeClr>
              </a:solidFill>
              <a:ln w="19050">
                <a:solidFill>
                  <a:schemeClr val="lt1"/>
                </a:solidFill>
              </a:ln>
              <a:effectLst/>
            </c:spPr>
          </c:dPt>
          <c:dPt>
            <c:idx val="5"/>
            <c:bubble3D val="0"/>
            <c:spPr>
              <a:solidFill>
                <a:schemeClr val="accent4">
                  <a:tint val="65000"/>
                </a:schemeClr>
              </a:solidFill>
              <a:ln w="19050">
                <a:solidFill>
                  <a:schemeClr val="lt1"/>
                </a:solidFill>
              </a:ln>
              <a:effectLst/>
            </c:spPr>
          </c:dPt>
          <c:dPt>
            <c:idx val="6"/>
            <c:bubble3D val="0"/>
            <c:spPr>
              <a:solidFill>
                <a:schemeClr val="accent4">
                  <a:tint val="48000"/>
                </a:schemeClr>
              </a:solidFill>
              <a:ln w="19050">
                <a:solidFill>
                  <a:schemeClr val="lt1"/>
                </a:solidFill>
              </a:ln>
              <a:effectLst/>
            </c:spPr>
          </c:dPt>
          <c:dLbls>
            <c:dLbl>
              <c:idx val="0"/>
              <c:layout>
                <c:manualLayout>
                  <c:x val="7.6009501187648459E-2"/>
                  <c:y val="-0.103055299373772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63042423313667"/>
                  <c:y val="-1.5854661442118795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4889944576405387"/>
                      <c:h val="0.18609408867686916"/>
                    </c:manualLayout>
                  </c15:layout>
                </c:ext>
              </c:extLst>
            </c:dLbl>
            <c:dLbl>
              <c:idx val="2"/>
              <c:layout>
                <c:manualLayout>
                  <c:x val="-2.2297511016241486E-3"/>
                  <c:y val="-2.180015948291334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370566268290098"/>
                      <c:h val="0.18609408867686916"/>
                    </c:manualLayout>
                  </c15:layout>
                </c:ext>
              </c:extLst>
            </c:dLbl>
            <c:dLbl>
              <c:idx val="3"/>
              <c:layout>
                <c:manualLayout>
                  <c:x val="1.8194400284287484E-3"/>
                  <c:y val="0.17446556838805213"/>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2203652096932064"/>
                      <c:h val="0.17907434369348071"/>
                    </c:manualLayout>
                  </c15:layout>
                </c:ext>
              </c:extLst>
            </c:dLbl>
            <c:dLbl>
              <c:idx val="4"/>
              <c:layout>
                <c:manualLayout>
                  <c:x val="3.0779909269024616E-2"/>
                  <c:y val="6.2324710400938774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7090767770720875"/>
                      <c:h val="0.17409387882689378"/>
                    </c:manualLayout>
                  </c15:layout>
                </c:ext>
              </c:extLst>
            </c:dLbl>
            <c:dLbl>
              <c:idx val="5"/>
              <c:layout>
                <c:manualLayout>
                  <c:x val="1.9186001571699075E-2"/>
                  <c:y val="-1.039341879266146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7191289237010224"/>
                      <c:h val="0.13734919902942669"/>
                    </c:manualLayout>
                  </c15:layout>
                </c:ext>
              </c:extLst>
            </c:dLbl>
            <c:dLbl>
              <c:idx val="6"/>
              <c:layout>
                <c:manualLayout>
                  <c:x val="0.17052562016446282"/>
                  <c:y val="-3.6107118836617408E-2"/>
                </c:manualLayout>
              </c:layout>
              <c:dLblPos val="bestFi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t-EE"/>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'22.'!$B$48:$B$54</c:f>
              <c:strCache>
                <c:ptCount val="7"/>
                <c:pt idx="0">
                  <c:v>Lageraie</c:v>
                </c:pt>
                <c:pt idx="1">
                  <c:v>Harvendusraie</c:v>
                </c:pt>
                <c:pt idx="2">
                  <c:v>Valgustusraie</c:v>
                </c:pt>
                <c:pt idx="3">
                  <c:v>Sanitaarraie</c:v>
                </c:pt>
                <c:pt idx="4">
                  <c:v>Muud raied</c:v>
                </c:pt>
                <c:pt idx="5">
                  <c:v>Aegjärkne raie</c:v>
                </c:pt>
                <c:pt idx="6">
                  <c:v>Valikraie</c:v>
                </c:pt>
              </c:strCache>
            </c:strRef>
          </c:cat>
          <c:val>
            <c:numRef>
              <c:f>'22.'!$C$48:$C$54</c:f>
              <c:numCache>
                <c:formatCode>0.0</c:formatCode>
                <c:ptCount val="7"/>
                <c:pt idx="0">
                  <c:v>29.7</c:v>
                </c:pt>
                <c:pt idx="1">
                  <c:v>19.401</c:v>
                </c:pt>
                <c:pt idx="2">
                  <c:v>8.8119999999999994</c:v>
                </c:pt>
                <c:pt idx="3">
                  <c:v>14.895</c:v>
                </c:pt>
                <c:pt idx="4">
                  <c:v>8.16</c:v>
                </c:pt>
                <c:pt idx="5">
                  <c:v>4.0389999999999997</c:v>
                </c:pt>
                <c:pt idx="6">
                  <c:v>1.8009999999999999</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70816796421006"/>
          <c:y val="0"/>
          <c:w val="0.74533497751074473"/>
          <c:h val="0.82223694649728873"/>
        </c:manualLayout>
      </c:layout>
      <c:barChart>
        <c:barDir val="bar"/>
        <c:grouping val="percentStacked"/>
        <c:varyColors val="0"/>
        <c:ser>
          <c:idx val="0"/>
          <c:order val="0"/>
          <c:tx>
            <c:v>Riigimetskonnad</c:v>
          </c:tx>
          <c:spPr>
            <a:solidFill>
              <a:srgbClr val="926F00"/>
            </a:solidFill>
            <a:ln>
              <a:noFill/>
            </a:ln>
            <a:effectLst/>
          </c:spPr>
          <c:invertIfNegative val="0"/>
          <c:cat>
            <c:strRef>
              <c:f>'22.'!$B$48:$B$54</c:f>
              <c:strCache>
                <c:ptCount val="7"/>
                <c:pt idx="0">
                  <c:v>Lageraie</c:v>
                </c:pt>
                <c:pt idx="1">
                  <c:v>Harvendusraie</c:v>
                </c:pt>
                <c:pt idx="2">
                  <c:v>Valgustusraie</c:v>
                </c:pt>
                <c:pt idx="3">
                  <c:v>Sanitaarraie</c:v>
                </c:pt>
                <c:pt idx="4">
                  <c:v>Muud raied</c:v>
                </c:pt>
                <c:pt idx="5">
                  <c:v>Aegjärkne raie</c:v>
                </c:pt>
                <c:pt idx="6">
                  <c:v>Valikraie</c:v>
                </c:pt>
              </c:strCache>
            </c:strRef>
          </c:cat>
          <c:val>
            <c:numRef>
              <c:f>'22.'!$D$48:$D$54</c:f>
              <c:numCache>
                <c:formatCode>0.0</c:formatCode>
                <c:ptCount val="7"/>
                <c:pt idx="0">
                  <c:v>10.015000000000001</c:v>
                </c:pt>
                <c:pt idx="1">
                  <c:v>10.326000000000001</c:v>
                </c:pt>
                <c:pt idx="2">
                  <c:v>4.6420000000000003</c:v>
                </c:pt>
                <c:pt idx="3">
                  <c:v>3.452</c:v>
                </c:pt>
                <c:pt idx="4">
                  <c:v>3.2010000000000001</c:v>
                </c:pt>
                <c:pt idx="5">
                  <c:v>1.042</c:v>
                </c:pt>
                <c:pt idx="6">
                  <c:v>0.23499999999999999</c:v>
                </c:pt>
              </c:numCache>
            </c:numRef>
          </c:val>
        </c:ser>
        <c:ser>
          <c:idx val="1"/>
          <c:order val="1"/>
          <c:tx>
            <c:v>Teised valdajad</c:v>
          </c:tx>
          <c:spPr>
            <a:solidFill>
              <a:schemeClr val="accent4">
                <a:lumMod val="60000"/>
                <a:lumOff val="40000"/>
              </a:schemeClr>
            </a:solidFill>
            <a:ln>
              <a:noFill/>
            </a:ln>
            <a:effectLst/>
          </c:spPr>
          <c:invertIfNegative val="0"/>
          <c:cat>
            <c:strRef>
              <c:f>'22.'!$B$48:$B$54</c:f>
              <c:strCache>
                <c:ptCount val="7"/>
                <c:pt idx="0">
                  <c:v>Lageraie</c:v>
                </c:pt>
                <c:pt idx="1">
                  <c:v>Harvendusraie</c:v>
                </c:pt>
                <c:pt idx="2">
                  <c:v>Valgustusraie</c:v>
                </c:pt>
                <c:pt idx="3">
                  <c:v>Sanitaarraie</c:v>
                </c:pt>
                <c:pt idx="4">
                  <c:v>Muud raied</c:v>
                </c:pt>
                <c:pt idx="5">
                  <c:v>Aegjärkne raie</c:v>
                </c:pt>
                <c:pt idx="6">
                  <c:v>Valikraie</c:v>
                </c:pt>
              </c:strCache>
            </c:strRef>
          </c:cat>
          <c:val>
            <c:numRef>
              <c:f>'22.'!$E$48:$E$54</c:f>
              <c:numCache>
                <c:formatCode>0.0</c:formatCode>
                <c:ptCount val="7"/>
                <c:pt idx="0">
                  <c:v>19.684000000000001</c:v>
                </c:pt>
                <c:pt idx="1">
                  <c:v>9.0760000000000005</c:v>
                </c:pt>
                <c:pt idx="2">
                  <c:v>4.17</c:v>
                </c:pt>
                <c:pt idx="3">
                  <c:v>11.443</c:v>
                </c:pt>
                <c:pt idx="4">
                  <c:v>4.9589999999999996</c:v>
                </c:pt>
                <c:pt idx="5">
                  <c:v>2.9969999999999999</c:v>
                </c:pt>
                <c:pt idx="6">
                  <c:v>1.5669999999999999</c:v>
                </c:pt>
              </c:numCache>
            </c:numRef>
          </c:val>
        </c:ser>
        <c:dLbls>
          <c:showLegendKey val="0"/>
          <c:showVal val="0"/>
          <c:showCatName val="0"/>
          <c:showSerName val="0"/>
          <c:showPercent val="0"/>
          <c:showBubbleSize val="0"/>
        </c:dLbls>
        <c:gapWidth val="50"/>
        <c:overlap val="100"/>
        <c:axId val="809680968"/>
        <c:axId val="819192584"/>
      </c:barChart>
      <c:catAx>
        <c:axId val="809680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t-EE"/>
          </a:p>
        </c:txPr>
        <c:crossAx val="819192584"/>
        <c:crosses val="autoZero"/>
        <c:auto val="1"/>
        <c:lblAlgn val="ctr"/>
        <c:lblOffset val="100"/>
        <c:noMultiLvlLbl val="0"/>
      </c:catAx>
      <c:valAx>
        <c:axId val="819192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t-EE"/>
          </a:p>
        </c:txPr>
        <c:crossAx val="809680968"/>
        <c:crosses val="autoZero"/>
        <c:crossBetween val="between"/>
      </c:valAx>
      <c:spPr>
        <a:noFill/>
        <a:ln>
          <a:noFill/>
        </a:ln>
        <a:effectLst/>
      </c:spPr>
    </c:plotArea>
    <c:legend>
      <c:legendPos val="b"/>
      <c:layout>
        <c:manualLayout>
          <c:xMode val="edge"/>
          <c:yMode val="edge"/>
          <c:x val="0.25322004440413576"/>
          <c:y val="0.90770858055583559"/>
          <c:w val="0.49355991119172843"/>
          <c:h val="8.0511312303935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b="1"/>
              <a:t>Raiete pindalaline jaotus</a:t>
            </a:r>
          </a:p>
        </c:rich>
      </c:tx>
      <c:layout>
        <c:manualLayout>
          <c:xMode val="edge"/>
          <c:yMode val="edge"/>
          <c:x val="3.9203013997855729E-3"/>
          <c:y val="4.062496131324510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0334417068834135"/>
          <c:y val="0.20304890133126099"/>
          <c:w val="0.56750520701041407"/>
          <c:h val="0.69731422659369779"/>
        </c:manualLayout>
      </c:layout>
      <c:pieChart>
        <c:varyColors val="1"/>
        <c:ser>
          <c:idx val="0"/>
          <c:order val="0"/>
          <c:dPt>
            <c:idx val="0"/>
            <c:bubble3D val="0"/>
            <c:spPr>
              <a:solidFill>
                <a:schemeClr val="accent2">
                  <a:shade val="47000"/>
                </a:schemeClr>
              </a:solidFill>
              <a:ln w="19050">
                <a:solidFill>
                  <a:schemeClr val="lt1"/>
                </a:solidFill>
              </a:ln>
              <a:effectLst/>
            </c:spPr>
          </c:dPt>
          <c:dPt>
            <c:idx val="1"/>
            <c:bubble3D val="0"/>
            <c:spPr>
              <a:solidFill>
                <a:schemeClr val="accent2">
                  <a:shade val="65000"/>
                </a:schemeClr>
              </a:solidFill>
              <a:ln w="19050">
                <a:solidFill>
                  <a:schemeClr val="lt1"/>
                </a:solidFill>
              </a:ln>
              <a:effectLst/>
            </c:spPr>
          </c:dPt>
          <c:dPt>
            <c:idx val="2"/>
            <c:bubble3D val="0"/>
            <c:spPr>
              <a:solidFill>
                <a:schemeClr val="accent2">
                  <a:shade val="82000"/>
                </a:schemeClr>
              </a:solidFill>
              <a:ln w="19050">
                <a:solidFill>
                  <a:schemeClr val="lt1"/>
                </a:solidFill>
              </a:ln>
              <a:effectLst/>
            </c:spPr>
          </c:dPt>
          <c:dPt>
            <c:idx val="3"/>
            <c:bubble3D val="0"/>
            <c:spPr>
              <a:solidFill>
                <a:schemeClr val="accent2"/>
              </a:solidFill>
              <a:ln w="19050">
                <a:solidFill>
                  <a:schemeClr val="lt1"/>
                </a:solidFill>
              </a:ln>
              <a:effectLst/>
            </c:spPr>
          </c:dPt>
          <c:dPt>
            <c:idx val="4"/>
            <c:bubble3D val="0"/>
            <c:spPr>
              <a:solidFill>
                <a:schemeClr val="accent2">
                  <a:tint val="83000"/>
                </a:schemeClr>
              </a:solidFill>
              <a:ln w="19050">
                <a:solidFill>
                  <a:schemeClr val="lt1"/>
                </a:solidFill>
              </a:ln>
              <a:effectLst/>
            </c:spPr>
          </c:dPt>
          <c:dPt>
            <c:idx val="5"/>
            <c:bubble3D val="0"/>
            <c:spPr>
              <a:solidFill>
                <a:schemeClr val="accent2">
                  <a:tint val="65000"/>
                </a:schemeClr>
              </a:solidFill>
              <a:ln w="19050">
                <a:solidFill>
                  <a:schemeClr val="lt1"/>
                </a:solidFill>
              </a:ln>
              <a:effectLst/>
            </c:spPr>
          </c:dPt>
          <c:dPt>
            <c:idx val="6"/>
            <c:bubble3D val="0"/>
            <c:spPr>
              <a:solidFill>
                <a:schemeClr val="accent2">
                  <a:tint val="48000"/>
                </a:schemeClr>
              </a:solidFill>
              <a:ln w="19050">
                <a:solidFill>
                  <a:schemeClr val="lt1"/>
                </a:solidFill>
              </a:ln>
              <a:effectLst/>
            </c:spPr>
          </c:dPt>
          <c:dLbls>
            <c:dLbl>
              <c:idx val="0"/>
              <c:layout>
                <c:manualLayout>
                  <c:x val="7.6009501187648459E-2"/>
                  <c:y val="-0.103055299373772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295583991009629"/>
                  <c:y val="-1.5854661442118809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6473475851148059"/>
                      <c:h val="0.18609408867686916"/>
                    </c:manualLayout>
                  </c15:layout>
                </c:ext>
              </c:extLst>
            </c:dLbl>
            <c:dLbl>
              <c:idx val="2"/>
              <c:layout>
                <c:manualLayout>
                  <c:x val="8.8550570133602551E-3"/>
                  <c:y val="5.747314772768057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3711797307996832"/>
                      <c:h val="0.18609408867686916"/>
                    </c:manualLayout>
                  </c15:layout>
                </c:ext>
              </c:extLst>
            </c:dLbl>
            <c:dLbl>
              <c:idx val="3"/>
              <c:layout>
                <c:manualLayout>
                  <c:x val="1.2904158951627481E-2"/>
                  <c:y val="0.17446556838805211"/>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0690419635787807"/>
                      <c:h val="0.18609408867686916"/>
                    </c:manualLayout>
                  </c15:layout>
                </c:ext>
              </c:extLst>
            </c:dLbl>
            <c:dLbl>
              <c:idx val="4"/>
              <c:layout>
                <c:manualLayout>
                  <c:x val="-9.5902643998478809E-2"/>
                  <c:y val="5.04337404673067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360228427503565E-2"/>
                  <c:y val="2.72612788906730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9485352335708626"/>
                      <c:h val="0.15834843115316133"/>
                    </c:manualLayout>
                  </c15:layout>
                </c:ext>
              </c:extLst>
            </c:dLbl>
            <c:dLbl>
              <c:idx val="6"/>
              <c:layout>
                <c:manualLayout>
                  <c:x val="0.17052562016446282"/>
                  <c:y val="-3.6107118836617408E-2"/>
                </c:manualLayout>
              </c:layout>
              <c:dLblPos val="bestFi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t-EE"/>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'23.'!$B$48:$B$54</c:f>
              <c:strCache>
                <c:ptCount val="7"/>
                <c:pt idx="0">
                  <c:v>Lageraie</c:v>
                </c:pt>
                <c:pt idx="1">
                  <c:v>Harvendusraie</c:v>
                </c:pt>
                <c:pt idx="2">
                  <c:v>Valgustusraie</c:v>
                </c:pt>
                <c:pt idx="3">
                  <c:v>Sanitaarraie</c:v>
                </c:pt>
                <c:pt idx="4">
                  <c:v>Muud raied</c:v>
                </c:pt>
                <c:pt idx="5">
                  <c:v>Aegjärkne raie</c:v>
                </c:pt>
                <c:pt idx="6">
                  <c:v>Valikraie</c:v>
                </c:pt>
              </c:strCache>
            </c:strRef>
          </c:cat>
          <c:val>
            <c:numRef>
              <c:f>'23.'!$C$48:$C$54</c:f>
              <c:numCache>
                <c:formatCode>0.0</c:formatCode>
                <c:ptCount val="7"/>
                <c:pt idx="0">
                  <c:v>32.033999999999999</c:v>
                </c:pt>
                <c:pt idx="1">
                  <c:v>18.526</c:v>
                </c:pt>
                <c:pt idx="2">
                  <c:v>9.9009999999999998</c:v>
                </c:pt>
                <c:pt idx="3">
                  <c:v>13.45</c:v>
                </c:pt>
                <c:pt idx="4">
                  <c:v>6.8559999999999999</c:v>
                </c:pt>
                <c:pt idx="5">
                  <c:v>3.8940000000000001</c:v>
                </c:pt>
                <c:pt idx="6">
                  <c:v>1.4470000000000001</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9970816796421006"/>
          <c:y val="0"/>
          <c:w val="0.74533497751074473"/>
          <c:h val="0.82223694649728873"/>
        </c:manualLayout>
      </c:layout>
      <c:barChart>
        <c:barDir val="bar"/>
        <c:grouping val="percentStacked"/>
        <c:varyColors val="0"/>
        <c:ser>
          <c:idx val="0"/>
          <c:order val="0"/>
          <c:tx>
            <c:v>Riigimetskonnad</c:v>
          </c:tx>
          <c:spPr>
            <a:solidFill>
              <a:schemeClr val="accent2">
                <a:shade val="76000"/>
              </a:schemeClr>
            </a:solidFill>
            <a:ln>
              <a:noFill/>
            </a:ln>
            <a:effectLst/>
          </c:spPr>
          <c:invertIfNegative val="0"/>
          <c:cat>
            <c:strRef>
              <c:f>'23.'!$B$48:$B$54</c:f>
              <c:strCache>
                <c:ptCount val="7"/>
                <c:pt idx="0">
                  <c:v>Lageraie</c:v>
                </c:pt>
                <c:pt idx="1">
                  <c:v>Harvendusraie</c:v>
                </c:pt>
                <c:pt idx="2">
                  <c:v>Valgustusraie</c:v>
                </c:pt>
                <c:pt idx="3">
                  <c:v>Sanitaarraie</c:v>
                </c:pt>
                <c:pt idx="4">
                  <c:v>Muud raied</c:v>
                </c:pt>
                <c:pt idx="5">
                  <c:v>Aegjärkne raie</c:v>
                </c:pt>
                <c:pt idx="6">
                  <c:v>Valikraie</c:v>
                </c:pt>
              </c:strCache>
            </c:strRef>
          </c:cat>
          <c:val>
            <c:numRef>
              <c:f>'23.'!$D$48:$D$54</c:f>
              <c:numCache>
                <c:formatCode>0.0</c:formatCode>
                <c:ptCount val="7"/>
                <c:pt idx="0">
                  <c:v>10.574</c:v>
                </c:pt>
                <c:pt idx="1">
                  <c:v>9.4410000000000007</c:v>
                </c:pt>
                <c:pt idx="2">
                  <c:v>4.7640000000000002</c:v>
                </c:pt>
                <c:pt idx="3">
                  <c:v>3.0070000000000001</c:v>
                </c:pt>
                <c:pt idx="4">
                  <c:v>2.93</c:v>
                </c:pt>
                <c:pt idx="5">
                  <c:v>0.625</c:v>
                </c:pt>
                <c:pt idx="6">
                  <c:v>0.14099999999999999</c:v>
                </c:pt>
              </c:numCache>
            </c:numRef>
          </c:val>
        </c:ser>
        <c:ser>
          <c:idx val="1"/>
          <c:order val="1"/>
          <c:tx>
            <c:v>Teised valdajad</c:v>
          </c:tx>
          <c:spPr>
            <a:solidFill>
              <a:schemeClr val="accent2">
                <a:tint val="77000"/>
              </a:schemeClr>
            </a:solidFill>
            <a:ln>
              <a:noFill/>
            </a:ln>
            <a:effectLst/>
          </c:spPr>
          <c:invertIfNegative val="0"/>
          <c:cat>
            <c:strRef>
              <c:f>'23.'!$B$48:$B$54</c:f>
              <c:strCache>
                <c:ptCount val="7"/>
                <c:pt idx="0">
                  <c:v>Lageraie</c:v>
                </c:pt>
                <c:pt idx="1">
                  <c:v>Harvendusraie</c:v>
                </c:pt>
                <c:pt idx="2">
                  <c:v>Valgustusraie</c:v>
                </c:pt>
                <c:pt idx="3">
                  <c:v>Sanitaarraie</c:v>
                </c:pt>
                <c:pt idx="4">
                  <c:v>Muud raied</c:v>
                </c:pt>
                <c:pt idx="5">
                  <c:v>Aegjärkne raie</c:v>
                </c:pt>
                <c:pt idx="6">
                  <c:v>Valikraie</c:v>
                </c:pt>
              </c:strCache>
            </c:strRef>
          </c:cat>
          <c:val>
            <c:numRef>
              <c:f>'23.'!$E$48:$E$54</c:f>
              <c:numCache>
                <c:formatCode>0.0</c:formatCode>
                <c:ptCount val="7"/>
                <c:pt idx="0">
                  <c:v>21.46</c:v>
                </c:pt>
                <c:pt idx="1">
                  <c:v>9.0850000000000009</c:v>
                </c:pt>
                <c:pt idx="2">
                  <c:v>5.1360000000000001</c:v>
                </c:pt>
                <c:pt idx="3">
                  <c:v>10.443</c:v>
                </c:pt>
                <c:pt idx="4">
                  <c:v>3.927</c:v>
                </c:pt>
                <c:pt idx="5">
                  <c:v>3.2690000000000001</c:v>
                </c:pt>
                <c:pt idx="6">
                  <c:v>1.3069999999999999</c:v>
                </c:pt>
              </c:numCache>
            </c:numRef>
          </c:val>
        </c:ser>
        <c:dLbls>
          <c:showLegendKey val="0"/>
          <c:showVal val="0"/>
          <c:showCatName val="0"/>
          <c:showSerName val="0"/>
          <c:showPercent val="0"/>
          <c:showBubbleSize val="0"/>
        </c:dLbls>
        <c:gapWidth val="50"/>
        <c:overlap val="100"/>
        <c:axId val="819191800"/>
        <c:axId val="819197288"/>
      </c:barChart>
      <c:catAx>
        <c:axId val="819191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t-EE"/>
          </a:p>
        </c:txPr>
        <c:crossAx val="819197288"/>
        <c:crosses val="autoZero"/>
        <c:auto val="1"/>
        <c:lblAlgn val="ctr"/>
        <c:lblOffset val="100"/>
        <c:noMultiLvlLbl val="0"/>
      </c:catAx>
      <c:valAx>
        <c:axId val="8191972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t-EE"/>
          </a:p>
        </c:txPr>
        <c:crossAx val="819191800"/>
        <c:crosses val="autoZero"/>
        <c:crossBetween val="between"/>
      </c:valAx>
      <c:spPr>
        <a:noFill/>
        <a:ln>
          <a:noFill/>
        </a:ln>
        <a:effectLst/>
      </c:spPr>
    </c:plotArea>
    <c:legend>
      <c:legendPos val="b"/>
      <c:layout>
        <c:manualLayout>
          <c:xMode val="edge"/>
          <c:yMode val="edge"/>
          <c:x val="0.25322004440413576"/>
          <c:y val="0.90770858055583559"/>
          <c:w val="0.49355991119172843"/>
          <c:h val="8.0511312303935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b="1"/>
              <a:t>Metsamaa (</a:t>
            </a:r>
            <a:r>
              <a:rPr lang="et-EE" sz="1400" b="1" i="0" u="none" strike="noStrike" baseline="0">
                <a:effectLst/>
              </a:rPr>
              <a:t>2325.6 </a:t>
            </a:r>
            <a:r>
              <a:rPr lang="et-EE" sz="1400" b="1" i="0" u="none" strike="noStrike" baseline="0"/>
              <a:t>tuh ha)</a:t>
            </a:r>
            <a:r>
              <a:rPr lang="et-EE" b="1"/>
              <a:t> jaotus omandivormide järgi</a:t>
            </a:r>
            <a:endParaRPr lang="en-US" b="1"/>
          </a:p>
        </c:rich>
      </c:tx>
      <c:layout>
        <c:manualLayout>
          <c:xMode val="edge"/>
          <c:yMode val="edge"/>
          <c:x val="1.7483526347274259E-3"/>
          <c:y val="1.4820735736730491E-2"/>
        </c:manualLayout>
      </c:layout>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57764027711973"/>
          <c:y val="0.24795480799942912"/>
          <c:w val="0.65347198816625707"/>
          <c:h val="0.59738392045198419"/>
        </c:manualLayout>
      </c:layout>
      <c:pie3DChart>
        <c:varyColors val="1"/>
        <c:ser>
          <c:idx val="0"/>
          <c:order val="0"/>
          <c:tx>
            <c:v>metsamaa omandivormid</c:v>
          </c:tx>
          <c:dPt>
            <c:idx val="0"/>
            <c:bubble3D val="0"/>
            <c:spPr>
              <a:solidFill>
                <a:schemeClr val="accent6">
                  <a:shade val="5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FC26-47AA-913F-A6440ED818F9}"/>
              </c:ext>
            </c:extLst>
          </c:dPt>
          <c:dPt>
            <c:idx val="1"/>
            <c:bubble3D val="0"/>
            <c:spPr>
              <a:solidFill>
                <a:schemeClr val="accent6">
                  <a:shade val="7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FC26-47AA-913F-A6440ED818F9}"/>
              </c:ext>
            </c:extLst>
          </c:dPt>
          <c:dPt>
            <c:idx val="2"/>
            <c:bubble3D val="0"/>
            <c:spPr>
              <a:solidFill>
                <a:schemeClr val="accent6">
                  <a:shade val="9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FC26-47AA-913F-A6440ED818F9}"/>
              </c:ext>
            </c:extLst>
          </c:dPt>
          <c:dPt>
            <c:idx val="3"/>
            <c:bubble3D val="0"/>
            <c:spPr>
              <a:solidFill>
                <a:schemeClr val="accent6">
                  <a:tint val="9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FC26-47AA-913F-A6440ED818F9}"/>
              </c:ext>
            </c:extLst>
          </c:dPt>
          <c:dPt>
            <c:idx val="4"/>
            <c:bubble3D val="0"/>
            <c:spPr>
              <a:solidFill>
                <a:schemeClr val="accent6">
                  <a:tint val="7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FC26-47AA-913F-A6440ED818F9}"/>
              </c:ext>
            </c:extLst>
          </c:dPt>
          <c:dPt>
            <c:idx val="5"/>
            <c:bubble3D val="0"/>
            <c:spPr>
              <a:solidFill>
                <a:schemeClr val="accent6">
                  <a:tint val="50000"/>
                </a:schemeClr>
              </a:solidFill>
              <a:ln w="25400">
                <a:solidFill>
                  <a:schemeClr val="lt1"/>
                </a:solidFill>
              </a:ln>
              <a:effectLst/>
              <a:sp3d contourW="25400">
                <a:contourClr>
                  <a:schemeClr val="lt1"/>
                </a:contourClr>
              </a:sp3d>
            </c:spPr>
          </c:dPt>
          <c:dLbls>
            <c:dLbl>
              <c:idx val="0"/>
              <c:layout>
                <c:manualLayout>
                  <c:x val="5.3471819194753557E-2"/>
                  <c:y val="-6.3246257977027737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FC26-47AA-913F-A6440ED818F9}"/>
                </c:ext>
                <c:ext xmlns:c15="http://schemas.microsoft.com/office/drawing/2012/chart" uri="{CE6537A1-D6FC-4f65-9D91-7224C49458BB}">
                  <c15:layout/>
                </c:ext>
              </c:extLst>
            </c:dLbl>
            <c:dLbl>
              <c:idx val="1"/>
              <c:layout>
                <c:manualLayout>
                  <c:x val="1.0062597880608084E-2"/>
                  <c:y val="3.220669011265415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FC26-47AA-913F-A6440ED818F9}"/>
                </c:ext>
                <c:ext xmlns:c15="http://schemas.microsoft.com/office/drawing/2012/chart" uri="{CE6537A1-D6FC-4f65-9D91-7224C49458BB}">
                  <c15:layout/>
                </c:ext>
              </c:extLst>
            </c:dLbl>
            <c:dLbl>
              <c:idx val="2"/>
              <c:layout>
                <c:manualLayout>
                  <c:x val="1.8140586977972471E-2"/>
                  <c:y val="7.2314909667056768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FC26-47AA-913F-A6440ED818F9}"/>
                </c:ext>
                <c:ext xmlns:c15="http://schemas.microsoft.com/office/drawing/2012/chart" uri="{CE6537A1-D6FC-4f65-9D91-7224C49458BB}">
                  <c15:layout/>
                </c:ext>
              </c:extLst>
            </c:dLbl>
            <c:dLbl>
              <c:idx val="3"/>
              <c:layout>
                <c:manualLayout>
                  <c:x val="9.5971809389443687E-3"/>
                  <c:y val="1.1359507363110446E-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FC26-47AA-913F-A6440ED818F9}"/>
                </c:ext>
                <c:ext xmlns:c15="http://schemas.microsoft.com/office/drawing/2012/chart" uri="{CE6537A1-D6FC-4f65-9D91-7224C49458BB}">
                  <c15:layout>
                    <c:manualLayout>
                      <c:w val="0.21882975668317464"/>
                      <c:h val="0.13565215717779519"/>
                    </c:manualLayout>
                  </c15:layout>
                </c:ext>
              </c:extLst>
            </c:dLbl>
            <c:dLbl>
              <c:idx val="4"/>
              <c:layout>
                <c:manualLayout>
                  <c:x val="1.8091358797799294E-3"/>
                  <c:y val="-8.5061018912910465E-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FC26-47AA-913F-A6440ED818F9}"/>
                </c:ext>
                <c:ext xmlns:c15="http://schemas.microsoft.com/office/drawing/2012/chart" uri="{CE6537A1-D6FC-4f65-9D91-7224C49458BB}">
                  <c15:layout>
                    <c:manualLayout>
                      <c:w val="0.19086383531678255"/>
                      <c:h val="0.1259500399314861"/>
                    </c:manualLayout>
                  </c15:layout>
                </c:ext>
              </c:extLst>
            </c:dLbl>
            <c:dLbl>
              <c:idx val="5"/>
              <c:delete val="1"/>
              <c:extLst xmlns:c16r2="http://schemas.microsoft.com/office/drawing/2015/06/chart">
                <c:ext xmlns:c16="http://schemas.microsoft.com/office/drawing/2014/chart" uri="{C3380CC4-5D6E-409C-BE32-E72D297353CC}">
                  <c16:uniqueId val="{0000000B-FC26-47AA-913F-A6440ED818F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t-EE"/>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'2.'!$R$5:$R$9</c:f>
              <c:strCache>
                <c:ptCount val="5"/>
                <c:pt idx="0">
                  <c:v>Riigimetskonnad</c:v>
                </c:pt>
                <c:pt idx="1">
                  <c:v>Muu riigimaa</c:v>
                </c:pt>
                <c:pt idx="2">
                  <c:v>Füüsiliste isikute maa</c:v>
                </c:pt>
                <c:pt idx="3">
                  <c:v>Juriidiliste isikute maa</c:v>
                </c:pt>
                <c:pt idx="4">
                  <c:v>Omand määramata</c:v>
                </c:pt>
              </c:strCache>
              <c:extLst/>
            </c:strRef>
          </c:cat>
          <c:val>
            <c:numRef>
              <c:f>'2.'!$S$5:$S$9</c:f>
              <c:numCache>
                <c:formatCode>0.0</c:formatCode>
                <c:ptCount val="5"/>
                <c:pt idx="0">
                  <c:v>1076.521</c:v>
                </c:pt>
                <c:pt idx="1">
                  <c:v>108.64400000000001</c:v>
                </c:pt>
                <c:pt idx="2">
                  <c:v>637.43700000000001</c:v>
                </c:pt>
                <c:pt idx="3">
                  <c:v>491.613</c:v>
                </c:pt>
                <c:pt idx="4">
                  <c:v>11.430999999999999</c:v>
                </c:pt>
              </c:numCache>
              <c:extLst/>
            </c:numRef>
          </c:val>
          <c:extLst xmlns:c16r2="http://schemas.microsoft.com/office/drawing/2015/06/chart">
            <c:ext xmlns:c16="http://schemas.microsoft.com/office/drawing/2014/chart" uri="{C3380CC4-5D6E-409C-BE32-E72D297353CC}">
              <c16:uniqueId val="{0000000C-FC26-47AA-913F-A6440ED818F9}"/>
            </c:ext>
          </c:extLst>
        </c:ser>
        <c:ser>
          <c:idx val="1"/>
          <c:order val="1"/>
          <c:tx>
            <c:v> 1 sealhulgas munitsipaalmaa  2 sealhulgas kirikute-koguduste maa</c:v>
          </c:tx>
          <c:dPt>
            <c:idx val="0"/>
            <c:bubble3D val="0"/>
            <c:spPr>
              <a:solidFill>
                <a:schemeClr val="accent6">
                  <a:shade val="5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E-FC26-47AA-913F-A6440ED818F9}"/>
              </c:ext>
            </c:extLst>
          </c:dPt>
          <c:cat>
            <c:strRef>
              <c:f>'2.'!$R$5:$R$9</c:f>
              <c:strCache>
                <c:ptCount val="5"/>
                <c:pt idx="0">
                  <c:v>Riigimetskonnad</c:v>
                </c:pt>
                <c:pt idx="1">
                  <c:v>Muu riigimaa</c:v>
                </c:pt>
                <c:pt idx="2">
                  <c:v>Füüsiliste isikute maa</c:v>
                </c:pt>
                <c:pt idx="3">
                  <c:v>Juriidiliste isikute maa</c:v>
                </c:pt>
                <c:pt idx="4">
                  <c:v>Omand määramata</c:v>
                </c:pt>
              </c:strCache>
              <c:extLst/>
            </c:strRef>
          </c:cat>
          <c:val>
            <c:numRef>
              <c:f>{}</c:f>
            </c:numRef>
          </c:val>
          <c:extLst xmlns:c16r2="http://schemas.microsoft.com/office/drawing/2015/06/chart">
            <c:ext xmlns:c16="http://schemas.microsoft.com/office/drawing/2014/chart" uri="{C3380CC4-5D6E-409C-BE32-E72D297353CC}">
              <c16:uniqueId val="{0000000F-FC26-47AA-913F-A6440ED818F9}"/>
            </c:ext>
          </c:extLst>
        </c:ser>
        <c:ser>
          <c:idx val="2"/>
          <c:order val="2"/>
          <c:tx>
            <c:v> 1 sealhulgas munitsipaalmaa  2 sealhulgas kirikute-koguduste maa</c:v>
          </c:tx>
          <c:dPt>
            <c:idx val="0"/>
            <c:bubble3D val="0"/>
            <c:spPr>
              <a:solidFill>
                <a:schemeClr val="accent6">
                  <a:shade val="5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1-FC26-47AA-913F-A6440ED818F9}"/>
              </c:ext>
            </c:extLst>
          </c:dPt>
          <c:cat>
            <c:strRef>
              <c:f>'2.'!$R$5:$R$9</c:f>
              <c:strCache>
                <c:ptCount val="5"/>
                <c:pt idx="0">
                  <c:v>Riigimetskonnad</c:v>
                </c:pt>
                <c:pt idx="1">
                  <c:v>Muu riigimaa</c:v>
                </c:pt>
                <c:pt idx="2">
                  <c:v>Füüsiliste isikute maa</c:v>
                </c:pt>
                <c:pt idx="3">
                  <c:v>Juriidiliste isikute maa</c:v>
                </c:pt>
                <c:pt idx="4">
                  <c:v>Omand määramata</c:v>
                </c:pt>
              </c:strCache>
              <c:extLst/>
            </c:strRef>
          </c:cat>
          <c:val>
            <c:numRef>
              <c:f>{}</c:f>
            </c:numRef>
          </c:val>
          <c:extLst xmlns:c16r2="http://schemas.microsoft.com/office/drawing/2015/06/chart">
            <c:ext xmlns:c16="http://schemas.microsoft.com/office/drawing/2014/chart" uri="{C3380CC4-5D6E-409C-BE32-E72D297353CC}">
              <c16:uniqueId val="{00000012-FC26-47AA-913F-A6440ED818F9}"/>
            </c:ext>
          </c:extLst>
        </c:ser>
        <c:ser>
          <c:idx val="3"/>
          <c:order val="3"/>
          <c:tx>
            <c:v> 1 sealhulgas munitsipaalmaa  2 sealhulgas kirikute-koguduste maa</c:v>
          </c:tx>
          <c:dPt>
            <c:idx val="0"/>
            <c:bubble3D val="0"/>
            <c:spPr>
              <a:solidFill>
                <a:schemeClr val="accent6">
                  <a:shade val="5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4-FC26-47AA-913F-A6440ED818F9}"/>
              </c:ext>
            </c:extLst>
          </c:dPt>
          <c:cat>
            <c:strRef>
              <c:f>'2.'!$R$5:$R$9</c:f>
              <c:strCache>
                <c:ptCount val="5"/>
                <c:pt idx="0">
                  <c:v>Riigimetskonnad</c:v>
                </c:pt>
                <c:pt idx="1">
                  <c:v>Muu riigimaa</c:v>
                </c:pt>
                <c:pt idx="2">
                  <c:v>Füüsiliste isikute maa</c:v>
                </c:pt>
                <c:pt idx="3">
                  <c:v>Juriidiliste isikute maa</c:v>
                </c:pt>
                <c:pt idx="4">
                  <c:v>Omand määramata</c:v>
                </c:pt>
              </c:strCache>
              <c:extLst/>
            </c:strRef>
          </c:cat>
          <c:val>
            <c:numRef>
              <c:f>{}</c:f>
            </c:numRef>
          </c:val>
          <c:extLst xmlns:c16r2="http://schemas.microsoft.com/office/drawing/2015/06/chart">
            <c:ext xmlns:c16="http://schemas.microsoft.com/office/drawing/2014/chart" uri="{C3380CC4-5D6E-409C-BE32-E72D297353CC}">
              <c16:uniqueId val="{00000015-FC26-47AA-913F-A6440ED818F9}"/>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t-EE" b="1"/>
              <a:t>Metsamaa pindala kaitserežiimi järgi</a:t>
            </a:r>
          </a:p>
        </c:rich>
      </c:tx>
      <c:layout>
        <c:manualLayout>
          <c:xMode val="edge"/>
          <c:yMode val="edge"/>
          <c:x val="9.2344706911637634E-4"/>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t-E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6911232870084787E-2"/>
          <c:y val="0.35387217940513616"/>
          <c:w val="0.71111111111111114"/>
          <c:h val="0.58412620297462814"/>
        </c:manualLayout>
      </c:layout>
      <c:pie3DChart>
        <c:varyColors val="1"/>
        <c:ser>
          <c:idx val="0"/>
          <c:order val="0"/>
          <c:dPt>
            <c:idx val="0"/>
            <c:bubble3D val="0"/>
            <c:spPr>
              <a:solidFill>
                <a:schemeClr val="accent4">
                  <a:shade val="65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7F1E-4432-8F93-007612A71004}"/>
              </c:ext>
            </c:extLst>
          </c:dPt>
          <c:dPt>
            <c:idx val="1"/>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7F1E-4432-8F93-007612A71004}"/>
              </c:ext>
            </c:extLst>
          </c:dPt>
          <c:dPt>
            <c:idx val="2"/>
            <c:bubble3D val="0"/>
            <c:spPr>
              <a:solidFill>
                <a:schemeClr val="accent4">
                  <a:tint val="65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7F1E-4432-8F93-007612A71004}"/>
              </c:ext>
            </c:extLst>
          </c:dPt>
          <c:dLbls>
            <c:dLbl>
              <c:idx val="0"/>
              <c:layout>
                <c:manualLayout>
                  <c:x val="8.82195975503062E-2"/>
                  <c:y val="-3.6439924176144667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t-EE"/>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7F1E-4432-8F93-007612A71004}"/>
                </c:ext>
                <c:ext xmlns:c15="http://schemas.microsoft.com/office/drawing/2012/chart" uri="{CE6537A1-D6FC-4f65-9D91-7224C49458BB}">
                  <c15:layout>
                    <c:manualLayout>
                      <c:w val="0.24662489063867016"/>
                      <c:h val="0.17101851851851849"/>
                    </c:manualLayout>
                  </c15:layout>
                </c:ext>
              </c:extLst>
            </c:dLbl>
            <c:dLbl>
              <c:idx val="1"/>
              <c:layout>
                <c:manualLayout>
                  <c:x val="7.2057976086322431E-2"/>
                  <c:y val="1.5767322370922716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t-EE"/>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7F1E-4432-8F93-007612A71004}"/>
                </c:ext>
                <c:ext xmlns:c15="http://schemas.microsoft.com/office/drawing/2012/chart" uri="{CE6537A1-D6FC-4f65-9D91-7224C49458BB}">
                  <c15:layout>
                    <c:manualLayout>
                      <c:w val="0.2048335958005249"/>
                      <c:h val="0.2371297404078907"/>
                    </c:manualLayout>
                  </c15:layout>
                </c:ext>
              </c:extLst>
            </c:dLbl>
            <c:dLbl>
              <c:idx val="2"/>
              <c:layout>
                <c:manualLayout>
                  <c:x val="-1.4718612820685595E-2"/>
                  <c:y val="6.4447228327288483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t-EE"/>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7F1E-4432-8F93-007612A71004}"/>
                </c:ext>
                <c:ext xmlns:c15="http://schemas.microsoft.com/office/drawing/2012/chart" uri="{CE6537A1-D6FC-4f65-9D91-7224C49458BB}">
                  <c15:layout>
                    <c:manualLayout>
                      <c:w val="0.19912573732159178"/>
                      <c:h val="0.21840766750322085"/>
                    </c:manualLayout>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t-E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'4.'!$A$5:$A$7</c:f>
              <c:strCache>
                <c:ptCount val="3"/>
                <c:pt idx="0">
                  <c:v>Rangelt kaitstavad metsad</c:v>
                </c:pt>
                <c:pt idx="1">
                  <c:v>Maj. piiranguga metsad</c:v>
                </c:pt>
                <c:pt idx="2">
                  <c:v>Maj. piiranguta metsad</c:v>
                </c:pt>
              </c:strCache>
            </c:strRef>
          </c:cat>
          <c:val>
            <c:numRef>
              <c:f>'4.'!$B$5:$B$7</c:f>
              <c:numCache>
                <c:formatCode>#,##0.0</c:formatCode>
                <c:ptCount val="3"/>
                <c:pt idx="0">
                  <c:v>407.55399999999997</c:v>
                </c:pt>
                <c:pt idx="1">
                  <c:v>297.91000000000003</c:v>
                </c:pt>
                <c:pt idx="2">
                  <c:v>1620.181</c:v>
                </c:pt>
              </c:numCache>
            </c:numRef>
          </c:val>
          <c:extLst xmlns:c16r2="http://schemas.microsoft.com/office/drawing/2015/06/chart">
            <c:ext xmlns:c16="http://schemas.microsoft.com/office/drawing/2014/chart" uri="{C3380CC4-5D6E-409C-BE32-E72D297353CC}">
              <c16:uniqueId val="{00000006-7F1E-4432-8F93-007612A71004}"/>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bar"/>
        <c:grouping val="percentStacked"/>
        <c:varyColors val="0"/>
        <c:ser>
          <c:idx val="0"/>
          <c:order val="0"/>
          <c:tx>
            <c:strRef>
              <c:f>'4.'!$E$3:$F$3</c:f>
              <c:strCache>
                <c:ptCount val="1"/>
                <c:pt idx="0">
                  <c:v>Riigimetskonnad</c:v>
                </c:pt>
              </c:strCache>
            </c:strRef>
          </c:tx>
          <c:spPr>
            <a:solidFill>
              <a:schemeClr val="accent4">
                <a:shade val="76000"/>
              </a:schemeClr>
            </a:solidFill>
            <a:ln>
              <a:noFill/>
            </a:ln>
            <a:effectLst/>
          </c:spPr>
          <c:invertIfNegative val="0"/>
          <c:cat>
            <c:strRef>
              <c:f>'4.'!$A$5:$A$7</c:f>
              <c:strCache>
                <c:ptCount val="3"/>
                <c:pt idx="0">
                  <c:v>Rangelt kaitstavad metsad</c:v>
                </c:pt>
                <c:pt idx="1">
                  <c:v>Maj. piiranguga metsad</c:v>
                </c:pt>
                <c:pt idx="2">
                  <c:v>Maj. piiranguta metsad</c:v>
                </c:pt>
              </c:strCache>
            </c:strRef>
          </c:cat>
          <c:val>
            <c:numRef>
              <c:f>'4.'!$E$5:$E$7</c:f>
              <c:numCache>
                <c:formatCode>#,##0.0</c:formatCode>
                <c:ptCount val="3"/>
                <c:pt idx="0">
                  <c:v>359.87299999999999</c:v>
                </c:pt>
                <c:pt idx="1">
                  <c:v>126.19799999999999</c:v>
                </c:pt>
                <c:pt idx="2">
                  <c:v>590.45000000000005</c:v>
                </c:pt>
              </c:numCache>
            </c:numRef>
          </c:val>
          <c:extLst xmlns:c16r2="http://schemas.microsoft.com/office/drawing/2015/06/chart">
            <c:ext xmlns:c16="http://schemas.microsoft.com/office/drawing/2014/chart" uri="{C3380CC4-5D6E-409C-BE32-E72D297353CC}">
              <c16:uniqueId val="{00000000-687C-4BEF-A897-1953565EE19E}"/>
            </c:ext>
          </c:extLst>
        </c:ser>
        <c:ser>
          <c:idx val="1"/>
          <c:order val="1"/>
          <c:tx>
            <c:strRef>
              <c:f>'4.'!$H$3:$I$3</c:f>
              <c:strCache>
                <c:ptCount val="1"/>
                <c:pt idx="0">
                  <c:v>Teised valdajad</c:v>
                </c:pt>
              </c:strCache>
            </c:strRef>
          </c:tx>
          <c:spPr>
            <a:solidFill>
              <a:schemeClr val="accent4">
                <a:tint val="77000"/>
              </a:schemeClr>
            </a:solidFill>
            <a:ln>
              <a:noFill/>
            </a:ln>
            <a:effectLst/>
          </c:spPr>
          <c:invertIfNegative val="0"/>
          <c:cat>
            <c:strRef>
              <c:f>'4.'!$A$5:$A$7</c:f>
              <c:strCache>
                <c:ptCount val="3"/>
                <c:pt idx="0">
                  <c:v>Rangelt kaitstavad metsad</c:v>
                </c:pt>
                <c:pt idx="1">
                  <c:v>Maj. piiranguga metsad</c:v>
                </c:pt>
                <c:pt idx="2">
                  <c:v>Maj. piiranguta metsad</c:v>
                </c:pt>
              </c:strCache>
            </c:strRef>
          </c:cat>
          <c:val>
            <c:numRef>
              <c:f>'4.'!$H$5:$H$7</c:f>
              <c:numCache>
                <c:formatCode>#,##0.0</c:formatCode>
                <c:ptCount val="3"/>
                <c:pt idx="0">
                  <c:v>47.680999999999997</c:v>
                </c:pt>
                <c:pt idx="1">
                  <c:v>171.71299999999999</c:v>
                </c:pt>
                <c:pt idx="2">
                  <c:v>1029.731</c:v>
                </c:pt>
              </c:numCache>
            </c:numRef>
          </c:val>
          <c:extLst xmlns:c16r2="http://schemas.microsoft.com/office/drawing/2015/06/chart">
            <c:ext xmlns:c16="http://schemas.microsoft.com/office/drawing/2014/chart" uri="{C3380CC4-5D6E-409C-BE32-E72D297353CC}">
              <c16:uniqueId val="{00000001-687C-4BEF-A897-1953565EE19E}"/>
            </c:ext>
          </c:extLst>
        </c:ser>
        <c:dLbls>
          <c:showLegendKey val="0"/>
          <c:showVal val="0"/>
          <c:showCatName val="0"/>
          <c:showSerName val="0"/>
          <c:showPercent val="0"/>
          <c:showBubbleSize val="0"/>
        </c:dLbls>
        <c:gapWidth val="150"/>
        <c:overlap val="100"/>
        <c:axId val="839387960"/>
        <c:axId val="839389136"/>
      </c:barChart>
      <c:catAx>
        <c:axId val="8393879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t" anchorCtr="0"/>
          <a:lstStyle/>
          <a:p>
            <a:pPr>
              <a:defRPr sz="900" b="1" i="0" u="none" strike="noStrike" kern="1200" baseline="0">
                <a:solidFill>
                  <a:schemeClr val="tx1">
                    <a:lumMod val="65000"/>
                    <a:lumOff val="35000"/>
                  </a:schemeClr>
                </a:solidFill>
                <a:latin typeface="+mn-lt"/>
                <a:ea typeface="+mn-ea"/>
                <a:cs typeface="+mn-cs"/>
              </a:defRPr>
            </a:pPr>
            <a:endParaRPr lang="et-EE"/>
          </a:p>
        </c:txPr>
        <c:crossAx val="839389136"/>
        <c:crosses val="autoZero"/>
        <c:auto val="0"/>
        <c:lblAlgn val="ctr"/>
        <c:lblOffset val="100"/>
        <c:tickLblSkip val="1"/>
        <c:noMultiLvlLbl val="0"/>
      </c:catAx>
      <c:valAx>
        <c:axId val="83938913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839387960"/>
        <c:crosses val="autoZero"/>
        <c:crossBetween val="between"/>
      </c:valAx>
      <c:spPr>
        <a:noFill/>
        <a:ln>
          <a:noFill/>
        </a:ln>
        <a:effectLst/>
      </c:spPr>
    </c:plotArea>
    <c:legend>
      <c:legendPos val="b"/>
      <c:layout>
        <c:manualLayout>
          <c:xMode val="edge"/>
          <c:yMode val="edge"/>
          <c:x val="0.33600000000000002"/>
          <c:y val="0.89967053460422708"/>
          <c:w val="0.56133333333333335"/>
          <c:h val="7.401367592208869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24627706682598E-2"/>
          <c:y val="2.7522184994822604E-2"/>
          <c:w val="0.8864789671561325"/>
          <c:h val="0.71579963875425989"/>
        </c:manualLayout>
      </c:layout>
      <c:barChart>
        <c:barDir val="col"/>
        <c:grouping val="clustered"/>
        <c:varyColors val="0"/>
        <c:ser>
          <c:idx val="0"/>
          <c:order val="0"/>
          <c:tx>
            <c:strRef>
              <c:f>'8.'!$B$3:$C$3</c:f>
              <c:strCache>
                <c:ptCount val="1"/>
                <c:pt idx="0">
                  <c:v>Kõik  kokku</c:v>
                </c:pt>
              </c:strCache>
            </c:strRef>
          </c:tx>
          <c:spPr>
            <a:gradFill flip="none" rotWithShape="1">
              <a:gsLst>
                <a:gs pos="0">
                  <a:schemeClr val="accent1">
                    <a:lumMod val="0"/>
                    <a:lumOff val="100000"/>
                  </a:schemeClr>
                </a:gs>
                <a:gs pos="30000">
                  <a:schemeClr val="accent1">
                    <a:lumMod val="0"/>
                    <a:lumOff val="100000"/>
                  </a:schemeClr>
                </a:gs>
                <a:gs pos="100000">
                  <a:schemeClr val="accent1">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('8.'!$A$13,'8.'!$A$6:$A$12)</c:f>
              <c:strCache>
                <c:ptCount val="8"/>
                <c:pt idx="0">
                  <c:v>Keskmine</c:v>
                </c:pt>
                <c:pt idx="1">
                  <c:v>Mänd</c:v>
                </c:pt>
                <c:pt idx="2">
                  <c:v>Kuusk</c:v>
                </c:pt>
                <c:pt idx="3">
                  <c:v>Kask</c:v>
                </c:pt>
                <c:pt idx="4">
                  <c:v>Haab</c:v>
                </c:pt>
                <c:pt idx="5">
                  <c:v>Sanglepp</c:v>
                </c:pt>
                <c:pt idx="6">
                  <c:v>Hall lepp</c:v>
                </c:pt>
                <c:pt idx="7">
                  <c:v>Teised</c:v>
                </c:pt>
              </c:strCache>
            </c:strRef>
          </c:cat>
          <c:val>
            <c:numRef>
              <c:f>('8.'!$B$13,'8.'!$B$6:$B$12)</c:f>
              <c:numCache>
                <c:formatCode>0.00</c:formatCode>
                <c:ptCount val="8"/>
                <c:pt idx="0">
                  <c:v>1.704</c:v>
                </c:pt>
                <c:pt idx="1">
                  <c:v>2.5670000000000002</c:v>
                </c:pt>
                <c:pt idx="2">
                  <c:v>0.80800000000000005</c:v>
                </c:pt>
                <c:pt idx="3">
                  <c:v>1.6539999999999999</c:v>
                </c:pt>
                <c:pt idx="4">
                  <c:v>0.80100000000000005</c:v>
                </c:pt>
                <c:pt idx="5">
                  <c:v>1.6319999999999999</c:v>
                </c:pt>
                <c:pt idx="6">
                  <c:v>1.272</c:v>
                </c:pt>
                <c:pt idx="7">
                  <c:v>1.6659999999999999</c:v>
                </c:pt>
              </c:numCache>
            </c:numRef>
          </c:val>
          <c:extLst xmlns:c16r2="http://schemas.microsoft.com/office/drawing/2015/06/chart">
            <c:ext xmlns:c16="http://schemas.microsoft.com/office/drawing/2014/chart" uri="{C3380CC4-5D6E-409C-BE32-E72D297353CC}">
              <c16:uniqueId val="{00000001-5A26-4379-82F2-42E7E205916C}"/>
            </c:ext>
          </c:extLst>
        </c:ser>
        <c:ser>
          <c:idx val="1"/>
          <c:order val="1"/>
          <c:tx>
            <c:strRef>
              <c:f>'8.'!$D$3:$E$3</c:f>
              <c:strCache>
                <c:ptCount val="1"/>
                <c:pt idx="0">
                  <c:v>Riigimetskonnad</c:v>
                </c:pt>
              </c:strCache>
            </c:strRef>
          </c:tx>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('8.'!$A$13,'8.'!$A$6:$A$12)</c:f>
              <c:strCache>
                <c:ptCount val="8"/>
                <c:pt idx="0">
                  <c:v>Keskmine</c:v>
                </c:pt>
                <c:pt idx="1">
                  <c:v>Mänd</c:v>
                </c:pt>
                <c:pt idx="2">
                  <c:v>Kuusk</c:v>
                </c:pt>
                <c:pt idx="3">
                  <c:v>Kask</c:v>
                </c:pt>
                <c:pt idx="4">
                  <c:v>Haab</c:v>
                </c:pt>
                <c:pt idx="5">
                  <c:v>Sanglepp</c:v>
                </c:pt>
                <c:pt idx="6">
                  <c:v>Hall lepp</c:v>
                </c:pt>
                <c:pt idx="7">
                  <c:v>Teised</c:v>
                </c:pt>
              </c:strCache>
            </c:strRef>
          </c:cat>
          <c:val>
            <c:numRef>
              <c:f>('8.'!$D$13,'8.'!$D$6:$D$12)</c:f>
              <c:numCache>
                <c:formatCode>0.00</c:formatCode>
                <c:ptCount val="8"/>
                <c:pt idx="0">
                  <c:v>1.8919999999999999</c:v>
                </c:pt>
                <c:pt idx="1">
                  <c:v>2.7250000000000001</c:v>
                </c:pt>
                <c:pt idx="2">
                  <c:v>0.75800000000000001</c:v>
                </c:pt>
                <c:pt idx="3">
                  <c:v>1.748</c:v>
                </c:pt>
                <c:pt idx="4">
                  <c:v>0.58099999999999996</c:v>
                </c:pt>
                <c:pt idx="5">
                  <c:v>1.5960000000000001</c:v>
                </c:pt>
                <c:pt idx="6">
                  <c:v>1.3620000000000001</c:v>
                </c:pt>
                <c:pt idx="7">
                  <c:v>1.6990000000000001</c:v>
                </c:pt>
              </c:numCache>
            </c:numRef>
          </c:val>
          <c:extLst xmlns:c16r2="http://schemas.microsoft.com/office/drawing/2015/06/chart">
            <c:ext xmlns:c16="http://schemas.microsoft.com/office/drawing/2014/chart" uri="{C3380CC4-5D6E-409C-BE32-E72D297353CC}">
              <c16:uniqueId val="{00000007-5A26-4379-82F2-42E7E205916C}"/>
            </c:ext>
          </c:extLst>
        </c:ser>
        <c:ser>
          <c:idx val="2"/>
          <c:order val="2"/>
          <c:tx>
            <c:strRef>
              <c:f>'8.'!$F$3:$G$3</c:f>
              <c:strCache>
                <c:ptCount val="1"/>
                <c:pt idx="0">
                  <c:v>Teised valdajad</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('8.'!$A$13,'8.'!$A$6:$A$12)</c:f>
              <c:strCache>
                <c:ptCount val="8"/>
                <c:pt idx="0">
                  <c:v>Keskmine</c:v>
                </c:pt>
                <c:pt idx="1">
                  <c:v>Mänd</c:v>
                </c:pt>
                <c:pt idx="2">
                  <c:v>Kuusk</c:v>
                </c:pt>
                <c:pt idx="3">
                  <c:v>Kask</c:v>
                </c:pt>
                <c:pt idx="4">
                  <c:v>Haab</c:v>
                </c:pt>
                <c:pt idx="5">
                  <c:v>Sanglepp</c:v>
                </c:pt>
                <c:pt idx="6">
                  <c:v>Hall lepp</c:v>
                </c:pt>
                <c:pt idx="7">
                  <c:v>Teised</c:v>
                </c:pt>
              </c:strCache>
            </c:strRef>
          </c:cat>
          <c:val>
            <c:numRef>
              <c:f>('8.'!$F$13,'8.'!$F$6:$F$12)</c:f>
              <c:numCache>
                <c:formatCode>0.00</c:formatCode>
                <c:ptCount val="8"/>
                <c:pt idx="0">
                  <c:v>1.5349999999999999</c:v>
                </c:pt>
                <c:pt idx="1">
                  <c:v>2.2959999999999998</c:v>
                </c:pt>
                <c:pt idx="2">
                  <c:v>0.86599999999999999</c:v>
                </c:pt>
                <c:pt idx="3">
                  <c:v>1.5860000000000001</c:v>
                </c:pt>
                <c:pt idx="4">
                  <c:v>0.92</c:v>
                </c:pt>
                <c:pt idx="5">
                  <c:v>1.6559999999999999</c:v>
                </c:pt>
                <c:pt idx="6">
                  <c:v>1.256</c:v>
                </c:pt>
                <c:pt idx="7">
                  <c:v>1.659</c:v>
                </c:pt>
              </c:numCache>
            </c:numRef>
          </c:val>
          <c:extLst xmlns:c16r2="http://schemas.microsoft.com/office/drawing/2015/06/chart">
            <c:ext xmlns:c16="http://schemas.microsoft.com/office/drawing/2014/chart" uri="{C3380CC4-5D6E-409C-BE32-E72D297353CC}">
              <c16:uniqueId val="{00000009-5A26-4379-82F2-42E7E205916C}"/>
            </c:ext>
          </c:extLst>
        </c:ser>
        <c:dLbls>
          <c:showLegendKey val="0"/>
          <c:showVal val="0"/>
          <c:showCatName val="0"/>
          <c:showSerName val="0"/>
          <c:showPercent val="0"/>
          <c:showBubbleSize val="0"/>
        </c:dLbls>
        <c:gapWidth val="219"/>
        <c:overlap val="-27"/>
        <c:axId val="839388352"/>
        <c:axId val="839385608"/>
      </c:barChart>
      <c:catAx>
        <c:axId val="83938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839385608"/>
        <c:crosses val="autoZero"/>
        <c:auto val="1"/>
        <c:lblAlgn val="ctr"/>
        <c:lblOffset val="100"/>
        <c:noMultiLvlLbl val="0"/>
      </c:catAx>
      <c:valAx>
        <c:axId val="839385608"/>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a:t>Arvutuslik boniteet</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8393883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gradFill flip="none" rotWithShape="1">
      <a:gsLst>
        <a:gs pos="45000">
          <a:schemeClr val="bg1">
            <a:lumMod val="95000"/>
          </a:schemeClr>
        </a:gs>
        <a:gs pos="0">
          <a:schemeClr val="bg1"/>
        </a:gs>
        <a:gs pos="100000">
          <a:schemeClr val="bg1">
            <a:lumMod val="95000"/>
          </a:schemeClr>
        </a:gs>
      </a:gsLst>
      <a:lin ang="5400000" scaled="0"/>
      <a:tileRect/>
    </a:gradFill>
    <a:ln w="9525" cap="flat" cmpd="sng" algn="ctr">
      <a:noFill/>
      <a:round/>
    </a:ln>
    <a:effectLst>
      <a:outerShdw blurRad="50800" dist="50800" dir="5400000" algn="ctr" rotWithShape="0">
        <a:schemeClr val="bg1">
          <a:lumMod val="95000"/>
        </a:schemeClr>
      </a:outerShdw>
    </a:effectLst>
  </c:spPr>
  <c:txPr>
    <a:bodyPr/>
    <a:lstStyle/>
    <a:p>
      <a:pPr>
        <a:defRPr/>
      </a:pPr>
      <a:endParaRPr lang="et-E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55866043060403E-2"/>
          <c:y val="4.1909666602236967E-2"/>
          <c:w val="0.8864789671561325"/>
          <c:h val="0.72759790536832669"/>
        </c:manualLayout>
      </c:layout>
      <c:barChart>
        <c:barDir val="col"/>
        <c:grouping val="clustered"/>
        <c:varyColors val="0"/>
        <c:ser>
          <c:idx val="0"/>
          <c:order val="0"/>
          <c:tx>
            <c:strRef>
              <c:f>'8.'!$L$3:$M$3</c:f>
              <c:strCache>
                <c:ptCount val="1"/>
                <c:pt idx="0">
                  <c:v>Kõik  kokku</c:v>
                </c:pt>
              </c:strCache>
            </c:strRef>
          </c:tx>
          <c:spPr>
            <a:gradFill flip="none" rotWithShape="1">
              <a:gsLst>
                <a:gs pos="0">
                  <a:schemeClr val="accent1">
                    <a:lumMod val="0"/>
                    <a:lumOff val="100000"/>
                  </a:schemeClr>
                </a:gs>
                <a:gs pos="30000">
                  <a:schemeClr val="accent1">
                    <a:lumMod val="0"/>
                    <a:lumOff val="100000"/>
                  </a:schemeClr>
                </a:gs>
                <a:gs pos="100000">
                  <a:schemeClr val="accent1">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('8.'!$K$13,'8.'!$K$6:$K$12)</c:f>
              <c:strCache>
                <c:ptCount val="8"/>
                <c:pt idx="0">
                  <c:v>Keskmine</c:v>
                </c:pt>
                <c:pt idx="1">
                  <c:v>Mänd</c:v>
                </c:pt>
                <c:pt idx="2">
                  <c:v>Kuusk</c:v>
                </c:pt>
                <c:pt idx="3">
                  <c:v>Kask</c:v>
                </c:pt>
                <c:pt idx="4">
                  <c:v>Haab</c:v>
                </c:pt>
                <c:pt idx="5">
                  <c:v>Sanglepp</c:v>
                </c:pt>
                <c:pt idx="6">
                  <c:v>Hall lepp</c:v>
                </c:pt>
                <c:pt idx="7">
                  <c:v>Teised</c:v>
                </c:pt>
              </c:strCache>
            </c:strRef>
          </c:cat>
          <c:val>
            <c:numRef>
              <c:f>('8.'!$L$13,'8.'!$L$6:$L$12)</c:f>
              <c:numCache>
                <c:formatCode>0.00</c:formatCode>
                <c:ptCount val="8"/>
                <c:pt idx="0">
                  <c:v>1.5469999999999999</c:v>
                </c:pt>
                <c:pt idx="1">
                  <c:v>2.2930000000000001</c:v>
                </c:pt>
                <c:pt idx="2">
                  <c:v>0.75</c:v>
                </c:pt>
                <c:pt idx="3">
                  <c:v>1.577</c:v>
                </c:pt>
                <c:pt idx="4">
                  <c:v>0.83699999999999997</c:v>
                </c:pt>
                <c:pt idx="5">
                  <c:v>1.5980000000000001</c:v>
                </c:pt>
                <c:pt idx="6">
                  <c:v>1.258</c:v>
                </c:pt>
                <c:pt idx="7">
                  <c:v>1.518</c:v>
                </c:pt>
              </c:numCache>
            </c:numRef>
          </c:val>
          <c:extLst xmlns:c16r2="http://schemas.microsoft.com/office/drawing/2015/06/chart">
            <c:ext xmlns:c16="http://schemas.microsoft.com/office/drawing/2014/chart" uri="{C3380CC4-5D6E-409C-BE32-E72D297353CC}">
              <c16:uniqueId val="{00000001-A4DC-414A-A809-0C339387F0B8}"/>
            </c:ext>
          </c:extLst>
        </c:ser>
        <c:ser>
          <c:idx val="1"/>
          <c:order val="1"/>
          <c:tx>
            <c:strRef>
              <c:f>'8.'!$N$3:$O$3</c:f>
              <c:strCache>
                <c:ptCount val="1"/>
                <c:pt idx="0">
                  <c:v>Riigimetskonnad</c:v>
                </c:pt>
              </c:strCache>
            </c:strRef>
          </c:tx>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('8.'!$K$13,'8.'!$K$6:$K$12)</c:f>
              <c:strCache>
                <c:ptCount val="8"/>
                <c:pt idx="0">
                  <c:v>Keskmine</c:v>
                </c:pt>
                <c:pt idx="1">
                  <c:v>Mänd</c:v>
                </c:pt>
                <c:pt idx="2">
                  <c:v>Kuusk</c:v>
                </c:pt>
                <c:pt idx="3">
                  <c:v>Kask</c:v>
                </c:pt>
                <c:pt idx="4">
                  <c:v>Haab</c:v>
                </c:pt>
                <c:pt idx="5">
                  <c:v>Sanglepp</c:v>
                </c:pt>
                <c:pt idx="6">
                  <c:v>Hall lepp</c:v>
                </c:pt>
                <c:pt idx="7">
                  <c:v>Teised</c:v>
                </c:pt>
              </c:strCache>
            </c:strRef>
          </c:cat>
          <c:val>
            <c:numRef>
              <c:f>('8.'!$N$13,'8.'!$N$6:$N$12)</c:f>
              <c:numCache>
                <c:formatCode>0.00</c:formatCode>
                <c:ptCount val="8"/>
                <c:pt idx="0">
                  <c:v>1.621</c:v>
                </c:pt>
                <c:pt idx="1">
                  <c:v>2.3530000000000002</c:v>
                </c:pt>
                <c:pt idx="2">
                  <c:v>0.63200000000000001</c:v>
                </c:pt>
                <c:pt idx="3">
                  <c:v>1.589</c:v>
                </c:pt>
                <c:pt idx="4">
                  <c:v>0.66400000000000003</c:v>
                </c:pt>
                <c:pt idx="5">
                  <c:v>1.425</c:v>
                </c:pt>
                <c:pt idx="6">
                  <c:v>1.3260000000000001</c:v>
                </c:pt>
                <c:pt idx="7">
                  <c:v>1.1839999999999999</c:v>
                </c:pt>
              </c:numCache>
            </c:numRef>
          </c:val>
          <c:extLst xmlns:c16r2="http://schemas.microsoft.com/office/drawing/2015/06/chart">
            <c:ext xmlns:c16="http://schemas.microsoft.com/office/drawing/2014/chart" uri="{C3380CC4-5D6E-409C-BE32-E72D297353CC}">
              <c16:uniqueId val="{00000007-A4DC-414A-A809-0C339387F0B8}"/>
            </c:ext>
          </c:extLst>
        </c:ser>
        <c:ser>
          <c:idx val="2"/>
          <c:order val="2"/>
          <c:tx>
            <c:strRef>
              <c:f>'8.'!$P$3:$Q$3</c:f>
              <c:strCache>
                <c:ptCount val="1"/>
                <c:pt idx="0">
                  <c:v>Teised valdajad</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('8.'!$K$13,'8.'!$K$6:$K$12)</c:f>
              <c:strCache>
                <c:ptCount val="8"/>
                <c:pt idx="0">
                  <c:v>Keskmine</c:v>
                </c:pt>
                <c:pt idx="1">
                  <c:v>Mänd</c:v>
                </c:pt>
                <c:pt idx="2">
                  <c:v>Kuusk</c:v>
                </c:pt>
                <c:pt idx="3">
                  <c:v>Kask</c:v>
                </c:pt>
                <c:pt idx="4">
                  <c:v>Haab</c:v>
                </c:pt>
                <c:pt idx="5">
                  <c:v>Sanglepp</c:v>
                </c:pt>
                <c:pt idx="6">
                  <c:v>Hall lepp</c:v>
                </c:pt>
                <c:pt idx="7">
                  <c:v>Teised</c:v>
                </c:pt>
              </c:strCache>
            </c:strRef>
          </c:cat>
          <c:val>
            <c:numRef>
              <c:f>('8.'!$P$13,'8.'!$P$6:$P$12)</c:f>
              <c:numCache>
                <c:formatCode>0.00</c:formatCode>
                <c:ptCount val="8"/>
                <c:pt idx="0">
                  <c:v>1.504</c:v>
                </c:pt>
                <c:pt idx="1">
                  <c:v>2.2280000000000002</c:v>
                </c:pt>
                <c:pt idx="2">
                  <c:v>0.85</c:v>
                </c:pt>
                <c:pt idx="3">
                  <c:v>1.571</c:v>
                </c:pt>
                <c:pt idx="4">
                  <c:v>0.90400000000000003</c:v>
                </c:pt>
                <c:pt idx="5">
                  <c:v>1.663</c:v>
                </c:pt>
                <c:pt idx="6">
                  <c:v>1.2490000000000001</c:v>
                </c:pt>
                <c:pt idx="7">
                  <c:v>1.577</c:v>
                </c:pt>
              </c:numCache>
            </c:numRef>
          </c:val>
          <c:extLst xmlns:c16r2="http://schemas.microsoft.com/office/drawing/2015/06/chart">
            <c:ext xmlns:c16="http://schemas.microsoft.com/office/drawing/2014/chart" uri="{C3380CC4-5D6E-409C-BE32-E72D297353CC}">
              <c16:uniqueId val="{00000009-A4DC-414A-A809-0C339387F0B8}"/>
            </c:ext>
          </c:extLst>
        </c:ser>
        <c:dLbls>
          <c:showLegendKey val="0"/>
          <c:showVal val="0"/>
          <c:showCatName val="0"/>
          <c:showSerName val="0"/>
          <c:showPercent val="0"/>
          <c:showBubbleSize val="0"/>
        </c:dLbls>
        <c:gapWidth val="219"/>
        <c:overlap val="-27"/>
        <c:axId val="839386392"/>
        <c:axId val="839386784"/>
      </c:barChart>
      <c:catAx>
        <c:axId val="83938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839386784"/>
        <c:crosses val="autoZero"/>
        <c:auto val="1"/>
        <c:lblAlgn val="ctr"/>
        <c:lblOffset val="100"/>
        <c:noMultiLvlLbl val="0"/>
      </c:catAx>
      <c:valAx>
        <c:axId val="839386784"/>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a:t>Arvutuslik boniteet</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8393863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gradFill flip="none" rotWithShape="1">
      <a:gsLst>
        <a:gs pos="45000">
          <a:schemeClr val="bg1">
            <a:lumMod val="95000"/>
          </a:schemeClr>
        </a:gs>
        <a:gs pos="0">
          <a:schemeClr val="bg1"/>
        </a:gs>
        <a:gs pos="100000">
          <a:schemeClr val="bg1">
            <a:lumMod val="95000"/>
          </a:schemeClr>
        </a:gs>
      </a:gsLst>
      <a:lin ang="5400000" scaled="0"/>
      <a:tileRect/>
    </a:gradFill>
    <a:ln w="9525" cap="flat" cmpd="sng" algn="ctr">
      <a:noFill/>
      <a:round/>
    </a:ln>
    <a:effectLst>
      <a:outerShdw blurRad="50800" dist="50800" dir="5400000" algn="ctr" rotWithShape="0">
        <a:schemeClr val="bg1">
          <a:lumMod val="95000"/>
        </a:schemeClr>
      </a:outerShdw>
    </a:effectLst>
  </c:spPr>
  <c:txPr>
    <a:bodyPr/>
    <a:lstStyle/>
    <a:p>
      <a:pPr>
        <a:defRPr/>
      </a:pPr>
      <a:endParaRPr lang="et-EE"/>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a:t>Eesti puistute keskmine täius ja rinnaspindala </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4.3522706114824894E-2"/>
          <c:y val="0.20339097147740254"/>
          <c:w val="0.90949158243091466"/>
          <c:h val="0.59390293761356761"/>
        </c:manualLayout>
      </c:layout>
      <c:barChart>
        <c:barDir val="col"/>
        <c:grouping val="clustered"/>
        <c:varyColors val="0"/>
        <c:ser>
          <c:idx val="0"/>
          <c:order val="0"/>
          <c:tx>
            <c:strRef>
              <c:f>'9.'!$B$3:$E$3</c:f>
              <c:strCache>
                <c:ptCount val="1"/>
                <c:pt idx="0">
                  <c:v>Kõik  k o k k u</c:v>
                </c:pt>
              </c:strCache>
            </c:strRef>
          </c:tx>
          <c:spPr>
            <a:gradFill flip="none" rotWithShape="1">
              <a:gsLst>
                <a:gs pos="0">
                  <a:schemeClr val="accent1">
                    <a:lumMod val="0"/>
                    <a:lumOff val="100000"/>
                  </a:schemeClr>
                </a:gs>
                <a:gs pos="35000">
                  <a:schemeClr val="accent1">
                    <a:lumMod val="0"/>
                    <a:lumOff val="100000"/>
                  </a:schemeClr>
                </a:gs>
                <a:gs pos="100000">
                  <a:schemeClr val="accent1">
                    <a:lumMod val="100000"/>
                  </a:schemeClr>
                </a:gs>
              </a:gsLst>
              <a:path path="circle">
                <a:fillToRect l="50000" t="-80000" r="50000" b="180000"/>
              </a:path>
              <a:tileRect/>
            </a:gradFill>
            <a:ln>
              <a:solidFill>
                <a:schemeClr val="accen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('9.'!$B$13,'9.'!$B$6:$B$12)</c:f>
              <c:numCache>
                <c:formatCode>0</c:formatCode>
                <c:ptCount val="8"/>
                <c:pt idx="0" formatCode="0.0">
                  <c:v>81.224999999999994</c:v>
                </c:pt>
                <c:pt idx="1">
                  <c:v>76.744</c:v>
                </c:pt>
                <c:pt idx="2">
                  <c:v>75.507999999999996</c:v>
                </c:pt>
                <c:pt idx="3">
                  <c:v>88.153000000000006</c:v>
                </c:pt>
                <c:pt idx="4">
                  <c:v>76.816000000000003</c:v>
                </c:pt>
                <c:pt idx="5">
                  <c:v>90.180999999999997</c:v>
                </c:pt>
                <c:pt idx="6">
                  <c:v>86.332999999999998</c:v>
                </c:pt>
                <c:pt idx="7">
                  <c:v>77.007999999999996</c:v>
                </c:pt>
              </c:numCache>
            </c:numRef>
          </c:val>
          <c:extLst xmlns:c16r2="http://schemas.microsoft.com/office/drawing/2015/06/chart">
            <c:ext xmlns:c16="http://schemas.microsoft.com/office/drawing/2014/chart" uri="{C3380CC4-5D6E-409C-BE32-E72D297353CC}">
              <c16:uniqueId val="{00000000-D488-4367-84C0-F3E8D0D4D65E}"/>
            </c:ext>
          </c:extLst>
        </c:ser>
        <c:ser>
          <c:idx val="1"/>
          <c:order val="2"/>
          <c:tx>
            <c:strRef>
              <c:f>'9.'!$F$3:$I$3</c:f>
              <c:strCache>
                <c:ptCount val="1"/>
                <c:pt idx="0">
                  <c:v>Riigimetskonnad</c:v>
                </c:pt>
              </c:strCache>
            </c:strRef>
          </c:tx>
          <c:spPr>
            <a:gradFill flip="none" rotWithShape="1">
              <a:gsLst>
                <a:gs pos="0">
                  <a:srgbClr val="70AD47">
                    <a:lumMod val="0"/>
                    <a:lumOff val="100000"/>
                  </a:srgbClr>
                </a:gs>
                <a:gs pos="35000">
                  <a:srgbClr val="70AD47">
                    <a:lumMod val="0"/>
                    <a:lumOff val="100000"/>
                  </a:srgbClr>
                </a:gs>
                <a:gs pos="100000">
                  <a:srgbClr val="70AD47">
                    <a:lumMod val="100000"/>
                  </a:srgbClr>
                </a:gs>
              </a:gsLst>
              <a:path path="circle">
                <a:fillToRect l="50000" t="-80000" r="50000" b="180000"/>
              </a:path>
              <a:tileRect/>
            </a:gradFill>
            <a:ln>
              <a:solidFill>
                <a:srgbClr val="70AD47"/>
              </a:solidFill>
            </a:ln>
            <a:effectLst/>
          </c:spPr>
          <c:invertIfNegative val="0"/>
          <c:dLbls>
            <c:dLbl>
              <c:idx val="0"/>
              <c:layout>
                <c:manualLayout>
                  <c:x val="5.025125628140688E-3"/>
                  <c:y val="-4.428290228876519E-1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488-4367-84C0-F3E8D0D4D65E}"/>
                </c:ext>
                <c:ext xmlns:c15="http://schemas.microsoft.com/office/drawing/2012/chart" uri="{CE6537A1-D6FC-4f65-9D91-7224C49458BB}">
                  <c15:layout/>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('9.'!$F$13,'9.'!$F$6:$F$12)</c:f>
              <c:numCache>
                <c:formatCode>0</c:formatCode>
                <c:ptCount val="8"/>
                <c:pt idx="0" formatCode="0.0">
                  <c:v>81.379000000000005</c:v>
                </c:pt>
                <c:pt idx="1">
                  <c:v>78.343000000000004</c:v>
                </c:pt>
                <c:pt idx="2">
                  <c:v>75.584000000000003</c:v>
                </c:pt>
                <c:pt idx="3">
                  <c:v>90.063999999999993</c:v>
                </c:pt>
                <c:pt idx="4">
                  <c:v>76.156999999999996</c:v>
                </c:pt>
                <c:pt idx="5">
                  <c:v>90.826999999999998</c:v>
                </c:pt>
                <c:pt idx="6">
                  <c:v>82.757000000000005</c:v>
                </c:pt>
                <c:pt idx="7">
                  <c:v>74.87</c:v>
                </c:pt>
              </c:numCache>
            </c:numRef>
          </c:val>
          <c:extLst xmlns:c16r2="http://schemas.microsoft.com/office/drawing/2015/06/chart">
            <c:ext xmlns:c16="http://schemas.microsoft.com/office/drawing/2014/chart" uri="{C3380CC4-5D6E-409C-BE32-E72D297353CC}">
              <c16:uniqueId val="{00000002-D488-4367-84C0-F3E8D0D4D65E}"/>
            </c:ext>
          </c:extLst>
        </c:ser>
        <c:ser>
          <c:idx val="4"/>
          <c:order val="4"/>
          <c:tx>
            <c:strRef>
              <c:f>'9.'!$J$3:$M$3</c:f>
              <c:strCache>
                <c:ptCount val="1"/>
                <c:pt idx="0">
                  <c:v>Teised valdajad</c:v>
                </c:pt>
              </c:strCache>
            </c:strRef>
          </c:tx>
          <c:spPr>
            <a:gradFill>
              <a:gsLst>
                <a:gs pos="32000">
                  <a:srgbClr val="FFC000">
                    <a:lumMod val="20000"/>
                    <a:lumOff val="80000"/>
                  </a:srgbClr>
                </a:gs>
                <a:gs pos="93000">
                  <a:srgbClr val="F9D979"/>
                </a:gs>
                <a:gs pos="100000">
                  <a:srgbClr val="FFC000"/>
                </a:gs>
                <a:gs pos="100000">
                  <a:sysClr val="window" lastClr="FFFFFF">
                    <a:lumMod val="95000"/>
                  </a:sysClr>
                </a:gs>
              </a:gsLst>
              <a:path path="circle">
                <a:fillToRect l="50000" t="-80000" r="50000" b="180000"/>
              </a:path>
            </a:gradFill>
            <a:ln>
              <a:solidFill>
                <a:srgbClr val="ED7D3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('9.'!$J$13,'9.'!$J$6:$J$12)</c:f>
              <c:numCache>
                <c:formatCode>0</c:formatCode>
                <c:ptCount val="8"/>
                <c:pt idx="0" formatCode="0.0">
                  <c:v>81.069999999999993</c:v>
                </c:pt>
                <c:pt idx="1">
                  <c:v>74.043999999999997</c:v>
                </c:pt>
                <c:pt idx="2">
                  <c:v>75.412999999999997</c:v>
                </c:pt>
                <c:pt idx="3">
                  <c:v>86.578000000000003</c:v>
                </c:pt>
                <c:pt idx="4">
                  <c:v>77.322000000000003</c:v>
                </c:pt>
                <c:pt idx="5">
                  <c:v>89.638999999999996</c:v>
                </c:pt>
                <c:pt idx="6">
                  <c:v>87.13</c:v>
                </c:pt>
                <c:pt idx="7">
                  <c:v>77.521000000000001</c:v>
                </c:pt>
              </c:numCache>
            </c:numRef>
          </c:val>
          <c:extLst xmlns:c16r2="http://schemas.microsoft.com/office/drawing/2015/06/chart">
            <c:ext xmlns:c16="http://schemas.microsoft.com/office/drawing/2014/chart" uri="{C3380CC4-5D6E-409C-BE32-E72D297353CC}">
              <c16:uniqueId val="{00000003-D488-4367-84C0-F3E8D0D4D65E}"/>
            </c:ext>
          </c:extLst>
        </c:ser>
        <c:dLbls>
          <c:showLegendKey val="0"/>
          <c:showVal val="0"/>
          <c:showCatName val="0"/>
          <c:showSerName val="0"/>
          <c:showPercent val="0"/>
          <c:showBubbleSize val="0"/>
        </c:dLbls>
        <c:gapWidth val="95"/>
        <c:overlap val="-1"/>
        <c:axId val="839388744"/>
        <c:axId val="839389920"/>
      </c:barChart>
      <c:barChart>
        <c:barDir val="col"/>
        <c:grouping val="clustered"/>
        <c:varyColors val="0"/>
        <c:ser>
          <c:idx val="3"/>
          <c:order val="1"/>
          <c:tx>
            <c:strRef>
              <c:f>'9.'!$B$3:$E$3</c:f>
              <c:strCache>
                <c:ptCount val="1"/>
                <c:pt idx="0">
                  <c:v>Kõik  k o k k u</c:v>
                </c:pt>
              </c:strCache>
            </c:strRef>
          </c:tx>
          <c:spPr>
            <a:solidFill>
              <a:schemeClr val="accent5">
                <a:lumMod val="60000"/>
                <a:lumOff val="40000"/>
              </a:schemeClr>
            </a:solidFill>
            <a:ln w="6350">
              <a:solidFill>
                <a:schemeClr val="accent1"/>
              </a:solidFill>
            </a:ln>
            <a:effectLst/>
          </c:spPr>
          <c:invertIfNegative val="0"/>
          <c:dLbls>
            <c:dLbl>
              <c:idx val="2"/>
              <c:layout>
                <c:manualLayout>
                  <c:x val="0"/>
                  <c:y val="0.107910982958116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488-4367-84C0-F3E8D0D4D65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('9.'!$D$13,'9.'!$D$6:$D$12)</c:f>
              <c:numCache>
                <c:formatCode>0.0</c:formatCode>
                <c:ptCount val="8"/>
                <c:pt idx="0">
                  <c:v>24.222000000000001</c:v>
                </c:pt>
                <c:pt idx="1">
                  <c:v>25.626000000000001</c:v>
                </c:pt>
                <c:pt idx="2">
                  <c:v>24.779</c:v>
                </c:pt>
                <c:pt idx="3">
                  <c:v>22.195</c:v>
                </c:pt>
                <c:pt idx="4">
                  <c:v>26.238</c:v>
                </c:pt>
                <c:pt idx="5">
                  <c:v>27.443999999999999</c:v>
                </c:pt>
                <c:pt idx="6">
                  <c:v>22.526</c:v>
                </c:pt>
                <c:pt idx="7">
                  <c:v>20.306999999999999</c:v>
                </c:pt>
              </c:numCache>
            </c:numRef>
          </c:val>
          <c:extLst xmlns:c16r2="http://schemas.microsoft.com/office/drawing/2015/06/chart">
            <c:ext xmlns:c16="http://schemas.microsoft.com/office/drawing/2014/chart" uri="{C3380CC4-5D6E-409C-BE32-E72D297353CC}">
              <c16:uniqueId val="{00000005-D488-4367-84C0-F3E8D0D4D65E}"/>
            </c:ext>
          </c:extLst>
        </c:ser>
        <c:ser>
          <c:idx val="2"/>
          <c:order val="3"/>
          <c:tx>
            <c:strRef>
              <c:f>'9.'!$F$3:$I$3</c:f>
              <c:strCache>
                <c:ptCount val="1"/>
                <c:pt idx="0">
                  <c:v>Riigimetskonnad</c:v>
                </c:pt>
              </c:strCache>
            </c:strRef>
          </c:tx>
          <c:spPr>
            <a:solidFill>
              <a:srgbClr val="70AD47">
                <a:lumMod val="60000"/>
                <a:lumOff val="40000"/>
              </a:srgbClr>
            </a:solidFill>
            <a:ln>
              <a:solidFill>
                <a:srgbClr val="70AD47"/>
              </a:solidFill>
            </a:ln>
            <a:effectLst/>
          </c:spPr>
          <c:invertIfNegative val="0"/>
          <c:dLbls>
            <c:dLbl>
              <c:idx val="0"/>
              <c:layout>
                <c:manualLayout>
                  <c:x val="0"/>
                  <c:y val="0.180635112918577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488-4367-84C0-F3E8D0D4D65E}"/>
                </c:ext>
                <c:ext xmlns:c15="http://schemas.microsoft.com/office/drawing/2012/chart" uri="{CE6537A1-D6FC-4f65-9D91-7224C49458BB}">
                  <c15:layout/>
                </c:ext>
              </c:extLst>
            </c:dLbl>
            <c:dLbl>
              <c:idx val="1"/>
              <c:layout>
                <c:manualLayout>
                  <c:x val="0"/>
                  <c:y val="0.1708671031505677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488-4367-84C0-F3E8D0D4D65E}"/>
                </c:ext>
                <c:ext xmlns:c15="http://schemas.microsoft.com/office/drawing/2012/chart" uri="{CE6537A1-D6FC-4f65-9D91-7224C49458BB}">
                  <c15:layout/>
                </c:ext>
              </c:extLst>
            </c:dLbl>
            <c:dLbl>
              <c:idx val="2"/>
              <c:layout>
                <c:manualLayout>
                  <c:x val="0"/>
                  <c:y val="0.1952871275705921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488-4367-84C0-F3E8D0D4D65E}"/>
                </c:ext>
                <c:ext xmlns:c15="http://schemas.microsoft.com/office/drawing/2012/chart" uri="{CE6537A1-D6FC-4f65-9D91-7224C49458BB}">
                  <c15:layout/>
                </c:ext>
              </c:extLst>
            </c:dLbl>
            <c:dLbl>
              <c:idx val="3"/>
              <c:layout>
                <c:manualLayout>
                  <c:x val="0"/>
                  <c:y val="0.1708671031505677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488-4367-84C0-F3E8D0D4D65E}"/>
                </c:ext>
                <c:ext xmlns:c15="http://schemas.microsoft.com/office/drawing/2012/chart" uri="{CE6537A1-D6FC-4f65-9D91-7224C49458BB}">
                  <c15:layout/>
                </c:ext>
              </c:extLst>
            </c:dLbl>
            <c:dLbl>
              <c:idx val="4"/>
              <c:layout>
                <c:manualLayout>
                  <c:x val="0"/>
                  <c:y val="0.2001711324545970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488-4367-84C0-F3E8D0D4D65E}"/>
                </c:ext>
                <c:ext xmlns:c15="http://schemas.microsoft.com/office/drawing/2012/chart" uri="{CE6537A1-D6FC-4f65-9D91-7224C49458BB}">
                  <c15:layout/>
                </c:ext>
              </c:extLst>
            </c:dLbl>
            <c:dLbl>
              <c:idx val="5"/>
              <c:layout>
                <c:manualLayout>
                  <c:x val="1.5558148580318942E-3"/>
                  <c:y val="0.2001711324545970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488-4367-84C0-F3E8D0D4D65E}"/>
                </c:ext>
                <c:ext xmlns:c15="http://schemas.microsoft.com/office/drawing/2012/chart" uri="{CE6537A1-D6FC-4f65-9D91-7224C49458BB}">
                  <c15:layout>
                    <c:manualLayout>
                      <c:w val="3.415013613380008E-2"/>
                      <c:h val="7.3187005470470037E-2"/>
                    </c:manualLayout>
                  </c15:layout>
                </c:ext>
              </c:extLst>
            </c:dLbl>
            <c:dLbl>
              <c:idx val="6"/>
              <c:layout>
                <c:manualLayout>
                  <c:x val="0"/>
                  <c:y val="0.1659830982665628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488-4367-84C0-F3E8D0D4D65E}"/>
                </c:ext>
                <c:ext xmlns:c15="http://schemas.microsoft.com/office/drawing/2012/chart" uri="{CE6537A1-D6FC-4f65-9D91-7224C49458BB}">
                  <c15:layout/>
                </c:ext>
              </c:extLst>
            </c:dLbl>
            <c:dLbl>
              <c:idx val="7"/>
              <c:layout>
                <c:manualLayout>
                  <c:x val="4.7619047619047623E-3"/>
                  <c:y val="0.1448552626573851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488-4367-84C0-F3E8D0D4D65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('9.'!$H$13,'9.'!$H$6:$H$12)</c:f>
              <c:numCache>
                <c:formatCode>0.0</c:formatCode>
                <c:ptCount val="8"/>
                <c:pt idx="0">
                  <c:v>24.966000000000001</c:v>
                </c:pt>
                <c:pt idx="1">
                  <c:v>26.030999999999999</c:v>
                </c:pt>
                <c:pt idx="2">
                  <c:v>24.843</c:v>
                </c:pt>
                <c:pt idx="3">
                  <c:v>22.68</c:v>
                </c:pt>
                <c:pt idx="4">
                  <c:v>28.224</c:v>
                </c:pt>
                <c:pt idx="5">
                  <c:v>28.119</c:v>
                </c:pt>
                <c:pt idx="6">
                  <c:v>23.364000000000001</c:v>
                </c:pt>
                <c:pt idx="7">
                  <c:v>20.271999999999998</c:v>
                </c:pt>
              </c:numCache>
            </c:numRef>
          </c:val>
          <c:extLst xmlns:c16r2="http://schemas.microsoft.com/office/drawing/2015/06/chart">
            <c:ext xmlns:c16="http://schemas.microsoft.com/office/drawing/2014/chart" uri="{C3380CC4-5D6E-409C-BE32-E72D297353CC}">
              <c16:uniqueId val="{0000000E-D488-4367-84C0-F3E8D0D4D65E}"/>
            </c:ext>
          </c:extLst>
        </c:ser>
        <c:ser>
          <c:idx val="5"/>
          <c:order val="5"/>
          <c:tx>
            <c:strRef>
              <c:f>'9.'!$J$3:$M$3</c:f>
              <c:strCache>
                <c:ptCount val="1"/>
                <c:pt idx="0">
                  <c:v>Teised valdajad</c:v>
                </c:pt>
              </c:strCache>
            </c:strRef>
          </c:tx>
          <c:spPr>
            <a:solidFill>
              <a:srgbClr val="FFC000"/>
            </a:solidFill>
            <a:ln>
              <a:solidFill>
                <a:srgbClr val="ED7D3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('9.'!$L$13,'9.'!$L$6:$L$12)</c:f>
              <c:numCache>
                <c:formatCode>0.0</c:formatCode>
                <c:ptCount val="8"/>
                <c:pt idx="0">
                  <c:v>23.466999999999999</c:v>
                </c:pt>
                <c:pt idx="1">
                  <c:v>24.937000000000001</c:v>
                </c:pt>
                <c:pt idx="2">
                  <c:v>24.7</c:v>
                </c:pt>
                <c:pt idx="3">
                  <c:v>21.795999999999999</c:v>
                </c:pt>
                <c:pt idx="4">
                  <c:v>24.713000000000001</c:v>
                </c:pt>
                <c:pt idx="5">
                  <c:v>26.876999999999999</c:v>
                </c:pt>
                <c:pt idx="6">
                  <c:v>22.34</c:v>
                </c:pt>
                <c:pt idx="7">
                  <c:v>20.315999999999999</c:v>
                </c:pt>
              </c:numCache>
            </c:numRef>
          </c:val>
          <c:extLst xmlns:c16r2="http://schemas.microsoft.com/office/drawing/2015/06/chart">
            <c:ext xmlns:c16="http://schemas.microsoft.com/office/drawing/2014/chart" uri="{C3380CC4-5D6E-409C-BE32-E72D297353CC}">
              <c16:uniqueId val="{0000000F-D488-4367-84C0-F3E8D0D4D65E}"/>
            </c:ext>
          </c:extLst>
        </c:ser>
        <c:dLbls>
          <c:showLegendKey val="0"/>
          <c:showVal val="0"/>
          <c:showCatName val="0"/>
          <c:showSerName val="0"/>
          <c:showPercent val="0"/>
          <c:showBubbleSize val="0"/>
        </c:dLbls>
        <c:gapWidth val="95"/>
        <c:overlap val="-1"/>
        <c:axId val="809677440"/>
        <c:axId val="687433632"/>
      </c:barChart>
      <c:catAx>
        <c:axId val="839388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839389920"/>
        <c:crosses val="autoZero"/>
        <c:auto val="1"/>
        <c:lblAlgn val="ctr"/>
        <c:lblOffset val="100"/>
        <c:noMultiLvlLbl val="0"/>
      </c:catAx>
      <c:valAx>
        <c:axId val="83938992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839388744"/>
        <c:crosses val="autoZero"/>
        <c:crossBetween val="between"/>
      </c:valAx>
      <c:valAx>
        <c:axId val="687433632"/>
        <c:scaling>
          <c:orientation val="minMax"/>
          <c:max val="4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809677440"/>
        <c:crosses val="max"/>
        <c:crossBetween val="between"/>
      </c:valAx>
      <c:catAx>
        <c:axId val="809677440"/>
        <c:scaling>
          <c:orientation val="minMax"/>
        </c:scaling>
        <c:delete val="1"/>
        <c:axPos val="b"/>
        <c:numFmt formatCode="General" sourceLinked="1"/>
        <c:majorTickMark val="out"/>
        <c:minorTickMark val="none"/>
        <c:tickLblPos val="nextTo"/>
        <c:crossAx val="687433632"/>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ayout>
        <c:manualLayout>
          <c:xMode val="edge"/>
          <c:yMode val="edge"/>
          <c:x val="0.32201796620388579"/>
          <c:y val="0.9107137308700235"/>
          <c:w val="0.35596406759222848"/>
          <c:h val="8.42912660995437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gradFill>
      <a:gsLst>
        <a:gs pos="0">
          <a:schemeClr val="accent6">
            <a:lumMod val="0"/>
            <a:lumOff val="100000"/>
          </a:schemeClr>
        </a:gs>
        <a:gs pos="35000">
          <a:schemeClr val="accent6">
            <a:lumMod val="0"/>
            <a:lumOff val="100000"/>
          </a:schemeClr>
        </a:gs>
        <a:gs pos="100000">
          <a:schemeClr val="bg1">
            <a:lumMod val="95000"/>
          </a:schemeClr>
        </a:gs>
      </a:gsLst>
      <a:path path="circle">
        <a:fillToRect l="50000" t="-80000" r="50000" b="180000"/>
      </a:path>
    </a:gradFill>
    <a:ln w="9525" cap="flat" cmpd="sng" algn="ctr">
      <a:noFill/>
      <a:round/>
    </a:ln>
    <a:effectLst>
      <a:outerShdw blurRad="50800" dist="50800" dir="5400000" algn="ctr" rotWithShape="0">
        <a:schemeClr val="bg1">
          <a:lumMod val="95000"/>
        </a:schemeClr>
      </a:outerShdw>
    </a:effectLst>
  </c:spPr>
  <c:txPr>
    <a:bodyPr/>
    <a:lstStyle/>
    <a:p>
      <a:pPr>
        <a:defRPr/>
      </a:pPr>
      <a:endParaRPr lang="et-EE"/>
    </a:p>
  </c:txPr>
  <c:printSettings>
    <c:headerFooter/>
    <c:pageMargins b="0.75" l="0.7" r="0.7" t="0.75" header="0.3" footer="0.3"/>
    <c:pageSetup orientation="landscape"/>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445658779511131E-2"/>
          <c:y val="3.1749595130395936E-2"/>
          <c:w val="0.94305756301010335"/>
          <c:h val="0.86464101561772866"/>
        </c:manualLayout>
      </c:layout>
      <c:barChart>
        <c:barDir val="col"/>
        <c:grouping val="clustered"/>
        <c:varyColors val="0"/>
        <c:ser>
          <c:idx val="0"/>
          <c:order val="0"/>
          <c:tx>
            <c:strRef>
              <c:f>'10.'!$D$3:$E$3</c:f>
              <c:strCache>
                <c:ptCount val="1"/>
                <c:pt idx="0">
                  <c:v>Riigimetskonnad</c:v>
                </c:pt>
              </c:strCache>
            </c:strRef>
          </c:tx>
          <c:spPr>
            <a:gradFill flip="none" rotWithShape="1">
              <a:gsLst>
                <a:gs pos="70000">
                  <a:schemeClr val="tx2">
                    <a:lumMod val="40000"/>
                    <a:lumOff val="60000"/>
                  </a:schemeClr>
                </a:gs>
                <a:gs pos="0">
                  <a:schemeClr val="tx2">
                    <a:lumMod val="60000"/>
                    <a:lumOff val="40000"/>
                  </a:schemeClr>
                </a:gs>
                <a:gs pos="100000">
                  <a:schemeClr val="bg1"/>
                </a:gs>
              </a:gsLst>
              <a:path path="circle">
                <a:fillToRect l="50000" t="-80000" r="50000" b="180000"/>
              </a:path>
              <a:tileRect/>
            </a:gradFill>
            <a:ln>
              <a:solidFill>
                <a:srgbClr val="002060"/>
              </a:solidFill>
            </a:ln>
            <a:effectLst/>
          </c:spPr>
          <c:invertIfNegative val="0"/>
          <c:dLbls>
            <c:dLbl>
              <c:idx val="4"/>
              <c:layout>
                <c:manualLayout>
                  <c:x val="0"/>
                  <c:y val="1.44927536231884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84F-4693-85C3-0BE81EDC3999}"/>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('10.'!$A$13,'10.'!$A$6:$A$12)</c:f>
              <c:strCache>
                <c:ptCount val="8"/>
                <c:pt idx="0">
                  <c:v>Keskmine</c:v>
                </c:pt>
                <c:pt idx="1">
                  <c:v>Mänd</c:v>
                </c:pt>
                <c:pt idx="2">
                  <c:v>Kuusk</c:v>
                </c:pt>
                <c:pt idx="3">
                  <c:v>Kask</c:v>
                </c:pt>
                <c:pt idx="4">
                  <c:v>Haab</c:v>
                </c:pt>
                <c:pt idx="5">
                  <c:v>Sanglepp</c:v>
                </c:pt>
                <c:pt idx="6">
                  <c:v>Hall lepp</c:v>
                </c:pt>
                <c:pt idx="7">
                  <c:v>Teised</c:v>
                </c:pt>
              </c:strCache>
            </c:strRef>
          </c:cat>
          <c:val>
            <c:numRef>
              <c:f>('10.'!$D$13,'10.'!$D$6:$D$12)</c:f>
              <c:numCache>
                <c:formatCode>0</c:formatCode>
                <c:ptCount val="8"/>
                <c:pt idx="0">
                  <c:v>233.21700000000001</c:v>
                </c:pt>
                <c:pt idx="1">
                  <c:v>241.17</c:v>
                </c:pt>
                <c:pt idx="2">
                  <c:v>239.00399999999999</c:v>
                </c:pt>
                <c:pt idx="3">
                  <c:v>201.14099999999999</c:v>
                </c:pt>
                <c:pt idx="4">
                  <c:v>339.27</c:v>
                </c:pt>
                <c:pt idx="5">
                  <c:v>245.90299999999999</c:v>
                </c:pt>
                <c:pt idx="6">
                  <c:v>195.73400000000001</c:v>
                </c:pt>
                <c:pt idx="7">
                  <c:v>210.364</c:v>
                </c:pt>
              </c:numCache>
            </c:numRef>
          </c:val>
          <c:extLst xmlns:c16r2="http://schemas.microsoft.com/office/drawing/2015/06/chart">
            <c:ext xmlns:c16="http://schemas.microsoft.com/office/drawing/2014/chart" uri="{C3380CC4-5D6E-409C-BE32-E72D297353CC}">
              <c16:uniqueId val="{00000001-184F-4693-85C3-0BE81EDC3999}"/>
            </c:ext>
          </c:extLst>
        </c:ser>
        <c:ser>
          <c:idx val="1"/>
          <c:order val="1"/>
          <c:tx>
            <c:strRef>
              <c:f>'10.'!$F$3:$G$3</c:f>
              <c:strCache>
                <c:ptCount val="1"/>
                <c:pt idx="0">
                  <c:v>Teised valdajad</c:v>
                </c:pt>
              </c:strCache>
            </c:strRef>
          </c:tx>
          <c:spPr>
            <a:gradFill>
              <a:gsLst>
                <a:gs pos="70000">
                  <a:schemeClr val="accent6">
                    <a:lumMod val="60000"/>
                    <a:lumOff val="40000"/>
                  </a:schemeClr>
                </a:gs>
                <a:gs pos="0">
                  <a:schemeClr val="accent6">
                    <a:lumMod val="75000"/>
                  </a:schemeClr>
                </a:gs>
                <a:gs pos="100000">
                  <a:schemeClr val="bg1"/>
                </a:gs>
              </a:gsLst>
              <a:path path="circle">
                <a:fillToRect l="50000" t="-80000" r="50000" b="180000"/>
              </a:path>
            </a:gradFill>
            <a:ln>
              <a:solidFill>
                <a:schemeClr val="accent6">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('10.'!$A$13,'10.'!$A$6:$A$12)</c:f>
              <c:strCache>
                <c:ptCount val="8"/>
                <c:pt idx="0">
                  <c:v>Keskmine</c:v>
                </c:pt>
                <c:pt idx="1">
                  <c:v>Mänd</c:v>
                </c:pt>
                <c:pt idx="2">
                  <c:v>Kuusk</c:v>
                </c:pt>
                <c:pt idx="3">
                  <c:v>Kask</c:v>
                </c:pt>
                <c:pt idx="4">
                  <c:v>Haab</c:v>
                </c:pt>
                <c:pt idx="5">
                  <c:v>Sanglepp</c:v>
                </c:pt>
                <c:pt idx="6">
                  <c:v>Hall lepp</c:v>
                </c:pt>
                <c:pt idx="7">
                  <c:v>Teised</c:v>
                </c:pt>
              </c:strCache>
            </c:strRef>
          </c:cat>
          <c:val>
            <c:numRef>
              <c:f>('10.'!$F$13,'10.'!$F$6:$F$12)</c:f>
              <c:numCache>
                <c:formatCode>0</c:formatCode>
                <c:ptCount val="8"/>
                <c:pt idx="0">
                  <c:v>206.23500000000001</c:v>
                </c:pt>
                <c:pt idx="1">
                  <c:v>255.15600000000001</c:v>
                </c:pt>
                <c:pt idx="2">
                  <c:v>244.63900000000001</c:v>
                </c:pt>
                <c:pt idx="3">
                  <c:v>182.30099999999999</c:v>
                </c:pt>
                <c:pt idx="4">
                  <c:v>216.44</c:v>
                </c:pt>
                <c:pt idx="5">
                  <c:v>202.655</c:v>
                </c:pt>
                <c:pt idx="6">
                  <c:v>148.553</c:v>
                </c:pt>
                <c:pt idx="7">
                  <c:v>185.12700000000001</c:v>
                </c:pt>
              </c:numCache>
            </c:numRef>
          </c:val>
          <c:extLst xmlns:c16r2="http://schemas.microsoft.com/office/drawing/2015/06/chart">
            <c:ext xmlns:c16="http://schemas.microsoft.com/office/drawing/2014/chart" uri="{C3380CC4-5D6E-409C-BE32-E72D297353CC}">
              <c16:uniqueId val="{00000002-184F-4693-85C3-0BE81EDC3999}"/>
            </c:ext>
          </c:extLst>
        </c:ser>
        <c:dLbls>
          <c:showLegendKey val="0"/>
          <c:showVal val="0"/>
          <c:showCatName val="0"/>
          <c:showSerName val="0"/>
          <c:showPercent val="0"/>
          <c:showBubbleSize val="0"/>
        </c:dLbls>
        <c:gapWidth val="219"/>
        <c:overlap val="-27"/>
        <c:axId val="809682144"/>
        <c:axId val="809679008"/>
      </c:barChart>
      <c:catAx>
        <c:axId val="80968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809679008"/>
        <c:crosses val="autoZero"/>
        <c:auto val="1"/>
        <c:lblAlgn val="ctr"/>
        <c:lblOffset val="100"/>
        <c:noMultiLvlLbl val="0"/>
      </c:catAx>
      <c:valAx>
        <c:axId val="809679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809682144"/>
        <c:crosses val="autoZero"/>
        <c:crossBetween val="between"/>
      </c:valAx>
      <c:spPr>
        <a:gradFill>
          <a:gsLst>
            <a:gs pos="75000">
              <a:schemeClr val="accent3">
                <a:lumMod val="20000"/>
                <a:lumOff val="80000"/>
              </a:schemeClr>
            </a:gs>
            <a:gs pos="0">
              <a:schemeClr val="bg1"/>
            </a:gs>
            <a:gs pos="100000">
              <a:schemeClr val="accent3">
                <a:lumMod val="60000"/>
                <a:lumOff val="40000"/>
              </a:schemeClr>
            </a:gs>
          </a:gsLst>
          <a:path path="circle">
            <a:fillToRect l="50000" t="-80000" r="50000" b="180000"/>
          </a:path>
        </a:gradFill>
        <a:ln>
          <a:noFill/>
        </a:ln>
        <a:effectLst/>
      </c:spPr>
    </c:plotArea>
    <c:legend>
      <c:legendPos val="r"/>
      <c:layout>
        <c:manualLayout>
          <c:xMode val="edge"/>
          <c:yMode val="edge"/>
          <c:x val="0.8147970337661663"/>
          <c:y val="5.6133712452610091E-2"/>
          <c:w val="0.16669012742439862"/>
          <c:h val="0.1842948356383818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b="1"/>
              <a:t>Metsamaa tagavara juurdekasv enamuspuuliigiti</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156284972783904"/>
          <c:y val="0.11090583431159355"/>
          <c:w val="0.86839780024949764"/>
          <c:h val="0.81014036590397021"/>
        </c:manualLayout>
      </c:layout>
      <c:bar3DChart>
        <c:barDir val="col"/>
        <c:grouping val="stacked"/>
        <c:varyColors val="0"/>
        <c:ser>
          <c:idx val="0"/>
          <c:order val="0"/>
          <c:tx>
            <c:strRef>
              <c:f>'11.'!$F$3:$I$3</c:f>
              <c:strCache>
                <c:ptCount val="1"/>
                <c:pt idx="0">
                  <c:v>Riigimetskonnad</c:v>
                </c:pt>
              </c:strCache>
            </c:strRef>
          </c:tx>
          <c:spPr>
            <a:solidFill>
              <a:schemeClr val="accent1">
                <a:lumMod val="40000"/>
                <a:lumOff val="60000"/>
              </a:schemeClr>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'11.'!$A$6:$A$12</c:f>
              <c:strCache>
                <c:ptCount val="7"/>
                <c:pt idx="0">
                  <c:v>Mänd</c:v>
                </c:pt>
                <c:pt idx="1">
                  <c:v>Kuusk</c:v>
                </c:pt>
                <c:pt idx="2">
                  <c:v>Kask</c:v>
                </c:pt>
                <c:pt idx="3">
                  <c:v>Haab</c:v>
                </c:pt>
                <c:pt idx="4">
                  <c:v>Sanglepp</c:v>
                </c:pt>
                <c:pt idx="5">
                  <c:v>Hall lepp</c:v>
                </c:pt>
                <c:pt idx="6">
                  <c:v>Teised</c:v>
                </c:pt>
              </c:strCache>
            </c:strRef>
          </c:cat>
          <c:val>
            <c:numRef>
              <c:f>'11.'!$F$6:$F$12</c:f>
              <c:numCache>
                <c:formatCode>#,##0.0</c:formatCode>
                <c:ptCount val="7"/>
                <c:pt idx="0">
                  <c:v>2651.1750000000002</c:v>
                </c:pt>
                <c:pt idx="1">
                  <c:v>1903.8920000000001</c:v>
                </c:pt>
                <c:pt idx="2">
                  <c:v>1775.0709999999999</c:v>
                </c:pt>
                <c:pt idx="3">
                  <c:v>571.34100000000001</c:v>
                </c:pt>
                <c:pt idx="4">
                  <c:v>286.69799999999998</c:v>
                </c:pt>
                <c:pt idx="5">
                  <c:v>237.54900000000001</c:v>
                </c:pt>
                <c:pt idx="6">
                  <c:v>34.457000000000001</c:v>
                </c:pt>
              </c:numCache>
            </c:numRef>
          </c:val>
          <c:extLst xmlns:c16r2="http://schemas.microsoft.com/office/drawing/2015/06/chart">
            <c:ext xmlns:c16="http://schemas.microsoft.com/office/drawing/2014/chart" uri="{C3380CC4-5D6E-409C-BE32-E72D297353CC}">
              <c16:uniqueId val="{00000000-0F06-467F-BD32-91D758DAC5FC}"/>
            </c:ext>
          </c:extLst>
        </c:ser>
        <c:ser>
          <c:idx val="1"/>
          <c:order val="1"/>
          <c:tx>
            <c:strRef>
              <c:f>'11.'!$J$3:$M$3</c:f>
              <c:strCache>
                <c:ptCount val="1"/>
                <c:pt idx="0">
                  <c:v>Teised valdajad</c:v>
                </c:pt>
              </c:strCache>
            </c:strRef>
          </c:tx>
          <c:spPr>
            <a:solidFill>
              <a:schemeClr val="accent6">
                <a:lumMod val="40000"/>
                <a:lumOff val="60000"/>
              </a:schemeClr>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'11.'!$A$6:$A$12</c:f>
              <c:strCache>
                <c:ptCount val="7"/>
                <c:pt idx="0">
                  <c:v>Mänd</c:v>
                </c:pt>
                <c:pt idx="1">
                  <c:v>Kuusk</c:v>
                </c:pt>
                <c:pt idx="2">
                  <c:v>Kask</c:v>
                </c:pt>
                <c:pt idx="3">
                  <c:v>Haab</c:v>
                </c:pt>
                <c:pt idx="4">
                  <c:v>Sanglepp</c:v>
                </c:pt>
                <c:pt idx="5">
                  <c:v>Hall lepp</c:v>
                </c:pt>
                <c:pt idx="6">
                  <c:v>Teised</c:v>
                </c:pt>
              </c:strCache>
            </c:strRef>
          </c:cat>
          <c:val>
            <c:numRef>
              <c:f>'11.'!$J$6:$J$12</c:f>
              <c:numCache>
                <c:formatCode>#,##0.0</c:formatCode>
                <c:ptCount val="7"/>
                <c:pt idx="0">
                  <c:v>1732.2249999999999</c:v>
                </c:pt>
                <c:pt idx="1">
                  <c:v>1634.277</c:v>
                </c:pt>
                <c:pt idx="2">
                  <c:v>2433.9369999999999</c:v>
                </c:pt>
                <c:pt idx="3">
                  <c:v>805.48199999999997</c:v>
                </c:pt>
                <c:pt idx="4">
                  <c:v>400.05900000000003</c:v>
                </c:pt>
                <c:pt idx="5">
                  <c:v>1199.4559999999999</c:v>
                </c:pt>
                <c:pt idx="6">
                  <c:v>154.65799999999999</c:v>
                </c:pt>
              </c:numCache>
            </c:numRef>
          </c:val>
          <c:extLst xmlns:c16r2="http://schemas.microsoft.com/office/drawing/2015/06/chart">
            <c:ext xmlns:c16="http://schemas.microsoft.com/office/drawing/2014/chart" uri="{C3380CC4-5D6E-409C-BE32-E72D297353CC}">
              <c16:uniqueId val="{00000001-0F06-467F-BD32-91D758DAC5FC}"/>
            </c:ext>
          </c:extLst>
        </c:ser>
        <c:dLbls>
          <c:showLegendKey val="0"/>
          <c:showVal val="0"/>
          <c:showCatName val="0"/>
          <c:showSerName val="0"/>
          <c:showPercent val="0"/>
          <c:showBubbleSize val="0"/>
        </c:dLbls>
        <c:gapWidth val="150"/>
        <c:shape val="box"/>
        <c:axId val="809677832"/>
        <c:axId val="809684104"/>
        <c:axId val="0"/>
      </c:bar3DChart>
      <c:catAx>
        <c:axId val="809677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809684104"/>
        <c:crossesAt val="0"/>
        <c:auto val="1"/>
        <c:lblAlgn val="ctr"/>
        <c:lblOffset val="100"/>
        <c:noMultiLvlLbl val="0"/>
      </c:catAx>
      <c:valAx>
        <c:axId val="809684104"/>
        <c:scaling>
          <c:orientation val="minMax"/>
          <c:max val="5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809677832"/>
        <c:crosses val="autoZero"/>
        <c:crossBetween val="between"/>
      </c:valAx>
      <c:spPr>
        <a:noFill/>
        <a:ln>
          <a:noFill/>
        </a:ln>
        <a:effectLst/>
      </c:spPr>
    </c:plotArea>
    <c:legend>
      <c:legendPos val="r"/>
      <c:layout>
        <c:manualLayout>
          <c:xMode val="edge"/>
          <c:yMode val="edge"/>
          <c:x val="0.77026630458762702"/>
          <c:y val="0.13379504443634424"/>
          <c:w val="0.17471586556010604"/>
          <c:h val="0.1224795651026976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7">
  <a:schemeClr val="accent4"/>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12</xdr:col>
      <xdr:colOff>38100</xdr:colOff>
      <xdr:row>2</xdr:row>
      <xdr:rowOff>57150</xdr:rowOff>
    </xdr:from>
    <xdr:to>
      <xdr:col>22</xdr:col>
      <xdr:colOff>355600</xdr:colOff>
      <xdr:row>22</xdr:row>
      <xdr:rowOff>69850</xdr:rowOff>
    </xdr:to>
    <xdr:graphicFrame macro="">
      <xdr:nvGraphicFramePr>
        <xdr:cNvPr id="9" name="Diagramm 8">
          <a:extLst>
            <a:ext uri="{FF2B5EF4-FFF2-40B4-BE49-F238E27FC236}">
              <a16:creationId xmlns:a16="http://schemas.microsoft.com/office/drawing/2014/main" xmlns="" id="{7D7E7447-C1E4-4303-93A4-577E0087B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95250</xdr:colOff>
      <xdr:row>2</xdr:row>
      <xdr:rowOff>0</xdr:rowOff>
    </xdr:from>
    <xdr:to>
      <xdr:col>22</xdr:col>
      <xdr:colOff>428625</xdr:colOff>
      <xdr:row>14</xdr:row>
      <xdr:rowOff>42864</xdr:rowOff>
    </xdr:to>
    <xdr:graphicFrame macro="">
      <xdr:nvGraphicFramePr>
        <xdr:cNvPr id="2" name="Diagramm 1">
          <a:extLst>
            <a:ext uri="{FF2B5EF4-FFF2-40B4-BE49-F238E27FC236}">
              <a16:creationId xmlns:a16="http://schemas.microsoft.com/office/drawing/2014/main" xmlns="" id="{9058DAD4-A35D-44E2-A32C-A462DF3C7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0.02191</cdr:x>
      <cdr:y>0.0538</cdr:y>
    </cdr:from>
    <cdr:to>
      <cdr:x>0.10851</cdr:x>
      <cdr:y>0.14079</cdr:y>
    </cdr:to>
    <cdr:sp macro="" textlink="">
      <cdr:nvSpPr>
        <cdr:cNvPr id="3" name="TextBox 2"/>
        <cdr:cNvSpPr txBox="1"/>
      </cdr:nvSpPr>
      <cdr:spPr>
        <a:xfrm xmlns:a="http://schemas.openxmlformats.org/drawingml/2006/main">
          <a:off x="136525" y="223840"/>
          <a:ext cx="539751" cy="3619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1000" baseline="0"/>
            <a:t>tuh.tm</a:t>
          </a:r>
        </a:p>
        <a:p xmlns:a="http://schemas.openxmlformats.org/drawingml/2006/main">
          <a:pPr algn="ctr"/>
          <a:r>
            <a:rPr lang="et-EE" sz="1000" baseline="0"/>
            <a:t>aastas</a:t>
          </a:r>
          <a:endParaRPr lang="et-EE" sz="1000"/>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76200</xdr:colOff>
      <xdr:row>13</xdr:row>
      <xdr:rowOff>66675</xdr:rowOff>
    </xdr:from>
    <xdr:to>
      <xdr:col>24</xdr:col>
      <xdr:colOff>246168</xdr:colOff>
      <xdr:row>13</xdr:row>
      <xdr:rowOff>3165475</xdr:rowOff>
    </xdr:to>
    <xdr:graphicFrame macro="">
      <xdr:nvGraphicFramePr>
        <xdr:cNvPr id="7" name="Diagramm 6">
          <a:extLst>
            <a:ext uri="{FF2B5EF4-FFF2-40B4-BE49-F238E27FC236}">
              <a16:creationId xmlns:a16="http://schemas.microsoft.com/office/drawing/2014/main" xmlns="" id="{FEDC7EB8-F0A9-4A8C-BE45-305BD92EE0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0.00201</cdr:x>
      <cdr:y>0.01687</cdr:y>
    </cdr:from>
    <cdr:to>
      <cdr:x>0.06902</cdr:x>
      <cdr:y>0.097</cdr:y>
    </cdr:to>
    <cdr:sp macro="" textlink="">
      <cdr:nvSpPr>
        <cdr:cNvPr id="4" name="TextBox 1"/>
        <cdr:cNvSpPr txBox="1"/>
      </cdr:nvSpPr>
      <cdr:spPr>
        <a:xfrm xmlns:a="http://schemas.openxmlformats.org/drawingml/2006/main">
          <a:off x="18754" y="48882"/>
          <a:ext cx="624313" cy="23217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1100" baseline="0"/>
            <a:t>tuh. ha</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42</xdr:row>
      <xdr:rowOff>123825</xdr:rowOff>
    </xdr:from>
    <xdr:to>
      <xdr:col>12</xdr:col>
      <xdr:colOff>542925</xdr:colOff>
      <xdr:row>75</xdr:row>
      <xdr:rowOff>63500</xdr:rowOff>
    </xdr:to>
    <xdr:graphicFrame macro="">
      <xdr:nvGraphicFramePr>
        <xdr:cNvPr id="2" name="Diagramm 1">
          <a:extLst>
            <a:ext uri="{FF2B5EF4-FFF2-40B4-BE49-F238E27FC236}">
              <a16:creationId xmlns:a16="http://schemas.microsoft.com/office/drawing/2014/main" xmlns="" id="{48EC807C-3F32-4CC7-ADC2-FE736D397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79375</xdr:colOff>
      <xdr:row>42</xdr:row>
      <xdr:rowOff>142875</xdr:rowOff>
    </xdr:from>
    <xdr:to>
      <xdr:col>24</xdr:col>
      <xdr:colOff>466725</xdr:colOff>
      <xdr:row>75</xdr:row>
      <xdr:rowOff>111125</xdr:rowOff>
    </xdr:to>
    <xdr:graphicFrame macro="">
      <xdr:nvGraphicFramePr>
        <xdr:cNvPr id="4" name="Diagramm 3">
          <a:extLst>
            <a:ext uri="{FF2B5EF4-FFF2-40B4-BE49-F238E27FC236}">
              <a16:creationId xmlns:a16="http://schemas.microsoft.com/office/drawing/2014/main" xmlns="" id="{2CAF6499-D425-455D-AF85-A5F0F9076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0.0061</cdr:x>
      <cdr:y>0.01604</cdr:y>
    </cdr:from>
    <cdr:to>
      <cdr:x>0.0849</cdr:x>
      <cdr:y>0.09906</cdr:y>
    </cdr:to>
    <cdr:sp macro="" textlink="">
      <cdr:nvSpPr>
        <cdr:cNvPr id="2" name="TextBox 1"/>
        <cdr:cNvSpPr txBox="1"/>
      </cdr:nvSpPr>
      <cdr:spPr>
        <a:xfrm xmlns:a="http://schemas.openxmlformats.org/drawingml/2006/main">
          <a:off x="50800" y="50800"/>
          <a:ext cx="656780" cy="26293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1100" baseline="0"/>
            <a:t>tuh. ha</a:t>
          </a:r>
        </a:p>
      </cdr:txBody>
    </cdr:sp>
  </cdr:relSizeAnchor>
</c:userShapes>
</file>

<file path=xl/drawings/drawing16.xml><?xml version="1.0" encoding="utf-8"?>
<c:userShapes xmlns:c="http://schemas.openxmlformats.org/drawingml/2006/chart">
  <cdr:relSizeAnchor xmlns:cdr="http://schemas.openxmlformats.org/drawingml/2006/chartDrawing">
    <cdr:from>
      <cdr:x>0.0081</cdr:x>
      <cdr:y>0.01746</cdr:y>
    </cdr:from>
    <cdr:to>
      <cdr:x>0.08355</cdr:x>
      <cdr:y>0.08728</cdr:y>
    </cdr:to>
    <cdr:sp macro="" textlink="">
      <cdr:nvSpPr>
        <cdr:cNvPr id="2" name="TextBox 1"/>
        <cdr:cNvSpPr txBox="1"/>
      </cdr:nvSpPr>
      <cdr:spPr>
        <a:xfrm xmlns:a="http://schemas.openxmlformats.org/drawingml/2006/main">
          <a:off x="69849" y="55566"/>
          <a:ext cx="65087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1100"/>
            <a:t>tuh. ha</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85724</xdr:colOff>
      <xdr:row>46</xdr:row>
      <xdr:rowOff>18520</xdr:rowOff>
    </xdr:from>
    <xdr:to>
      <xdr:col>5</xdr:col>
      <xdr:colOff>209549</xdr:colOff>
      <xdr:row>65</xdr:row>
      <xdr:rowOff>12700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186267</xdr:colOff>
      <xdr:row>46</xdr:row>
      <xdr:rowOff>9525</xdr:rowOff>
    </xdr:from>
    <xdr:to>
      <xdr:col>12</xdr:col>
      <xdr:colOff>539750</xdr:colOff>
      <xdr:row>65</xdr:row>
      <xdr:rowOff>33866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123825</xdr:colOff>
      <xdr:row>45</xdr:row>
      <xdr:rowOff>142345</xdr:rowOff>
    </xdr:from>
    <xdr:to>
      <xdr:col>5</xdr:col>
      <xdr:colOff>247650</xdr:colOff>
      <xdr:row>64</xdr:row>
      <xdr:rowOff>127000</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256118</xdr:colOff>
      <xdr:row>45</xdr:row>
      <xdr:rowOff>101600</xdr:rowOff>
    </xdr:from>
    <xdr:to>
      <xdr:col>11</xdr:col>
      <xdr:colOff>1143000</xdr:colOff>
      <xdr:row>64</xdr:row>
      <xdr:rowOff>116416</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56</xdr:row>
      <xdr:rowOff>69272</xdr:rowOff>
    </xdr:from>
    <xdr:to>
      <xdr:col>13</xdr:col>
      <xdr:colOff>580160</xdr:colOff>
      <xdr:row>58</xdr:row>
      <xdr:rowOff>140106</xdr:rowOff>
    </xdr:to>
    <xdr:sp macro="" textlink="">
      <xdr:nvSpPr>
        <xdr:cNvPr id="3" name="TextBox 2"/>
        <xdr:cNvSpPr txBox="1"/>
      </xdr:nvSpPr>
      <xdr:spPr>
        <a:xfrm>
          <a:off x="0" y="11776363"/>
          <a:ext cx="8139546" cy="3998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200"/>
            <a:t>Maakonnal märgitud range kaitsega- ja kaitsemetsa % kokku metsamaast / range katsega metsa %</a:t>
          </a:r>
          <a:r>
            <a:rPr lang="et-EE" sz="1200" baseline="0"/>
            <a:t> metsamaast</a:t>
          </a:r>
          <a:endParaRPr lang="et-EE" sz="1200"/>
        </a:p>
      </xdr:txBody>
    </xdr:sp>
    <xdr:clientData/>
  </xdr:twoCellAnchor>
  <xdr:twoCellAnchor editAs="oneCell">
    <xdr:from>
      <xdr:col>0</xdr:col>
      <xdr:colOff>158750</xdr:colOff>
      <xdr:row>20</xdr:row>
      <xdr:rowOff>56284</xdr:rowOff>
    </xdr:from>
    <xdr:to>
      <xdr:col>14</xdr:col>
      <xdr:colOff>301625</xdr:colOff>
      <xdr:row>55</xdr:row>
      <xdr:rowOff>156650</xdr:rowOff>
    </xdr:to>
    <xdr:pic>
      <xdr:nvPicPr>
        <xdr:cNvPr id="5" name="Pilt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5930034"/>
          <a:ext cx="8318500" cy="56724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38100</xdr:colOff>
      <xdr:row>1</xdr:row>
      <xdr:rowOff>0</xdr:rowOff>
    </xdr:from>
    <xdr:to>
      <xdr:col>26</xdr:col>
      <xdr:colOff>180976</xdr:colOff>
      <xdr:row>21</xdr:row>
      <xdr:rowOff>33338</xdr:rowOff>
    </xdr:to>
    <xdr:graphicFrame macro="">
      <xdr:nvGraphicFramePr>
        <xdr:cNvPr id="2" name="Diagramm 1">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0.66893</cdr:x>
      <cdr:y>0.57869</cdr:y>
    </cdr:from>
    <cdr:to>
      <cdr:x>0.99864</cdr:x>
      <cdr:y>0.77563</cdr:y>
    </cdr:to>
    <cdr:sp macro="" textlink="">
      <cdr:nvSpPr>
        <cdr:cNvPr id="2" name="TextBox 1"/>
        <cdr:cNvSpPr txBox="1"/>
      </cdr:nvSpPr>
      <cdr:spPr>
        <a:xfrm xmlns:a="http://schemas.openxmlformats.org/drawingml/2006/main">
          <a:off x="4695825" y="3414713"/>
          <a:ext cx="2314575" cy="116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sz="1100"/>
        </a:p>
      </cdr:txBody>
    </cdr:sp>
  </cdr:relSizeAnchor>
  <cdr:relSizeAnchor xmlns:cdr="http://schemas.openxmlformats.org/drawingml/2006/chartDrawing">
    <cdr:from>
      <cdr:x>0.654</cdr:x>
      <cdr:y>0.57385</cdr:y>
    </cdr:from>
    <cdr:to>
      <cdr:x>0.98779</cdr:x>
      <cdr:y>0.82405</cdr:y>
    </cdr:to>
    <cdr:sp macro="" textlink="">
      <cdr:nvSpPr>
        <cdr:cNvPr id="3" name="TextBox 2"/>
        <cdr:cNvSpPr txBox="1"/>
      </cdr:nvSpPr>
      <cdr:spPr>
        <a:xfrm xmlns:a="http://schemas.openxmlformats.org/drawingml/2006/main">
          <a:off x="4591050" y="3386138"/>
          <a:ext cx="2343150" cy="1476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sz="1100"/>
        </a:p>
      </cdr:txBody>
    </cdr:sp>
  </cdr:relSizeAnchor>
  <cdr:relSizeAnchor xmlns:cdr="http://schemas.openxmlformats.org/drawingml/2006/chartDrawing">
    <cdr:from>
      <cdr:x>0.73541</cdr:x>
      <cdr:y>0.67877</cdr:y>
    </cdr:from>
    <cdr:to>
      <cdr:x>0.98779</cdr:x>
      <cdr:y>0.90315</cdr:y>
    </cdr:to>
    <cdr:sp macro="" textlink="">
      <cdr:nvSpPr>
        <cdr:cNvPr id="4" name="TextBox 3"/>
        <cdr:cNvSpPr txBox="1"/>
      </cdr:nvSpPr>
      <cdr:spPr>
        <a:xfrm xmlns:a="http://schemas.openxmlformats.org/drawingml/2006/main">
          <a:off x="5162550" y="4005262"/>
          <a:ext cx="1771650" cy="1323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sz="11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xdr:colOff>
      <xdr:row>10</xdr:row>
      <xdr:rowOff>66174</xdr:rowOff>
    </xdr:from>
    <xdr:to>
      <xdr:col>4</xdr:col>
      <xdr:colOff>209551</xdr:colOff>
      <xdr:row>22</xdr:row>
      <xdr:rowOff>266700</xdr:rowOff>
    </xdr:to>
    <xdr:graphicFrame macro="">
      <xdr:nvGraphicFramePr>
        <xdr:cNvPr id="2" name="Diagramm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409575</xdr:colOff>
      <xdr:row>10</xdr:row>
      <xdr:rowOff>19050</xdr:rowOff>
    </xdr:from>
    <xdr:to>
      <xdr:col>10</xdr:col>
      <xdr:colOff>666750</xdr:colOff>
      <xdr:row>22</xdr:row>
      <xdr:rowOff>133350</xdr:rowOff>
    </xdr:to>
    <xdr:graphicFrame macro="">
      <xdr:nvGraphicFramePr>
        <xdr:cNvPr id="3" name="Diagramm 2">
          <a:extLst>
            <a:ext uri="{FF2B5EF4-FFF2-40B4-BE49-F238E27FC236}">
              <a16:creationId xmlns:a16="http://schemas.microsoft.com/office/drawing/2014/main" xmlns="" id="{A3D493EF-BF50-4209-BD6B-3A51B4F73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70970</xdr:rowOff>
    </xdr:from>
    <xdr:to>
      <xdr:col>7</xdr:col>
      <xdr:colOff>378198</xdr:colOff>
      <xdr:row>26</xdr:row>
      <xdr:rowOff>139139</xdr:rowOff>
    </xdr:to>
    <xdr:graphicFrame macro="">
      <xdr:nvGraphicFramePr>
        <xdr:cNvPr id="2" name="Diagramm 1">
          <a:extLst>
            <a:ext uri="{FF2B5EF4-FFF2-40B4-BE49-F238E27FC236}">
              <a16:creationId xmlns:a16="http://schemas.microsoft.com/office/drawing/2014/main" xmlns="" id="{67DC8233-EE9F-4EB9-8B99-31177B6C8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246529</xdr:colOff>
      <xdr:row>13</xdr:row>
      <xdr:rowOff>111125</xdr:rowOff>
    </xdr:from>
    <xdr:to>
      <xdr:col>17</xdr:col>
      <xdr:colOff>649942</xdr:colOff>
      <xdr:row>26</xdr:row>
      <xdr:rowOff>160618</xdr:rowOff>
    </xdr:to>
    <xdr:graphicFrame macro="">
      <xdr:nvGraphicFramePr>
        <xdr:cNvPr id="6" name="Diagramm 5">
          <a:extLst>
            <a:ext uri="{FF2B5EF4-FFF2-40B4-BE49-F238E27FC236}">
              <a16:creationId xmlns:a16="http://schemas.microsoft.com/office/drawing/2014/main" xmlns="" id="{763F6055-5C49-45CB-A5C7-AB71F3306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76199</xdr:colOff>
      <xdr:row>13</xdr:row>
      <xdr:rowOff>126999</xdr:rowOff>
    </xdr:from>
    <xdr:to>
      <xdr:col>12</xdr:col>
      <xdr:colOff>507999</xdr:colOff>
      <xdr:row>28</xdr:row>
      <xdr:rowOff>47624</xdr:rowOff>
    </xdr:to>
    <xdr:graphicFrame macro="">
      <xdr:nvGraphicFramePr>
        <xdr:cNvPr id="2" name="Diagramm 1">
          <a:extLst>
            <a:ext uri="{FF2B5EF4-FFF2-40B4-BE49-F238E27FC236}">
              <a16:creationId xmlns:a16="http://schemas.microsoft.com/office/drawing/2014/main" xmlns="" id="{7A4250E7-0B87-4374-A5DB-AA8E27F4AD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cdr:x>
      <cdr:y>0</cdr:y>
    </cdr:from>
    <cdr:to>
      <cdr:x>0.07161</cdr:x>
      <cdr:y>0.1413</cdr:y>
    </cdr:to>
    <cdr:sp macro="" textlink="">
      <cdr:nvSpPr>
        <cdr:cNvPr id="2" name="TextBox 2"/>
        <cdr:cNvSpPr txBox="1"/>
      </cdr:nvSpPr>
      <cdr:spPr>
        <a:xfrm xmlns:a="http://schemas.openxmlformats.org/drawingml/2006/main">
          <a:off x="0" y="0"/>
          <a:ext cx="542925" cy="3714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1100"/>
            <a:t>täius</a:t>
          </a:r>
        </a:p>
        <a:p xmlns:a="http://schemas.openxmlformats.org/drawingml/2006/main">
          <a:pPr algn="ctr"/>
          <a:r>
            <a:rPr lang="et-EE" sz="1100"/>
            <a:t>%</a:t>
          </a:r>
        </a:p>
      </cdr:txBody>
    </cdr:sp>
  </cdr:relSizeAnchor>
  <cdr:relSizeAnchor xmlns:cdr="http://schemas.openxmlformats.org/drawingml/2006/chartDrawing">
    <cdr:from>
      <cdr:x>0.92337</cdr:x>
      <cdr:y>0</cdr:y>
    </cdr:from>
    <cdr:to>
      <cdr:x>1</cdr:x>
      <cdr:y>0.14493</cdr:y>
    </cdr:to>
    <cdr:sp macro="" textlink="">
      <cdr:nvSpPr>
        <cdr:cNvPr id="3" name="TextBox 2"/>
        <cdr:cNvSpPr txBox="1"/>
      </cdr:nvSpPr>
      <cdr:spPr>
        <a:xfrm xmlns:a="http://schemas.openxmlformats.org/drawingml/2006/main">
          <a:off x="7000875" y="0"/>
          <a:ext cx="581025" cy="381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1100"/>
            <a:t>G m</a:t>
          </a:r>
          <a:r>
            <a:rPr lang="et-EE" sz="1100" baseline="30000"/>
            <a:t>2</a:t>
          </a:r>
          <a:r>
            <a:rPr lang="et-EE" sz="1100" baseline="0"/>
            <a:t>/ha</a:t>
          </a:r>
          <a:endParaRPr lang="et-EE" sz="1100"/>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13</xdr:row>
      <xdr:rowOff>57150</xdr:rowOff>
    </xdr:from>
    <xdr:to>
      <xdr:col>7</xdr:col>
      <xdr:colOff>228600</xdr:colOff>
      <xdr:row>28</xdr:row>
      <xdr:rowOff>38100</xdr:rowOff>
    </xdr:to>
    <xdr:graphicFrame macro="">
      <xdr:nvGraphicFramePr>
        <xdr:cNvPr id="2" name="Diagramm 1">
          <a:extLst>
            <a:ext uri="{FF2B5EF4-FFF2-40B4-BE49-F238E27FC236}">
              <a16:creationId xmlns:a16="http://schemas.microsoft.com/office/drawing/2014/main" xmlns="" id="{774FD2AE-D0BF-47C4-9186-3B02E447A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0.04506</cdr:x>
      <cdr:y>0.02128</cdr:y>
    </cdr:from>
    <cdr:to>
      <cdr:x>0.1214</cdr:x>
      <cdr:y>0.14894</cdr:y>
    </cdr:to>
    <cdr:sp macro="" textlink="">
      <cdr:nvSpPr>
        <cdr:cNvPr id="2" name="TextBox 1">
          <a:extLst xmlns:a="http://schemas.openxmlformats.org/drawingml/2006/main">
            <a:ext uri="{FF2B5EF4-FFF2-40B4-BE49-F238E27FC236}">
              <a16:creationId xmlns:a16="http://schemas.microsoft.com/office/drawing/2014/main" xmlns="" id="{0F2276EE-43DC-42DE-8A2E-E450C7F6D38E}"/>
            </a:ext>
          </a:extLst>
        </cdr:cNvPr>
        <cdr:cNvSpPr txBox="1"/>
      </cdr:nvSpPr>
      <cdr:spPr>
        <a:xfrm xmlns:a="http://schemas.openxmlformats.org/drawingml/2006/main">
          <a:off x="342900" y="57150"/>
          <a:ext cx="58102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1100"/>
            <a:t>tm/ha</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MI_arhiiv\SMI%20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ukord"/>
      <sheetName val="1"/>
      <sheetName val="j1"/>
      <sheetName val="2a, j2"/>
      <sheetName val="2b, j2"/>
      <sheetName val="3"/>
      <sheetName val="j3"/>
      <sheetName val="4"/>
      <sheetName val="j4"/>
      <sheetName val="5"/>
      <sheetName val="6"/>
      <sheetName val="6h"/>
      <sheetName val="7"/>
      <sheetName val="8, j7"/>
      <sheetName val="8g"/>
      <sheetName val="9"/>
      <sheetName val="j9"/>
      <sheetName val="10"/>
      <sheetName val="j10"/>
      <sheetName val="11x"/>
      <sheetName val="j11"/>
      <sheetName val="11"/>
      <sheetName val="11b"/>
      <sheetName val="11c"/>
      <sheetName val="12"/>
      <sheetName val="12b"/>
      <sheetName val="13"/>
      <sheetName val="13b"/>
      <sheetName val="14"/>
      <sheetName val="14x"/>
      <sheetName val="j14"/>
      <sheetName val="14b"/>
      <sheetName val="14c"/>
      <sheetName val="15"/>
      <sheetName val="j15"/>
      <sheetName val="15c"/>
      <sheetName val="15b"/>
      <sheetName val="15x"/>
      <sheetName val="15y"/>
      <sheetName val="16"/>
      <sheetName val="16b"/>
      <sheetName val="j16a"/>
      <sheetName val="j16b"/>
      <sheetName val="17"/>
      <sheetName val="j17"/>
      <sheetName val="17b"/>
      <sheetName val="17c"/>
      <sheetName val="17h"/>
      <sheetName val="17t"/>
      <sheetName val="17k"/>
      <sheetName val="18"/>
      <sheetName val="j18-19"/>
      <sheetName val="18b"/>
      <sheetName val="18c"/>
      <sheetName val="19"/>
      <sheetName val="19a"/>
      <sheetName val="19b"/>
      <sheetName val="19c"/>
      <sheetName val="20"/>
      <sheetName val="20b"/>
      <sheetName val="20c"/>
      <sheetName val="21a"/>
      <sheetName val="21b"/>
      <sheetName val="21c"/>
      <sheetName val="21d"/>
      <sheetName val="21xxx"/>
      <sheetName val="22"/>
      <sheetName val="23"/>
      <sheetName val="24"/>
      <sheetName val="j24"/>
      <sheetName val="24b"/>
      <sheetName val="24c"/>
      <sheetName val="24x"/>
      <sheetName val="24y"/>
      <sheetName val="25"/>
      <sheetName val="26"/>
      <sheetName val="27"/>
      <sheetName val="28"/>
      <sheetName val="28b"/>
      <sheetName val="28c"/>
      <sheetName val="29"/>
      <sheetName val="30"/>
      <sheetName val="a31"/>
      <sheetName val="a32"/>
      <sheetName val="a33"/>
      <sheetName val="aj33"/>
      <sheetName val="34, 35"/>
      <sheetName val="36"/>
      <sheetName val="37"/>
      <sheetName val="38, 39"/>
      <sheetName val="40...42"/>
      <sheetName val="43...45"/>
    </sheetNames>
    <sheetDataSet>
      <sheetData sheetId="0">
        <row r="1">
          <cell r="A1" t="str">
            <v xml:space="preserve"> « EESTI METSAD 2002 » tabelid ja joonised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
  <dimension ref="A1:C29"/>
  <sheetViews>
    <sheetView showGridLines="0" zoomScale="70" zoomScaleNormal="70" workbookViewId="0">
      <selection activeCell="H19" sqref="H19"/>
    </sheetView>
  </sheetViews>
  <sheetFormatPr defaultColWidth="11.42578125" defaultRowHeight="12.75"/>
  <cols>
    <col min="1" max="1" width="3.5703125" customWidth="1"/>
    <col min="2" max="2" width="7.7109375" customWidth="1"/>
    <col min="3" max="3" width="111.7109375" customWidth="1"/>
  </cols>
  <sheetData>
    <row r="1" spans="1:3">
      <c r="B1" s="542">
        <v>2021</v>
      </c>
    </row>
    <row r="2" spans="1:3" ht="46.5" customHeight="1">
      <c r="C2" s="1" t="s">
        <v>0</v>
      </c>
    </row>
    <row r="4" spans="1:3" ht="26.25" customHeight="1">
      <c r="A4" s="10"/>
      <c r="B4" s="3" t="s">
        <v>1</v>
      </c>
      <c r="C4" s="10" t="s">
        <v>2</v>
      </c>
    </row>
    <row r="5" spans="1:3" ht="26.25" customHeight="1">
      <c r="A5" s="10"/>
      <c r="B5" s="2" t="s">
        <v>346</v>
      </c>
      <c r="C5" s="10" t="s">
        <v>3</v>
      </c>
    </row>
    <row r="6" spans="1:3" ht="26.25" customHeight="1">
      <c r="A6" s="10"/>
      <c r="B6" s="5" t="s">
        <v>4</v>
      </c>
      <c r="C6" s="10" t="s">
        <v>5</v>
      </c>
    </row>
    <row r="7" spans="1:3" ht="26.25" customHeight="1">
      <c r="A7" s="10"/>
      <c r="B7" s="6" t="s">
        <v>6</v>
      </c>
      <c r="C7" s="10" t="s">
        <v>7</v>
      </c>
    </row>
    <row r="8" spans="1:3" ht="26.25" customHeight="1">
      <c r="A8" s="10"/>
      <c r="B8" s="5" t="s">
        <v>8</v>
      </c>
      <c r="C8" s="3" t="s">
        <v>9</v>
      </c>
    </row>
    <row r="9" spans="1:3" ht="26.25" customHeight="1">
      <c r="A9" s="10"/>
      <c r="B9" s="5" t="s">
        <v>10</v>
      </c>
      <c r="C9" s="10" t="s">
        <v>11</v>
      </c>
    </row>
    <row r="10" spans="1:3" ht="26.25" customHeight="1">
      <c r="A10" s="10"/>
      <c r="B10" s="6" t="s">
        <v>12</v>
      </c>
      <c r="C10" s="10" t="s">
        <v>13</v>
      </c>
    </row>
    <row r="11" spans="1:3" ht="26.25" customHeight="1">
      <c r="A11" s="10"/>
      <c r="B11" s="5" t="s">
        <v>14</v>
      </c>
      <c r="C11" s="10" t="s">
        <v>131</v>
      </c>
    </row>
    <row r="12" spans="1:3" ht="26.25" customHeight="1">
      <c r="A12" s="10"/>
      <c r="B12" s="5" t="s">
        <v>16</v>
      </c>
      <c r="C12" s="5" t="s">
        <v>130</v>
      </c>
    </row>
    <row r="13" spans="1:3" ht="26.25" customHeight="1">
      <c r="A13" s="10"/>
      <c r="B13" s="5" t="s">
        <v>17</v>
      </c>
      <c r="C13" s="10" t="s">
        <v>15</v>
      </c>
    </row>
    <row r="14" spans="1:3" ht="26.25" customHeight="1">
      <c r="A14" s="10"/>
      <c r="B14" s="6" t="s">
        <v>142</v>
      </c>
      <c r="C14" s="10" t="s">
        <v>247</v>
      </c>
    </row>
    <row r="15" spans="1:3" ht="42" customHeight="1">
      <c r="A15" s="10"/>
      <c r="B15" s="5" t="s">
        <v>143</v>
      </c>
      <c r="C15" s="11" t="s">
        <v>342</v>
      </c>
    </row>
    <row r="16" spans="1:3" ht="27" customHeight="1">
      <c r="A16" s="10"/>
      <c r="B16" s="5" t="s">
        <v>238</v>
      </c>
      <c r="C16" s="11" t="s">
        <v>343</v>
      </c>
    </row>
    <row r="17" spans="1:3" ht="42" customHeight="1">
      <c r="A17" s="10"/>
      <c r="B17" s="5" t="s">
        <v>268</v>
      </c>
      <c r="C17" s="11" t="s">
        <v>344</v>
      </c>
    </row>
    <row r="18" spans="1:3" ht="42" customHeight="1">
      <c r="A18" s="10"/>
      <c r="B18" s="5" t="s">
        <v>269</v>
      </c>
      <c r="C18" s="11" t="s">
        <v>345</v>
      </c>
    </row>
    <row r="19" spans="1:3" ht="42" customHeight="1">
      <c r="A19" s="10"/>
      <c r="B19" s="5" t="s">
        <v>270</v>
      </c>
      <c r="C19" s="11" t="s">
        <v>292</v>
      </c>
    </row>
    <row r="20" spans="1:3" ht="42" customHeight="1">
      <c r="A20" s="10"/>
      <c r="B20" s="5" t="s">
        <v>271</v>
      </c>
      <c r="C20" s="11" t="s">
        <v>293</v>
      </c>
    </row>
    <row r="21" spans="1:3" ht="26.25" customHeight="1">
      <c r="A21" s="10"/>
      <c r="B21" s="5" t="s">
        <v>150</v>
      </c>
      <c r="C21" s="10" t="s">
        <v>151</v>
      </c>
    </row>
    <row r="22" spans="1:3" ht="26.25" customHeight="1">
      <c r="A22" s="10"/>
      <c r="B22" s="5" t="s">
        <v>265</v>
      </c>
      <c r="C22" s="5" t="s">
        <v>297</v>
      </c>
    </row>
    <row r="23" spans="1:3" ht="26.25" customHeight="1">
      <c r="A23" s="10"/>
      <c r="B23" s="5" t="s">
        <v>266</v>
      </c>
      <c r="C23" s="5" t="s">
        <v>298</v>
      </c>
    </row>
    <row r="24" spans="1:3" ht="26.25" customHeight="1">
      <c r="A24" s="10"/>
      <c r="B24" s="5" t="s">
        <v>267</v>
      </c>
      <c r="C24" s="630" t="s">
        <v>299</v>
      </c>
    </row>
    <row r="25" spans="1:3" ht="26.25" customHeight="1">
      <c r="A25" s="10"/>
      <c r="B25" s="2" t="s">
        <v>347</v>
      </c>
      <c r="C25" s="10" t="str">
        <f>"Raied " &amp; (B1-1) &amp; ". a."</f>
        <v>Raied 2020. a.</v>
      </c>
    </row>
    <row r="26" spans="1:3" ht="26.25" customHeight="1">
      <c r="B26" s="7" t="s">
        <v>348</v>
      </c>
      <c r="C26" s="10" t="s">
        <v>368</v>
      </c>
    </row>
    <row r="27" spans="1:3" ht="26.25" customHeight="1">
      <c r="A27" s="10"/>
      <c r="B27" s="4" t="s">
        <v>19</v>
      </c>
      <c r="C27" s="10" t="s">
        <v>18</v>
      </c>
    </row>
    <row r="28" spans="1:3" ht="15" customHeight="1">
      <c r="A28" s="8"/>
      <c r="B28" s="9"/>
      <c r="C28" s="8"/>
    </row>
    <row r="29" spans="1:3" ht="15" customHeight="1">
      <c r="A29" s="8"/>
      <c r="B29" s="9"/>
      <c r="C29" s="8"/>
    </row>
  </sheetData>
  <hyperlinks>
    <hyperlink ref="C4" location="'1'!A2" display="1. Eesti üldpindala jaotus maakategooriate järgi"/>
    <hyperlink ref="C5" location="'2'!A2" display="2. Üldpindala jaotus maakategooriate järgi omandivormiti"/>
    <hyperlink ref="C7" location="'3'!A2" display="3. Metsamaa pindala kaitserežiimi järgi"/>
    <hyperlink ref="C8" location="'4'!A2" display="4. Metsamaa looduslikkus"/>
    <hyperlink ref="C9" location="'5'!A2" display="5. Metsamaa pindala ja tagavara enamuspuuliigiti"/>
    <hyperlink ref="C10" location="'7'!A2" display="7. Puistute keskmine vanus"/>
    <hyperlink ref="C11" location="'8'!A2" display="8. Puistute keskmine hektaritagavara enamuspuuliigiti"/>
    <hyperlink ref="C13" location="'10'!A2" display="10. Puistute pindala, tagavara ja juurdekasv enamuspuuliigiti"/>
    <hyperlink ref="C6" location="'3.'!A2" display="Eesti metsasuse jaotus ja metsamaa pindala FRA järgi"/>
    <hyperlink ref="C27" location="'24.'!A2" display="Maakondade metsamaa pindala ja tagavara"/>
    <hyperlink ref="C4" location="'1.'!A2" display="Eesti üldpindala jaotus maakategooriate järgi"/>
    <hyperlink ref="C5" location="'2.'!A2" display="Üldpindala jaotus maakategooriate järgi omandivormiti"/>
    <hyperlink ref="C7" location="'4.'!A2" display="Metsamaa pindala kaitserežiimi järgi"/>
    <hyperlink ref="C8" location="'5.'!A2" display="Metsamaa looduslikkus"/>
    <hyperlink ref="C9" location="'6.'!A2" display="Metsamaa pindala ja tagavara enamuspuuliigiti"/>
    <hyperlink ref="C10" location="'7.'!A2" display="Puistute  vanus, RMK, teised (eraldi majandatavad)"/>
    <hyperlink ref="C12" location="'9.'!A1" display="Keskmine täius ja rinnaspindala, RMK, teised"/>
    <hyperlink ref="C11" location="'8.'!A1" display="Keskmine boniteet, RMK, teised (eraldi majandatavad)"/>
    <hyperlink ref="C14" location="'11.'!A1" display="Metsamaa keskminejuurdekasv enamuspuuliigiti, RMK, teised"/>
    <hyperlink ref="C15" location="'12.'!A1" display="Puistute pindala, tagavara, ja juurdekasv enamuspuuliigiti RMK , teised ( majandatavaderaldi)"/>
    <hyperlink ref="C13" location="'10.'!A1" display="Puistute keskmine hektaritagavara enamuspuuliigiti"/>
    <hyperlink ref="C21" location="'18.'!A1" display="Metsamaa tüpoloogiline jagunemine RMK, teised (majandatavad eraldi)"/>
    <hyperlink ref="C16" location="'13.'!A1" display="Puistute jagunemine vanusklassidesse, puuliigiti  RMK , teised ( majandatavad eraldi)"/>
    <hyperlink ref="C25" location="'22.'!A1" display="Raie 2014.a."/>
    <hyperlink ref="C18" location="'15.'!A1" display="Puistute hektaritagavara enamuspuuliigiti ja vanuseklasside järgi  (10 a. vanuseklassid)"/>
    <hyperlink ref="C17" location="'14.'!A1" display="Puistute jagunemine boniteediklassidesse ja enamuspuuliigiti  RMK , teised ( majandatavad eraldi)"/>
    <hyperlink ref="C20" location="'17.'!A1" display="Metsamaa hektaritagavara arenguklassides ja enamuspuuliigiti, RMK, teised (majandatavad eraldi)"/>
    <hyperlink ref="C19" location="'16.'!A1" display="Metsamaa pindala jagunemine arenguklassidesse ja enamuspuuliigiti, RMK, teised (majandatavad eraldi)"/>
    <hyperlink ref="C22" location="'19.'!A1" display="Tagavara puuliigiti, RMK, teised (eraldi majandatavad)"/>
    <hyperlink ref="C23" location="'20.'!A1" display="Surnud metsa tagavara metsamaal puuliikide lõikes, RMK, teised"/>
    <hyperlink ref="C26" location="'23.'!A1" display="'23.'!A1"/>
    <hyperlink ref="C24" location="'21.'!A1" display="Metsamaa kahjustused"/>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0">
    <tabColor theme="5" tint="0.59999389629810485"/>
  </sheetPr>
  <dimension ref="A1:S28"/>
  <sheetViews>
    <sheetView zoomScale="85" zoomScaleNormal="85" workbookViewId="0">
      <selection activeCell="H19" sqref="H19"/>
    </sheetView>
  </sheetViews>
  <sheetFormatPr defaultColWidth="11.42578125" defaultRowHeight="12.75"/>
  <cols>
    <col min="1" max="1" width="19.42578125" customWidth="1"/>
    <col min="2" max="7" width="11.5703125" customWidth="1"/>
    <col min="8" max="10" width="5.7109375" customWidth="1"/>
    <col min="11" max="11" width="17.28515625" customWidth="1"/>
    <col min="13" max="13" width="16.5703125" customWidth="1"/>
    <col min="14" max="14" width="14.7109375" customWidth="1"/>
    <col min="16" max="16" width="14.140625" customWidth="1"/>
    <col min="17" max="17" width="14.28515625" customWidth="1"/>
    <col min="18" max="18" width="11.5703125" customWidth="1"/>
    <col min="19" max="19" width="15.140625" customWidth="1"/>
  </cols>
  <sheetData>
    <row r="1" spans="1:19" ht="26.25" customHeight="1">
      <c r="A1" s="722" t="s">
        <v>245</v>
      </c>
      <c r="B1" s="636"/>
      <c r="C1" s="635"/>
      <c r="D1" s="635"/>
      <c r="E1" s="635"/>
      <c r="F1" s="635"/>
      <c r="G1" s="635"/>
      <c r="K1" s="722" t="s">
        <v>246</v>
      </c>
      <c r="L1" s="635"/>
      <c r="M1" s="635"/>
      <c r="N1" s="635"/>
      <c r="O1" s="635"/>
      <c r="P1" s="635"/>
      <c r="Q1" s="635"/>
    </row>
    <row r="2" spans="1:19" ht="8.25" customHeight="1" thickBot="1">
      <c r="A2" s="156"/>
      <c r="B2" s="156"/>
      <c r="C2" s="156"/>
      <c r="D2" s="156"/>
      <c r="E2" s="156"/>
      <c r="F2" s="156"/>
      <c r="G2" s="156"/>
      <c r="K2" s="156"/>
      <c r="L2" s="156"/>
      <c r="M2" s="156"/>
      <c r="N2" s="156"/>
      <c r="O2" s="156"/>
      <c r="P2" s="156"/>
      <c r="Q2" s="156"/>
    </row>
    <row r="3" spans="1:19" ht="16.5" customHeight="1" thickBot="1">
      <c r="A3" s="703" t="s">
        <v>87</v>
      </c>
      <c r="B3" s="706" t="s">
        <v>149</v>
      </c>
      <c r="C3" s="707"/>
      <c r="D3" s="708" t="s">
        <v>74</v>
      </c>
      <c r="E3" s="709"/>
      <c r="F3" s="719" t="s">
        <v>26</v>
      </c>
      <c r="G3" s="720"/>
      <c r="K3" s="703" t="s">
        <v>87</v>
      </c>
      <c r="L3" s="706" t="s">
        <v>149</v>
      </c>
      <c r="M3" s="707"/>
      <c r="N3" s="708" t="s">
        <v>74</v>
      </c>
      <c r="O3" s="709"/>
      <c r="P3" s="719" t="s">
        <v>26</v>
      </c>
      <c r="Q3" s="720"/>
    </row>
    <row r="4" spans="1:19" ht="18" customHeight="1">
      <c r="A4" s="704"/>
      <c r="B4" s="721" t="s">
        <v>132</v>
      </c>
      <c r="C4" s="717" t="s">
        <v>78</v>
      </c>
      <c r="D4" s="721" t="s">
        <v>132</v>
      </c>
      <c r="E4" s="717" t="s">
        <v>78</v>
      </c>
      <c r="F4" s="721" t="s">
        <v>132</v>
      </c>
      <c r="G4" s="713" t="s">
        <v>78</v>
      </c>
      <c r="K4" s="704"/>
      <c r="L4" s="721" t="s">
        <v>132</v>
      </c>
      <c r="M4" s="717" t="s">
        <v>78</v>
      </c>
      <c r="N4" s="721" t="s">
        <v>132</v>
      </c>
      <c r="O4" s="717" t="s">
        <v>78</v>
      </c>
      <c r="P4" s="721" t="s">
        <v>132</v>
      </c>
      <c r="Q4" s="713" t="s">
        <v>78</v>
      </c>
    </row>
    <row r="5" spans="1:19" ht="8.25" customHeight="1" thickBot="1">
      <c r="A5" s="705"/>
      <c r="B5" s="716"/>
      <c r="C5" s="718"/>
      <c r="D5" s="716"/>
      <c r="E5" s="718"/>
      <c r="F5" s="716"/>
      <c r="G5" s="714"/>
      <c r="K5" s="705"/>
      <c r="L5" s="716"/>
      <c r="M5" s="718"/>
      <c r="N5" s="716"/>
      <c r="O5" s="718"/>
      <c r="P5" s="716"/>
      <c r="Q5" s="714"/>
    </row>
    <row r="6" spans="1:19" ht="16.5" customHeight="1" thickTop="1">
      <c r="A6" s="212" t="s">
        <v>93</v>
      </c>
      <c r="B6" s="198">
        <v>2.5670000000000002</v>
      </c>
      <c r="C6" s="215">
        <v>2.4860000000000002</v>
      </c>
      <c r="D6" s="198">
        <v>2.7250000000000001</v>
      </c>
      <c r="E6" s="215">
        <v>3.387</v>
      </c>
      <c r="F6" s="198">
        <v>2.2959999999999998</v>
      </c>
      <c r="G6" s="217">
        <v>4.6369999999999996</v>
      </c>
      <c r="K6" s="208" t="s">
        <v>93</v>
      </c>
      <c r="L6" s="202">
        <v>2.2930000000000001</v>
      </c>
      <c r="M6" s="220">
        <v>3.11</v>
      </c>
      <c r="N6" s="202">
        <v>2.3530000000000002</v>
      </c>
      <c r="O6" s="220">
        <v>4.5960000000000001</v>
      </c>
      <c r="P6" s="202">
        <v>2.2280000000000002</v>
      </c>
      <c r="Q6" s="222">
        <v>4.83</v>
      </c>
    </row>
    <row r="7" spans="1:19" ht="16.5" customHeight="1">
      <c r="A7" s="213" t="s">
        <v>94</v>
      </c>
      <c r="B7" s="199">
        <v>0.80800000000000005</v>
      </c>
      <c r="C7" s="25">
        <v>3.6749999999999998</v>
      </c>
      <c r="D7" s="199">
        <v>0.75800000000000001</v>
      </c>
      <c r="E7" s="25">
        <v>5.2640000000000002</v>
      </c>
      <c r="F7" s="199">
        <v>0.86599999999999999</v>
      </c>
      <c r="G7" s="218">
        <v>5.6769999999999996</v>
      </c>
      <c r="K7" s="209" t="s">
        <v>94</v>
      </c>
      <c r="L7" s="203">
        <v>0.75</v>
      </c>
      <c r="M7" s="126">
        <v>4.125</v>
      </c>
      <c r="N7" s="203">
        <v>0.63200000000000001</v>
      </c>
      <c r="O7" s="126">
        <v>6.36</v>
      </c>
      <c r="P7" s="203">
        <v>0.85</v>
      </c>
      <c r="Q7" s="205">
        <v>5.8109999999999999</v>
      </c>
    </row>
    <row r="8" spans="1:19" ht="16.5" customHeight="1">
      <c r="A8" s="213" t="s">
        <v>95</v>
      </c>
      <c r="B8" s="199">
        <v>1.6539999999999999</v>
      </c>
      <c r="C8" s="25">
        <v>2.5840000000000001</v>
      </c>
      <c r="D8" s="199">
        <v>1.748</v>
      </c>
      <c r="E8" s="25">
        <v>4.4450000000000003</v>
      </c>
      <c r="F8" s="199">
        <v>1.5860000000000001</v>
      </c>
      <c r="G8" s="218">
        <v>3.6859999999999999</v>
      </c>
      <c r="K8" s="209" t="s">
        <v>95</v>
      </c>
      <c r="L8" s="203">
        <v>1.577</v>
      </c>
      <c r="M8" s="126">
        <v>2.8969999999999998</v>
      </c>
      <c r="N8" s="203">
        <v>1.589</v>
      </c>
      <c r="O8" s="126">
        <v>5.52</v>
      </c>
      <c r="P8" s="203">
        <v>1.571</v>
      </c>
      <c r="Q8" s="205">
        <v>3.75</v>
      </c>
    </row>
    <row r="9" spans="1:19" ht="16.5" customHeight="1">
      <c r="A9" s="213" t="s">
        <v>96</v>
      </c>
      <c r="B9" s="199">
        <v>0.80100000000000005</v>
      </c>
      <c r="C9" s="25">
        <v>6.5259999999999998</v>
      </c>
      <c r="D9" s="199">
        <v>0.58099999999999996</v>
      </c>
      <c r="E9" s="25">
        <v>11.212</v>
      </c>
      <c r="F9" s="199">
        <v>0.92</v>
      </c>
      <c r="G9" s="218">
        <v>8.2040000000000006</v>
      </c>
      <c r="K9" s="209" t="s">
        <v>96</v>
      </c>
      <c r="L9" s="203">
        <v>0.83699999999999997</v>
      </c>
      <c r="M9" s="126">
        <v>7.12</v>
      </c>
      <c r="N9" s="203">
        <v>0.66400000000000003</v>
      </c>
      <c r="O9" s="126">
        <v>13.939</v>
      </c>
      <c r="P9" s="203">
        <v>0.90400000000000003</v>
      </c>
      <c r="Q9" s="205">
        <v>8.3800000000000008</v>
      </c>
    </row>
    <row r="10" spans="1:19" ht="16.5" customHeight="1">
      <c r="A10" s="213" t="s">
        <v>97</v>
      </c>
      <c r="B10" s="199">
        <v>1.6319999999999999</v>
      </c>
      <c r="C10" s="25">
        <v>8.2040000000000006</v>
      </c>
      <c r="D10" s="199">
        <v>1.5960000000000001</v>
      </c>
      <c r="E10" s="25">
        <v>13.234</v>
      </c>
      <c r="F10" s="199">
        <v>1.6559999999999999</v>
      </c>
      <c r="G10" s="218">
        <v>10.595000000000001</v>
      </c>
      <c r="K10" s="209" t="s">
        <v>97</v>
      </c>
      <c r="L10" s="203">
        <v>1.5980000000000001</v>
      </c>
      <c r="M10" s="126">
        <v>9.14</v>
      </c>
      <c r="N10" s="203">
        <v>1.425</v>
      </c>
      <c r="O10" s="126">
        <v>17.600999999999999</v>
      </c>
      <c r="P10" s="203">
        <v>1.663</v>
      </c>
      <c r="Q10" s="205">
        <v>10.760999999999999</v>
      </c>
    </row>
    <row r="11" spans="1:19" ht="16.5" customHeight="1">
      <c r="A11" s="213" t="s">
        <v>98</v>
      </c>
      <c r="B11" s="199">
        <v>1.272</v>
      </c>
      <c r="C11" s="25">
        <v>5.1479999999999997</v>
      </c>
      <c r="D11" s="199">
        <v>1.3620000000000001</v>
      </c>
      <c r="E11" s="25">
        <v>13.727</v>
      </c>
      <c r="F11" s="199">
        <v>1.256</v>
      </c>
      <c r="G11" s="218">
        <v>5.6349999999999998</v>
      </c>
      <c r="K11" s="209" t="s">
        <v>98</v>
      </c>
      <c r="L11" s="203">
        <v>1.258</v>
      </c>
      <c r="M11" s="126">
        <v>5.2880000000000003</v>
      </c>
      <c r="N11" s="203">
        <v>1.3260000000000001</v>
      </c>
      <c r="O11" s="126">
        <v>15.659000000000001</v>
      </c>
      <c r="P11" s="203">
        <v>1.2490000000000001</v>
      </c>
      <c r="Q11" s="205">
        <v>5.68</v>
      </c>
    </row>
    <row r="12" spans="1:19" ht="16.5" customHeight="1" thickBot="1">
      <c r="A12" s="214" t="s">
        <v>99</v>
      </c>
      <c r="B12" s="200">
        <v>1.6659999999999999</v>
      </c>
      <c r="C12" s="216">
        <v>13.36</v>
      </c>
      <c r="D12" s="200">
        <v>1.6990000000000001</v>
      </c>
      <c r="E12" s="216">
        <v>30.98</v>
      </c>
      <c r="F12" s="200">
        <v>1.659</v>
      </c>
      <c r="G12" s="219">
        <v>14.811999999999999</v>
      </c>
      <c r="K12" s="210" t="s">
        <v>99</v>
      </c>
      <c r="L12" s="204">
        <v>1.518</v>
      </c>
      <c r="M12" s="221">
        <v>14.558</v>
      </c>
      <c r="N12" s="204">
        <v>1.1839999999999999</v>
      </c>
      <c r="O12" s="221">
        <v>40.911000000000001</v>
      </c>
      <c r="P12" s="204">
        <v>1.577</v>
      </c>
      <c r="Q12" s="223">
        <v>15.459</v>
      </c>
    </row>
    <row r="13" spans="1:19" ht="23.25" customHeight="1" thickTop="1" thickBot="1">
      <c r="A13" s="211" t="s">
        <v>105</v>
      </c>
      <c r="B13" s="201">
        <v>1.704</v>
      </c>
      <c r="C13" s="62"/>
      <c r="D13" s="201">
        <v>1.8919999999999999</v>
      </c>
      <c r="E13" s="206">
        <v>1.7829999999999999</v>
      </c>
      <c r="F13" s="201">
        <v>1.5349999999999999</v>
      </c>
      <c r="G13" s="207">
        <v>1.589</v>
      </c>
      <c r="K13" s="211" t="s">
        <v>105</v>
      </c>
      <c r="L13" s="201">
        <v>1.5469999999999999</v>
      </c>
      <c r="M13" s="206">
        <v>0.81</v>
      </c>
      <c r="N13" s="201">
        <v>1.621</v>
      </c>
      <c r="O13" s="206">
        <v>2.544</v>
      </c>
      <c r="P13" s="201">
        <v>1.504</v>
      </c>
      <c r="Q13" s="207">
        <v>1.6579999999999999</v>
      </c>
    </row>
    <row r="14" spans="1:19" ht="13.5" customHeight="1" thickTop="1">
      <c r="M14" s="64"/>
      <c r="N14" s="64"/>
      <c r="O14" s="64"/>
      <c r="P14" s="64"/>
      <c r="Q14" s="64"/>
      <c r="R14" s="64"/>
      <c r="S14" s="64"/>
    </row>
    <row r="15" spans="1:19" ht="21" customHeight="1"/>
    <row r="16" spans="1:19" ht="9.75" customHeight="1"/>
    <row r="17" ht="15.75" customHeight="1"/>
    <row r="18" ht="21" customHeight="1"/>
    <row r="19" ht="9.75" customHeight="1"/>
    <row r="20" ht="16.5" customHeight="1"/>
    <row r="21" ht="16.5" customHeight="1"/>
    <row r="22" ht="16.5" customHeight="1"/>
    <row r="23" ht="16.5" customHeight="1"/>
    <row r="24" ht="16.5" customHeight="1"/>
    <row r="25" ht="16.5" customHeight="1"/>
    <row r="26" ht="16.5" customHeight="1"/>
    <row r="27" ht="24" customHeight="1"/>
    <row r="28" ht="13.5" customHeight="1"/>
  </sheetData>
  <mergeCells count="22">
    <mergeCell ref="Q4:Q5"/>
    <mergeCell ref="G4:G5"/>
    <mergeCell ref="K1:Q1"/>
    <mergeCell ref="K3:K5"/>
    <mergeCell ref="L3:M3"/>
    <mergeCell ref="N3:O3"/>
    <mergeCell ref="P3:Q3"/>
    <mergeCell ref="L4:L5"/>
    <mergeCell ref="M4:M5"/>
    <mergeCell ref="N4:N5"/>
    <mergeCell ref="O4:O5"/>
    <mergeCell ref="A1:G1"/>
    <mergeCell ref="A3:A5"/>
    <mergeCell ref="B3:C3"/>
    <mergeCell ref="D3:E3"/>
    <mergeCell ref="P4:P5"/>
    <mergeCell ref="F3:G3"/>
    <mergeCell ref="B4:B5"/>
    <mergeCell ref="C4:C5"/>
    <mergeCell ref="D4:D5"/>
    <mergeCell ref="E4:E5"/>
    <mergeCell ref="F4:F5"/>
  </mergeCells>
  <hyperlinks>
    <hyperlink ref="A1:G1" location="'0'!A1" display="PUISTUTE   KESKMINE BONITEET  ENAMUSPUULIIGITI"/>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colBreaks count="1" manualBreakCount="1">
    <brk id="9"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1">
    <tabColor theme="5" tint="0.59999389629810485"/>
  </sheetPr>
  <dimension ref="A1:M14"/>
  <sheetViews>
    <sheetView zoomScaleNormal="100" workbookViewId="0">
      <selection activeCell="H19" sqref="H19"/>
    </sheetView>
  </sheetViews>
  <sheetFormatPr defaultColWidth="11.42578125" defaultRowHeight="12.75"/>
  <cols>
    <col min="1" max="1" width="19.42578125" customWidth="1"/>
    <col min="2" max="13" width="8.85546875" customWidth="1"/>
  </cols>
  <sheetData>
    <row r="1" spans="1:13" ht="15.75" customHeight="1">
      <c r="A1" s="722" t="s">
        <v>133</v>
      </c>
      <c r="B1" s="636"/>
      <c r="C1" s="635"/>
      <c r="D1" s="635"/>
      <c r="E1" s="635"/>
      <c r="F1" s="635"/>
      <c r="G1" s="635"/>
      <c r="H1" s="635"/>
      <c r="I1" s="635"/>
      <c r="J1" s="635"/>
      <c r="K1" s="635"/>
      <c r="L1" s="635"/>
      <c r="M1" s="635"/>
    </row>
    <row r="2" spans="1:13" ht="8.25" customHeight="1" thickBot="1">
      <c r="A2" s="156"/>
      <c r="B2" s="232"/>
      <c r="C2" s="156"/>
      <c r="D2" s="156"/>
      <c r="E2" s="156"/>
      <c r="F2" s="232"/>
      <c r="G2" s="156"/>
      <c r="H2" s="156"/>
      <c r="I2" s="156"/>
      <c r="J2" s="232"/>
      <c r="K2" s="156"/>
      <c r="L2" s="156"/>
      <c r="M2" s="156"/>
    </row>
    <row r="3" spans="1:13" ht="19.5" customHeight="1" thickBot="1">
      <c r="A3" s="723" t="s">
        <v>87</v>
      </c>
      <c r="B3" s="706" t="s">
        <v>103</v>
      </c>
      <c r="C3" s="726"/>
      <c r="D3" s="726"/>
      <c r="E3" s="707"/>
      <c r="F3" s="727" t="s">
        <v>74</v>
      </c>
      <c r="G3" s="727"/>
      <c r="H3" s="727"/>
      <c r="I3" s="728"/>
      <c r="J3" s="706" t="s">
        <v>26</v>
      </c>
      <c r="K3" s="726"/>
      <c r="L3" s="726"/>
      <c r="M3" s="729"/>
    </row>
    <row r="4" spans="1:13" ht="18" customHeight="1">
      <c r="A4" s="724"/>
      <c r="B4" s="721" t="s">
        <v>134</v>
      </c>
      <c r="C4" s="717" t="s">
        <v>78</v>
      </c>
      <c r="D4" s="732" t="s">
        <v>135</v>
      </c>
      <c r="E4" s="717" t="s">
        <v>78</v>
      </c>
      <c r="F4" s="721" t="s">
        <v>134</v>
      </c>
      <c r="G4" s="717" t="s">
        <v>78</v>
      </c>
      <c r="H4" s="732" t="s">
        <v>135</v>
      </c>
      <c r="I4" s="717" t="s">
        <v>78</v>
      </c>
      <c r="J4" s="721" t="s">
        <v>134</v>
      </c>
      <c r="K4" s="730" t="s">
        <v>78</v>
      </c>
      <c r="L4" s="734" t="s">
        <v>135</v>
      </c>
      <c r="M4" s="713" t="s">
        <v>78</v>
      </c>
    </row>
    <row r="5" spans="1:13" ht="12" customHeight="1" thickBot="1">
      <c r="A5" s="725"/>
      <c r="B5" s="716"/>
      <c r="C5" s="718"/>
      <c r="D5" s="733"/>
      <c r="E5" s="718"/>
      <c r="F5" s="716"/>
      <c r="G5" s="718"/>
      <c r="H5" s="733"/>
      <c r="I5" s="718"/>
      <c r="J5" s="716"/>
      <c r="K5" s="731"/>
      <c r="L5" s="735"/>
      <c r="M5" s="714"/>
    </row>
    <row r="6" spans="1:13" ht="20.25" customHeight="1" thickTop="1">
      <c r="A6" s="567" t="s">
        <v>93</v>
      </c>
      <c r="B6" s="234">
        <v>76.744</v>
      </c>
      <c r="C6" s="224">
        <v>1.4119999999999999</v>
      </c>
      <c r="D6" s="568">
        <v>25.626000000000001</v>
      </c>
      <c r="E6" s="224">
        <v>1.6140000000000001</v>
      </c>
      <c r="F6" s="234">
        <v>78.343000000000004</v>
      </c>
      <c r="G6" s="224">
        <v>1.7210000000000001</v>
      </c>
      <c r="H6" s="568">
        <v>26.030999999999999</v>
      </c>
      <c r="I6" s="224">
        <v>2.016</v>
      </c>
      <c r="J6" s="234">
        <v>74.043999999999997</v>
      </c>
      <c r="K6" s="563">
        <v>2.419</v>
      </c>
      <c r="L6" s="568">
        <v>24.937000000000001</v>
      </c>
      <c r="M6" s="225">
        <v>2.6760000000000002</v>
      </c>
    </row>
    <row r="7" spans="1:13" ht="20.25" customHeight="1">
      <c r="A7" s="569" t="s">
        <v>94</v>
      </c>
      <c r="B7" s="235">
        <v>75.507999999999996</v>
      </c>
      <c r="C7" s="226">
        <v>2.0539999999999998</v>
      </c>
      <c r="D7" s="237">
        <v>24.779</v>
      </c>
      <c r="E7" s="226">
        <v>2.2839999999999998</v>
      </c>
      <c r="F7" s="235">
        <v>75.584000000000003</v>
      </c>
      <c r="G7" s="226">
        <v>2.6869999999999998</v>
      </c>
      <c r="H7" s="237">
        <v>24.843</v>
      </c>
      <c r="I7" s="226">
        <v>3.0379999999999998</v>
      </c>
      <c r="J7" s="235">
        <v>75.412999999999997</v>
      </c>
      <c r="K7" s="564">
        <v>3.177</v>
      </c>
      <c r="L7" s="237">
        <v>24.7</v>
      </c>
      <c r="M7" s="227">
        <v>3.4649999999999999</v>
      </c>
    </row>
    <row r="8" spans="1:13" ht="20.25" customHeight="1">
      <c r="A8" s="569" t="s">
        <v>95</v>
      </c>
      <c r="B8" s="235">
        <v>88.153000000000006</v>
      </c>
      <c r="C8" s="226">
        <v>1.58</v>
      </c>
      <c r="D8" s="237">
        <v>22.195</v>
      </c>
      <c r="E8" s="226">
        <v>1.8049999999999999</v>
      </c>
      <c r="F8" s="235">
        <v>90.063999999999993</v>
      </c>
      <c r="G8" s="226">
        <v>2.3610000000000002</v>
      </c>
      <c r="H8" s="237">
        <v>22.68</v>
      </c>
      <c r="I8" s="226">
        <v>2.7679999999999998</v>
      </c>
      <c r="J8" s="235">
        <v>86.578000000000003</v>
      </c>
      <c r="K8" s="564">
        <v>2.117</v>
      </c>
      <c r="L8" s="237">
        <v>21.795999999999999</v>
      </c>
      <c r="M8" s="227">
        <v>2.363</v>
      </c>
    </row>
    <row r="9" spans="1:13" ht="20.25" customHeight="1">
      <c r="A9" s="569" t="s">
        <v>96</v>
      </c>
      <c r="B9" s="235">
        <v>76.816000000000003</v>
      </c>
      <c r="C9" s="226">
        <v>3.9049999999999998</v>
      </c>
      <c r="D9" s="237">
        <v>26.238</v>
      </c>
      <c r="E9" s="226">
        <v>4.4390000000000001</v>
      </c>
      <c r="F9" s="235">
        <v>76.156999999999996</v>
      </c>
      <c r="G9" s="226">
        <v>5.8789999999999996</v>
      </c>
      <c r="H9" s="237">
        <v>28.224</v>
      </c>
      <c r="I9" s="226">
        <v>6.859</v>
      </c>
      <c r="J9" s="235">
        <v>77.322000000000003</v>
      </c>
      <c r="K9" s="564">
        <v>5.2110000000000003</v>
      </c>
      <c r="L9" s="237">
        <v>24.713000000000001</v>
      </c>
      <c r="M9" s="227">
        <v>5.5469999999999997</v>
      </c>
    </row>
    <row r="10" spans="1:13" ht="20.25" customHeight="1">
      <c r="A10" s="569" t="s">
        <v>97</v>
      </c>
      <c r="B10" s="235">
        <v>90.180999999999997</v>
      </c>
      <c r="C10" s="226">
        <v>4.444</v>
      </c>
      <c r="D10" s="237">
        <v>27.443999999999999</v>
      </c>
      <c r="E10" s="226">
        <v>5.0010000000000003</v>
      </c>
      <c r="F10" s="235">
        <v>90.826999999999998</v>
      </c>
      <c r="G10" s="226">
        <v>6.59</v>
      </c>
      <c r="H10" s="237">
        <v>28.119</v>
      </c>
      <c r="I10" s="226">
        <v>7.3490000000000002</v>
      </c>
      <c r="J10" s="235">
        <v>89.638999999999996</v>
      </c>
      <c r="K10" s="564">
        <v>6.0110000000000001</v>
      </c>
      <c r="L10" s="237">
        <v>26.876999999999999</v>
      </c>
      <c r="M10" s="227">
        <v>6.7919999999999998</v>
      </c>
    </row>
    <row r="11" spans="1:13" ht="20.25" customHeight="1">
      <c r="A11" s="569" t="s">
        <v>98</v>
      </c>
      <c r="B11" s="235">
        <v>86.332999999999998</v>
      </c>
      <c r="C11" s="226">
        <v>2.734</v>
      </c>
      <c r="D11" s="237">
        <v>22.526</v>
      </c>
      <c r="E11" s="226">
        <v>3.1480000000000001</v>
      </c>
      <c r="F11" s="235">
        <v>82.757000000000005</v>
      </c>
      <c r="G11" s="226">
        <v>6.4459999999999997</v>
      </c>
      <c r="H11" s="237">
        <v>23.364000000000001</v>
      </c>
      <c r="I11" s="226">
        <v>7.3520000000000003</v>
      </c>
      <c r="J11" s="235">
        <v>87.13</v>
      </c>
      <c r="K11" s="564">
        <v>3.02</v>
      </c>
      <c r="L11" s="237">
        <v>22.34</v>
      </c>
      <c r="M11" s="227">
        <v>3.4790000000000001</v>
      </c>
    </row>
    <row r="12" spans="1:13" ht="20.25" customHeight="1" thickBot="1">
      <c r="A12" s="570" t="s">
        <v>99</v>
      </c>
      <c r="B12" s="236">
        <v>77.007999999999996</v>
      </c>
      <c r="C12" s="228">
        <v>7.27</v>
      </c>
      <c r="D12" s="238">
        <v>20.306999999999999</v>
      </c>
      <c r="E12" s="228">
        <v>7.7320000000000002</v>
      </c>
      <c r="F12" s="236">
        <v>74.87</v>
      </c>
      <c r="G12" s="228">
        <v>17.981999999999999</v>
      </c>
      <c r="H12" s="238">
        <v>20.271999999999998</v>
      </c>
      <c r="I12" s="228">
        <v>18.375</v>
      </c>
      <c r="J12" s="236">
        <v>77.521000000000001</v>
      </c>
      <c r="K12" s="565">
        <v>7.9729999999999999</v>
      </c>
      <c r="L12" s="238">
        <v>20.315999999999999</v>
      </c>
      <c r="M12" s="229">
        <v>8.5690000000000008</v>
      </c>
    </row>
    <row r="13" spans="1:13" ht="26.25" customHeight="1" thickTop="1" thickBot="1">
      <c r="A13" s="571" t="s">
        <v>105</v>
      </c>
      <c r="B13" s="233">
        <v>81.224999999999994</v>
      </c>
      <c r="C13" s="230">
        <v>0.85899999999999999</v>
      </c>
      <c r="D13" s="239">
        <v>24.222000000000001</v>
      </c>
      <c r="E13" s="230">
        <v>0.97499999999999998</v>
      </c>
      <c r="F13" s="233">
        <v>81.379000000000005</v>
      </c>
      <c r="G13" s="230">
        <v>1.198</v>
      </c>
      <c r="H13" s="239">
        <v>24.966000000000001</v>
      </c>
      <c r="I13" s="230">
        <v>1.375</v>
      </c>
      <c r="J13" s="233">
        <v>81.069999999999993</v>
      </c>
      <c r="K13" s="566">
        <v>1.2310000000000001</v>
      </c>
      <c r="L13" s="239">
        <v>23.466999999999999</v>
      </c>
      <c r="M13" s="231">
        <v>1.369</v>
      </c>
    </row>
    <row r="14" spans="1:13" ht="12.75" customHeight="1" thickTop="1">
      <c r="B14" s="66"/>
      <c r="F14" s="66"/>
      <c r="J14" s="66"/>
    </row>
  </sheetData>
  <mergeCells count="17">
    <mergeCell ref="L4:L5"/>
    <mergeCell ref="A1:M1"/>
    <mergeCell ref="A3:A5"/>
    <mergeCell ref="B3:E3"/>
    <mergeCell ref="F3:I3"/>
    <mergeCell ref="J3:M3"/>
    <mergeCell ref="B4:B5"/>
    <mergeCell ref="E4:E5"/>
    <mergeCell ref="F4:F5"/>
    <mergeCell ref="I4:I5"/>
    <mergeCell ref="J4:J5"/>
    <mergeCell ref="C4:C5"/>
    <mergeCell ref="G4:G5"/>
    <mergeCell ref="K4:K5"/>
    <mergeCell ref="M4:M5"/>
    <mergeCell ref="D4:D5"/>
    <mergeCell ref="H4:H5"/>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2">
    <tabColor theme="5" tint="0.59999389629810485"/>
  </sheetPr>
  <dimension ref="A1:G14"/>
  <sheetViews>
    <sheetView zoomScaleNormal="100" workbookViewId="0">
      <selection activeCell="H19" sqref="H19"/>
    </sheetView>
  </sheetViews>
  <sheetFormatPr defaultColWidth="11.42578125" defaultRowHeight="12.75"/>
  <cols>
    <col min="1" max="1" width="19.42578125" customWidth="1"/>
    <col min="2" max="7" width="13.5703125" customWidth="1"/>
  </cols>
  <sheetData>
    <row r="1" spans="1:7" ht="15.75" customHeight="1">
      <c r="A1" s="722" t="s">
        <v>106</v>
      </c>
      <c r="B1" s="636"/>
      <c r="C1" s="635"/>
      <c r="D1" s="635"/>
      <c r="E1" s="635"/>
      <c r="F1" s="635"/>
      <c r="G1" s="635"/>
    </row>
    <row r="2" spans="1:7" ht="8.25" customHeight="1">
      <c r="A2" s="156"/>
      <c r="B2" s="156"/>
      <c r="C2" s="156"/>
      <c r="D2" s="156"/>
      <c r="E2" s="156"/>
      <c r="F2" s="156"/>
      <c r="G2" s="156"/>
    </row>
    <row r="3" spans="1:7" ht="19.5" customHeight="1">
      <c r="A3" s="736" t="s">
        <v>87</v>
      </c>
      <c r="B3" s="719" t="s">
        <v>103</v>
      </c>
      <c r="C3" s="739"/>
      <c r="D3" s="708" t="s">
        <v>74</v>
      </c>
      <c r="E3" s="709"/>
      <c r="F3" s="740" t="s">
        <v>26</v>
      </c>
      <c r="G3" s="741"/>
    </row>
    <row r="4" spans="1:7" ht="32.25" customHeight="1">
      <c r="A4" s="737"/>
      <c r="B4" s="721" t="s">
        <v>349</v>
      </c>
      <c r="C4" s="717" t="s">
        <v>78</v>
      </c>
      <c r="D4" s="721" t="s">
        <v>92</v>
      </c>
      <c r="E4" s="717" t="s">
        <v>78</v>
      </c>
      <c r="F4" s="721" t="s">
        <v>92</v>
      </c>
      <c r="G4" s="713" t="s">
        <v>78</v>
      </c>
    </row>
    <row r="5" spans="1:7" ht="12" customHeight="1">
      <c r="A5" s="738"/>
      <c r="B5" s="716"/>
      <c r="C5" s="718"/>
      <c r="D5" s="716"/>
      <c r="E5" s="718"/>
      <c r="F5" s="716"/>
      <c r="G5" s="714"/>
    </row>
    <row r="6" spans="1:7" ht="18" customHeight="1">
      <c r="A6" s="208" t="s">
        <v>93</v>
      </c>
      <c r="B6" s="234">
        <v>246.34700000000001</v>
      </c>
      <c r="C6" s="224">
        <v>1.5509999999999999</v>
      </c>
      <c r="D6" s="234">
        <v>241.17</v>
      </c>
      <c r="E6" s="224">
        <v>2.0459999999999998</v>
      </c>
      <c r="F6" s="234">
        <v>255.15600000000001</v>
      </c>
      <c r="G6" s="225">
        <v>2.3530000000000002</v>
      </c>
    </row>
    <row r="7" spans="1:7" ht="18" customHeight="1">
      <c r="A7" s="209" t="s">
        <v>94</v>
      </c>
      <c r="B7" s="235">
        <v>241.626</v>
      </c>
      <c r="C7" s="226">
        <v>2.0179999999999998</v>
      </c>
      <c r="D7" s="235">
        <v>239.00399999999999</v>
      </c>
      <c r="E7" s="226">
        <v>2.8039999999999998</v>
      </c>
      <c r="F7" s="235">
        <v>244.63900000000001</v>
      </c>
      <c r="G7" s="227">
        <v>2.903</v>
      </c>
    </row>
    <row r="8" spans="1:7" ht="18" customHeight="1">
      <c r="A8" s="209" t="s">
        <v>95</v>
      </c>
      <c r="B8" s="235">
        <v>190.23</v>
      </c>
      <c r="C8" s="226">
        <v>1.8169999999999999</v>
      </c>
      <c r="D8" s="235">
        <v>201.14099999999999</v>
      </c>
      <c r="E8" s="226">
        <v>2.6970000000000001</v>
      </c>
      <c r="F8" s="235">
        <v>182.30099999999999</v>
      </c>
      <c r="G8" s="227">
        <v>2.444</v>
      </c>
    </row>
    <row r="9" spans="1:7" ht="18" customHeight="1">
      <c r="A9" s="209" t="s">
        <v>96</v>
      </c>
      <c r="B9" s="235">
        <v>259.71899999999999</v>
      </c>
      <c r="C9" s="226">
        <v>5.0190000000000001</v>
      </c>
      <c r="D9" s="235">
        <v>339.27</v>
      </c>
      <c r="E9" s="226">
        <v>6.7569999999999997</v>
      </c>
      <c r="F9" s="235">
        <v>216.44</v>
      </c>
      <c r="G9" s="227">
        <v>6.7770000000000001</v>
      </c>
    </row>
    <row r="10" spans="1:7" ht="18" customHeight="1">
      <c r="A10" s="209" t="s">
        <v>97</v>
      </c>
      <c r="B10" s="235">
        <v>219.57499999999999</v>
      </c>
      <c r="C10" s="226">
        <v>5.0069999999999997</v>
      </c>
      <c r="D10" s="235">
        <v>245.90299999999999</v>
      </c>
      <c r="E10" s="226">
        <v>7.0670000000000002</v>
      </c>
      <c r="F10" s="235">
        <v>202.655</v>
      </c>
      <c r="G10" s="227">
        <v>6.8780000000000001</v>
      </c>
    </row>
    <row r="11" spans="1:7" ht="18" customHeight="1">
      <c r="A11" s="209" t="s">
        <v>98</v>
      </c>
      <c r="B11" s="235">
        <v>155.744</v>
      </c>
      <c r="C11" s="226">
        <v>3.4329999999999998</v>
      </c>
      <c r="D11" s="235">
        <v>195.73400000000001</v>
      </c>
      <c r="E11" s="226">
        <v>6.6859999999999999</v>
      </c>
      <c r="F11" s="235">
        <v>148.553</v>
      </c>
      <c r="G11" s="227">
        <v>3.887</v>
      </c>
    </row>
    <row r="12" spans="1:7" ht="18" customHeight="1">
      <c r="A12" s="210" t="s">
        <v>99</v>
      </c>
      <c r="B12" s="236">
        <v>189.73</v>
      </c>
      <c r="C12" s="228">
        <v>7.7229999999999999</v>
      </c>
      <c r="D12" s="236">
        <v>210.364</v>
      </c>
      <c r="E12" s="228">
        <v>17.329999999999998</v>
      </c>
      <c r="F12" s="236">
        <v>185.12700000000001</v>
      </c>
      <c r="G12" s="229">
        <v>8.6240000000000006</v>
      </c>
    </row>
    <row r="13" spans="1:7" ht="23.25" customHeight="1">
      <c r="A13" s="211" t="s">
        <v>105</v>
      </c>
      <c r="B13" s="240">
        <v>218.94900000000001</v>
      </c>
      <c r="C13" s="230">
        <v>0.98499999999999999</v>
      </c>
      <c r="D13" s="240">
        <v>233.21700000000001</v>
      </c>
      <c r="E13" s="230">
        <v>1.3740000000000001</v>
      </c>
      <c r="F13" s="240">
        <v>206.23500000000001</v>
      </c>
      <c r="G13" s="231">
        <v>1.3979999999999999</v>
      </c>
    </row>
    <row r="14" spans="1:7" ht="12.75" customHeight="1"/>
  </sheetData>
  <mergeCells count="11">
    <mergeCell ref="G4:G5"/>
    <mergeCell ref="A1:G1"/>
    <mergeCell ref="A3:A5"/>
    <mergeCell ref="B3:C3"/>
    <mergeCell ref="D3:E3"/>
    <mergeCell ref="F3:G3"/>
    <mergeCell ref="B4:B5"/>
    <mergeCell ref="C4:C5"/>
    <mergeCell ref="D4:D5"/>
    <mergeCell ref="E4:E5"/>
    <mergeCell ref="F4:F5"/>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3">
    <tabColor theme="5" tint="0.59999389629810485"/>
  </sheetPr>
  <dimension ref="A1:R37"/>
  <sheetViews>
    <sheetView tabSelected="1" zoomScaleNormal="100" workbookViewId="0">
      <selection activeCell="J15" sqref="J15"/>
    </sheetView>
  </sheetViews>
  <sheetFormatPr defaultColWidth="11.42578125" defaultRowHeight="12.75"/>
  <cols>
    <col min="1" max="1" width="23.28515625" customWidth="1"/>
    <col min="2" max="2" width="8.5703125" customWidth="1"/>
    <col min="3" max="3" width="6" customWidth="1"/>
    <col min="4" max="4" width="7.42578125" customWidth="1"/>
    <col min="5" max="5" width="8.140625" customWidth="1"/>
    <col min="6" max="6" width="9.28515625" customWidth="1"/>
    <col min="7" max="8" width="7.7109375" customWidth="1"/>
    <col min="9" max="9" width="8.140625" customWidth="1"/>
    <col min="10" max="10" width="9.5703125" customWidth="1"/>
    <col min="11" max="11" width="7.85546875" customWidth="1"/>
    <col min="12" max="12" width="8" customWidth="1"/>
    <col min="13" max="13" width="8.140625" customWidth="1"/>
  </cols>
  <sheetData>
    <row r="1" spans="1:18" ht="27.75" customHeight="1">
      <c r="A1" s="722" t="s">
        <v>243</v>
      </c>
      <c r="B1" s="636"/>
      <c r="C1" s="635"/>
      <c r="D1" s="635"/>
      <c r="E1" s="635"/>
      <c r="F1" s="635"/>
      <c r="G1" s="635"/>
      <c r="H1" s="635"/>
      <c r="I1" s="635"/>
      <c r="J1" s="635"/>
      <c r="K1" s="635"/>
      <c r="L1" s="635"/>
      <c r="M1" s="635"/>
    </row>
    <row r="2" spans="1:18" ht="8.25" customHeight="1">
      <c r="A2" s="156"/>
      <c r="B2" s="156"/>
      <c r="C2" s="156"/>
      <c r="D2" s="156"/>
      <c r="E2" s="156"/>
      <c r="F2" s="156"/>
      <c r="G2" s="156"/>
      <c r="H2" s="156"/>
      <c r="I2" s="156"/>
      <c r="J2" s="156"/>
      <c r="K2" s="156"/>
      <c r="L2" s="156"/>
      <c r="M2" s="156"/>
    </row>
    <row r="3" spans="1:18" ht="19.5" customHeight="1">
      <c r="A3" s="745" t="s">
        <v>87</v>
      </c>
      <c r="B3" s="719" t="s">
        <v>242</v>
      </c>
      <c r="C3" s="748"/>
      <c r="D3" s="748"/>
      <c r="E3" s="739"/>
      <c r="F3" s="708" t="s">
        <v>74</v>
      </c>
      <c r="G3" s="708"/>
      <c r="H3" s="708"/>
      <c r="I3" s="709"/>
      <c r="J3" s="719" t="s">
        <v>26</v>
      </c>
      <c r="K3" s="748"/>
      <c r="L3" s="748"/>
      <c r="M3" s="720"/>
    </row>
    <row r="4" spans="1:18" ht="20.25" customHeight="1">
      <c r="A4" s="746"/>
      <c r="B4" s="742" t="s">
        <v>240</v>
      </c>
      <c r="C4" s="743"/>
      <c r="D4" s="743"/>
      <c r="E4" s="749"/>
      <c r="F4" s="742" t="s">
        <v>240</v>
      </c>
      <c r="G4" s="743"/>
      <c r="H4" s="743"/>
      <c r="I4" s="749"/>
      <c r="J4" s="742" t="s">
        <v>240</v>
      </c>
      <c r="K4" s="743"/>
      <c r="L4" s="743"/>
      <c r="M4" s="744"/>
    </row>
    <row r="5" spans="1:18" ht="27.75" customHeight="1">
      <c r="A5" s="747"/>
      <c r="B5" s="248" t="s">
        <v>362</v>
      </c>
      <c r="C5" s="246" t="s">
        <v>28</v>
      </c>
      <c r="D5" s="245" t="s">
        <v>78</v>
      </c>
      <c r="E5" s="250" t="s">
        <v>241</v>
      </c>
      <c r="F5" s="248" t="s">
        <v>362</v>
      </c>
      <c r="G5" s="246" t="s">
        <v>28</v>
      </c>
      <c r="H5" s="245" t="s">
        <v>78</v>
      </c>
      <c r="I5" s="247" t="s">
        <v>241</v>
      </c>
      <c r="J5" s="248" t="s">
        <v>362</v>
      </c>
      <c r="K5" s="246" t="s">
        <v>28</v>
      </c>
      <c r="L5" s="245" t="s">
        <v>78</v>
      </c>
      <c r="M5" s="249" t="s">
        <v>241</v>
      </c>
    </row>
    <row r="6" spans="1:18" ht="32.25" customHeight="1">
      <c r="A6" s="539" t="s">
        <v>93</v>
      </c>
      <c r="B6" s="254">
        <v>4383.3999999999996</v>
      </c>
      <c r="C6" s="255">
        <f>B6/B$13*100</f>
        <v>27.707479458166251</v>
      </c>
      <c r="D6" s="256">
        <v>1.516</v>
      </c>
      <c r="E6" s="251">
        <f>B6/'6.'!B5</f>
        <v>6.1819787014093279</v>
      </c>
      <c r="F6" s="254">
        <v>2651.1750000000002</v>
      </c>
      <c r="G6" s="255">
        <f>F6/F$13*100</f>
        <v>35.537667105485212</v>
      </c>
      <c r="H6" s="256">
        <v>1.984</v>
      </c>
      <c r="I6" s="251">
        <f>F6/'6.'!B17</f>
        <v>5.9747616225218554</v>
      </c>
      <c r="J6" s="254">
        <v>1732.2249999999999</v>
      </c>
      <c r="K6" s="255">
        <f>J6/J$13*100</f>
        <v>20.72016175894673</v>
      </c>
      <c r="L6" s="256">
        <v>2.3279999999999998</v>
      </c>
      <c r="M6" s="251">
        <f>J6/'6.'!B29</f>
        <v>6.5284943825306305</v>
      </c>
    </row>
    <row r="7" spans="1:18" ht="32.25" customHeight="1">
      <c r="A7" s="540" t="s">
        <v>94</v>
      </c>
      <c r="B7" s="257">
        <v>3538.1689999999999</v>
      </c>
      <c r="C7" s="258">
        <f t="shared" ref="C7:C12" si="0">B7/B$13*100</f>
        <v>22.364772753346859</v>
      </c>
      <c r="D7" s="259">
        <v>1.9610000000000001</v>
      </c>
      <c r="E7" s="252">
        <f>B7/'6.'!B6</f>
        <v>8.2014260249554365</v>
      </c>
      <c r="F7" s="257">
        <v>1903.8920000000001</v>
      </c>
      <c r="G7" s="258">
        <f t="shared" ref="G7:G12" si="1">F7/F$13*100</f>
        <v>25.520714438238308</v>
      </c>
      <c r="H7" s="259">
        <v>2.6709999999999998</v>
      </c>
      <c r="I7" s="252">
        <f>F7/'6.'!B18</f>
        <v>8.5572794937255043</v>
      </c>
      <c r="J7" s="257">
        <v>1634.277</v>
      </c>
      <c r="K7" s="258">
        <f t="shared" ref="K7:K12" si="2">J7/J$13*100</f>
        <v>19.548548138334333</v>
      </c>
      <c r="L7" s="259">
        <v>2.8889999999999998</v>
      </c>
      <c r="M7" s="252">
        <f>J7/'6.'!B30</f>
        <v>7.8224639935669469</v>
      </c>
    </row>
    <row r="8" spans="1:18" ht="32.25" customHeight="1">
      <c r="A8" s="540" t="s">
        <v>95</v>
      </c>
      <c r="B8" s="257">
        <v>4209.0079999999998</v>
      </c>
      <c r="C8" s="258">
        <f t="shared" si="0"/>
        <v>26.605147305574988</v>
      </c>
      <c r="D8" s="259">
        <v>1.5640000000000001</v>
      </c>
      <c r="E8" s="252">
        <f>B8/'6.'!B7</f>
        <v>6.131638407379512</v>
      </c>
      <c r="F8" s="257">
        <v>1775.0709999999999</v>
      </c>
      <c r="G8" s="258">
        <f t="shared" si="1"/>
        <v>23.793933741303661</v>
      </c>
      <c r="H8" s="259">
        <v>2.3260000000000001</v>
      </c>
      <c r="I8" s="252">
        <f>F8/'6.'!B19</f>
        <v>6.3231893247460134</v>
      </c>
      <c r="J8" s="257">
        <v>2433.9369999999999</v>
      </c>
      <c r="K8" s="258">
        <f t="shared" si="2"/>
        <v>29.113751591788322</v>
      </c>
      <c r="L8" s="259">
        <v>2.1059999999999999</v>
      </c>
      <c r="M8" s="252">
        <f>J8/'6.'!B31</f>
        <v>5.9991003581314066</v>
      </c>
    </row>
    <row r="9" spans="1:18" ht="32.25" customHeight="1">
      <c r="A9" s="540" t="s">
        <v>96</v>
      </c>
      <c r="B9" s="257">
        <v>1376.8230000000001</v>
      </c>
      <c r="C9" s="258">
        <f t="shared" si="0"/>
        <v>8.7029007140646151</v>
      </c>
      <c r="D9" s="259">
        <v>4.1920000000000002</v>
      </c>
      <c r="E9" s="252">
        <f>B9/'6.'!B8</f>
        <v>9.2382527594189288</v>
      </c>
      <c r="F9" s="257">
        <v>571.34100000000001</v>
      </c>
      <c r="G9" s="258">
        <f t="shared" si="1"/>
        <v>7.6585386712363483</v>
      </c>
      <c r="H9" s="259">
        <v>6.0579999999999998</v>
      </c>
      <c r="I9" s="252">
        <f>F9/'6.'!B20</f>
        <v>10.781239385590823</v>
      </c>
      <c r="J9" s="257">
        <v>805.48199999999997</v>
      </c>
      <c r="K9" s="258">
        <f t="shared" si="2"/>
        <v>9.6348438187417518</v>
      </c>
      <c r="L9" s="259">
        <v>5.5220000000000002</v>
      </c>
      <c r="M9" s="252">
        <f>J9/'6.'!B32</f>
        <v>8.3867682888736166</v>
      </c>
    </row>
    <row r="10" spans="1:18" ht="32.25" customHeight="1">
      <c r="A10" s="540" t="s">
        <v>97</v>
      </c>
      <c r="B10" s="257">
        <v>686.75699999999995</v>
      </c>
      <c r="C10" s="258">
        <f t="shared" si="0"/>
        <v>4.340992259490779</v>
      </c>
      <c r="D10" s="259">
        <v>4.2960000000000003</v>
      </c>
      <c r="E10" s="252">
        <f>B10/'6.'!B9</f>
        <v>7.2017302852348992</v>
      </c>
      <c r="F10" s="257">
        <v>286.69799999999998</v>
      </c>
      <c r="G10" s="258">
        <f t="shared" si="1"/>
        <v>3.8430424561971197</v>
      </c>
      <c r="H10" s="259">
        <v>6.2149999999999999</v>
      </c>
      <c r="I10" s="252">
        <f>F10/'6.'!B21</f>
        <v>7.8166203173564535</v>
      </c>
      <c r="J10" s="257">
        <v>400.05900000000003</v>
      </c>
      <c r="K10" s="258">
        <f t="shared" si="2"/>
        <v>4.7853409303770995</v>
      </c>
      <c r="L10" s="259">
        <v>5.7939999999999996</v>
      </c>
      <c r="M10" s="252">
        <f>J10/'6.'!B33</f>
        <v>6.8174056780614158</v>
      </c>
    </row>
    <row r="11" spans="1:18" ht="32.25" customHeight="1">
      <c r="A11" s="540" t="s">
        <v>98</v>
      </c>
      <c r="B11" s="257">
        <v>1437.0050000000001</v>
      </c>
      <c r="C11" s="258">
        <f t="shared" si="0"/>
        <v>9.0833112466994095</v>
      </c>
      <c r="D11" s="259">
        <v>2.4830000000000001</v>
      </c>
      <c r="E11" s="252">
        <f>B11/'6.'!B10</f>
        <v>6.56220602606607</v>
      </c>
      <c r="F11" s="257">
        <v>237.54900000000001</v>
      </c>
      <c r="G11" s="258">
        <f t="shared" si="1"/>
        <v>3.1842248373799946</v>
      </c>
      <c r="H11" s="259">
        <v>5.702</v>
      </c>
      <c r="I11" s="252">
        <f>F11/'6.'!B22</f>
        <v>7.0937677307611908</v>
      </c>
      <c r="J11" s="257">
        <v>1199.4559999999999</v>
      </c>
      <c r="K11" s="258">
        <f t="shared" si="2"/>
        <v>14.34739848618927</v>
      </c>
      <c r="L11" s="259">
        <v>2.7469999999999999</v>
      </c>
      <c r="M11" s="252">
        <f>J11/'6.'!B34</f>
        <v>6.466244373163696</v>
      </c>
    </row>
    <row r="12" spans="1:18" ht="32.25" customHeight="1">
      <c r="A12" s="541" t="s">
        <v>99</v>
      </c>
      <c r="B12" s="260">
        <v>189.11500000000001</v>
      </c>
      <c r="C12" s="261">
        <f t="shared" si="0"/>
        <v>1.1953962626570951</v>
      </c>
      <c r="D12" s="262">
        <v>6.202</v>
      </c>
      <c r="E12" s="253">
        <f>B12/'6.'!B11</f>
        <v>5.3487286817320481</v>
      </c>
      <c r="F12" s="260">
        <v>34.457000000000001</v>
      </c>
      <c r="G12" s="261">
        <f t="shared" si="1"/>
        <v>0.46187875015934593</v>
      </c>
      <c r="H12" s="262">
        <v>14.228</v>
      </c>
      <c r="I12" s="253">
        <f>F12/'6.'!B23</f>
        <v>5.3671339563862928</v>
      </c>
      <c r="J12" s="260">
        <v>154.65799999999999</v>
      </c>
      <c r="K12" s="261">
        <f t="shared" si="2"/>
        <v>1.8499552756224991</v>
      </c>
      <c r="L12" s="262">
        <v>6.9009999999999998</v>
      </c>
      <c r="M12" s="253">
        <f>J12/'6.'!B35</f>
        <v>5.3446452638490509</v>
      </c>
    </row>
    <row r="13" spans="1:18" ht="32.25" customHeight="1">
      <c r="A13" s="572" t="s">
        <v>105</v>
      </c>
      <c r="B13" s="263">
        <f>SUM(B6:B12)</f>
        <v>15820.277</v>
      </c>
      <c r="C13" s="264">
        <f>SUM(C6:C12)</f>
        <v>100</v>
      </c>
      <c r="D13" s="265">
        <v>0.90900000000000003</v>
      </c>
      <c r="E13" s="267">
        <f>B13/'6.'!B12</f>
        <v>6.8025330607207897</v>
      </c>
      <c r="F13" s="263">
        <f>SUM(F6:F12)</f>
        <v>7460.1830000000009</v>
      </c>
      <c r="G13" s="264">
        <f>SUM(G6:G12)</f>
        <v>99.999999999999986</v>
      </c>
      <c r="H13" s="265">
        <v>1.3340000000000001</v>
      </c>
      <c r="I13" s="266">
        <f>F13/'6.'!B24</f>
        <v>6.9299065507375612</v>
      </c>
      <c r="J13" s="263">
        <f>SUM(J6:J12)</f>
        <v>8360.0939999999991</v>
      </c>
      <c r="K13" s="264">
        <f>SUM(K6:K12)</f>
        <v>100.00000000000003</v>
      </c>
      <c r="L13" s="265">
        <v>1.2390000000000001</v>
      </c>
      <c r="M13" s="266">
        <f>J13/'6.'!B36</f>
        <v>6.6927494161922683</v>
      </c>
    </row>
    <row r="14" spans="1:18" ht="12.6" customHeight="1">
      <c r="A14" s="241"/>
      <c r="B14" s="241"/>
      <c r="C14" s="241"/>
      <c r="D14" s="241"/>
      <c r="E14" s="129"/>
      <c r="F14" s="241"/>
      <c r="G14" s="241"/>
      <c r="H14" s="241"/>
      <c r="I14" s="241"/>
      <c r="J14" s="241"/>
      <c r="K14" s="241"/>
      <c r="L14" s="241"/>
      <c r="M14" s="241"/>
      <c r="N14" s="129"/>
      <c r="O14" s="129"/>
      <c r="P14" s="129"/>
      <c r="Q14" s="129"/>
      <c r="R14" s="129"/>
    </row>
    <row r="15" spans="1:18">
      <c r="M15" s="64"/>
    </row>
    <row r="16" spans="1:18">
      <c r="F16" s="242"/>
      <c r="G16" s="242"/>
      <c r="H16" s="242"/>
    </row>
    <row r="17" spans="2:9">
      <c r="B17" s="243"/>
      <c r="C17" s="243"/>
      <c r="D17" s="243"/>
      <c r="E17" s="243"/>
      <c r="F17" s="244"/>
      <c r="G17" s="244"/>
      <c r="H17" s="244"/>
      <c r="I17" s="244"/>
    </row>
    <row r="18" spans="2:9">
      <c r="B18" s="243"/>
      <c r="C18" s="243"/>
      <c r="D18" s="243"/>
      <c r="E18" s="243"/>
      <c r="F18" s="244"/>
      <c r="G18" s="244"/>
      <c r="H18" s="244"/>
      <c r="I18" s="244"/>
    </row>
    <row r="19" spans="2:9">
      <c r="B19" s="243"/>
      <c r="C19" s="243"/>
      <c r="D19" s="243"/>
      <c r="E19" s="243"/>
      <c r="F19" s="244"/>
      <c r="G19" s="244"/>
      <c r="H19" s="244"/>
      <c r="I19" s="244"/>
    </row>
    <row r="20" spans="2:9">
      <c r="B20" s="243"/>
      <c r="C20" s="243"/>
      <c r="D20" s="243"/>
      <c r="E20" s="243"/>
      <c r="F20" s="244"/>
      <c r="G20" s="244"/>
      <c r="H20" s="244"/>
      <c r="I20" s="244"/>
    </row>
    <row r="21" spans="2:9">
      <c r="B21" s="243"/>
      <c r="C21" s="243"/>
      <c r="D21" s="243"/>
      <c r="E21" s="243"/>
      <c r="F21" s="244"/>
      <c r="G21" s="244"/>
      <c r="H21" s="244"/>
      <c r="I21" s="244"/>
    </row>
    <row r="22" spans="2:9">
      <c r="B22" s="243"/>
      <c r="C22" s="243"/>
      <c r="D22" s="243"/>
      <c r="E22" s="243"/>
      <c r="F22" s="244"/>
      <c r="G22" s="244"/>
      <c r="H22" s="244"/>
      <c r="I22" s="244"/>
    </row>
    <row r="23" spans="2:9">
      <c r="B23" s="243"/>
      <c r="C23" s="243"/>
      <c r="D23" s="243"/>
      <c r="E23" s="243"/>
      <c r="F23" s="244"/>
      <c r="G23" s="244"/>
      <c r="H23" s="244"/>
      <c r="I23" s="244"/>
    </row>
    <row r="37" spans="1:1" ht="20.25" customHeight="1">
      <c r="A37" s="181"/>
    </row>
  </sheetData>
  <mergeCells count="8">
    <mergeCell ref="J4:M4"/>
    <mergeCell ref="A1:M1"/>
    <mergeCell ref="A3:A5"/>
    <mergeCell ref="B3:E3"/>
    <mergeCell ref="F3:I3"/>
    <mergeCell ref="J3:M3"/>
    <mergeCell ref="B4:E4"/>
    <mergeCell ref="F4:I4"/>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4"/>
  <dimension ref="A1:U37"/>
  <sheetViews>
    <sheetView topLeftCell="A7" zoomScaleNormal="100" workbookViewId="0">
      <selection activeCell="H19" sqref="H19"/>
    </sheetView>
  </sheetViews>
  <sheetFormatPr defaultColWidth="11.42578125" defaultRowHeight="12.75"/>
  <cols>
    <col min="1" max="1" width="16.7109375" customWidth="1"/>
    <col min="2" max="2" width="13.7109375" customWidth="1"/>
    <col min="3" max="3" width="8.5703125" customWidth="1"/>
    <col min="4" max="4" width="9.85546875" customWidth="1"/>
    <col min="5" max="5" width="16.7109375" customWidth="1"/>
    <col min="6" max="6" width="8.5703125" customWidth="1"/>
    <col min="7" max="7" width="9.85546875" customWidth="1"/>
    <col min="8" max="8" width="12" customWidth="1"/>
    <col min="9" max="9" width="8.5703125" customWidth="1"/>
    <col min="10" max="10" width="9.85546875" customWidth="1"/>
    <col min="11" max="11" width="8.42578125" customWidth="1"/>
    <col min="12" max="12" width="16.140625" customWidth="1"/>
    <col min="13" max="13" width="13.28515625" customWidth="1"/>
    <col min="14" max="14" width="11.140625" customWidth="1"/>
    <col min="15" max="15" width="11" customWidth="1"/>
  </cols>
  <sheetData>
    <row r="1" spans="1:21" ht="30" customHeight="1">
      <c r="A1" s="635" t="s">
        <v>107</v>
      </c>
      <c r="B1" s="636"/>
      <c r="C1" s="635"/>
      <c r="D1" s="635"/>
      <c r="E1" s="635"/>
      <c r="F1" s="635"/>
      <c r="G1" s="635"/>
      <c r="H1" s="635"/>
      <c r="I1" s="635"/>
      <c r="J1" s="635"/>
      <c r="L1" s="635" t="s">
        <v>144</v>
      </c>
      <c r="M1" s="635"/>
      <c r="N1" s="635"/>
      <c r="O1" s="635"/>
      <c r="P1" s="635"/>
      <c r="Q1" s="635"/>
      <c r="R1" s="635"/>
      <c r="S1" s="635"/>
      <c r="T1" s="635"/>
      <c r="U1" s="635"/>
    </row>
    <row r="2" spans="1:21" ht="12" customHeight="1">
      <c r="A2" s="156"/>
      <c r="B2" s="156"/>
      <c r="C2" s="156"/>
      <c r="D2" s="156"/>
      <c r="L2" s="156"/>
      <c r="M2" s="156"/>
      <c r="N2" s="156"/>
      <c r="O2" s="156"/>
    </row>
    <row r="3" spans="1:21" ht="18.75" customHeight="1">
      <c r="A3" s="692" t="s">
        <v>87</v>
      </c>
      <c r="B3" s="639" t="s">
        <v>88</v>
      </c>
      <c r="C3" s="640"/>
      <c r="D3" s="751" t="s">
        <v>78</v>
      </c>
      <c r="E3" s="639" t="s">
        <v>89</v>
      </c>
      <c r="F3" s="640"/>
      <c r="G3" s="752" t="s">
        <v>78</v>
      </c>
      <c r="H3" s="639" t="s">
        <v>145</v>
      </c>
      <c r="I3" s="640"/>
      <c r="J3" s="750" t="s">
        <v>78</v>
      </c>
      <c r="L3" s="692" t="s">
        <v>87</v>
      </c>
      <c r="M3" s="639" t="s">
        <v>88</v>
      </c>
      <c r="N3" s="640"/>
      <c r="O3" s="751" t="s">
        <v>78</v>
      </c>
      <c r="P3" s="639" t="s">
        <v>89</v>
      </c>
      <c r="Q3" s="640"/>
      <c r="R3" s="752" t="s">
        <v>78</v>
      </c>
      <c r="S3" s="639" t="s">
        <v>145</v>
      </c>
      <c r="T3" s="640"/>
      <c r="U3" s="750" t="s">
        <v>78</v>
      </c>
    </row>
    <row r="4" spans="1:21" ht="18.75" customHeight="1">
      <c r="A4" s="693"/>
      <c r="B4" s="72" t="s">
        <v>27</v>
      </c>
      <c r="C4" s="158" t="s">
        <v>28</v>
      </c>
      <c r="D4" s="718"/>
      <c r="E4" s="72" t="s">
        <v>91</v>
      </c>
      <c r="F4" s="158" t="s">
        <v>28</v>
      </c>
      <c r="G4" s="718"/>
      <c r="H4" s="72" t="s">
        <v>91</v>
      </c>
      <c r="I4" s="158" t="s">
        <v>28</v>
      </c>
      <c r="J4" s="714"/>
      <c r="L4" s="693"/>
      <c r="M4" s="159" t="s">
        <v>27</v>
      </c>
      <c r="N4" s="158" t="s">
        <v>28</v>
      </c>
      <c r="O4" s="718"/>
      <c r="P4" s="72" t="s">
        <v>91</v>
      </c>
      <c r="Q4" s="158" t="s">
        <v>28</v>
      </c>
      <c r="R4" s="718"/>
      <c r="S4" s="72" t="s">
        <v>91</v>
      </c>
      <c r="T4" s="158" t="s">
        <v>28</v>
      </c>
      <c r="U4" s="714"/>
    </row>
    <row r="5" spans="1:21" ht="16.5" customHeight="1">
      <c r="A5" s="16" t="s">
        <v>93</v>
      </c>
      <c r="B5" s="78">
        <v>665.76499999999999</v>
      </c>
      <c r="C5" s="83">
        <f>B5/$B$12*100</f>
        <v>31.435548779364964</v>
      </c>
      <c r="D5" s="162">
        <v>2.4860000000000002</v>
      </c>
      <c r="E5" s="163">
        <v>164009.23199999999</v>
      </c>
      <c r="F5" s="83">
        <f>E5/$E$12*100</f>
        <v>35.369158124372589</v>
      </c>
      <c r="G5" s="164">
        <v>1.627</v>
      </c>
      <c r="H5" s="163">
        <v>4375.1440000000002</v>
      </c>
      <c r="I5" s="83">
        <f>H5/$H$12*100</f>
        <v>27.760421299860681</v>
      </c>
      <c r="J5" s="165">
        <v>1.456</v>
      </c>
      <c r="L5" s="16" t="s">
        <v>93</v>
      </c>
      <c r="M5" s="161">
        <v>479.55</v>
      </c>
      <c r="N5" s="83">
        <v>27.886310150663419</v>
      </c>
      <c r="O5" s="162">
        <v>3.11</v>
      </c>
      <c r="P5" s="163">
        <v>119500.825</v>
      </c>
      <c r="Q5" s="83">
        <v>32.828743101815263</v>
      </c>
      <c r="R5" s="164">
        <v>1.889</v>
      </c>
      <c r="S5" s="163">
        <v>3360.29</v>
      </c>
      <c r="T5" s="83">
        <v>25.710609370723642</v>
      </c>
      <c r="U5" s="165">
        <v>1.607</v>
      </c>
    </row>
    <row r="6" spans="1:21" ht="16.5" customHeight="1">
      <c r="A6" s="31" t="s">
        <v>94</v>
      </c>
      <c r="B6" s="79">
        <v>367.13400000000001</v>
      </c>
      <c r="C6" s="84">
        <f t="shared" ref="C6:C11" si="0">B6/$B$12*100</f>
        <v>17.335033781534591</v>
      </c>
      <c r="D6" s="167">
        <v>3.6749999999999998</v>
      </c>
      <c r="E6" s="168">
        <v>88709.351999999999</v>
      </c>
      <c r="F6" s="84">
        <f t="shared" ref="F6:F11" si="1">E6/$E$12*100</f>
        <v>19.130478569637031</v>
      </c>
      <c r="G6" s="169">
        <v>2.129</v>
      </c>
      <c r="H6" s="168">
        <v>3515.4630000000002</v>
      </c>
      <c r="I6" s="83">
        <f t="shared" ref="I6:I11" si="2">H6/$H$12*100</f>
        <v>22.305719296112798</v>
      </c>
      <c r="J6" s="170">
        <v>1.714</v>
      </c>
      <c r="L6" s="31" t="s">
        <v>94</v>
      </c>
      <c r="M6" s="166">
        <v>302.14600000000002</v>
      </c>
      <c r="N6" s="84">
        <v>17.570090849301113</v>
      </c>
      <c r="O6" s="167">
        <v>4.125</v>
      </c>
      <c r="P6" s="168">
        <v>69866.138999999996</v>
      </c>
      <c r="Q6" s="84">
        <v>19.193319617222027</v>
      </c>
      <c r="R6" s="169">
        <v>2.4470000000000001</v>
      </c>
      <c r="S6" s="168">
        <v>2909.1880000000001</v>
      </c>
      <c r="T6" s="83">
        <v>22.259089618454588</v>
      </c>
      <c r="U6" s="170">
        <v>1.9119999999999999</v>
      </c>
    </row>
    <row r="7" spans="1:21" ht="16.5" customHeight="1">
      <c r="A7" s="31" t="s">
        <v>95</v>
      </c>
      <c r="B7" s="79">
        <v>630.76599999999996</v>
      </c>
      <c r="C7" s="84">
        <f t="shared" si="0"/>
        <v>29.782994542165657</v>
      </c>
      <c r="D7" s="167">
        <v>2.5840000000000001</v>
      </c>
      <c r="E7" s="168">
        <v>119990.39200000001</v>
      </c>
      <c r="F7" s="84">
        <f t="shared" si="1"/>
        <v>25.87634303447901</v>
      </c>
      <c r="G7" s="169">
        <v>1.8979999999999999</v>
      </c>
      <c r="H7" s="168">
        <v>4193.8850000000002</v>
      </c>
      <c r="I7" s="83">
        <f t="shared" si="2"/>
        <v>26.610327450517335</v>
      </c>
      <c r="J7" s="170">
        <v>1.4930000000000001</v>
      </c>
      <c r="L7" s="31" t="s">
        <v>95</v>
      </c>
      <c r="M7" s="166">
        <v>534.79499999999996</v>
      </c>
      <c r="N7" s="84">
        <v>31.08071881609224</v>
      </c>
      <c r="O7" s="167">
        <v>2.8959999999999999</v>
      </c>
      <c r="P7" s="168">
        <v>99129.664999999994</v>
      </c>
      <c r="Q7" s="84">
        <v>27.21650794504767</v>
      </c>
      <c r="R7" s="169">
        <v>2.0739999999999998</v>
      </c>
      <c r="S7" s="168">
        <v>3610.4720000000002</v>
      </c>
      <c r="T7" s="83">
        <v>27.608913864114172</v>
      </c>
      <c r="U7" s="170">
        <v>1.61</v>
      </c>
    </row>
    <row r="8" spans="1:21" ht="16.5" customHeight="1">
      <c r="A8" s="31" t="s">
        <v>96</v>
      </c>
      <c r="B8" s="79">
        <v>131.78100000000001</v>
      </c>
      <c r="C8" s="84">
        <f t="shared" si="0"/>
        <v>6.2223277788611506</v>
      </c>
      <c r="D8" s="167">
        <v>6.5259999999999998</v>
      </c>
      <c r="E8" s="168">
        <v>34225.951000000001</v>
      </c>
      <c r="F8" s="84">
        <f t="shared" si="1"/>
        <v>7.3809447072834793</v>
      </c>
      <c r="G8" s="169">
        <v>5.1559999999999997</v>
      </c>
      <c r="H8" s="168">
        <v>1371.874</v>
      </c>
      <c r="I8" s="83">
        <f t="shared" si="2"/>
        <v>8.7045821144001359</v>
      </c>
      <c r="J8" s="170">
        <v>3.91</v>
      </c>
      <c r="L8" s="31" t="s">
        <v>96</v>
      </c>
      <c r="M8" s="166">
        <v>111.97</v>
      </c>
      <c r="N8" s="84">
        <v>6.5020954711422778</v>
      </c>
      <c r="O8" s="167">
        <v>7.1150000000000002</v>
      </c>
      <c r="P8" s="168">
        <v>26520.215</v>
      </c>
      <c r="Q8" s="84">
        <v>7.2758423430578656</v>
      </c>
      <c r="R8" s="169">
        <v>5.8230000000000004</v>
      </c>
      <c r="S8" s="168">
        <v>1125.173</v>
      </c>
      <c r="T8" s="83">
        <v>8.6053098691221042</v>
      </c>
      <c r="U8" s="170">
        <v>4.351</v>
      </c>
    </row>
    <row r="9" spans="1:21" ht="16.5" customHeight="1">
      <c r="A9" s="31" t="s">
        <v>97</v>
      </c>
      <c r="B9" s="79">
        <v>85.257000000000005</v>
      </c>
      <c r="C9" s="84">
        <f t="shared" si="0"/>
        <v>4.0255954913254959</v>
      </c>
      <c r="D9" s="167">
        <v>8.2040000000000006</v>
      </c>
      <c r="E9" s="168">
        <v>18720.375</v>
      </c>
      <c r="F9" s="84">
        <f t="shared" si="1"/>
        <v>4.0371136151808305</v>
      </c>
      <c r="G9" s="169">
        <v>5.2469999999999999</v>
      </c>
      <c r="H9" s="168">
        <v>681.58699999999999</v>
      </c>
      <c r="I9" s="83">
        <f t="shared" si="2"/>
        <v>4.3246901753423748</v>
      </c>
      <c r="J9" s="170">
        <v>3.9849999999999999</v>
      </c>
      <c r="L9" s="31" t="s">
        <v>97</v>
      </c>
      <c r="M9" s="166">
        <v>69.230999999999995</v>
      </c>
      <c r="N9" s="84">
        <v>4.0258516067992467</v>
      </c>
      <c r="O9" s="167">
        <v>9.14</v>
      </c>
      <c r="P9" s="168">
        <v>14295.483</v>
      </c>
      <c r="Q9" s="84">
        <v>3.9271924601639148</v>
      </c>
      <c r="R9" s="169">
        <v>6.15</v>
      </c>
      <c r="S9" s="168">
        <v>544.95500000000004</v>
      </c>
      <c r="T9" s="83">
        <v>4.1696178394194252</v>
      </c>
      <c r="U9" s="170">
        <v>4.5730000000000004</v>
      </c>
    </row>
    <row r="10" spans="1:21" ht="16.5" customHeight="1">
      <c r="A10" s="31" t="s">
        <v>98</v>
      </c>
      <c r="B10" s="79">
        <v>204.40100000000001</v>
      </c>
      <c r="C10" s="84">
        <f t="shared" si="0"/>
        <v>9.6512397107853047</v>
      </c>
      <c r="D10" s="167">
        <v>5.1479999999999997</v>
      </c>
      <c r="E10" s="168">
        <v>31834.266</v>
      </c>
      <c r="F10" s="84">
        <f t="shared" si="1"/>
        <v>6.8651695651336153</v>
      </c>
      <c r="G10" s="169">
        <v>3.6240000000000001</v>
      </c>
      <c r="H10" s="168">
        <v>1433.3009999999999</v>
      </c>
      <c r="I10" s="83">
        <f t="shared" si="2"/>
        <v>9.0943382913823196</v>
      </c>
      <c r="J10" s="170">
        <v>2.399</v>
      </c>
      <c r="L10" s="31" t="s">
        <v>98</v>
      </c>
      <c r="M10" s="166">
        <v>194.71299999999999</v>
      </c>
      <c r="N10" s="84">
        <v>11.322754891807163</v>
      </c>
      <c r="O10" s="167">
        <v>5.2880000000000003</v>
      </c>
      <c r="P10" s="168">
        <v>29793.812000000002</v>
      </c>
      <c r="Q10" s="84">
        <v>8.1848255036882041</v>
      </c>
      <c r="R10" s="169">
        <v>3.7650000000000001</v>
      </c>
      <c r="S10" s="168">
        <v>1360.9480000000001</v>
      </c>
      <c r="T10" s="83">
        <v>10.413030542562577</v>
      </c>
      <c r="U10" s="170">
        <v>2.4769999999999999</v>
      </c>
    </row>
    <row r="11" spans="1:21" ht="16.5" customHeight="1">
      <c r="A11" s="44" t="s">
        <v>99</v>
      </c>
      <c r="B11" s="80">
        <v>32.768999999999998</v>
      </c>
      <c r="C11" s="86">
        <f t="shared" si="0"/>
        <v>1.5472599159628553</v>
      </c>
      <c r="D11" s="172">
        <v>13.36</v>
      </c>
      <c r="E11" s="173">
        <v>6217.3469999999998</v>
      </c>
      <c r="F11" s="86">
        <f t="shared" si="1"/>
        <v>1.3407923839134468</v>
      </c>
      <c r="G11" s="174">
        <v>8.0579999999999998</v>
      </c>
      <c r="H11" s="173">
        <v>189.11199999999999</v>
      </c>
      <c r="I11" s="83">
        <f t="shared" si="2"/>
        <v>1.1999213723843725</v>
      </c>
      <c r="J11" s="175">
        <v>5.7590000000000003</v>
      </c>
      <c r="L11" s="44" t="s">
        <v>99</v>
      </c>
      <c r="M11" s="171">
        <v>27.881</v>
      </c>
      <c r="N11" s="86">
        <v>1.6121782141945418</v>
      </c>
      <c r="O11" s="172">
        <v>14.516999999999999</v>
      </c>
      <c r="P11" s="173">
        <v>5031.0280000000002</v>
      </c>
      <c r="Q11" s="86">
        <v>1.3735690290050631</v>
      </c>
      <c r="R11" s="174">
        <v>9.1470000000000002</v>
      </c>
      <c r="S11" s="173">
        <v>161.78899999999999</v>
      </c>
      <c r="T11" s="83">
        <v>1.233428895603506</v>
      </c>
      <c r="U11" s="175">
        <v>6.4420000000000002</v>
      </c>
    </row>
    <row r="12" spans="1:21" ht="18.75" customHeight="1">
      <c r="A12" s="271" t="s">
        <v>44</v>
      </c>
      <c r="B12" s="71">
        <f>SUM(B5:B11)</f>
        <v>2117.8729999999996</v>
      </c>
      <c r="C12" s="574">
        <f>SUM(C5:C11)</f>
        <v>100.00000000000001</v>
      </c>
      <c r="D12" s="575">
        <v>1.2050000000000001</v>
      </c>
      <c r="E12" s="269">
        <f>SUM(E5:E11)</f>
        <v>463706.91499999998</v>
      </c>
      <c r="F12" s="574">
        <f>SUM(F5:F11)</f>
        <v>100</v>
      </c>
      <c r="G12" s="576">
        <v>1.0289999999999999</v>
      </c>
      <c r="H12" s="269">
        <f>SUM(H5:H11)</f>
        <v>15760.365999999998</v>
      </c>
      <c r="I12" s="574">
        <f>SUM(I5:I11)</f>
        <v>100</v>
      </c>
      <c r="J12" s="577">
        <v>0.86299999999999999</v>
      </c>
      <c r="L12" s="271" t="s">
        <v>44</v>
      </c>
      <c r="M12" s="71">
        <f>SUM(M5:M11)</f>
        <v>1720.2860000000001</v>
      </c>
      <c r="N12" s="574">
        <f>SUM(N5:N11)</f>
        <v>100.00000000000001</v>
      </c>
      <c r="O12" s="575">
        <v>1.452</v>
      </c>
      <c r="P12" s="269">
        <f>SUM(P5:P11)</f>
        <v>364137.16699999996</v>
      </c>
      <c r="Q12" s="574">
        <f>SUM(Q5:Q11)</f>
        <v>100</v>
      </c>
      <c r="R12" s="576">
        <v>1.1619999999999999</v>
      </c>
      <c r="S12" s="269">
        <f>SUM(S5:S11)</f>
        <v>13072.815000000002</v>
      </c>
      <c r="T12" s="574">
        <f>SUM(T5:T11)</f>
        <v>100.00000000000003</v>
      </c>
      <c r="U12" s="577">
        <v>0.93600000000000005</v>
      </c>
    </row>
    <row r="13" spans="1:21" ht="13.5" customHeight="1"/>
    <row r="14" spans="1:21" ht="24.75" customHeight="1">
      <c r="A14" s="697" t="s">
        <v>100</v>
      </c>
      <c r="B14" s="698"/>
      <c r="C14" s="698"/>
      <c r="D14" s="698"/>
      <c r="E14" s="698"/>
      <c r="F14" s="698"/>
      <c r="G14" s="698"/>
      <c r="H14" s="698"/>
      <c r="I14" s="698"/>
      <c r="J14" s="699"/>
      <c r="L14" s="753" t="s">
        <v>100</v>
      </c>
      <c r="M14" s="754"/>
      <c r="N14" s="754"/>
      <c r="O14" s="754"/>
      <c r="P14" s="754"/>
      <c r="Q14" s="754"/>
      <c r="R14" s="754"/>
      <c r="S14" s="754"/>
      <c r="T14" s="754"/>
      <c r="U14" s="755"/>
    </row>
    <row r="15" spans="1:21" ht="18.75" customHeight="1">
      <c r="A15" s="692" t="s">
        <v>87</v>
      </c>
      <c r="B15" s="639" t="s">
        <v>88</v>
      </c>
      <c r="C15" s="640"/>
      <c r="D15" s="751" t="s">
        <v>78</v>
      </c>
      <c r="E15" s="639" t="s">
        <v>89</v>
      </c>
      <c r="F15" s="640"/>
      <c r="G15" s="752" t="s">
        <v>78</v>
      </c>
      <c r="H15" s="639" t="s">
        <v>145</v>
      </c>
      <c r="I15" s="640"/>
      <c r="J15" s="750" t="s">
        <v>78</v>
      </c>
      <c r="L15" s="692" t="s">
        <v>87</v>
      </c>
      <c r="M15" s="639" t="s">
        <v>88</v>
      </c>
      <c r="N15" s="640"/>
      <c r="O15" s="751" t="s">
        <v>78</v>
      </c>
      <c r="P15" s="639" t="s">
        <v>89</v>
      </c>
      <c r="Q15" s="640"/>
      <c r="R15" s="752" t="s">
        <v>78</v>
      </c>
      <c r="S15" s="639" t="s">
        <v>145</v>
      </c>
      <c r="T15" s="640"/>
      <c r="U15" s="750" t="s">
        <v>78</v>
      </c>
    </row>
    <row r="16" spans="1:21" ht="18.75" customHeight="1">
      <c r="A16" s="693"/>
      <c r="B16" s="72" t="s">
        <v>27</v>
      </c>
      <c r="C16" s="158" t="s">
        <v>28</v>
      </c>
      <c r="D16" s="718"/>
      <c r="E16" s="72" t="s">
        <v>91</v>
      </c>
      <c r="F16" s="158" t="s">
        <v>28</v>
      </c>
      <c r="G16" s="718"/>
      <c r="H16" s="72" t="s">
        <v>91</v>
      </c>
      <c r="I16" s="158" t="s">
        <v>28</v>
      </c>
      <c r="J16" s="714"/>
      <c r="L16" s="693"/>
      <c r="M16" s="72" t="s">
        <v>27</v>
      </c>
      <c r="N16" s="158" t="s">
        <v>28</v>
      </c>
      <c r="O16" s="718"/>
      <c r="P16" s="72" t="s">
        <v>91</v>
      </c>
      <c r="Q16" s="158" t="s">
        <v>28</v>
      </c>
      <c r="R16" s="718"/>
      <c r="S16" s="72" t="s">
        <v>91</v>
      </c>
      <c r="T16" s="158" t="s">
        <v>28</v>
      </c>
      <c r="U16" s="714"/>
    </row>
    <row r="17" spans="1:21" ht="16.5" customHeight="1">
      <c r="A17" s="16" t="s">
        <v>93</v>
      </c>
      <c r="B17" s="161">
        <v>419.35</v>
      </c>
      <c r="C17" s="83">
        <f>B17/$B$24*100</f>
        <v>42.019038076152306</v>
      </c>
      <c r="D17" s="162">
        <v>3.387</v>
      </c>
      <c r="E17" s="163">
        <v>101134.71799999999</v>
      </c>
      <c r="F17" s="83">
        <f>E17/$E$24*100</f>
        <v>43.452081893501578</v>
      </c>
      <c r="G17" s="164">
        <v>2.1320000000000001</v>
      </c>
      <c r="H17" s="163">
        <v>2645.6590000000001</v>
      </c>
      <c r="I17" s="83">
        <f>H17/$H$24*100</f>
        <v>35.587288131831443</v>
      </c>
      <c r="J17" s="165">
        <v>1.911</v>
      </c>
      <c r="L17" s="16" t="s">
        <v>93</v>
      </c>
      <c r="M17" s="161">
        <v>250.30799999999999</v>
      </c>
      <c r="N17" s="83">
        <v>38.847011607171957</v>
      </c>
      <c r="O17" s="162">
        <v>4.5960000000000001</v>
      </c>
      <c r="P17" s="163">
        <v>60716.588000000003</v>
      </c>
      <c r="Q17" s="83">
        <v>42.250355033916193</v>
      </c>
      <c r="R17" s="164">
        <v>2.7629999999999999</v>
      </c>
      <c r="S17" s="163">
        <v>1724.2950000000001</v>
      </c>
      <c r="T17" s="83">
        <v>34.23191969501481</v>
      </c>
      <c r="U17" s="165">
        <v>2.2829999999999999</v>
      </c>
    </row>
    <row r="18" spans="1:21" ht="16.5" customHeight="1">
      <c r="A18" s="31" t="s">
        <v>94</v>
      </c>
      <c r="B18" s="166">
        <v>196.27500000000001</v>
      </c>
      <c r="C18" s="84">
        <f t="shared" ref="C18:C23" si="3">B18/$B$24*100</f>
        <v>19.666833667334672</v>
      </c>
      <c r="D18" s="167">
        <v>5.2640000000000002</v>
      </c>
      <c r="E18" s="168">
        <v>46910.521000000001</v>
      </c>
      <c r="F18" s="84">
        <f t="shared" ref="F18:F23" si="4">E18/$E$24*100</f>
        <v>20.154896760169201</v>
      </c>
      <c r="G18" s="169">
        <v>2.9540000000000002</v>
      </c>
      <c r="H18" s="168">
        <v>1891.7270000000001</v>
      </c>
      <c r="I18" s="83">
        <f t="shared" ref="I18:I23" si="5">H18/$H$24*100</f>
        <v>25.445998072981098</v>
      </c>
      <c r="J18" s="170">
        <v>2.3719999999999999</v>
      </c>
      <c r="L18" s="31" t="s">
        <v>94</v>
      </c>
      <c r="M18" s="166">
        <v>138.43799999999999</v>
      </c>
      <c r="N18" s="84">
        <v>21.485140678179167</v>
      </c>
      <c r="O18" s="167">
        <v>6.36</v>
      </c>
      <c r="P18" s="168">
        <v>30151.486000000001</v>
      </c>
      <c r="Q18" s="84">
        <v>20.981267727036204</v>
      </c>
      <c r="R18" s="169">
        <v>3.8119999999999998</v>
      </c>
      <c r="S18" s="168">
        <v>1351.502</v>
      </c>
      <c r="T18" s="83">
        <v>26.830970298963862</v>
      </c>
      <c r="U18" s="170">
        <v>2.8809999999999998</v>
      </c>
    </row>
    <row r="19" spans="1:21" ht="16.5" customHeight="1">
      <c r="A19" s="31" t="s">
        <v>95</v>
      </c>
      <c r="B19" s="166">
        <v>265.45699999999999</v>
      </c>
      <c r="C19" s="84">
        <f t="shared" si="3"/>
        <v>26.598897795591181</v>
      </c>
      <c r="D19" s="167">
        <v>4.4450000000000003</v>
      </c>
      <c r="E19" s="168">
        <v>53394.307999999997</v>
      </c>
      <c r="F19" s="84">
        <f t="shared" si="4"/>
        <v>22.94062701458115</v>
      </c>
      <c r="G19" s="169">
        <v>2.8050000000000002</v>
      </c>
      <c r="H19" s="168">
        <v>1770.84</v>
      </c>
      <c r="I19" s="83">
        <f t="shared" si="5"/>
        <v>23.81992286812941</v>
      </c>
      <c r="J19" s="170">
        <v>2.2210000000000001</v>
      </c>
      <c r="L19" s="31" t="s">
        <v>95</v>
      </c>
      <c r="M19" s="166">
        <v>179.89699999999999</v>
      </c>
      <c r="N19" s="84">
        <v>27.870870017987315</v>
      </c>
      <c r="O19" s="167">
        <v>5.52</v>
      </c>
      <c r="P19" s="168">
        <v>34565.983</v>
      </c>
      <c r="Q19" s="84">
        <v>24.012722218860048</v>
      </c>
      <c r="R19" s="169">
        <v>3.4089999999999998</v>
      </c>
      <c r="S19" s="168">
        <v>1247.296</v>
      </c>
      <c r="T19" s="83">
        <v>24.720925564864046</v>
      </c>
      <c r="U19" s="170">
        <v>2.6019999999999999</v>
      </c>
    </row>
    <row r="20" spans="1:21" ht="16.5" customHeight="1">
      <c r="A20" s="31" t="s">
        <v>96</v>
      </c>
      <c r="B20" s="166">
        <v>46.433</v>
      </c>
      <c r="C20" s="84">
        <f t="shared" si="3"/>
        <v>4.652605210420842</v>
      </c>
      <c r="D20" s="167">
        <v>11.212</v>
      </c>
      <c r="E20" s="168">
        <v>15753.346</v>
      </c>
      <c r="F20" s="84">
        <f t="shared" si="4"/>
        <v>6.76835506169766</v>
      </c>
      <c r="G20" s="169">
        <v>6.93</v>
      </c>
      <c r="H20" s="168">
        <v>570.74400000000003</v>
      </c>
      <c r="I20" s="83">
        <f t="shared" si="5"/>
        <v>7.677191647719531</v>
      </c>
      <c r="J20" s="170">
        <v>5.476</v>
      </c>
      <c r="L20" s="31" t="s">
        <v>96</v>
      </c>
      <c r="M20" s="166">
        <v>30.081</v>
      </c>
      <c r="N20" s="84">
        <v>4.6442655542156901</v>
      </c>
      <c r="O20" s="167">
        <v>13.939</v>
      </c>
      <c r="P20" s="168">
        <v>9065.9699999999993</v>
      </c>
      <c r="Q20" s="84">
        <v>6.284155463795968</v>
      </c>
      <c r="R20" s="169">
        <v>9.2569999999999997</v>
      </c>
      <c r="S20" s="168">
        <v>354.04599999999999</v>
      </c>
      <c r="T20" s="83">
        <v>7.0191024711257297</v>
      </c>
      <c r="U20" s="170">
        <v>7.1879999999999997</v>
      </c>
    </row>
    <row r="21" spans="1:21" ht="16.5" customHeight="1">
      <c r="A21" s="31" t="s">
        <v>97</v>
      </c>
      <c r="B21" s="166">
        <v>33.354999999999997</v>
      </c>
      <c r="C21" s="84">
        <f t="shared" si="3"/>
        <v>3.3421843687374748</v>
      </c>
      <c r="D21" s="167">
        <v>13.234</v>
      </c>
      <c r="E21" s="168">
        <v>8202.1149999999998</v>
      </c>
      <c r="F21" s="84">
        <f t="shared" si="4"/>
        <v>3.5240022390720238</v>
      </c>
      <c r="G21" s="169">
        <v>7.4480000000000004</v>
      </c>
      <c r="H21" s="168">
        <v>283.60500000000002</v>
      </c>
      <c r="I21" s="83">
        <f t="shared" si="5"/>
        <v>3.8148275535993323</v>
      </c>
      <c r="J21" s="170">
        <v>5.968</v>
      </c>
      <c r="L21" s="31" t="s">
        <v>97</v>
      </c>
      <c r="M21" s="166">
        <v>18.975999999999999</v>
      </c>
      <c r="N21" s="84">
        <v>2.9450153101686523</v>
      </c>
      <c r="O21" s="167">
        <v>17.600999999999999</v>
      </c>
      <c r="P21" s="168">
        <v>4170.8540000000003</v>
      </c>
      <c r="Q21" s="84">
        <v>2.9023380281946918</v>
      </c>
      <c r="R21" s="169">
        <v>11.193</v>
      </c>
      <c r="S21" s="168">
        <v>161.929</v>
      </c>
      <c r="T21" s="83">
        <v>3.2147286423112353</v>
      </c>
      <c r="U21" s="170">
        <v>8.3559999999999999</v>
      </c>
    </row>
    <row r="22" spans="1:21" ht="16.5" customHeight="1">
      <c r="A22" s="31" t="s">
        <v>98</v>
      </c>
      <c r="B22" s="166">
        <v>31.152999999999999</v>
      </c>
      <c r="C22" s="84">
        <f t="shared" si="3"/>
        <v>3.1215430861723443</v>
      </c>
      <c r="D22" s="167">
        <v>13.727</v>
      </c>
      <c r="E22" s="168">
        <v>6097.7089999999998</v>
      </c>
      <c r="F22" s="84">
        <f t="shared" si="4"/>
        <v>2.6198535584065366</v>
      </c>
      <c r="G22" s="169">
        <v>7.1760000000000002</v>
      </c>
      <c r="H22" s="168">
        <v>237.249</v>
      </c>
      <c r="I22" s="83">
        <f t="shared" si="5"/>
        <v>3.1912837300607815</v>
      </c>
      <c r="J22" s="170">
        <v>5.33</v>
      </c>
      <c r="L22" s="31" t="s">
        <v>98</v>
      </c>
      <c r="M22" s="166">
        <v>23.925999999999998</v>
      </c>
      <c r="N22" s="84">
        <v>3.7132396875577136</v>
      </c>
      <c r="O22" s="167">
        <v>15.659000000000001</v>
      </c>
      <c r="P22" s="168">
        <v>4516.393</v>
      </c>
      <c r="Q22" s="84">
        <v>3.1427854233622918</v>
      </c>
      <c r="R22" s="169">
        <v>8.5519999999999996</v>
      </c>
      <c r="S22" s="168">
        <v>181.792</v>
      </c>
      <c r="T22" s="83">
        <v>3.6090629185818734</v>
      </c>
      <c r="U22" s="170">
        <v>6.1619999999999999</v>
      </c>
    </row>
    <row r="23" spans="1:21" ht="16.5" customHeight="1">
      <c r="A23" s="44" t="s">
        <v>99</v>
      </c>
      <c r="B23" s="171">
        <v>5.9770000000000003</v>
      </c>
      <c r="C23" s="86">
        <f t="shared" si="3"/>
        <v>0.59889779559118239</v>
      </c>
      <c r="D23" s="172">
        <v>30.98</v>
      </c>
      <c r="E23" s="173">
        <v>1257.277</v>
      </c>
      <c r="F23" s="86">
        <f t="shared" si="4"/>
        <v>0.54018347257186194</v>
      </c>
      <c r="G23" s="174">
        <v>18.204000000000001</v>
      </c>
      <c r="H23" s="173">
        <v>34.457000000000001</v>
      </c>
      <c r="I23" s="83">
        <f t="shared" si="5"/>
        <v>0.46348799567839843</v>
      </c>
      <c r="J23" s="175">
        <v>12.866</v>
      </c>
      <c r="L23" s="44" t="s">
        <v>99</v>
      </c>
      <c r="M23" s="171">
        <v>3.3420000000000001</v>
      </c>
      <c r="N23" s="86">
        <v>0.49445714471950503</v>
      </c>
      <c r="O23" s="172">
        <v>40.911000000000001</v>
      </c>
      <c r="P23" s="173">
        <v>643.79200000000003</v>
      </c>
      <c r="Q23" s="86">
        <v>0.42637610483458827</v>
      </c>
      <c r="R23" s="174">
        <v>29.422999999999998</v>
      </c>
      <c r="S23" s="173">
        <v>19.387</v>
      </c>
      <c r="T23" s="83">
        <v>0.37329040913843825</v>
      </c>
      <c r="U23" s="175">
        <v>19.076000000000001</v>
      </c>
    </row>
    <row r="24" spans="1:21" ht="18.75" customHeight="1">
      <c r="A24" s="271" t="s">
        <v>44</v>
      </c>
      <c r="B24" s="71">
        <f>SUM(B17:B23)</f>
        <v>998</v>
      </c>
      <c r="C24" s="574">
        <f>SUM(C17:C23)</f>
        <v>100</v>
      </c>
      <c r="D24" s="575">
        <v>2.1520000000000001</v>
      </c>
      <c r="E24" s="269">
        <f>SUM(E17:E23)</f>
        <v>232749.99399999998</v>
      </c>
      <c r="F24" s="574">
        <f>SUM(F17:F23)</f>
        <v>100.00000000000001</v>
      </c>
      <c r="G24" s="576">
        <v>1.431</v>
      </c>
      <c r="H24" s="269">
        <f>SUM(H17:H23)</f>
        <v>7434.2810000000009</v>
      </c>
      <c r="I24" s="574">
        <f>SUM(I17:I23)</f>
        <v>99.999999999999972</v>
      </c>
      <c r="J24" s="577">
        <v>1.274</v>
      </c>
      <c r="L24" s="271" t="s">
        <v>44</v>
      </c>
      <c r="M24" s="71">
        <f>SUM(M17:M23)</f>
        <v>644.96800000000007</v>
      </c>
      <c r="N24" s="574">
        <f>SUM(N17:N23)</f>
        <v>100.00000000000001</v>
      </c>
      <c r="O24" s="575">
        <v>2.8149999999999999</v>
      </c>
      <c r="P24" s="269">
        <f>SUM(P17:P23)</f>
        <v>143831.06599999999</v>
      </c>
      <c r="Q24" s="574">
        <f>SUM(Q17:Q23)</f>
        <v>99.999999999999986</v>
      </c>
      <c r="R24" s="576">
        <v>1.825</v>
      </c>
      <c r="S24" s="269">
        <v>5040.2470000000003</v>
      </c>
      <c r="T24" s="574">
        <f>SUM(T17:T23)</f>
        <v>99.999999999999986</v>
      </c>
      <c r="U24" s="577">
        <v>1.506</v>
      </c>
    </row>
    <row r="25" spans="1:21" ht="12" customHeight="1"/>
    <row r="26" spans="1:21" ht="21.75" customHeight="1">
      <c r="A26" s="527" t="s">
        <v>26</v>
      </c>
      <c r="B26" s="272"/>
      <c r="C26" s="272"/>
      <c r="D26" s="272"/>
      <c r="E26" s="272"/>
      <c r="F26" s="272"/>
      <c r="G26" s="272"/>
      <c r="H26" s="272"/>
      <c r="I26" s="272"/>
      <c r="J26" s="273"/>
      <c r="L26" s="527" t="s">
        <v>26</v>
      </c>
      <c r="M26" s="272"/>
      <c r="N26" s="272"/>
      <c r="O26" s="272"/>
      <c r="P26" s="272"/>
      <c r="Q26" s="272"/>
      <c r="R26" s="272"/>
      <c r="S26" s="272"/>
      <c r="T26" s="272"/>
      <c r="U26" s="273"/>
    </row>
    <row r="27" spans="1:21" ht="18.75" customHeight="1">
      <c r="A27" s="692" t="s">
        <v>87</v>
      </c>
      <c r="B27" s="639" t="s">
        <v>88</v>
      </c>
      <c r="C27" s="640"/>
      <c r="D27" s="751" t="s">
        <v>78</v>
      </c>
      <c r="E27" s="639" t="s">
        <v>89</v>
      </c>
      <c r="F27" s="640"/>
      <c r="G27" s="752" t="s">
        <v>78</v>
      </c>
      <c r="H27" s="639" t="s">
        <v>145</v>
      </c>
      <c r="I27" s="640"/>
      <c r="J27" s="750" t="s">
        <v>78</v>
      </c>
      <c r="L27" s="692" t="s">
        <v>87</v>
      </c>
      <c r="M27" s="639" t="s">
        <v>88</v>
      </c>
      <c r="N27" s="640"/>
      <c r="O27" s="751" t="s">
        <v>78</v>
      </c>
      <c r="P27" s="639" t="s">
        <v>89</v>
      </c>
      <c r="Q27" s="640"/>
      <c r="R27" s="752" t="s">
        <v>78</v>
      </c>
      <c r="S27" s="639" t="s">
        <v>145</v>
      </c>
      <c r="T27" s="640"/>
      <c r="U27" s="750" t="s">
        <v>78</v>
      </c>
    </row>
    <row r="28" spans="1:21" ht="18.75" customHeight="1">
      <c r="A28" s="693"/>
      <c r="B28" s="72" t="s">
        <v>27</v>
      </c>
      <c r="C28" s="158" t="s">
        <v>28</v>
      </c>
      <c r="D28" s="718"/>
      <c r="E28" s="72" t="s">
        <v>91</v>
      </c>
      <c r="F28" s="158" t="s">
        <v>28</v>
      </c>
      <c r="G28" s="718"/>
      <c r="H28" s="72" t="s">
        <v>91</v>
      </c>
      <c r="I28" s="158" t="s">
        <v>28</v>
      </c>
      <c r="J28" s="714"/>
      <c r="L28" s="693"/>
      <c r="M28" s="72" t="s">
        <v>27</v>
      </c>
      <c r="N28" s="158" t="s">
        <v>28</v>
      </c>
      <c r="O28" s="718"/>
      <c r="P28" s="72" t="s">
        <v>91</v>
      </c>
      <c r="Q28" s="158" t="s">
        <v>28</v>
      </c>
      <c r="R28" s="718"/>
      <c r="S28" s="72" t="s">
        <v>91</v>
      </c>
      <c r="T28" s="158" t="s">
        <v>28</v>
      </c>
      <c r="U28" s="714"/>
    </row>
    <row r="29" spans="1:21" ht="16.5" customHeight="1">
      <c r="A29" s="16" t="s">
        <v>93</v>
      </c>
      <c r="B29" s="161">
        <v>246.416</v>
      </c>
      <c r="C29" s="83">
        <f>B29/$B$36*100</f>
        <v>22.003864713593291</v>
      </c>
      <c r="D29" s="162">
        <v>4.6369999999999996</v>
      </c>
      <c r="E29" s="163">
        <v>62874.514000000003</v>
      </c>
      <c r="F29" s="83">
        <f>E29/$E$36*100</f>
        <v>27.223481213624247</v>
      </c>
      <c r="G29" s="164">
        <v>2.5</v>
      </c>
      <c r="H29" s="163">
        <v>1729.4849999999999</v>
      </c>
      <c r="I29" s="83">
        <f>H29/$H$36*100</f>
        <v>20.77188738764978</v>
      </c>
      <c r="J29" s="165">
        <v>2.2210000000000001</v>
      </c>
      <c r="L29" s="16" t="s">
        <v>93</v>
      </c>
      <c r="M29" s="161">
        <v>229.24199999999999</v>
      </c>
      <c r="N29" s="83">
        <f>M29/$M$36*100</f>
        <v>21.318530890397071</v>
      </c>
      <c r="O29" s="162">
        <v>4.83</v>
      </c>
      <c r="P29" s="163">
        <v>58784.237000000001</v>
      </c>
      <c r="Q29" s="83">
        <f>P29/$P$36*100</f>
        <v>26.682981633059892</v>
      </c>
      <c r="R29" s="164">
        <v>2.57</v>
      </c>
      <c r="S29" s="163">
        <v>1635.9960000000001</v>
      </c>
      <c r="T29" s="83">
        <f>S29/$S$36*100</f>
        <v>20.367038332826855</v>
      </c>
      <c r="U29" s="165">
        <v>2.2599999999999998</v>
      </c>
    </row>
    <row r="30" spans="1:21" ht="16.5" customHeight="1">
      <c r="A30" s="31" t="s">
        <v>94</v>
      </c>
      <c r="B30" s="166">
        <v>170.86</v>
      </c>
      <c r="C30" s="84">
        <f t="shared" ref="C30:C35" si="6">B30/$B$36*100</f>
        <v>15.257046315842112</v>
      </c>
      <c r="D30" s="167">
        <v>5.6769999999999996</v>
      </c>
      <c r="E30" s="168">
        <v>41798.830999999998</v>
      </c>
      <c r="F30" s="84">
        <f t="shared" ref="F30:F35" si="7">E30/$E$36*100</f>
        <v>18.098107135745888</v>
      </c>
      <c r="G30" s="169">
        <v>3.069</v>
      </c>
      <c r="H30" s="168">
        <v>1623.7360000000001</v>
      </c>
      <c r="I30" s="83">
        <f t="shared" ref="I30:I35" si="8">H30/$H$36*100</f>
        <v>19.50179466099614</v>
      </c>
      <c r="J30" s="170">
        <v>2.4769999999999999</v>
      </c>
      <c r="L30" s="31" t="s">
        <v>94</v>
      </c>
      <c r="M30" s="166">
        <v>163.708</v>
      </c>
      <c r="N30" s="84">
        <f t="shared" ref="N30:N35" si="9">M30/$M$36*100</f>
        <v>15.224147647486605</v>
      </c>
      <c r="O30" s="167">
        <v>5.8109999999999999</v>
      </c>
      <c r="P30" s="168">
        <v>39714.652999999998</v>
      </c>
      <c r="Q30" s="84">
        <f t="shared" ref="Q30:Q35" si="10">P30/$P$36*100</f>
        <v>18.027032596550445</v>
      </c>
      <c r="R30" s="169">
        <v>3.1629999999999998</v>
      </c>
      <c r="S30" s="168">
        <v>1557.6859999999999</v>
      </c>
      <c r="T30" s="83">
        <f t="shared" ref="T30:T35" si="11">S30/$S$36*100</f>
        <v>19.392132054422952</v>
      </c>
      <c r="U30" s="170">
        <v>2.5489999999999999</v>
      </c>
    </row>
    <row r="31" spans="1:21" ht="16.5" customHeight="1">
      <c r="A31" s="31" t="s">
        <v>95</v>
      </c>
      <c r="B31" s="166">
        <v>365.30900000000003</v>
      </c>
      <c r="C31" s="84">
        <f t="shared" si="6"/>
        <v>32.620486553868467</v>
      </c>
      <c r="D31" s="167">
        <v>3.6859999999999999</v>
      </c>
      <c r="E31" s="168">
        <v>66596.084000000003</v>
      </c>
      <c r="F31" s="84">
        <f t="shared" si="7"/>
        <v>28.834850980716009</v>
      </c>
      <c r="G31" s="169">
        <v>2.5619999999999998</v>
      </c>
      <c r="H31" s="168">
        <v>2423.0450000000001</v>
      </c>
      <c r="I31" s="83">
        <f t="shared" si="8"/>
        <v>29.101852791558102</v>
      </c>
      <c r="J31" s="170">
        <v>2.0099999999999998</v>
      </c>
      <c r="L31" s="31" t="s">
        <v>95</v>
      </c>
      <c r="M31" s="166">
        <v>354.89800000000002</v>
      </c>
      <c r="N31" s="84">
        <f t="shared" si="9"/>
        <v>33.004004396838894</v>
      </c>
      <c r="O31" s="167">
        <v>3.75</v>
      </c>
      <c r="P31" s="168">
        <v>64563.682000000001</v>
      </c>
      <c r="Q31" s="84">
        <f t="shared" si="10"/>
        <v>29.306351989713153</v>
      </c>
      <c r="R31" s="169">
        <v>2.6070000000000002</v>
      </c>
      <c r="S31" s="168">
        <v>2363.1759999999999</v>
      </c>
      <c r="T31" s="83">
        <f t="shared" si="11"/>
        <v>29.419935121611807</v>
      </c>
      <c r="U31" s="170">
        <v>2.04</v>
      </c>
    </row>
    <row r="32" spans="1:21" ht="16.5" customHeight="1">
      <c r="A32" s="31" t="s">
        <v>96</v>
      </c>
      <c r="B32" s="166">
        <v>85.347999999999999</v>
      </c>
      <c r="C32" s="84">
        <f t="shared" si="6"/>
        <v>7.6212009186731393</v>
      </c>
      <c r="D32" s="167">
        <v>8.2040000000000006</v>
      </c>
      <c r="E32" s="168">
        <v>18472.605</v>
      </c>
      <c r="F32" s="84">
        <f t="shared" si="7"/>
        <v>7.9982902958772968</v>
      </c>
      <c r="G32" s="169">
        <v>6.98</v>
      </c>
      <c r="H32" s="168">
        <v>801.13</v>
      </c>
      <c r="I32" s="83">
        <f t="shared" si="8"/>
        <v>9.6219291539781313</v>
      </c>
      <c r="J32" s="170">
        <v>5.2110000000000003</v>
      </c>
      <c r="L32" s="31" t="s">
        <v>96</v>
      </c>
      <c r="M32" s="166">
        <v>81.888999999999996</v>
      </c>
      <c r="N32" s="84">
        <f t="shared" si="9"/>
        <v>7.6153286748664115</v>
      </c>
      <c r="O32" s="167">
        <v>8.3800000000000008</v>
      </c>
      <c r="P32" s="168">
        <v>17454.245999999999</v>
      </c>
      <c r="Q32" s="84">
        <f t="shared" si="10"/>
        <v>7.9227246827565194</v>
      </c>
      <c r="R32" s="169">
        <v>7.2160000000000002</v>
      </c>
      <c r="S32" s="168">
        <v>771.12599999999998</v>
      </c>
      <c r="T32" s="83">
        <f t="shared" si="11"/>
        <v>9.5999946218935985</v>
      </c>
      <c r="U32" s="170">
        <v>5.3140000000000001</v>
      </c>
    </row>
    <row r="33" spans="1:21" ht="16.5" customHeight="1">
      <c r="A33" s="31" t="s">
        <v>97</v>
      </c>
      <c r="B33" s="166">
        <v>51.902000000000001</v>
      </c>
      <c r="C33" s="84">
        <f t="shared" si="6"/>
        <v>4.6346202615289549</v>
      </c>
      <c r="D33" s="167">
        <v>10.595000000000001</v>
      </c>
      <c r="E33" s="168">
        <v>10518.26</v>
      </c>
      <c r="F33" s="84">
        <f t="shared" si="7"/>
        <v>4.5542086179785874</v>
      </c>
      <c r="G33" s="169">
        <v>7.1929999999999996</v>
      </c>
      <c r="H33" s="168">
        <v>397.98200000000003</v>
      </c>
      <c r="I33" s="83">
        <f t="shared" si="8"/>
        <v>4.7799415931977647</v>
      </c>
      <c r="J33" s="170">
        <v>5.2949999999999999</v>
      </c>
      <c r="L33" s="31" t="s">
        <v>97</v>
      </c>
      <c r="M33" s="166">
        <v>50.255000000000003</v>
      </c>
      <c r="N33" s="84">
        <f t="shared" si="9"/>
        <v>4.6735012340535542</v>
      </c>
      <c r="O33" s="167">
        <v>10.760999999999999</v>
      </c>
      <c r="P33" s="168">
        <v>10124.629999999999</v>
      </c>
      <c r="Q33" s="84">
        <f t="shared" si="10"/>
        <v>4.5957101787597781</v>
      </c>
      <c r="R33" s="169">
        <v>7.3529999999999998</v>
      </c>
      <c r="S33" s="168">
        <v>383.02499999999998</v>
      </c>
      <c r="T33" s="83">
        <f t="shared" si="11"/>
        <v>4.7684009358403108</v>
      </c>
      <c r="U33" s="170">
        <v>5.4349999999999996</v>
      </c>
    </row>
    <row r="34" spans="1:21" ht="16.5" customHeight="1">
      <c r="A34" s="31" t="s">
        <v>98</v>
      </c>
      <c r="B34" s="166">
        <v>173.24799999999999</v>
      </c>
      <c r="C34" s="84">
        <f t="shared" si="6"/>
        <v>15.470284210037539</v>
      </c>
      <c r="D34" s="167">
        <v>5.6349999999999998</v>
      </c>
      <c r="E34" s="168">
        <v>25736.557000000001</v>
      </c>
      <c r="F34" s="84">
        <f t="shared" si="7"/>
        <v>11.143444798521537</v>
      </c>
      <c r="G34" s="169">
        <v>4.0970000000000004</v>
      </c>
      <c r="H34" s="168">
        <v>1196.0519999999999</v>
      </c>
      <c r="I34" s="83">
        <f t="shared" si="8"/>
        <v>14.36511878031512</v>
      </c>
      <c r="J34" s="170">
        <v>2.6659999999999999</v>
      </c>
      <c r="L34" s="31" t="s">
        <v>98</v>
      </c>
      <c r="M34" s="166">
        <v>170.78700000000001</v>
      </c>
      <c r="N34" s="84">
        <f t="shared" si="9"/>
        <v>15.882464536072122</v>
      </c>
      <c r="O34" s="167">
        <v>5.68</v>
      </c>
      <c r="P34" s="168">
        <v>25277.419000000002</v>
      </c>
      <c r="Q34" s="84">
        <f t="shared" si="10"/>
        <v>11.473771564104153</v>
      </c>
      <c r="R34" s="169">
        <v>4.1360000000000001</v>
      </c>
      <c r="S34" s="168">
        <v>1179.1559999999999</v>
      </c>
      <c r="T34" s="83">
        <f t="shared" si="11"/>
        <v>14.679690813658947</v>
      </c>
      <c r="U34" s="170">
        <v>2.6909999999999998</v>
      </c>
    </row>
    <row r="35" spans="1:21" ht="16.5" customHeight="1">
      <c r="A35" s="44" t="s">
        <v>99</v>
      </c>
      <c r="B35" s="171">
        <v>26.792999999999999</v>
      </c>
      <c r="C35" s="86">
        <f t="shared" si="6"/>
        <v>2.3924970264565006</v>
      </c>
      <c r="D35" s="172">
        <v>14.811999999999999</v>
      </c>
      <c r="E35" s="173">
        <v>4960.07</v>
      </c>
      <c r="F35" s="86">
        <f t="shared" si="7"/>
        <v>2.1476169575364223</v>
      </c>
      <c r="G35" s="174">
        <v>8.9849999999999994</v>
      </c>
      <c r="H35" s="173">
        <v>154.655</v>
      </c>
      <c r="I35" s="83">
        <f t="shared" si="8"/>
        <v>1.857475632304979</v>
      </c>
      <c r="J35" s="175">
        <v>6.4459999999999997</v>
      </c>
      <c r="L35" s="44" t="s">
        <v>99</v>
      </c>
      <c r="M35" s="171">
        <v>24.539000000000001</v>
      </c>
      <c r="N35" s="86">
        <f t="shared" si="9"/>
        <v>2.2820226202853484</v>
      </c>
      <c r="O35" s="172">
        <v>15.459</v>
      </c>
      <c r="P35" s="173">
        <v>4387.2359999999999</v>
      </c>
      <c r="Q35" s="86">
        <f t="shared" si="10"/>
        <v>1.9914273550560697</v>
      </c>
      <c r="R35" s="174">
        <v>9.5820000000000007</v>
      </c>
      <c r="S35" s="173">
        <v>142.40199999999999</v>
      </c>
      <c r="T35" s="83">
        <f t="shared" si="11"/>
        <v>1.7728081197455308</v>
      </c>
      <c r="U35" s="175">
        <v>6.8540000000000001</v>
      </c>
    </row>
    <row r="36" spans="1:21" ht="17.25" customHeight="1">
      <c r="A36" s="268" t="s">
        <v>44</v>
      </c>
      <c r="B36" s="71">
        <f>SUM(B29:B35)</f>
        <v>1119.876</v>
      </c>
      <c r="C36" s="87">
        <f>SUM(C29:C35)</f>
        <v>100</v>
      </c>
      <c r="D36" s="274">
        <v>1.994</v>
      </c>
      <c r="E36" s="269">
        <f>SUM(E29:E35)</f>
        <v>230956.92100000003</v>
      </c>
      <c r="F36" s="87">
        <f>SUM(F29:F35)</f>
        <v>100</v>
      </c>
      <c r="G36" s="196">
        <v>1.464</v>
      </c>
      <c r="H36" s="269">
        <f>SUM(H29:H35)</f>
        <v>8326.0849999999991</v>
      </c>
      <c r="I36" s="87">
        <f>SUM(I29:I35)</f>
        <v>100.00000000000001</v>
      </c>
      <c r="J36" s="197">
        <v>1.171</v>
      </c>
      <c r="L36" s="268" t="s">
        <v>44</v>
      </c>
      <c r="M36" s="71">
        <f>SUM(M29:M35)</f>
        <v>1075.318</v>
      </c>
      <c r="N36" s="87">
        <f>SUM(N29:N35)</f>
        <v>100</v>
      </c>
      <c r="O36" s="274">
        <v>2.0489999999999999</v>
      </c>
      <c r="P36" s="269">
        <f>SUM(P29:P35)</f>
        <v>220306.10299999997</v>
      </c>
      <c r="Q36" s="87">
        <f>SUM(Q29:Q35)</f>
        <v>100.00000000000001</v>
      </c>
      <c r="R36" s="196">
        <v>1.5009999999999999</v>
      </c>
      <c r="S36" s="269">
        <f>SUM(S29:S35)</f>
        <v>8032.567</v>
      </c>
      <c r="T36" s="87">
        <f>SUM(T29:T35)</f>
        <v>100.00000000000001</v>
      </c>
      <c r="U36" s="197">
        <v>1.1930000000000001</v>
      </c>
    </row>
    <row r="37" spans="1:21" ht="27.75" customHeight="1">
      <c r="A37" s="756"/>
      <c r="B37" s="756"/>
      <c r="C37" s="756"/>
      <c r="D37" s="756"/>
      <c r="E37" s="756"/>
      <c r="F37" s="756"/>
      <c r="G37" s="756"/>
      <c r="J37" s="270"/>
    </row>
  </sheetData>
  <mergeCells count="47">
    <mergeCell ref="A37:G37"/>
    <mergeCell ref="A27:A28"/>
    <mergeCell ref="B27:C27"/>
    <mergeCell ref="D27:D28"/>
    <mergeCell ref="E27:F27"/>
    <mergeCell ref="G27:G28"/>
    <mergeCell ref="H27:I27"/>
    <mergeCell ref="J27:J28"/>
    <mergeCell ref="A14:J14"/>
    <mergeCell ref="A15:A16"/>
    <mergeCell ref="B15:C15"/>
    <mergeCell ref="D15:D16"/>
    <mergeCell ref="E15:F15"/>
    <mergeCell ref="G15:G16"/>
    <mergeCell ref="H15:I15"/>
    <mergeCell ref="J15:J16"/>
    <mergeCell ref="A1:J1"/>
    <mergeCell ref="A3:A4"/>
    <mergeCell ref="B3:C3"/>
    <mergeCell ref="D3:D4"/>
    <mergeCell ref="E3:F3"/>
    <mergeCell ref="G3:G4"/>
    <mergeCell ref="H3:I3"/>
    <mergeCell ref="J3:J4"/>
    <mergeCell ref="L1:U1"/>
    <mergeCell ref="L3:L4"/>
    <mergeCell ref="M3:N3"/>
    <mergeCell ref="O3:O4"/>
    <mergeCell ref="P3:Q3"/>
    <mergeCell ref="R3:R4"/>
    <mergeCell ref="S3:T3"/>
    <mergeCell ref="U3:U4"/>
    <mergeCell ref="L14:U14"/>
    <mergeCell ref="L15:L16"/>
    <mergeCell ref="M15:N15"/>
    <mergeCell ref="O15:O16"/>
    <mergeCell ref="P15:Q15"/>
    <mergeCell ref="R15:R16"/>
    <mergeCell ref="S15:T15"/>
    <mergeCell ref="U15:U16"/>
    <mergeCell ref="S27:T27"/>
    <mergeCell ref="U27:U28"/>
    <mergeCell ref="L27:L28"/>
    <mergeCell ref="M27:N27"/>
    <mergeCell ref="O27:O28"/>
    <mergeCell ref="P27:Q27"/>
    <mergeCell ref="R27:R28"/>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rowBreaks count="1" manualBreakCount="1">
    <brk id="24" max="16383" man="1"/>
  </rowBreaks>
  <colBreaks count="1" manualBreakCount="1">
    <brk id="10"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5"/>
  <dimension ref="A1:AY64"/>
  <sheetViews>
    <sheetView showZeros="0" topLeftCell="A19" zoomScale="90" zoomScaleNormal="90" workbookViewId="0">
      <selection activeCell="H19" sqref="H19"/>
    </sheetView>
  </sheetViews>
  <sheetFormatPr defaultColWidth="11.42578125" defaultRowHeight="12.75"/>
  <cols>
    <col min="1" max="1" width="9.5703125" customWidth="1"/>
    <col min="2" max="2" width="5.85546875" customWidth="1"/>
    <col min="3" max="3" width="5.140625" customWidth="1"/>
    <col min="4" max="4" width="6" customWidth="1"/>
    <col min="5" max="5" width="5.85546875" customWidth="1"/>
    <col min="6" max="6" width="4.5703125" customWidth="1"/>
    <col min="7" max="7" width="5.7109375" customWidth="1"/>
    <col min="8" max="8" width="5.85546875" customWidth="1"/>
    <col min="9" max="9" width="4.5703125" customWidth="1"/>
    <col min="10" max="10" width="6.28515625" customWidth="1"/>
    <col min="11" max="11" width="5.85546875" customWidth="1"/>
    <col min="12" max="12" width="4.85546875" customWidth="1"/>
    <col min="13" max="13" width="6.140625" customWidth="1"/>
    <col min="14" max="14" width="5.85546875" customWidth="1"/>
    <col min="15" max="15" width="4.85546875" customWidth="1"/>
    <col min="16" max="16" width="6.140625" customWidth="1"/>
    <col min="17" max="17" width="5.85546875" customWidth="1"/>
    <col min="18" max="18" width="4.85546875" customWidth="1"/>
    <col min="19" max="19" width="6.28515625" customWidth="1"/>
    <col min="20" max="20" width="5.85546875" customWidth="1"/>
    <col min="21" max="21" width="4.85546875" customWidth="1"/>
    <col min="22" max="22" width="6.28515625" customWidth="1"/>
    <col min="23" max="23" width="6.85546875" customWidth="1"/>
    <col min="24" max="24" width="4.7109375" customWidth="1"/>
    <col min="25" max="25" width="6" customWidth="1"/>
    <col min="26" max="26" width="1.140625" customWidth="1"/>
    <col min="27" max="27" width="10.140625" customWidth="1"/>
    <col min="28" max="28" width="6.140625" customWidth="1"/>
    <col min="29" max="29" width="5.85546875" customWidth="1"/>
    <col min="30" max="30" width="6.5703125" customWidth="1"/>
    <col min="31" max="31" width="5.85546875" customWidth="1"/>
    <col min="32" max="32" width="6" customWidth="1"/>
    <col min="33" max="33" width="6.28515625" customWidth="1"/>
    <col min="34" max="34" width="6.5703125" customWidth="1"/>
    <col min="35" max="35" width="6" customWidth="1"/>
    <col min="36" max="36" width="6.140625" customWidth="1"/>
    <col min="37" max="37" width="6.5703125" customWidth="1"/>
    <col min="38" max="38" width="6" customWidth="1"/>
    <col min="39" max="39" width="6.42578125" customWidth="1"/>
    <col min="40" max="40" width="6.5703125" customWidth="1"/>
    <col min="41" max="41" width="5.85546875" customWidth="1"/>
    <col min="42" max="42" width="6.140625" customWidth="1"/>
    <col min="43" max="43" width="6.5703125" customWidth="1"/>
    <col min="44" max="44" width="5" customWidth="1"/>
    <col min="45" max="45" width="6.28515625" customWidth="1"/>
    <col min="46" max="46" width="6.5703125" customWidth="1"/>
    <col min="47" max="47" width="5.28515625" customWidth="1"/>
    <col min="48" max="48" width="6.140625" customWidth="1"/>
    <col min="49" max="49" width="6.5703125" customWidth="1"/>
    <col min="50" max="50" width="5.28515625" customWidth="1"/>
    <col min="51" max="51" width="6.28515625" customWidth="1"/>
  </cols>
  <sheetData>
    <row r="1" spans="1:51" s="538" customFormat="1" ht="49.5" customHeight="1">
      <c r="A1" s="770" t="s">
        <v>218</v>
      </c>
      <c r="B1" s="771"/>
      <c r="C1" s="770"/>
      <c r="D1" s="770"/>
      <c r="E1" s="770"/>
      <c r="F1" s="770"/>
      <c r="G1" s="770"/>
      <c r="H1" s="770"/>
      <c r="I1" s="770"/>
      <c r="J1" s="770"/>
      <c r="K1" s="770"/>
      <c r="L1" s="770"/>
      <c r="M1" s="770"/>
      <c r="N1" s="770"/>
      <c r="O1" s="770"/>
      <c r="P1" s="770"/>
      <c r="Q1" s="770"/>
      <c r="R1" s="770"/>
      <c r="S1" s="770"/>
      <c r="T1" s="770"/>
      <c r="U1" s="770"/>
      <c r="V1" s="770"/>
      <c r="W1" s="770"/>
      <c r="X1" s="770"/>
      <c r="Y1" s="770"/>
      <c r="AA1" s="770" t="s">
        <v>239</v>
      </c>
      <c r="AB1" s="770"/>
      <c r="AC1" s="770"/>
      <c r="AD1" s="770"/>
      <c r="AE1" s="770"/>
      <c r="AF1" s="770"/>
      <c r="AG1" s="770"/>
      <c r="AH1" s="770"/>
      <c r="AI1" s="770"/>
      <c r="AJ1" s="770"/>
      <c r="AK1" s="770"/>
      <c r="AL1" s="770"/>
      <c r="AM1" s="770"/>
      <c r="AN1" s="770"/>
      <c r="AO1" s="770"/>
      <c r="AP1" s="770"/>
      <c r="AQ1" s="770"/>
      <c r="AR1" s="770"/>
      <c r="AS1" s="770"/>
      <c r="AT1" s="770"/>
      <c r="AU1" s="770"/>
      <c r="AV1" s="770"/>
      <c r="AW1" s="770"/>
      <c r="AX1" s="770"/>
      <c r="AY1" s="770"/>
    </row>
    <row r="2" spans="1:51" ht="9.75"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row>
    <row r="3" spans="1:51" ht="18.75" customHeight="1">
      <c r="A3" s="767" t="s">
        <v>237</v>
      </c>
      <c r="B3" s="639" t="s">
        <v>219</v>
      </c>
      <c r="C3" s="668"/>
      <c r="D3" s="668"/>
      <c r="E3" s="668"/>
      <c r="F3" s="668"/>
      <c r="G3" s="668"/>
      <c r="H3" s="668"/>
      <c r="I3" s="668"/>
      <c r="J3" s="668"/>
      <c r="K3" s="668"/>
      <c r="L3" s="668"/>
      <c r="M3" s="668"/>
      <c r="N3" s="668"/>
      <c r="O3" s="668"/>
      <c r="P3" s="668"/>
      <c r="Q3" s="668"/>
      <c r="R3" s="668"/>
      <c r="S3" s="668"/>
      <c r="T3" s="668"/>
      <c r="U3" s="668"/>
      <c r="V3" s="668"/>
      <c r="W3" s="668"/>
      <c r="X3" s="668"/>
      <c r="Y3" s="764"/>
      <c r="AA3" s="761" t="s">
        <v>237</v>
      </c>
      <c r="AB3" s="639" t="s">
        <v>219</v>
      </c>
      <c r="AC3" s="668"/>
      <c r="AD3" s="668"/>
      <c r="AE3" s="668"/>
      <c r="AF3" s="668"/>
      <c r="AG3" s="668"/>
      <c r="AH3" s="668"/>
      <c r="AI3" s="668"/>
      <c r="AJ3" s="668"/>
      <c r="AK3" s="668"/>
      <c r="AL3" s="668"/>
      <c r="AM3" s="668"/>
      <c r="AN3" s="668"/>
      <c r="AO3" s="668"/>
      <c r="AP3" s="668"/>
      <c r="AQ3" s="668"/>
      <c r="AR3" s="668"/>
      <c r="AS3" s="668"/>
      <c r="AT3" s="668"/>
      <c r="AU3" s="668"/>
      <c r="AV3" s="668"/>
      <c r="AW3" s="668"/>
      <c r="AX3" s="668"/>
      <c r="AY3" s="764"/>
    </row>
    <row r="4" spans="1:51" ht="20.25" customHeight="1">
      <c r="A4" s="768"/>
      <c r="B4" s="765" t="s">
        <v>93</v>
      </c>
      <c r="C4" s="758"/>
      <c r="D4" s="766"/>
      <c r="E4" s="765" t="s">
        <v>94</v>
      </c>
      <c r="F4" s="758"/>
      <c r="G4" s="758"/>
      <c r="H4" s="765" t="s">
        <v>95</v>
      </c>
      <c r="I4" s="758"/>
      <c r="J4" s="766"/>
      <c r="K4" s="765" t="s">
        <v>96</v>
      </c>
      <c r="L4" s="758"/>
      <c r="M4" s="766"/>
      <c r="N4" s="765" t="s">
        <v>97</v>
      </c>
      <c r="O4" s="758"/>
      <c r="P4" s="766"/>
      <c r="Q4" s="765" t="s">
        <v>98</v>
      </c>
      <c r="R4" s="758"/>
      <c r="S4" s="766"/>
      <c r="T4" s="765" t="s">
        <v>99</v>
      </c>
      <c r="U4" s="758"/>
      <c r="V4" s="758"/>
      <c r="W4" s="757" t="s">
        <v>44</v>
      </c>
      <c r="X4" s="758"/>
      <c r="Y4" s="759"/>
      <c r="AA4" s="762"/>
      <c r="AB4" s="765" t="s">
        <v>93</v>
      </c>
      <c r="AC4" s="758"/>
      <c r="AD4" s="766"/>
      <c r="AE4" s="765" t="s">
        <v>94</v>
      </c>
      <c r="AF4" s="758"/>
      <c r="AG4" s="758"/>
      <c r="AH4" s="765" t="s">
        <v>95</v>
      </c>
      <c r="AI4" s="758"/>
      <c r="AJ4" s="766"/>
      <c r="AK4" s="765" t="s">
        <v>96</v>
      </c>
      <c r="AL4" s="758"/>
      <c r="AM4" s="766"/>
      <c r="AN4" s="765" t="s">
        <v>97</v>
      </c>
      <c r="AO4" s="758"/>
      <c r="AP4" s="766"/>
      <c r="AQ4" s="765" t="s">
        <v>98</v>
      </c>
      <c r="AR4" s="758"/>
      <c r="AS4" s="766"/>
      <c r="AT4" s="765" t="s">
        <v>99</v>
      </c>
      <c r="AU4" s="758"/>
      <c r="AV4" s="758"/>
      <c r="AW4" s="757" t="s">
        <v>44</v>
      </c>
      <c r="AX4" s="758"/>
      <c r="AY4" s="759"/>
    </row>
    <row r="5" spans="1:51" ht="27.75" customHeight="1">
      <c r="A5" s="769"/>
      <c r="B5" s="277" t="s">
        <v>220</v>
      </c>
      <c r="C5" s="15" t="s">
        <v>28</v>
      </c>
      <c r="D5" s="278" t="s">
        <v>236</v>
      </c>
      <c r="E5" s="277" t="s">
        <v>220</v>
      </c>
      <c r="F5" s="15" t="s">
        <v>28</v>
      </c>
      <c r="G5" s="278" t="s">
        <v>236</v>
      </c>
      <c r="H5" s="277" t="s">
        <v>220</v>
      </c>
      <c r="I5" s="15" t="s">
        <v>28</v>
      </c>
      <c r="J5" s="278" t="s">
        <v>236</v>
      </c>
      <c r="K5" s="277" t="s">
        <v>220</v>
      </c>
      <c r="L5" s="15" t="s">
        <v>28</v>
      </c>
      <c r="M5" s="278" t="s">
        <v>236</v>
      </c>
      <c r="N5" s="277" t="s">
        <v>220</v>
      </c>
      <c r="O5" s="15" t="s">
        <v>28</v>
      </c>
      <c r="P5" s="278" t="s">
        <v>236</v>
      </c>
      <c r="Q5" s="277" t="s">
        <v>220</v>
      </c>
      <c r="R5" s="15" t="s">
        <v>28</v>
      </c>
      <c r="S5" s="278" t="s">
        <v>236</v>
      </c>
      <c r="T5" s="277" t="s">
        <v>220</v>
      </c>
      <c r="U5" s="15" t="s">
        <v>28</v>
      </c>
      <c r="V5" s="278" t="s">
        <v>236</v>
      </c>
      <c r="W5" s="279" t="s">
        <v>220</v>
      </c>
      <c r="X5" s="15" t="s">
        <v>28</v>
      </c>
      <c r="Y5" s="307" t="s">
        <v>236</v>
      </c>
      <c r="AA5" s="763"/>
      <c r="AB5" s="277" t="s">
        <v>220</v>
      </c>
      <c r="AC5" s="15" t="s">
        <v>28</v>
      </c>
      <c r="AD5" s="278" t="s">
        <v>236</v>
      </c>
      <c r="AE5" s="277" t="s">
        <v>220</v>
      </c>
      <c r="AF5" s="15" t="s">
        <v>28</v>
      </c>
      <c r="AG5" s="278" t="s">
        <v>236</v>
      </c>
      <c r="AH5" s="277" t="s">
        <v>220</v>
      </c>
      <c r="AI5" s="15" t="s">
        <v>28</v>
      </c>
      <c r="AJ5" s="278" t="s">
        <v>236</v>
      </c>
      <c r="AK5" s="277" t="s">
        <v>220</v>
      </c>
      <c r="AL5" s="15" t="s">
        <v>28</v>
      </c>
      <c r="AM5" s="278" t="s">
        <v>236</v>
      </c>
      <c r="AN5" s="277" t="s">
        <v>220</v>
      </c>
      <c r="AO5" s="15" t="s">
        <v>28</v>
      </c>
      <c r="AP5" s="278" t="s">
        <v>236</v>
      </c>
      <c r="AQ5" s="277" t="s">
        <v>220</v>
      </c>
      <c r="AR5" s="15" t="s">
        <v>28</v>
      </c>
      <c r="AS5" s="278" t="s">
        <v>236</v>
      </c>
      <c r="AT5" s="277" t="s">
        <v>220</v>
      </c>
      <c r="AU5" s="15" t="s">
        <v>28</v>
      </c>
      <c r="AV5" s="278" t="s">
        <v>236</v>
      </c>
      <c r="AW5" s="279" t="s">
        <v>220</v>
      </c>
      <c r="AX5" s="15" t="s">
        <v>28</v>
      </c>
      <c r="AY5" s="307" t="s">
        <v>236</v>
      </c>
    </row>
    <row r="6" spans="1:51" ht="18" customHeight="1">
      <c r="A6" s="280" t="s">
        <v>221</v>
      </c>
      <c r="B6" s="281">
        <v>11.726000000000001</v>
      </c>
      <c r="C6" s="282">
        <f>B6/B$21*100</f>
        <v>1.7612794885890837</v>
      </c>
      <c r="D6" s="275">
        <v>22.288</v>
      </c>
      <c r="E6" s="281">
        <v>23.693000000000001</v>
      </c>
      <c r="F6" s="282">
        <f>E6/E$21*100</f>
        <v>6.4535019910986176</v>
      </c>
      <c r="G6" s="300">
        <v>15.711</v>
      </c>
      <c r="H6" s="281">
        <v>58.877000000000002</v>
      </c>
      <c r="I6" s="282">
        <f>H6/H$21*100</f>
        <v>9.3341915477505975</v>
      </c>
      <c r="J6" s="300">
        <v>9.9290000000000003</v>
      </c>
      <c r="K6" s="281">
        <v>29.690999999999999</v>
      </c>
      <c r="L6" s="282">
        <f>K6/K$21*100</f>
        <v>22.530733039915006</v>
      </c>
      <c r="M6" s="300">
        <v>14.05</v>
      </c>
      <c r="N6" s="281">
        <v>15.346</v>
      </c>
      <c r="O6" s="282">
        <f>N6/N$21*100</f>
        <v>17.999272804044143</v>
      </c>
      <c r="P6" s="300">
        <v>19.538</v>
      </c>
      <c r="Q6" s="281">
        <v>48.600999999999999</v>
      </c>
      <c r="R6" s="282">
        <f>Q6/Q$21*100</f>
        <v>23.777280933067843</v>
      </c>
      <c r="S6" s="300">
        <v>10.952999999999999</v>
      </c>
      <c r="T6" s="281">
        <v>2.2450000000000001</v>
      </c>
      <c r="U6" s="282">
        <f>T6/T$21*100</f>
        <v>6.8505691007293033</v>
      </c>
      <c r="V6" s="300">
        <v>49.100999999999999</v>
      </c>
      <c r="W6" s="296">
        <v>190.179</v>
      </c>
      <c r="X6" s="282">
        <f>W6/W$21*100</f>
        <v>8.9797211540640784</v>
      </c>
      <c r="Y6" s="301">
        <v>5.3559999999999999</v>
      </c>
      <c r="Z6" s="93"/>
      <c r="AA6" s="579" t="s">
        <v>221</v>
      </c>
      <c r="AB6" s="281">
        <v>11.101000000000001</v>
      </c>
      <c r="AC6" s="282">
        <v>2.3148785319570431</v>
      </c>
      <c r="AD6" s="275">
        <v>22.893999999999998</v>
      </c>
      <c r="AE6" s="281">
        <v>22.731000000000002</v>
      </c>
      <c r="AF6" s="282">
        <v>7.5231841560040511</v>
      </c>
      <c r="AG6" s="275">
        <v>16.085000000000001</v>
      </c>
      <c r="AH6" s="281">
        <v>56.491</v>
      </c>
      <c r="AI6" s="282">
        <v>10.563093216852783</v>
      </c>
      <c r="AJ6" s="300">
        <v>10.137</v>
      </c>
      <c r="AK6" s="281">
        <v>27.972999999999999</v>
      </c>
      <c r="AL6" s="282">
        <v>24.98213839174079</v>
      </c>
      <c r="AM6" s="300">
        <v>14.476000000000001</v>
      </c>
      <c r="AN6" s="281">
        <v>14.721</v>
      </c>
      <c r="AO6" s="282">
        <v>21.263902932254801</v>
      </c>
      <c r="AP6" s="300">
        <v>19.943999999999999</v>
      </c>
      <c r="AQ6" s="281">
        <v>47.906999999999996</v>
      </c>
      <c r="AR6" s="282">
        <v>24.603777848536826</v>
      </c>
      <c r="AS6" s="300">
        <v>11.025</v>
      </c>
      <c r="AT6" s="281">
        <v>2.218</v>
      </c>
      <c r="AU6" s="282">
        <v>7.9558090318877994</v>
      </c>
      <c r="AV6" s="300">
        <v>49.100999999999999</v>
      </c>
      <c r="AW6" s="296">
        <v>183.14099999999999</v>
      </c>
      <c r="AX6" s="282">
        <v>10.645968545909543</v>
      </c>
      <c r="AY6" s="301">
        <v>5.468</v>
      </c>
    </row>
    <row r="7" spans="1:51" ht="18" customHeight="1">
      <c r="A7" s="283" t="s">
        <v>222</v>
      </c>
      <c r="B7" s="284">
        <v>27.456</v>
      </c>
      <c r="C7" s="285">
        <f t="shared" ref="C7:C20" si="0">B7/B$21*100</f>
        <v>4.1239714854768783</v>
      </c>
      <c r="D7" s="89">
        <v>14.599</v>
      </c>
      <c r="E7" s="284">
        <v>37.130000000000003</v>
      </c>
      <c r="F7" s="285">
        <f t="shared" ref="F7:F20" si="1">E7/E$21*100</f>
        <v>10.113473554614934</v>
      </c>
      <c r="G7" s="276">
        <v>12.542999999999999</v>
      </c>
      <c r="H7" s="284">
        <v>68.424999999999997</v>
      </c>
      <c r="I7" s="285">
        <f t="shared" ref="I7:I20" si="2">H7/H$21*100</f>
        <v>10.847904218197845</v>
      </c>
      <c r="J7" s="276">
        <v>9.1929999999999996</v>
      </c>
      <c r="K7" s="284">
        <v>19.131</v>
      </c>
      <c r="L7" s="285">
        <f t="shared" ref="L7:L20" si="3">K7/K$21*100</f>
        <v>14.517377447260582</v>
      </c>
      <c r="M7" s="276">
        <v>17.529</v>
      </c>
      <c r="N7" s="284">
        <v>8.5890000000000004</v>
      </c>
      <c r="O7" s="285">
        <f t="shared" ref="O7:O20" si="4">N7/N$21*100</f>
        <v>10.0740097819585</v>
      </c>
      <c r="P7" s="276">
        <v>25.928000000000001</v>
      </c>
      <c r="Q7" s="284">
        <v>47.076000000000001</v>
      </c>
      <c r="R7" s="285">
        <f t="shared" ref="R7:R20" si="5">Q7/Q$21*100</f>
        <v>23.03119847750256</v>
      </c>
      <c r="S7" s="276">
        <v>11.135999999999999</v>
      </c>
      <c r="T7" s="284">
        <v>4.7050000000000001</v>
      </c>
      <c r="U7" s="285">
        <f t="shared" ref="U7:U20" si="6">T7/T$21*100</f>
        <v>14.35720606633914</v>
      </c>
      <c r="V7" s="276">
        <v>34.655999999999999</v>
      </c>
      <c r="W7" s="297">
        <v>212.51300000000001</v>
      </c>
      <c r="X7" s="285">
        <f t="shared" ref="X7:X20" si="7">W7/W$21*100</f>
        <v>10.034270248626923</v>
      </c>
      <c r="Y7" s="302">
        <v>5.0380000000000003</v>
      </c>
      <c r="Z7" s="93"/>
      <c r="AA7" s="580" t="s">
        <v>222</v>
      </c>
      <c r="AB7" s="284">
        <v>25.977</v>
      </c>
      <c r="AC7" s="285">
        <v>5.4169533938066934</v>
      </c>
      <c r="AD7" s="89">
        <v>15.034000000000001</v>
      </c>
      <c r="AE7" s="284">
        <v>34.701999999999998</v>
      </c>
      <c r="AF7" s="285">
        <v>11.485176040722035</v>
      </c>
      <c r="AG7" s="89">
        <v>12.991</v>
      </c>
      <c r="AH7" s="284">
        <v>64.584000000000003</v>
      </c>
      <c r="AI7" s="285">
        <v>12.076380526406332</v>
      </c>
      <c r="AJ7" s="276">
        <v>9.4749999999999996</v>
      </c>
      <c r="AK7" s="284">
        <v>17.725000000000001</v>
      </c>
      <c r="AL7" s="285">
        <v>15.829850319722787</v>
      </c>
      <c r="AM7" s="276">
        <v>18.207999999999998</v>
      </c>
      <c r="AN7" s="284">
        <v>7.8789999999999996</v>
      </c>
      <c r="AO7" s="285">
        <v>11.380904232269245</v>
      </c>
      <c r="AP7" s="276">
        <v>27.152999999999999</v>
      </c>
      <c r="AQ7" s="284">
        <v>45.865000000000002</v>
      </c>
      <c r="AR7" s="285">
        <v>23.555060242201385</v>
      </c>
      <c r="AS7" s="276">
        <v>11.27</v>
      </c>
      <c r="AT7" s="284">
        <v>4.4189999999999996</v>
      </c>
      <c r="AU7" s="285">
        <v>15.850640266867529</v>
      </c>
      <c r="AV7" s="276">
        <v>35.798000000000002</v>
      </c>
      <c r="AW7" s="297">
        <v>201.15199999999999</v>
      </c>
      <c r="AX7" s="285">
        <v>11.692946226933328</v>
      </c>
      <c r="AY7" s="302">
        <v>5.1920000000000002</v>
      </c>
    </row>
    <row r="8" spans="1:51" ht="18" customHeight="1">
      <c r="A8" s="283" t="s">
        <v>223</v>
      </c>
      <c r="B8" s="284">
        <v>28.134</v>
      </c>
      <c r="C8" s="285">
        <f t="shared" si="0"/>
        <v>4.2258090680509364</v>
      </c>
      <c r="D8" s="89">
        <v>14.436</v>
      </c>
      <c r="E8" s="284">
        <v>33.688000000000002</v>
      </c>
      <c r="F8" s="285">
        <f t="shared" si="1"/>
        <v>9.1759412094766475</v>
      </c>
      <c r="G8" s="276">
        <v>13.172000000000001</v>
      </c>
      <c r="H8" s="284">
        <v>74.869</v>
      </c>
      <c r="I8" s="285">
        <f t="shared" si="2"/>
        <v>11.869517587318297</v>
      </c>
      <c r="J8" s="276">
        <v>8.7789999999999999</v>
      </c>
      <c r="K8" s="284">
        <v>10.538</v>
      </c>
      <c r="L8" s="285">
        <f t="shared" si="3"/>
        <v>7.9966611018363931</v>
      </c>
      <c r="M8" s="276">
        <v>23.553000000000001</v>
      </c>
      <c r="N8" s="284">
        <v>6.11</v>
      </c>
      <c r="O8" s="285">
        <f t="shared" si="4"/>
        <v>7.1663988552528162</v>
      </c>
      <c r="P8" s="276">
        <v>30.597999999999999</v>
      </c>
      <c r="Q8" s="284">
        <v>36.012999999999998</v>
      </c>
      <c r="R8" s="285">
        <f t="shared" si="5"/>
        <v>17.618798342473863</v>
      </c>
      <c r="S8" s="276">
        <v>12.734</v>
      </c>
      <c r="T8" s="284">
        <v>6.1079999999999997</v>
      </c>
      <c r="U8" s="285">
        <f t="shared" si="6"/>
        <v>18.638430319489789</v>
      </c>
      <c r="V8" s="276">
        <v>30.597999999999999</v>
      </c>
      <c r="W8" s="297">
        <v>195.46</v>
      </c>
      <c r="X8" s="285">
        <f t="shared" si="7"/>
        <v>9.2290752226763466</v>
      </c>
      <c r="Y8" s="302">
        <v>5.2759999999999998</v>
      </c>
      <c r="Z8" s="93"/>
      <c r="AA8" s="580" t="s">
        <v>223</v>
      </c>
      <c r="AB8" s="284">
        <v>24.376000000000001</v>
      </c>
      <c r="AC8" s="285">
        <v>5.0830987384005839</v>
      </c>
      <c r="AD8" s="89">
        <v>15.507999999999999</v>
      </c>
      <c r="AE8" s="284">
        <v>29.532</v>
      </c>
      <c r="AF8" s="285">
        <v>9.7740827282174845</v>
      </c>
      <c r="AG8" s="89">
        <v>14.087</v>
      </c>
      <c r="AH8" s="284">
        <v>67.501000000000005</v>
      </c>
      <c r="AI8" s="285">
        <v>12.621822152746095</v>
      </c>
      <c r="AJ8" s="276">
        <v>9.2590000000000003</v>
      </c>
      <c r="AK8" s="284">
        <v>10.07</v>
      </c>
      <c r="AL8" s="285">
        <v>8.9933197585110562</v>
      </c>
      <c r="AM8" s="276">
        <v>24.085000000000001</v>
      </c>
      <c r="AN8" s="284">
        <v>5.3289999999999997</v>
      </c>
      <c r="AO8" s="285">
        <v>7.69752997255525</v>
      </c>
      <c r="AP8" s="276">
        <v>32.664000000000001</v>
      </c>
      <c r="AQ8" s="284">
        <v>34.049999999999997</v>
      </c>
      <c r="AR8" s="285">
        <v>17.487186334829545</v>
      </c>
      <c r="AS8" s="276">
        <v>13.111000000000001</v>
      </c>
      <c r="AT8" s="284">
        <v>5.952</v>
      </c>
      <c r="AU8" s="285">
        <v>21.34940277628322</v>
      </c>
      <c r="AV8" s="276">
        <v>30.98</v>
      </c>
      <c r="AW8" s="297">
        <v>176.80799999999999</v>
      </c>
      <c r="AX8" s="285">
        <v>10.27783187088186</v>
      </c>
      <c r="AY8" s="302">
        <v>5.5730000000000004</v>
      </c>
    </row>
    <row r="9" spans="1:51" ht="18" customHeight="1">
      <c r="A9" s="283" t="s">
        <v>224</v>
      </c>
      <c r="B9" s="284">
        <v>35.667000000000002</v>
      </c>
      <c r="C9" s="285">
        <f t="shared" si="0"/>
        <v>5.3572876956768596</v>
      </c>
      <c r="D9" s="89">
        <v>12.818</v>
      </c>
      <c r="E9" s="284">
        <v>46.871000000000002</v>
      </c>
      <c r="F9" s="285">
        <f t="shared" si="1"/>
        <v>12.766728224571953</v>
      </c>
      <c r="G9" s="276">
        <v>11.154999999999999</v>
      </c>
      <c r="H9" s="284">
        <v>72.63</v>
      </c>
      <c r="I9" s="285">
        <f t="shared" si="2"/>
        <v>11.514552917321295</v>
      </c>
      <c r="J9" s="276">
        <v>8.9139999999999997</v>
      </c>
      <c r="K9" s="284">
        <v>5.3819999999999997</v>
      </c>
      <c r="L9" s="285">
        <f t="shared" si="3"/>
        <v>4.0840795264835323</v>
      </c>
      <c r="M9" s="276">
        <v>32.664000000000001</v>
      </c>
      <c r="N9" s="284">
        <v>8.0830000000000002</v>
      </c>
      <c r="O9" s="285">
        <f t="shared" si="4"/>
        <v>9.4805240502468919</v>
      </c>
      <c r="P9" s="276">
        <v>26.643000000000001</v>
      </c>
      <c r="Q9" s="284">
        <v>32.935000000000002</v>
      </c>
      <c r="R9" s="285">
        <f t="shared" si="5"/>
        <v>16.11293486822472</v>
      </c>
      <c r="S9" s="276">
        <v>13.327999999999999</v>
      </c>
      <c r="T9" s="284">
        <v>2.9590000000000001</v>
      </c>
      <c r="U9" s="285">
        <f t="shared" si="6"/>
        <v>9.0293247078209387</v>
      </c>
      <c r="V9" s="276">
        <v>42.825000000000003</v>
      </c>
      <c r="W9" s="297">
        <v>204.52699999999999</v>
      </c>
      <c r="X9" s="285">
        <f t="shared" si="7"/>
        <v>9.6571936358760091</v>
      </c>
      <c r="Y9" s="302">
        <v>5.1459999999999999</v>
      </c>
      <c r="Z9" s="93"/>
      <c r="AA9" s="580" t="s">
        <v>224</v>
      </c>
      <c r="AB9" s="284">
        <v>28.366</v>
      </c>
      <c r="AC9" s="285">
        <v>5.9151287665519758</v>
      </c>
      <c r="AD9" s="89">
        <v>14.356</v>
      </c>
      <c r="AE9" s="284">
        <v>40.582000000000001</v>
      </c>
      <c r="AF9" s="285">
        <v>13.431255088599551</v>
      </c>
      <c r="AG9" s="89">
        <v>11.994999999999999</v>
      </c>
      <c r="AH9" s="284">
        <v>61.563000000000002</v>
      </c>
      <c r="AI9" s="285">
        <v>11.511492232552227</v>
      </c>
      <c r="AJ9" s="276">
        <v>9.7070000000000007</v>
      </c>
      <c r="AK9" s="284">
        <v>4.7569999999999997</v>
      </c>
      <c r="AL9" s="285">
        <v>4.2483835244525414</v>
      </c>
      <c r="AM9" s="276">
        <v>34.655999999999999</v>
      </c>
      <c r="AN9" s="284">
        <v>6.3140000000000001</v>
      </c>
      <c r="AO9" s="285">
        <v>9.1203235591506573</v>
      </c>
      <c r="AP9" s="276">
        <v>30.23</v>
      </c>
      <c r="AQ9" s="284">
        <v>30.725000000000001</v>
      </c>
      <c r="AR9" s="285">
        <v>15.779553601692738</v>
      </c>
      <c r="AS9" s="276">
        <v>13.797000000000001</v>
      </c>
      <c r="AT9" s="284">
        <v>2.823</v>
      </c>
      <c r="AU9" s="285">
        <v>10.125901215969007</v>
      </c>
      <c r="AV9" s="276">
        <v>43.889000000000003</v>
      </c>
      <c r="AW9" s="297">
        <v>175.13</v>
      </c>
      <c r="AX9" s="285">
        <v>10.180289893825734</v>
      </c>
      <c r="AY9" s="302">
        <v>5.6020000000000003</v>
      </c>
    </row>
    <row r="10" spans="1:51" ht="18" customHeight="1">
      <c r="A10" s="283" t="s">
        <v>225</v>
      </c>
      <c r="B10" s="284">
        <v>45.731999999999999</v>
      </c>
      <c r="C10" s="285">
        <f t="shared" si="0"/>
        <v>6.8690801272519169</v>
      </c>
      <c r="D10" s="89">
        <v>11.29</v>
      </c>
      <c r="E10" s="284">
        <v>57.625999999999998</v>
      </c>
      <c r="F10" s="285">
        <f t="shared" si="1"/>
        <v>15.696176327989232</v>
      </c>
      <c r="G10" s="276">
        <v>10.038</v>
      </c>
      <c r="H10" s="284">
        <v>87.102999999999994</v>
      </c>
      <c r="I10" s="285">
        <f t="shared" si="2"/>
        <v>13.809061032045115</v>
      </c>
      <c r="J10" s="276">
        <v>8.1110000000000007</v>
      </c>
      <c r="K10" s="284">
        <v>9.1379999999999999</v>
      </c>
      <c r="L10" s="285">
        <f t="shared" si="3"/>
        <v>6.9342844134162984</v>
      </c>
      <c r="M10" s="276">
        <v>25.268000000000001</v>
      </c>
      <c r="N10" s="284">
        <v>12.212999999999999</v>
      </c>
      <c r="O10" s="285">
        <f t="shared" si="4"/>
        <v>14.324587433584718</v>
      </c>
      <c r="P10" s="276">
        <v>21.863</v>
      </c>
      <c r="Q10" s="284">
        <v>20.312999999999999</v>
      </c>
      <c r="R10" s="285">
        <f t="shared" si="5"/>
        <v>9.9378183081296072</v>
      </c>
      <c r="S10" s="276">
        <v>16.984000000000002</v>
      </c>
      <c r="T10" s="284">
        <v>2.2429999999999999</v>
      </c>
      <c r="U10" s="285">
        <f t="shared" si="6"/>
        <v>6.8444661438466934</v>
      </c>
      <c r="V10" s="276">
        <v>49.100999999999999</v>
      </c>
      <c r="W10" s="297">
        <v>234.36699999999999</v>
      </c>
      <c r="X10" s="285">
        <f t="shared" si="7"/>
        <v>11.066155083971079</v>
      </c>
      <c r="Y10" s="302">
        <v>4.7699999999999996</v>
      </c>
      <c r="Z10" s="93"/>
      <c r="AA10" s="580" t="s">
        <v>225</v>
      </c>
      <c r="AB10" s="284">
        <v>35.212000000000003</v>
      </c>
      <c r="AC10" s="285">
        <v>7.3427171306433117</v>
      </c>
      <c r="AD10" s="89">
        <v>12.904</v>
      </c>
      <c r="AE10" s="284">
        <v>48.289000000000001</v>
      </c>
      <c r="AF10" s="285">
        <v>15.982008697781867</v>
      </c>
      <c r="AG10" s="89">
        <v>10.989000000000001</v>
      </c>
      <c r="AH10" s="284">
        <v>75.382999999999996</v>
      </c>
      <c r="AI10" s="285">
        <v>14.095655165708045</v>
      </c>
      <c r="AJ10" s="276">
        <v>8.7409999999999997</v>
      </c>
      <c r="AK10" s="284">
        <v>8.0350000000000001</v>
      </c>
      <c r="AL10" s="285">
        <v>7.175901118136677</v>
      </c>
      <c r="AM10" s="276">
        <v>26.893999999999998</v>
      </c>
      <c r="AN10" s="284">
        <v>9.6129999999999995</v>
      </c>
      <c r="AO10" s="285">
        <v>13.885598728874765</v>
      </c>
      <c r="AP10" s="276">
        <v>24.460999999999999</v>
      </c>
      <c r="AQ10" s="284">
        <v>18.422999999999998</v>
      </c>
      <c r="AR10" s="285">
        <v>9.4615692759637202</v>
      </c>
      <c r="AS10" s="276">
        <v>17.821000000000002</v>
      </c>
      <c r="AT10" s="284">
        <v>2.0859999999999999</v>
      </c>
      <c r="AU10" s="285">
        <v>7.4823343735428081</v>
      </c>
      <c r="AV10" s="276">
        <v>50.722000000000001</v>
      </c>
      <c r="AW10" s="297">
        <v>197.041</v>
      </c>
      <c r="AX10" s="285">
        <v>11.453974196136105</v>
      </c>
      <c r="AY10" s="302">
        <v>5.2530000000000001</v>
      </c>
    </row>
    <row r="11" spans="1:51" ht="18" customHeight="1">
      <c r="A11" s="283" t="s">
        <v>226</v>
      </c>
      <c r="B11" s="284">
        <v>70.242999999999995</v>
      </c>
      <c r="C11" s="285">
        <f t="shared" si="0"/>
        <v>10.550704001105492</v>
      </c>
      <c r="D11" s="89">
        <v>9.0660000000000007</v>
      </c>
      <c r="E11" s="284">
        <v>38.171999999999997</v>
      </c>
      <c r="F11" s="285">
        <f t="shared" si="1"/>
        <v>10.397293631208221</v>
      </c>
      <c r="G11" s="276">
        <v>12.385999999999999</v>
      </c>
      <c r="H11" s="284">
        <v>90.040999999999997</v>
      </c>
      <c r="I11" s="285">
        <f t="shared" si="2"/>
        <v>14.274843167128276</v>
      </c>
      <c r="J11" s="276">
        <v>7.9790000000000001</v>
      </c>
      <c r="K11" s="284">
        <v>19.196999999999999</v>
      </c>
      <c r="L11" s="285">
        <f t="shared" si="3"/>
        <v>14.567460919714673</v>
      </c>
      <c r="M11" s="276">
        <v>17.457999999999998</v>
      </c>
      <c r="N11" s="284">
        <v>13.525</v>
      </c>
      <c r="O11" s="285">
        <f t="shared" si="4"/>
        <v>15.863427907904146</v>
      </c>
      <c r="P11" s="276">
        <v>20.72</v>
      </c>
      <c r="Q11" s="284">
        <v>14.010999999999999</v>
      </c>
      <c r="R11" s="285">
        <f t="shared" si="5"/>
        <v>6.8546631376558826</v>
      </c>
      <c r="S11" s="276">
        <v>20.376999999999999</v>
      </c>
      <c r="T11" s="284">
        <v>2.1669999999999998</v>
      </c>
      <c r="U11" s="285">
        <f t="shared" si="6"/>
        <v>6.6125537823075273</v>
      </c>
      <c r="V11" s="276">
        <v>49.100999999999999</v>
      </c>
      <c r="W11" s="297">
        <v>247.35499999999999</v>
      </c>
      <c r="X11" s="285">
        <f t="shared" si="7"/>
        <v>11.679412164663395</v>
      </c>
      <c r="Y11" s="302">
        <v>4.6269999999999998</v>
      </c>
      <c r="Z11" s="93"/>
      <c r="AA11" s="580" t="s">
        <v>226</v>
      </c>
      <c r="AB11" s="284">
        <v>53.093000000000004</v>
      </c>
      <c r="AC11" s="285">
        <v>11.071421123970389</v>
      </c>
      <c r="AD11" s="89">
        <v>10.467000000000001</v>
      </c>
      <c r="AE11" s="284">
        <v>31.786000000000001</v>
      </c>
      <c r="AF11" s="285">
        <v>10.520079696570532</v>
      </c>
      <c r="AG11" s="89">
        <v>13.59</v>
      </c>
      <c r="AH11" s="284">
        <v>77.281999999999996</v>
      </c>
      <c r="AI11" s="285">
        <v>14.450743835032426</v>
      </c>
      <c r="AJ11" s="276">
        <v>8.6310000000000002</v>
      </c>
      <c r="AK11" s="284">
        <v>16.021000000000001</v>
      </c>
      <c r="AL11" s="285">
        <v>14.308041296038295</v>
      </c>
      <c r="AM11" s="276">
        <v>19.062999999999999</v>
      </c>
      <c r="AN11" s="284">
        <v>9.9730000000000008</v>
      </c>
      <c r="AO11" s="285">
        <v>14.40560450671674</v>
      </c>
      <c r="AP11" s="276">
        <v>24.085000000000001</v>
      </c>
      <c r="AQ11" s="284">
        <v>13.073</v>
      </c>
      <c r="AR11" s="285">
        <v>6.7139496903150269</v>
      </c>
      <c r="AS11" s="276">
        <v>21.081</v>
      </c>
      <c r="AT11" s="284">
        <v>1.542</v>
      </c>
      <c r="AU11" s="285">
        <v>5.5310448724846655</v>
      </c>
      <c r="AV11" s="276">
        <v>56.753</v>
      </c>
      <c r="AW11" s="297">
        <v>202.77</v>
      </c>
      <c r="AX11" s="285">
        <v>11.787000409815818</v>
      </c>
      <c r="AY11" s="302">
        <v>5.17</v>
      </c>
    </row>
    <row r="12" spans="1:51" ht="18" customHeight="1">
      <c r="A12" s="283" t="s">
        <v>227</v>
      </c>
      <c r="B12" s="284">
        <v>91.680999999999997</v>
      </c>
      <c r="C12" s="285">
        <f t="shared" si="0"/>
        <v>13.770754289044499</v>
      </c>
      <c r="D12" s="89">
        <v>7.9</v>
      </c>
      <c r="E12" s="284">
        <v>33.591999999999999</v>
      </c>
      <c r="F12" s="285">
        <f t="shared" si="1"/>
        <v>9.1497927187348456</v>
      </c>
      <c r="G12" s="276">
        <v>13.202999999999999</v>
      </c>
      <c r="H12" s="284">
        <v>81.741</v>
      </c>
      <c r="I12" s="285">
        <f t="shared" si="2"/>
        <v>12.95898485494644</v>
      </c>
      <c r="J12" s="276">
        <v>8.3889999999999993</v>
      </c>
      <c r="K12" s="284">
        <v>15.827</v>
      </c>
      <c r="L12" s="285">
        <f t="shared" si="3"/>
        <v>12.010168462589162</v>
      </c>
      <c r="M12" s="276">
        <v>19.248999999999999</v>
      </c>
      <c r="N12" s="284">
        <v>8.4489999999999998</v>
      </c>
      <c r="O12" s="285">
        <f t="shared" si="4"/>
        <v>9.9098042435402682</v>
      </c>
      <c r="P12" s="276">
        <v>26.16</v>
      </c>
      <c r="Q12" s="284">
        <v>4.9569999999999999</v>
      </c>
      <c r="R12" s="285">
        <f t="shared" si="5"/>
        <v>2.4251349063849981</v>
      </c>
      <c r="S12" s="276">
        <v>33.616</v>
      </c>
      <c r="T12" s="284">
        <v>2.343</v>
      </c>
      <c r="U12" s="285">
        <f t="shared" si="6"/>
        <v>7.1496139879771743</v>
      </c>
      <c r="V12" s="276">
        <v>47.625999999999998</v>
      </c>
      <c r="W12" s="297">
        <v>238.589</v>
      </c>
      <c r="X12" s="285">
        <f t="shared" si="7"/>
        <v>11.265506130682116</v>
      </c>
      <c r="Y12" s="302">
        <v>4.7220000000000004</v>
      </c>
      <c r="Z12" s="93"/>
      <c r="AA12" s="580" t="s">
        <v>227</v>
      </c>
      <c r="AB12" s="284">
        <v>71.16</v>
      </c>
      <c r="AC12" s="285">
        <v>14.83891147951204</v>
      </c>
      <c r="AD12" s="89">
        <v>9.0150000000000006</v>
      </c>
      <c r="AE12" s="284">
        <v>27.491</v>
      </c>
      <c r="AF12" s="285">
        <v>9.0985814804763248</v>
      </c>
      <c r="AG12" s="89">
        <v>14.599</v>
      </c>
      <c r="AH12" s="284">
        <v>65.001000000000005</v>
      </c>
      <c r="AI12" s="285">
        <v>12.154354183651339</v>
      </c>
      <c r="AJ12" s="276">
        <v>9.44</v>
      </c>
      <c r="AK12" s="284">
        <v>12.194000000000001</v>
      </c>
      <c r="AL12" s="285">
        <v>10.890222555638909</v>
      </c>
      <c r="AM12" s="276">
        <v>21.863</v>
      </c>
      <c r="AN12" s="284">
        <v>6.4180000000000001</v>
      </c>
      <c r="AO12" s="285">
        <v>9.2705474505272285</v>
      </c>
      <c r="AP12" s="276">
        <v>29.873999999999999</v>
      </c>
      <c r="AQ12" s="284">
        <v>4.1760000000000002</v>
      </c>
      <c r="AR12" s="285">
        <v>2.1446839980689627</v>
      </c>
      <c r="AS12" s="276">
        <v>36.412999999999997</v>
      </c>
      <c r="AT12" s="284">
        <v>1.5620000000000001</v>
      </c>
      <c r="AU12" s="285">
        <v>5.6027834570823911</v>
      </c>
      <c r="AV12" s="276">
        <v>56.753</v>
      </c>
      <c r="AW12" s="297">
        <v>188.001</v>
      </c>
      <c r="AX12" s="285">
        <v>10.928479873974371</v>
      </c>
      <c r="AY12" s="302">
        <v>5.391</v>
      </c>
    </row>
    <row r="13" spans="1:51" ht="18" customHeight="1">
      <c r="A13" s="283" t="s">
        <v>228</v>
      </c>
      <c r="B13" s="284">
        <v>95.686000000000007</v>
      </c>
      <c r="C13" s="285">
        <f t="shared" si="0"/>
        <v>14.37231700026736</v>
      </c>
      <c r="D13" s="89">
        <v>7.73</v>
      </c>
      <c r="E13" s="284">
        <v>36.183999999999997</v>
      </c>
      <c r="F13" s="285">
        <f t="shared" si="1"/>
        <v>9.8558019687634459</v>
      </c>
      <c r="G13" s="276">
        <v>12.706</v>
      </c>
      <c r="H13" s="284">
        <v>53.741999999999997</v>
      </c>
      <c r="I13" s="285">
        <f t="shared" si="2"/>
        <v>8.5201033028043653</v>
      </c>
      <c r="J13" s="276">
        <v>10.404</v>
      </c>
      <c r="K13" s="284">
        <v>12.333</v>
      </c>
      <c r="L13" s="285">
        <f t="shared" si="3"/>
        <v>9.3587797844892986</v>
      </c>
      <c r="M13" s="276">
        <v>21.727</v>
      </c>
      <c r="N13" s="284">
        <v>6.968</v>
      </c>
      <c r="O13" s="285">
        <f t="shared" si="4"/>
        <v>8.1727442264159755</v>
      </c>
      <c r="P13" s="276">
        <v>28.568000000000001</v>
      </c>
      <c r="Q13" s="284">
        <v>0.33900000000000002</v>
      </c>
      <c r="R13" s="285">
        <f t="shared" si="5"/>
        <v>0.16585046061418487</v>
      </c>
      <c r="S13" s="276">
        <v>98.995000000000005</v>
      </c>
      <c r="T13" s="284">
        <v>1.3660000000000001</v>
      </c>
      <c r="U13" s="285">
        <f t="shared" si="6"/>
        <v>4.1683195508223729</v>
      </c>
      <c r="V13" s="276">
        <v>59.296999999999997</v>
      </c>
      <c r="W13" s="297">
        <v>206.61699999999999</v>
      </c>
      <c r="X13" s="285">
        <f t="shared" si="7"/>
        <v>9.7558775978907111</v>
      </c>
      <c r="Y13" s="302">
        <v>5.1159999999999997</v>
      </c>
      <c r="Z13" s="93"/>
      <c r="AA13" s="580" t="s">
        <v>228</v>
      </c>
      <c r="AB13" s="284">
        <v>70.683999999999997</v>
      </c>
      <c r="AC13" s="285">
        <v>14.739651756855384</v>
      </c>
      <c r="AD13" s="89">
        <v>9.0459999999999994</v>
      </c>
      <c r="AE13" s="284">
        <v>29.733000000000001</v>
      </c>
      <c r="AF13" s="285">
        <v>9.8406068589357467</v>
      </c>
      <c r="AG13" s="89">
        <v>14.05</v>
      </c>
      <c r="AH13" s="284">
        <v>40.170999999999999</v>
      </c>
      <c r="AI13" s="285">
        <v>7.5114623146022046</v>
      </c>
      <c r="AJ13" s="276">
        <v>12.066000000000001</v>
      </c>
      <c r="AK13" s="284">
        <v>8.06</v>
      </c>
      <c r="AL13" s="285">
        <v>7.1982281284606859</v>
      </c>
      <c r="AM13" s="276">
        <v>26.643000000000001</v>
      </c>
      <c r="AN13" s="284">
        <v>5.508</v>
      </c>
      <c r="AO13" s="285">
        <v>7.9560884009822326</v>
      </c>
      <c r="AP13" s="276">
        <v>32.218000000000004</v>
      </c>
      <c r="AQ13" s="284">
        <v>0.33900000000000002</v>
      </c>
      <c r="AR13" s="285">
        <v>0.17410150271680516</v>
      </c>
      <c r="AS13" s="276"/>
      <c r="AT13" s="284">
        <v>1.0529999999999999</v>
      </c>
      <c r="AU13" s="285">
        <v>3.7770364790702669</v>
      </c>
      <c r="AV13" s="276">
        <v>65.613</v>
      </c>
      <c r="AW13" s="297">
        <v>155.547</v>
      </c>
      <c r="AX13" s="285">
        <v>9.0419320054525851</v>
      </c>
      <c r="AY13" s="302">
        <v>5.9729999999999999</v>
      </c>
    </row>
    <row r="14" spans="1:51" ht="18" customHeight="1">
      <c r="A14" s="283" t="s">
        <v>229</v>
      </c>
      <c r="B14" s="284">
        <v>74.543999999999997</v>
      </c>
      <c r="C14" s="285">
        <f t="shared" si="0"/>
        <v>11.19672677787691</v>
      </c>
      <c r="D14" s="89">
        <v>8.798</v>
      </c>
      <c r="E14" s="284">
        <v>22.475000000000001</v>
      </c>
      <c r="F14" s="285">
        <f t="shared" si="1"/>
        <v>6.1217430148120293</v>
      </c>
      <c r="G14" s="276">
        <v>16.14</v>
      </c>
      <c r="H14" s="284">
        <v>28.036000000000001</v>
      </c>
      <c r="I14" s="285">
        <f t="shared" si="2"/>
        <v>4.4447474265457778</v>
      </c>
      <c r="J14" s="276">
        <v>14.476000000000001</v>
      </c>
      <c r="K14" s="284">
        <v>5.8479999999999999</v>
      </c>
      <c r="L14" s="285">
        <f t="shared" si="3"/>
        <v>4.4376991956290777</v>
      </c>
      <c r="M14" s="276">
        <v>31.376999999999999</v>
      </c>
      <c r="N14" s="284">
        <v>3.2810000000000001</v>
      </c>
      <c r="O14" s="285">
        <f t="shared" si="4"/>
        <v>3.8482740825015531</v>
      </c>
      <c r="P14" s="276">
        <v>40.911000000000001</v>
      </c>
      <c r="Q14" s="284"/>
      <c r="R14" s="285">
        <f t="shared" si="5"/>
        <v>0</v>
      </c>
      <c r="S14" s="276"/>
      <c r="T14" s="284">
        <v>1.5620000000000001</v>
      </c>
      <c r="U14" s="285">
        <f t="shared" si="6"/>
        <v>4.7664093253181168</v>
      </c>
      <c r="V14" s="276">
        <v>56.753</v>
      </c>
      <c r="W14" s="297">
        <v>135.74600000000001</v>
      </c>
      <c r="X14" s="285">
        <f t="shared" si="7"/>
        <v>6.4095469414582178</v>
      </c>
      <c r="Y14" s="302">
        <v>6.4260000000000002</v>
      </c>
      <c r="Z14" s="93"/>
      <c r="AA14" s="580" t="s">
        <v>229</v>
      </c>
      <c r="AB14" s="284">
        <v>55.262</v>
      </c>
      <c r="AC14" s="285">
        <v>11.523720154311333</v>
      </c>
      <c r="AD14" s="89">
        <v>10.253</v>
      </c>
      <c r="AE14" s="284">
        <v>17.036999999999999</v>
      </c>
      <c r="AF14" s="285">
        <v>5.6386647514777621</v>
      </c>
      <c r="AG14" s="89">
        <v>18.536999999999999</v>
      </c>
      <c r="AH14" s="284">
        <v>18.126000000000001</v>
      </c>
      <c r="AI14" s="285">
        <v>3.3893297631246315</v>
      </c>
      <c r="AJ14" s="276">
        <v>17.972999999999999</v>
      </c>
      <c r="AK14" s="284">
        <v>4.2859999999999996</v>
      </c>
      <c r="AL14" s="285">
        <v>3.8277426499482008</v>
      </c>
      <c r="AM14" s="276">
        <v>36.412999999999997</v>
      </c>
      <c r="AN14" s="284">
        <v>2.1869999999999998</v>
      </c>
      <c r="AO14" s="285">
        <v>3.1590351003900037</v>
      </c>
      <c r="AP14" s="276">
        <v>49.100999999999999</v>
      </c>
      <c r="AQ14" s="284"/>
      <c r="AR14" s="285">
        <v>0</v>
      </c>
      <c r="AS14" s="276"/>
      <c r="AT14" s="284">
        <v>0.93700000000000006</v>
      </c>
      <c r="AU14" s="285">
        <v>3.3609526884034575</v>
      </c>
      <c r="AV14" s="276">
        <v>69.635000000000005</v>
      </c>
      <c r="AW14" s="297">
        <v>97.835999999999999</v>
      </c>
      <c r="AX14" s="285">
        <v>5.6871971795371117</v>
      </c>
      <c r="AY14" s="302">
        <v>7.64</v>
      </c>
    </row>
    <row r="15" spans="1:51" ht="18" customHeight="1">
      <c r="A15" s="283" t="s">
        <v>230</v>
      </c>
      <c r="B15" s="284">
        <v>58.499000000000002</v>
      </c>
      <c r="C15" s="285">
        <f t="shared" si="0"/>
        <v>8.786720859881699</v>
      </c>
      <c r="D15" s="89">
        <v>9.9689999999999994</v>
      </c>
      <c r="E15" s="284">
        <v>13.199</v>
      </c>
      <c r="F15" s="285">
        <f t="shared" si="1"/>
        <v>3.5951450968856054</v>
      </c>
      <c r="G15" s="276">
        <v>21.081</v>
      </c>
      <c r="H15" s="284">
        <v>9.6140000000000008</v>
      </c>
      <c r="I15" s="285">
        <f t="shared" si="2"/>
        <v>1.5241761220862857</v>
      </c>
      <c r="J15" s="276">
        <v>24.460999999999999</v>
      </c>
      <c r="K15" s="284">
        <v>2.508</v>
      </c>
      <c r="L15" s="285">
        <f t="shared" si="3"/>
        <v>1.9031719532554252</v>
      </c>
      <c r="M15" s="276">
        <v>46.277000000000001</v>
      </c>
      <c r="N15" s="284">
        <v>1.25</v>
      </c>
      <c r="O15" s="285">
        <f t="shared" si="4"/>
        <v>1.4661208787342095</v>
      </c>
      <c r="P15" s="276">
        <v>62.216000000000001</v>
      </c>
      <c r="Q15" s="284">
        <v>0.156</v>
      </c>
      <c r="R15" s="285">
        <f t="shared" si="5"/>
        <v>7.632056594635056E-2</v>
      </c>
      <c r="S15" s="276"/>
      <c r="T15" s="284">
        <v>2.8010000000000002</v>
      </c>
      <c r="U15" s="285">
        <f t="shared" si="6"/>
        <v>8.5471911140947796</v>
      </c>
      <c r="V15" s="276">
        <v>43.889000000000003</v>
      </c>
      <c r="W15" s="297">
        <v>88.027000000000001</v>
      </c>
      <c r="X15" s="285">
        <f t="shared" si="7"/>
        <v>4.1563890546737472</v>
      </c>
      <c r="Y15" s="302">
        <v>8.0739999999999998</v>
      </c>
      <c r="Z15" s="93"/>
      <c r="AA15" s="580" t="s">
        <v>230</v>
      </c>
      <c r="AB15" s="284">
        <v>40.146999999999998</v>
      </c>
      <c r="AC15" s="285">
        <v>8.3718069023042432</v>
      </c>
      <c r="AD15" s="89">
        <v>12.066000000000001</v>
      </c>
      <c r="AE15" s="284">
        <v>9.1370000000000005</v>
      </c>
      <c r="AF15" s="285">
        <v>3.0240347381729364</v>
      </c>
      <c r="AG15" s="89">
        <v>25.268000000000001</v>
      </c>
      <c r="AH15" s="284">
        <v>6.3330000000000002</v>
      </c>
      <c r="AI15" s="285">
        <v>1.1841898593108402</v>
      </c>
      <c r="AJ15" s="276">
        <v>29.873999999999999</v>
      </c>
      <c r="AK15" s="284">
        <v>1.7569999999999999</v>
      </c>
      <c r="AL15" s="285">
        <v>1.5691422855713926</v>
      </c>
      <c r="AM15" s="276">
        <v>54.51</v>
      </c>
      <c r="AN15" s="284">
        <v>0.93700000000000006</v>
      </c>
      <c r="AO15" s="285">
        <v>1.3534594828831432</v>
      </c>
      <c r="AP15" s="276">
        <v>69.635000000000005</v>
      </c>
      <c r="AQ15" s="284">
        <v>0.156</v>
      </c>
      <c r="AR15" s="285">
        <v>8.0117505674989986E-2</v>
      </c>
      <c r="AS15" s="276"/>
      <c r="AT15" s="284">
        <v>2.177</v>
      </c>
      <c r="AU15" s="285">
        <v>7.808744933462461</v>
      </c>
      <c r="AV15" s="276">
        <v>49.100999999999999</v>
      </c>
      <c r="AW15" s="297">
        <v>60.645000000000003</v>
      </c>
      <c r="AX15" s="285">
        <v>3.5252879610064616</v>
      </c>
      <c r="AY15" s="302">
        <v>9.7829999999999995</v>
      </c>
    </row>
    <row r="16" spans="1:51" ht="18" customHeight="1">
      <c r="A16" s="283" t="s">
        <v>231</v>
      </c>
      <c r="B16" s="284">
        <v>35.063000000000002</v>
      </c>
      <c r="C16" s="285">
        <f t="shared" si="0"/>
        <v>5.2665651294899405</v>
      </c>
      <c r="D16" s="89">
        <v>12.933</v>
      </c>
      <c r="E16" s="284">
        <v>7.7590000000000003</v>
      </c>
      <c r="F16" s="285">
        <f t="shared" si="1"/>
        <v>2.1133972881836058</v>
      </c>
      <c r="G16" s="276">
        <v>27.152999999999999</v>
      </c>
      <c r="H16" s="284">
        <v>4.2329999999999997</v>
      </c>
      <c r="I16" s="285">
        <f t="shared" si="2"/>
        <v>0.67108773921273623</v>
      </c>
      <c r="J16" s="276">
        <v>36.412999999999997</v>
      </c>
      <c r="K16" s="284">
        <v>1.4059999999999999</v>
      </c>
      <c r="L16" s="285">
        <f t="shared" si="3"/>
        <v>1.0669297313704655</v>
      </c>
      <c r="M16" s="276">
        <v>59.296999999999997</v>
      </c>
      <c r="N16" s="284">
        <v>0.78100000000000003</v>
      </c>
      <c r="O16" s="285">
        <f t="shared" si="4"/>
        <v>0.91603232503313403</v>
      </c>
      <c r="P16" s="276"/>
      <c r="Q16" s="284"/>
      <c r="R16" s="285">
        <f t="shared" si="5"/>
        <v>0</v>
      </c>
      <c r="S16" s="276"/>
      <c r="T16" s="284">
        <v>2.0169999999999999</v>
      </c>
      <c r="U16" s="285">
        <f t="shared" si="6"/>
        <v>6.154832016111806</v>
      </c>
      <c r="V16" s="276">
        <v>50.722000000000001</v>
      </c>
      <c r="W16" s="297">
        <v>51.259</v>
      </c>
      <c r="X16" s="285">
        <f t="shared" si="7"/>
        <v>2.4203067985222897</v>
      </c>
      <c r="Y16" s="302">
        <v>10.66</v>
      </c>
      <c r="Z16" s="93"/>
      <c r="AA16" s="580" t="s">
        <v>231</v>
      </c>
      <c r="AB16" s="284">
        <v>21.201000000000001</v>
      </c>
      <c r="AC16" s="285">
        <v>4.4210197059743512</v>
      </c>
      <c r="AD16" s="89">
        <v>16.606999999999999</v>
      </c>
      <c r="AE16" s="284">
        <v>4.468</v>
      </c>
      <c r="AF16" s="285">
        <v>1.4787553037273371</v>
      </c>
      <c r="AG16" s="89">
        <v>35.213000000000001</v>
      </c>
      <c r="AH16" s="284">
        <v>2.024</v>
      </c>
      <c r="AI16" s="285">
        <v>0.37846206777911579</v>
      </c>
      <c r="AJ16" s="276">
        <v>50.722000000000001</v>
      </c>
      <c r="AK16" s="284">
        <v>0.625</v>
      </c>
      <c r="AL16" s="285">
        <v>0.55817525810023927</v>
      </c>
      <c r="AM16" s="276">
        <v>80.549000000000007</v>
      </c>
      <c r="AN16" s="284">
        <v>0.156</v>
      </c>
      <c r="AO16" s="285">
        <v>0.22533583706485627</v>
      </c>
      <c r="AP16" s="276"/>
      <c r="AQ16" s="284"/>
      <c r="AR16" s="285">
        <v>0</v>
      </c>
      <c r="AS16" s="276"/>
      <c r="AT16" s="284">
        <v>1.3919999999999999</v>
      </c>
      <c r="AU16" s="285">
        <v>4.9930054880017209</v>
      </c>
      <c r="AV16" s="276">
        <v>59.296999999999997</v>
      </c>
      <c r="AW16" s="297">
        <v>29.866</v>
      </c>
      <c r="AX16" s="285">
        <v>1.7361076798321211</v>
      </c>
      <c r="AY16" s="302">
        <v>14.013</v>
      </c>
    </row>
    <row r="17" spans="1:51" ht="18" customHeight="1">
      <c r="A17" s="283" t="s">
        <v>232</v>
      </c>
      <c r="B17" s="284">
        <v>28.765999999999998</v>
      </c>
      <c r="C17" s="285">
        <f t="shared" si="0"/>
        <v>4.3207373161140694</v>
      </c>
      <c r="D17" s="89">
        <v>14.278</v>
      </c>
      <c r="E17" s="284">
        <v>7.1260000000000003</v>
      </c>
      <c r="F17" s="285">
        <f t="shared" si="1"/>
        <v>1.9409806773548619</v>
      </c>
      <c r="G17" s="276">
        <v>28.268000000000001</v>
      </c>
      <c r="H17" s="284">
        <v>1.0940000000000001</v>
      </c>
      <c r="I17" s="285">
        <f t="shared" si="2"/>
        <v>0.17343963777432875</v>
      </c>
      <c r="J17" s="276">
        <v>65.613</v>
      </c>
      <c r="K17" s="284">
        <v>0.78100000000000003</v>
      </c>
      <c r="L17" s="285">
        <f t="shared" si="3"/>
        <v>0.59265442404006674</v>
      </c>
      <c r="M17" s="276"/>
      <c r="N17" s="284">
        <v>0.35199999999999998</v>
      </c>
      <c r="O17" s="285">
        <f t="shared" si="4"/>
        <v>0.4128596394515533</v>
      </c>
      <c r="P17" s="276"/>
      <c r="Q17" s="284"/>
      <c r="R17" s="285">
        <f t="shared" si="5"/>
        <v>0</v>
      </c>
      <c r="S17" s="276"/>
      <c r="T17" s="284">
        <v>1.0940000000000001</v>
      </c>
      <c r="U17" s="285">
        <f t="shared" si="6"/>
        <v>3.3383174147874644</v>
      </c>
      <c r="V17" s="276">
        <v>65.613</v>
      </c>
      <c r="W17" s="297">
        <v>39.210999999999999</v>
      </c>
      <c r="X17" s="285">
        <f t="shared" si="7"/>
        <v>1.8514338921332352</v>
      </c>
      <c r="Y17" s="302">
        <v>12.211</v>
      </c>
      <c r="Z17" s="93"/>
      <c r="AA17" s="580" t="s">
        <v>232</v>
      </c>
      <c r="AB17" s="284">
        <v>16.649999999999999</v>
      </c>
      <c r="AC17" s="285">
        <v>3.4720050046918987</v>
      </c>
      <c r="AD17" s="89">
        <v>18.707000000000001</v>
      </c>
      <c r="AE17" s="284">
        <v>3.403</v>
      </c>
      <c r="AF17" s="285">
        <v>1.1262767006678891</v>
      </c>
      <c r="AG17" s="89">
        <v>40.045000000000002</v>
      </c>
      <c r="AH17" s="284">
        <v>0.312</v>
      </c>
      <c r="AI17" s="285">
        <v>5.8340002543025758E-2</v>
      </c>
      <c r="AJ17" s="276"/>
      <c r="AK17" s="284">
        <v>0.46899999999999997</v>
      </c>
      <c r="AL17" s="285">
        <v>0.41885471367841959</v>
      </c>
      <c r="AM17" s="276">
        <v>88.36</v>
      </c>
      <c r="AN17" s="284">
        <v>3.9E-2</v>
      </c>
      <c r="AO17" s="285">
        <v>5.6333959266214068E-2</v>
      </c>
      <c r="AP17" s="276"/>
      <c r="AQ17" s="284"/>
      <c r="AR17" s="285">
        <v>0</v>
      </c>
      <c r="AS17" s="276"/>
      <c r="AT17" s="284">
        <v>1.0940000000000001</v>
      </c>
      <c r="AU17" s="285">
        <v>3.9241005774956053</v>
      </c>
      <c r="AV17" s="276">
        <v>65.613</v>
      </c>
      <c r="AW17" s="297">
        <v>21.966999999999999</v>
      </c>
      <c r="AX17" s="285">
        <v>1.2769395768724368</v>
      </c>
      <c r="AY17" s="302">
        <v>16.311</v>
      </c>
    </row>
    <row r="18" spans="1:51" ht="18" customHeight="1">
      <c r="A18" s="283" t="s">
        <v>233</v>
      </c>
      <c r="B18" s="284">
        <v>18.137</v>
      </c>
      <c r="C18" s="285">
        <f t="shared" si="0"/>
        <v>2.7242304353181144</v>
      </c>
      <c r="D18" s="89">
        <v>17.972999999999999</v>
      </c>
      <c r="E18" s="284">
        <v>3.4780000000000002</v>
      </c>
      <c r="F18" s="285">
        <f t="shared" si="1"/>
        <v>0.94733802916646226</v>
      </c>
      <c r="G18" s="276">
        <v>40.045000000000002</v>
      </c>
      <c r="H18" s="284">
        <v>0.33700000000000002</v>
      </c>
      <c r="I18" s="285">
        <f t="shared" si="2"/>
        <v>5.3427018217503459E-2</v>
      </c>
      <c r="J18" s="276"/>
      <c r="K18" s="284"/>
      <c r="L18" s="285">
        <f t="shared" si="3"/>
        <v>0</v>
      </c>
      <c r="M18" s="276"/>
      <c r="N18" s="284">
        <v>0.156</v>
      </c>
      <c r="O18" s="285">
        <f t="shared" si="4"/>
        <v>0.18297188566602934</v>
      </c>
      <c r="P18" s="276"/>
      <c r="Q18" s="284"/>
      <c r="R18" s="285">
        <f t="shared" si="5"/>
        <v>0</v>
      </c>
      <c r="S18" s="276"/>
      <c r="T18" s="284">
        <v>0.53600000000000003</v>
      </c>
      <c r="U18" s="285">
        <f t="shared" si="6"/>
        <v>1.6355924445393792</v>
      </c>
      <c r="V18" s="276"/>
      <c r="W18" s="297">
        <v>22.643999999999998</v>
      </c>
      <c r="X18" s="285">
        <f t="shared" si="7"/>
        <v>1.0691864286415795</v>
      </c>
      <c r="Y18" s="302">
        <v>16.085000000000001</v>
      </c>
      <c r="Z18" s="93"/>
      <c r="AA18" s="580" t="s">
        <v>233</v>
      </c>
      <c r="AB18" s="284">
        <v>9.0739999999999998</v>
      </c>
      <c r="AC18" s="285">
        <v>1.892190595349807</v>
      </c>
      <c r="AD18" s="89">
        <v>25.268000000000001</v>
      </c>
      <c r="AE18" s="284">
        <v>1.224</v>
      </c>
      <c r="AF18" s="285">
        <v>0.40510216915001351</v>
      </c>
      <c r="AG18" s="89">
        <v>62.216000000000001</v>
      </c>
      <c r="AH18" s="284">
        <v>2.5000000000000001E-2</v>
      </c>
      <c r="AI18" s="285">
        <v>4.6746796909475771E-3</v>
      </c>
      <c r="AJ18" s="276"/>
      <c r="AK18" s="284"/>
      <c r="AL18" s="285">
        <v>0</v>
      </c>
      <c r="AM18" s="276"/>
      <c r="AN18" s="284"/>
      <c r="AO18" s="285">
        <v>0</v>
      </c>
      <c r="AP18" s="276"/>
      <c r="AQ18" s="284"/>
      <c r="AR18" s="285">
        <v>0</v>
      </c>
      <c r="AS18" s="276"/>
      <c r="AT18" s="284">
        <v>0.312</v>
      </c>
      <c r="AU18" s="285">
        <v>1.1191219197245237</v>
      </c>
      <c r="AV18" s="276"/>
      <c r="AW18" s="297">
        <v>10.635</v>
      </c>
      <c r="AX18" s="285">
        <v>0.61821151727766044</v>
      </c>
      <c r="AY18" s="302">
        <v>23.382999999999999</v>
      </c>
    </row>
    <row r="19" spans="1:51" ht="18" customHeight="1">
      <c r="A19" s="283" t="s">
        <v>234</v>
      </c>
      <c r="B19" s="286">
        <v>16.481999999999999</v>
      </c>
      <c r="C19" s="287">
        <f t="shared" si="0"/>
        <v>2.4756445958489914</v>
      </c>
      <c r="D19" s="91">
        <v>18.882999999999999</v>
      </c>
      <c r="E19" s="284">
        <v>3.641</v>
      </c>
      <c r="F19" s="285">
        <f t="shared" si="1"/>
        <v>0.99173598740514346</v>
      </c>
      <c r="G19" s="276">
        <v>39.231999999999999</v>
      </c>
      <c r="H19" s="284">
        <v>2.5000000000000001E-2</v>
      </c>
      <c r="I19" s="285">
        <f t="shared" si="2"/>
        <v>3.9634286511501084E-3</v>
      </c>
      <c r="J19" s="276"/>
      <c r="K19" s="284"/>
      <c r="L19" s="285">
        <f t="shared" si="3"/>
        <v>0</v>
      </c>
      <c r="M19" s="276"/>
      <c r="N19" s="284">
        <v>0.156</v>
      </c>
      <c r="O19" s="285">
        <f t="shared" si="4"/>
        <v>0.18297188566602934</v>
      </c>
      <c r="P19" s="276"/>
      <c r="Q19" s="284"/>
      <c r="R19" s="285">
        <f t="shared" si="5"/>
        <v>0</v>
      </c>
      <c r="S19" s="276"/>
      <c r="T19" s="284"/>
      <c r="U19" s="285">
        <f t="shared" si="6"/>
        <v>0</v>
      </c>
      <c r="V19" s="276"/>
      <c r="W19" s="298">
        <v>20.303999999999998</v>
      </c>
      <c r="X19" s="287">
        <f t="shared" si="7"/>
        <v>0.95869816495047844</v>
      </c>
      <c r="Y19" s="303">
        <v>16.984000000000002</v>
      </c>
      <c r="Z19" s="93"/>
      <c r="AA19" s="580" t="s">
        <v>234</v>
      </c>
      <c r="AB19" s="286">
        <v>7.73</v>
      </c>
      <c r="AC19" s="287">
        <v>1.6119278490251279</v>
      </c>
      <c r="AD19" s="91">
        <v>27.419</v>
      </c>
      <c r="AE19" s="286">
        <v>1.4059999999999999</v>
      </c>
      <c r="AF19" s="287">
        <v>0.46533794920336519</v>
      </c>
      <c r="AG19" s="91">
        <v>59.296999999999997</v>
      </c>
      <c r="AH19" s="284"/>
      <c r="AI19" s="285">
        <v>0</v>
      </c>
      <c r="AJ19" s="276"/>
      <c r="AK19" s="284"/>
      <c r="AL19" s="285">
        <v>0</v>
      </c>
      <c r="AM19" s="276"/>
      <c r="AN19" s="284">
        <v>0.156</v>
      </c>
      <c r="AO19" s="285">
        <v>0.22533583706485627</v>
      </c>
      <c r="AP19" s="276"/>
      <c r="AQ19" s="284"/>
      <c r="AR19" s="285">
        <v>0</v>
      </c>
      <c r="AS19" s="276"/>
      <c r="AT19" s="284"/>
      <c r="AU19" s="285">
        <v>0</v>
      </c>
      <c r="AV19" s="276"/>
      <c r="AW19" s="298">
        <v>9.2919999999999998</v>
      </c>
      <c r="AX19" s="287">
        <v>0.54014305769102211</v>
      </c>
      <c r="AY19" s="303">
        <v>25.059000000000001</v>
      </c>
    </row>
    <row r="20" spans="1:51" ht="18" customHeight="1">
      <c r="A20" s="288" t="s">
        <v>235</v>
      </c>
      <c r="B20" s="289">
        <v>27.95</v>
      </c>
      <c r="C20" s="290">
        <f t="shared" si="0"/>
        <v>4.198171730007239</v>
      </c>
      <c r="D20" s="92">
        <v>14.476000000000001</v>
      </c>
      <c r="E20" s="289">
        <v>2.5</v>
      </c>
      <c r="F20" s="290">
        <f t="shared" si="1"/>
        <v>0.68095027973437472</v>
      </c>
      <c r="G20" s="304">
        <v>46.277000000000001</v>
      </c>
      <c r="H20" s="289"/>
      <c r="I20" s="290">
        <f t="shared" si="2"/>
        <v>0</v>
      </c>
      <c r="J20" s="304"/>
      <c r="K20" s="289"/>
      <c r="L20" s="290">
        <f t="shared" si="3"/>
        <v>0</v>
      </c>
      <c r="M20" s="304"/>
      <c r="N20" s="289"/>
      <c r="O20" s="290">
        <f t="shared" si="4"/>
        <v>0</v>
      </c>
      <c r="P20" s="304"/>
      <c r="Q20" s="289"/>
      <c r="R20" s="290">
        <f t="shared" si="5"/>
        <v>0</v>
      </c>
      <c r="S20" s="304"/>
      <c r="T20" s="289">
        <v>0.625</v>
      </c>
      <c r="U20" s="290">
        <f t="shared" si="6"/>
        <v>1.9071740258155077</v>
      </c>
      <c r="V20" s="304"/>
      <c r="W20" s="299">
        <v>31.074000000000002</v>
      </c>
      <c r="X20" s="290">
        <f t="shared" si="7"/>
        <v>1.4672274811697779</v>
      </c>
      <c r="Y20" s="305">
        <v>13.727</v>
      </c>
      <c r="Z20" s="93"/>
      <c r="AA20" s="581" t="s">
        <v>235</v>
      </c>
      <c r="AB20" s="289">
        <v>9.5169999999999995</v>
      </c>
      <c r="AC20" s="290">
        <v>1.9845688666458134</v>
      </c>
      <c r="AD20" s="92">
        <v>24.655000000000001</v>
      </c>
      <c r="AE20" s="289">
        <v>0.625</v>
      </c>
      <c r="AF20" s="290">
        <v>0.20685364029310332</v>
      </c>
      <c r="AG20" s="92">
        <v>80.549000000000007</v>
      </c>
      <c r="AH20" s="289"/>
      <c r="AI20" s="290">
        <v>0</v>
      </c>
      <c r="AJ20" s="304"/>
      <c r="AK20" s="289"/>
      <c r="AL20" s="290">
        <v>0</v>
      </c>
      <c r="AM20" s="304"/>
      <c r="AN20" s="289"/>
      <c r="AO20" s="290">
        <v>0</v>
      </c>
      <c r="AP20" s="304"/>
      <c r="AQ20" s="289"/>
      <c r="AR20" s="290">
        <v>0</v>
      </c>
      <c r="AS20" s="304"/>
      <c r="AT20" s="289">
        <v>0.312</v>
      </c>
      <c r="AU20" s="290">
        <v>1.1191219197245237</v>
      </c>
      <c r="AV20" s="304"/>
      <c r="AW20" s="299">
        <v>10.454000000000001</v>
      </c>
      <c r="AX20" s="290">
        <v>0.60769000485384694</v>
      </c>
      <c r="AY20" s="305">
        <v>23.553000000000001</v>
      </c>
    </row>
    <row r="21" spans="1:51" s="538" customFormat="1" ht="21" customHeight="1">
      <c r="A21" s="291" t="s">
        <v>187</v>
      </c>
      <c r="B21" s="292">
        <f>SUM(B6:B20)</f>
        <v>665.76600000000008</v>
      </c>
      <c r="C21" s="293">
        <f>SUM(C6:C20)</f>
        <v>100</v>
      </c>
      <c r="D21" s="358">
        <v>2.4860000000000002</v>
      </c>
      <c r="E21" s="292">
        <f>SUM(E6:E20)</f>
        <v>367.13400000000007</v>
      </c>
      <c r="F21" s="295">
        <f>SUM(F6:F20)</f>
        <v>99.999999999999972</v>
      </c>
      <c r="G21" s="359">
        <v>3.6749999999999998</v>
      </c>
      <c r="H21" s="292">
        <f>SUM(H6:H20)</f>
        <v>630.76699999999994</v>
      </c>
      <c r="I21" s="295">
        <f>SUM(I6:I20)</f>
        <v>100</v>
      </c>
      <c r="J21" s="358">
        <v>2.5840000000000001</v>
      </c>
      <c r="K21" s="292">
        <f>SUM(K6:K20)</f>
        <v>131.78000000000003</v>
      </c>
      <c r="L21" s="293">
        <f>SUM(L6:L20)</f>
        <v>99.999999999999986</v>
      </c>
      <c r="M21" s="358">
        <v>6.5259999999999998</v>
      </c>
      <c r="N21" s="292">
        <f>SUM(N6:N20)</f>
        <v>85.259000000000029</v>
      </c>
      <c r="O21" s="293">
        <f>SUM(O6:O20)</f>
        <v>99.999999999999972</v>
      </c>
      <c r="P21" s="358">
        <v>8.2040000000000006</v>
      </c>
      <c r="Q21" s="292">
        <f>SUM(Q6:Q20)</f>
        <v>204.40099999999998</v>
      </c>
      <c r="R21" s="293">
        <f>SUM(R6:R20)</f>
        <v>99.999999999999986</v>
      </c>
      <c r="S21" s="358">
        <v>5.1479999999999997</v>
      </c>
      <c r="T21" s="292">
        <f>SUM(T6:T20)</f>
        <v>32.771000000000001</v>
      </c>
      <c r="U21" s="293">
        <f>SUM(U6:U20)</f>
        <v>100.00000000000001</v>
      </c>
      <c r="V21" s="359">
        <v>13.36</v>
      </c>
      <c r="W21" s="292">
        <f>SUM(W6:W20)</f>
        <v>2117.8720000000003</v>
      </c>
      <c r="X21" s="295">
        <f>SUM(X6:X20)</f>
        <v>100</v>
      </c>
      <c r="Y21" s="360">
        <v>1.2050000000000001</v>
      </c>
      <c r="Z21" s="578"/>
      <c r="AA21" s="582" t="s">
        <v>187</v>
      </c>
      <c r="AB21" s="292">
        <f>SUM(AB6:AB20)</f>
        <v>479.55</v>
      </c>
      <c r="AC21" s="293">
        <f>SUM(AC6:AC20)</f>
        <v>99.999999999999986</v>
      </c>
      <c r="AD21" s="358">
        <v>3.1629999999999998</v>
      </c>
      <c r="AE21" s="292">
        <f>SUM(AE6:AE20)</f>
        <v>302.14600000000002</v>
      </c>
      <c r="AF21" s="295">
        <f>SUM(AF6:AF20)</f>
        <v>99.999999999999986</v>
      </c>
      <c r="AG21" s="359">
        <v>4.1349999999999998</v>
      </c>
      <c r="AH21" s="292">
        <f>SUM(AH6:AH20)</f>
        <v>534.79599999999994</v>
      </c>
      <c r="AI21" s="295">
        <f>SUM(AI6:AI20)</f>
        <v>100</v>
      </c>
      <c r="AJ21" s="358">
        <v>2.907</v>
      </c>
      <c r="AK21" s="292">
        <f>SUM(AK6:AK20)</f>
        <v>111.97200000000001</v>
      </c>
      <c r="AL21" s="293">
        <f>SUM(AL6:AL20)</f>
        <v>99.999999999999986</v>
      </c>
      <c r="AM21" s="358">
        <v>7.1459999999999999</v>
      </c>
      <c r="AN21" s="292">
        <f>SUM(AN6:AN20)</f>
        <v>69.23</v>
      </c>
      <c r="AO21" s="293">
        <f>SUM(AO6:AO20)</f>
        <v>100</v>
      </c>
      <c r="AP21" s="358">
        <v>9.1720000000000006</v>
      </c>
      <c r="AQ21" s="292">
        <f>SUM(AQ6:AQ20)</f>
        <v>194.714</v>
      </c>
      <c r="AR21" s="293">
        <f>SUM(AR6:AR20)</f>
        <v>100.00000000000001</v>
      </c>
      <c r="AS21" s="358">
        <v>5.2880000000000003</v>
      </c>
      <c r="AT21" s="292">
        <f>SUM(AT6:AT20)</f>
        <v>27.879000000000005</v>
      </c>
      <c r="AU21" s="293">
        <f>SUM(AU6:AU20)</f>
        <v>99.999999999999972</v>
      </c>
      <c r="AV21" s="359">
        <v>14.558</v>
      </c>
      <c r="AW21" s="292">
        <f>SUM(AW6:AW20)</f>
        <v>1720.2849999999999</v>
      </c>
      <c r="AX21" s="295">
        <f>SUM(AX6:AX20)</f>
        <v>99.999999999999986</v>
      </c>
      <c r="AY21" s="360">
        <v>1.4650000000000001</v>
      </c>
    </row>
    <row r="22" spans="1:51" ht="10.5" customHeight="1">
      <c r="B22" s="294"/>
      <c r="E22" s="294"/>
      <c r="H22" s="294"/>
      <c r="K22" s="294"/>
      <c r="N22" s="294"/>
      <c r="Q22" s="294"/>
      <c r="T22" s="294"/>
      <c r="W22" s="294"/>
      <c r="Z22" s="93"/>
      <c r="AB22" s="294"/>
      <c r="AE22" s="294"/>
      <c r="AH22" s="294"/>
      <c r="AK22" s="294"/>
      <c r="AN22" s="294"/>
      <c r="AQ22" s="294"/>
      <c r="AT22" s="294"/>
      <c r="AW22" s="294"/>
    </row>
    <row r="23" spans="1:51" ht="26.25" customHeight="1">
      <c r="A23" s="760" t="s">
        <v>100</v>
      </c>
      <c r="B23" s="698"/>
      <c r="C23" s="698"/>
      <c r="D23" s="698"/>
      <c r="E23" s="698"/>
      <c r="F23" s="698"/>
      <c r="G23" s="698"/>
      <c r="H23" s="698"/>
      <c r="I23" s="698"/>
      <c r="J23" s="698"/>
      <c r="K23" s="698"/>
      <c r="L23" s="698"/>
      <c r="M23" s="698"/>
      <c r="N23" s="698"/>
      <c r="O23" s="698"/>
      <c r="P23" s="698"/>
      <c r="Q23" s="698"/>
      <c r="R23" s="698"/>
      <c r="S23" s="698"/>
      <c r="T23" s="698"/>
      <c r="U23" s="698"/>
      <c r="V23" s="698"/>
      <c r="W23" s="698"/>
      <c r="X23" s="698"/>
      <c r="Y23" s="699"/>
      <c r="Z23" s="93"/>
      <c r="AA23" s="760" t="s">
        <v>100</v>
      </c>
      <c r="AB23" s="698"/>
      <c r="AC23" s="698"/>
      <c r="AD23" s="698"/>
      <c r="AE23" s="698"/>
      <c r="AF23" s="698"/>
      <c r="AG23" s="698"/>
      <c r="AH23" s="698"/>
      <c r="AI23" s="698"/>
      <c r="AJ23" s="698"/>
      <c r="AK23" s="698"/>
      <c r="AL23" s="698"/>
      <c r="AM23" s="698"/>
      <c r="AN23" s="698"/>
      <c r="AO23" s="698"/>
      <c r="AP23" s="698"/>
      <c r="AQ23" s="698"/>
      <c r="AR23" s="698"/>
      <c r="AS23" s="698"/>
      <c r="AT23" s="698"/>
      <c r="AU23" s="698"/>
      <c r="AV23" s="698"/>
      <c r="AW23" s="698"/>
      <c r="AX23" s="698"/>
      <c r="AY23" s="699"/>
    </row>
    <row r="24" spans="1:51" ht="15.75" customHeight="1">
      <c r="A24" s="767" t="s">
        <v>237</v>
      </c>
      <c r="B24" s="639" t="s">
        <v>219</v>
      </c>
      <c r="C24" s="668"/>
      <c r="D24" s="668"/>
      <c r="E24" s="668"/>
      <c r="F24" s="668"/>
      <c r="G24" s="668"/>
      <c r="H24" s="668"/>
      <c r="I24" s="668"/>
      <c r="J24" s="668"/>
      <c r="K24" s="668"/>
      <c r="L24" s="668"/>
      <c r="M24" s="668"/>
      <c r="N24" s="668"/>
      <c r="O24" s="668"/>
      <c r="P24" s="668"/>
      <c r="Q24" s="668"/>
      <c r="R24" s="668"/>
      <c r="S24" s="668"/>
      <c r="T24" s="668"/>
      <c r="U24" s="668"/>
      <c r="V24" s="668"/>
      <c r="W24" s="668"/>
      <c r="X24" s="668"/>
      <c r="Y24" s="764"/>
      <c r="Z24" s="93"/>
      <c r="AA24" s="761" t="s">
        <v>237</v>
      </c>
      <c r="AB24" s="639" t="s">
        <v>219</v>
      </c>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764"/>
    </row>
    <row r="25" spans="1:51" ht="15.75" customHeight="1">
      <c r="A25" s="768"/>
      <c r="B25" s="765" t="s">
        <v>93</v>
      </c>
      <c r="C25" s="758"/>
      <c r="D25" s="766"/>
      <c r="E25" s="765" t="s">
        <v>94</v>
      </c>
      <c r="F25" s="758"/>
      <c r="G25" s="758"/>
      <c r="H25" s="765" t="s">
        <v>95</v>
      </c>
      <c r="I25" s="758"/>
      <c r="J25" s="766"/>
      <c r="K25" s="765" t="s">
        <v>96</v>
      </c>
      <c r="L25" s="758"/>
      <c r="M25" s="766"/>
      <c r="N25" s="765" t="s">
        <v>97</v>
      </c>
      <c r="O25" s="758"/>
      <c r="P25" s="766"/>
      <c r="Q25" s="765" t="s">
        <v>98</v>
      </c>
      <c r="R25" s="758"/>
      <c r="S25" s="766"/>
      <c r="T25" s="765" t="s">
        <v>99</v>
      </c>
      <c r="U25" s="758"/>
      <c r="V25" s="758"/>
      <c r="W25" s="757" t="s">
        <v>44</v>
      </c>
      <c r="X25" s="758"/>
      <c r="Y25" s="759"/>
      <c r="Z25" s="93"/>
      <c r="AA25" s="762"/>
      <c r="AB25" s="765" t="s">
        <v>93</v>
      </c>
      <c r="AC25" s="758"/>
      <c r="AD25" s="766"/>
      <c r="AE25" s="765" t="s">
        <v>94</v>
      </c>
      <c r="AF25" s="758"/>
      <c r="AG25" s="758"/>
      <c r="AH25" s="765" t="s">
        <v>95</v>
      </c>
      <c r="AI25" s="758"/>
      <c r="AJ25" s="766"/>
      <c r="AK25" s="765" t="s">
        <v>96</v>
      </c>
      <c r="AL25" s="758"/>
      <c r="AM25" s="766"/>
      <c r="AN25" s="765" t="s">
        <v>97</v>
      </c>
      <c r="AO25" s="758"/>
      <c r="AP25" s="766"/>
      <c r="AQ25" s="765" t="s">
        <v>98</v>
      </c>
      <c r="AR25" s="758"/>
      <c r="AS25" s="766"/>
      <c r="AT25" s="765" t="s">
        <v>99</v>
      </c>
      <c r="AU25" s="758"/>
      <c r="AV25" s="758"/>
      <c r="AW25" s="757" t="s">
        <v>44</v>
      </c>
      <c r="AX25" s="758"/>
      <c r="AY25" s="759"/>
    </row>
    <row r="26" spans="1:51" ht="27" customHeight="1">
      <c r="A26" s="769"/>
      <c r="B26" s="277" t="s">
        <v>220</v>
      </c>
      <c r="C26" s="15" t="s">
        <v>28</v>
      </c>
      <c r="D26" s="278" t="s">
        <v>236</v>
      </c>
      <c r="E26" s="277" t="s">
        <v>220</v>
      </c>
      <c r="F26" s="15" t="s">
        <v>28</v>
      </c>
      <c r="G26" s="278" t="s">
        <v>236</v>
      </c>
      <c r="H26" s="277" t="s">
        <v>220</v>
      </c>
      <c r="I26" s="15" t="s">
        <v>28</v>
      </c>
      <c r="J26" s="278" t="s">
        <v>236</v>
      </c>
      <c r="K26" s="277" t="s">
        <v>220</v>
      </c>
      <c r="L26" s="15" t="s">
        <v>28</v>
      </c>
      <c r="M26" s="278" t="s">
        <v>236</v>
      </c>
      <c r="N26" s="277" t="s">
        <v>220</v>
      </c>
      <c r="O26" s="15" t="s">
        <v>28</v>
      </c>
      <c r="P26" s="278" t="s">
        <v>236</v>
      </c>
      <c r="Q26" s="277" t="s">
        <v>220</v>
      </c>
      <c r="R26" s="15" t="s">
        <v>28</v>
      </c>
      <c r="S26" s="278" t="s">
        <v>236</v>
      </c>
      <c r="T26" s="277" t="s">
        <v>220</v>
      </c>
      <c r="U26" s="15" t="s">
        <v>28</v>
      </c>
      <c r="V26" s="278" t="s">
        <v>236</v>
      </c>
      <c r="W26" s="279" t="s">
        <v>220</v>
      </c>
      <c r="X26" s="15" t="s">
        <v>28</v>
      </c>
      <c r="Y26" s="307" t="s">
        <v>236</v>
      </c>
      <c r="Z26" s="93"/>
      <c r="AA26" s="763"/>
      <c r="AB26" s="277" t="s">
        <v>220</v>
      </c>
      <c r="AC26" s="15" t="s">
        <v>28</v>
      </c>
      <c r="AD26" s="278" t="s">
        <v>236</v>
      </c>
      <c r="AE26" s="277" t="s">
        <v>220</v>
      </c>
      <c r="AF26" s="15" t="s">
        <v>28</v>
      </c>
      <c r="AG26" s="278" t="s">
        <v>236</v>
      </c>
      <c r="AH26" s="277" t="s">
        <v>220</v>
      </c>
      <c r="AI26" s="15" t="s">
        <v>28</v>
      </c>
      <c r="AJ26" s="278" t="s">
        <v>236</v>
      </c>
      <c r="AK26" s="277" t="s">
        <v>220</v>
      </c>
      <c r="AL26" s="15" t="s">
        <v>28</v>
      </c>
      <c r="AM26" s="278" t="s">
        <v>236</v>
      </c>
      <c r="AN26" s="277" t="s">
        <v>220</v>
      </c>
      <c r="AO26" s="15" t="s">
        <v>28</v>
      </c>
      <c r="AP26" s="278" t="s">
        <v>236</v>
      </c>
      <c r="AQ26" s="277" t="s">
        <v>220</v>
      </c>
      <c r="AR26" s="15" t="s">
        <v>28</v>
      </c>
      <c r="AS26" s="278" t="s">
        <v>236</v>
      </c>
      <c r="AT26" s="277" t="s">
        <v>220</v>
      </c>
      <c r="AU26" s="15" t="s">
        <v>28</v>
      </c>
      <c r="AV26" s="278" t="s">
        <v>236</v>
      </c>
      <c r="AW26" s="279" t="s">
        <v>220</v>
      </c>
      <c r="AX26" s="15" t="s">
        <v>28</v>
      </c>
      <c r="AY26" s="307" t="s">
        <v>236</v>
      </c>
    </row>
    <row r="27" spans="1:51" ht="18" customHeight="1">
      <c r="A27" s="280" t="s">
        <v>221</v>
      </c>
      <c r="B27" s="281">
        <v>6.52</v>
      </c>
      <c r="C27" s="282">
        <f>B27/B$42*100</f>
        <v>1.5547871706211995</v>
      </c>
      <c r="D27" s="275">
        <v>29.530999999999999</v>
      </c>
      <c r="E27" s="281">
        <v>13.435</v>
      </c>
      <c r="F27" s="282">
        <f>E27/E$42*100</f>
        <v>6.8449878996306195</v>
      </c>
      <c r="G27" s="300">
        <v>20.838000000000001</v>
      </c>
      <c r="H27" s="281">
        <v>14.439</v>
      </c>
      <c r="I27" s="282">
        <f>H27/H$42*100</f>
        <v>5.4392990201802931</v>
      </c>
      <c r="J27" s="300">
        <v>20.157</v>
      </c>
      <c r="K27" s="281">
        <v>6.0119999999999996</v>
      </c>
      <c r="L27" s="282">
        <f>K27/K$42*100</f>
        <v>12.948245784066682</v>
      </c>
      <c r="M27" s="300">
        <v>30.98</v>
      </c>
      <c r="N27" s="281">
        <v>4.0910000000000002</v>
      </c>
      <c r="O27" s="282">
        <f>N27/N$42*100</f>
        <v>12.265027731974218</v>
      </c>
      <c r="P27" s="300">
        <v>37.061</v>
      </c>
      <c r="Q27" s="281">
        <v>3.6389999999999998</v>
      </c>
      <c r="R27" s="282">
        <f>Q27/Q$42*100</f>
        <v>11.681058004044555</v>
      </c>
      <c r="S27" s="300">
        <v>39.231999999999999</v>
      </c>
      <c r="T27" s="281">
        <v>0.33900000000000002</v>
      </c>
      <c r="U27" s="282">
        <f>T27/T$42*100</f>
        <v>5.6736401673640167</v>
      </c>
      <c r="V27" s="300">
        <v>98.995000000000005</v>
      </c>
      <c r="W27" s="296">
        <v>48.475000000000001</v>
      </c>
      <c r="X27" s="282">
        <f>W27/W$42*100</f>
        <v>4.8572241627738739</v>
      </c>
      <c r="Y27" s="301">
        <v>10.971</v>
      </c>
      <c r="Z27" s="93"/>
      <c r="AA27" s="579" t="s">
        <v>221</v>
      </c>
      <c r="AB27" s="281">
        <v>5.8949999999999996</v>
      </c>
      <c r="AC27" s="282">
        <v>2.3550891098602129</v>
      </c>
      <c r="AD27" s="275">
        <v>30.98</v>
      </c>
      <c r="AE27" s="281">
        <v>12.473000000000001</v>
      </c>
      <c r="AF27" s="282">
        <v>9.0099396110838192</v>
      </c>
      <c r="AG27" s="300">
        <v>21.593</v>
      </c>
      <c r="AH27" s="281">
        <v>12.833</v>
      </c>
      <c r="AI27" s="282">
        <v>7.1335264067772099</v>
      </c>
      <c r="AJ27" s="300">
        <v>21.332000000000001</v>
      </c>
      <c r="AK27" s="281">
        <v>4.7619999999999996</v>
      </c>
      <c r="AL27" s="282">
        <v>15.831117021276594</v>
      </c>
      <c r="AM27" s="300">
        <v>34.655999999999999</v>
      </c>
      <c r="AN27" s="281">
        <v>3.6219999999999999</v>
      </c>
      <c r="AO27" s="282">
        <v>19.087268128161885</v>
      </c>
      <c r="AP27" s="300">
        <v>39.231999999999999</v>
      </c>
      <c r="AQ27" s="281">
        <v>3.101</v>
      </c>
      <c r="AR27" s="282">
        <v>12.961337513061649</v>
      </c>
      <c r="AS27" s="300">
        <v>41.835999999999999</v>
      </c>
      <c r="AT27" s="281">
        <v>0.312</v>
      </c>
      <c r="AU27" s="282">
        <v>9.3441150044923624</v>
      </c>
      <c r="AV27" s="300"/>
      <c r="AW27" s="296">
        <v>42.999000000000002</v>
      </c>
      <c r="AX27" s="282">
        <v>6.6668320492922923</v>
      </c>
      <c r="AY27" s="301">
        <v>11.659000000000001</v>
      </c>
    </row>
    <row r="28" spans="1:51" ht="18" customHeight="1">
      <c r="A28" s="283" t="s">
        <v>222</v>
      </c>
      <c r="B28" s="284">
        <v>18.001999999999999</v>
      </c>
      <c r="C28" s="285">
        <f t="shared" ref="C28:C41" si="8">B28/B$42*100</f>
        <v>4.2928341480863246</v>
      </c>
      <c r="D28" s="89">
        <v>18.050999999999998</v>
      </c>
      <c r="E28" s="284">
        <v>20.452000000000002</v>
      </c>
      <c r="F28" s="285">
        <f t="shared" ref="F28:F41" si="9">E28/E$42*100</f>
        <v>10.420073875939369</v>
      </c>
      <c r="G28" s="276">
        <v>16.919</v>
      </c>
      <c r="H28" s="284">
        <v>21.695</v>
      </c>
      <c r="I28" s="285">
        <f t="shared" ref="I28:I41" si="10">H28/H$42*100</f>
        <v>8.1726984031312035</v>
      </c>
      <c r="J28" s="276">
        <v>16.427</v>
      </c>
      <c r="K28" s="284">
        <v>5.2679999999999998</v>
      </c>
      <c r="L28" s="285">
        <f t="shared" ref="L28:L41" si="11">K28/K$42*100</f>
        <v>11.345868062285975</v>
      </c>
      <c r="M28" s="276">
        <v>32.664000000000001</v>
      </c>
      <c r="N28" s="284">
        <v>2.1789999999999998</v>
      </c>
      <c r="O28" s="285">
        <f t="shared" ref="O28:O41" si="12">N28/N$42*100</f>
        <v>6.5327537100884427</v>
      </c>
      <c r="P28" s="276">
        <v>49.100999999999999</v>
      </c>
      <c r="Q28" s="284">
        <v>5.306</v>
      </c>
      <c r="R28" s="285">
        <f t="shared" ref="R28:R41" si="13">Q28/Q$42*100</f>
        <v>17.032067537636824</v>
      </c>
      <c r="S28" s="276">
        <v>32.664000000000001</v>
      </c>
      <c r="T28" s="284">
        <v>0.628</v>
      </c>
      <c r="U28" s="285">
        <f t="shared" ref="U28:U41" si="14">T28/T$42*100</f>
        <v>10.510460251046025</v>
      </c>
      <c r="V28" s="276">
        <v>80.549000000000007</v>
      </c>
      <c r="W28" s="297">
        <v>73.528999999999996</v>
      </c>
      <c r="X28" s="285">
        <f t="shared" ref="X28:X41" si="15">W28/W$42*100</f>
        <v>7.3676500353708123</v>
      </c>
      <c r="Y28" s="302">
        <v>8.8559999999999999</v>
      </c>
      <c r="Z28" s="93"/>
      <c r="AA28" s="580" t="s">
        <v>222</v>
      </c>
      <c r="AB28" s="284">
        <v>16.678999999999998</v>
      </c>
      <c r="AC28" s="285">
        <v>6.6633640819946534</v>
      </c>
      <c r="AD28" s="89">
        <v>18.707000000000001</v>
      </c>
      <c r="AE28" s="284">
        <v>18.077999999999999</v>
      </c>
      <c r="AF28" s="285">
        <v>13.058741945736655</v>
      </c>
      <c r="AG28" s="276">
        <v>17.972999999999999</v>
      </c>
      <c r="AH28" s="284">
        <v>18.791</v>
      </c>
      <c r="AI28" s="285">
        <v>10.445421546773986</v>
      </c>
      <c r="AJ28" s="276">
        <v>17.672999999999998</v>
      </c>
      <c r="AK28" s="284">
        <v>4.0179999999999998</v>
      </c>
      <c r="AL28" s="285">
        <v>13.357712765957444</v>
      </c>
      <c r="AM28" s="276">
        <v>37.061</v>
      </c>
      <c r="AN28" s="284">
        <v>1.71</v>
      </c>
      <c r="AO28" s="285">
        <v>9.011382799325462</v>
      </c>
      <c r="AP28" s="276">
        <v>54.51</v>
      </c>
      <c r="AQ28" s="284">
        <v>4.5640000000000001</v>
      </c>
      <c r="AR28" s="285">
        <v>19.076280041797283</v>
      </c>
      <c r="AS28" s="276">
        <v>35.213000000000001</v>
      </c>
      <c r="AT28" s="284">
        <v>0.34200000000000003</v>
      </c>
      <c r="AU28" s="285">
        <v>10.242587601078167</v>
      </c>
      <c r="AV28" s="276">
        <v>98.995000000000005</v>
      </c>
      <c r="AW28" s="297">
        <v>64.183000000000007</v>
      </c>
      <c r="AX28" s="285">
        <v>9.9513309942028236</v>
      </c>
      <c r="AY28" s="302">
        <v>9.4990000000000006</v>
      </c>
    </row>
    <row r="29" spans="1:51" ht="18" customHeight="1">
      <c r="A29" s="283" t="s">
        <v>223</v>
      </c>
      <c r="B29" s="284">
        <v>18.329999999999998</v>
      </c>
      <c r="C29" s="285">
        <f t="shared" si="8"/>
        <v>4.3710504351973292</v>
      </c>
      <c r="D29" s="89">
        <v>17.896999999999998</v>
      </c>
      <c r="E29" s="284">
        <v>18.943000000000001</v>
      </c>
      <c r="F29" s="285">
        <f t="shared" si="9"/>
        <v>9.6512546172462095</v>
      </c>
      <c r="G29" s="276">
        <v>17.600999999999999</v>
      </c>
      <c r="H29" s="284">
        <v>33.506999999999998</v>
      </c>
      <c r="I29" s="285">
        <f t="shared" si="10"/>
        <v>12.622383286181943</v>
      </c>
      <c r="J29" s="276">
        <v>13.234</v>
      </c>
      <c r="K29" s="284">
        <v>2.8650000000000002</v>
      </c>
      <c r="L29" s="285">
        <f t="shared" si="11"/>
        <v>6.1704464689539336</v>
      </c>
      <c r="M29" s="276">
        <v>43.889000000000003</v>
      </c>
      <c r="N29" s="284">
        <v>3.234</v>
      </c>
      <c r="O29" s="285">
        <f t="shared" si="12"/>
        <v>9.6956977964323201</v>
      </c>
      <c r="P29" s="276">
        <v>40.911000000000001</v>
      </c>
      <c r="Q29" s="284">
        <v>6.7859999999999996</v>
      </c>
      <c r="R29" s="285">
        <f t="shared" si="13"/>
        <v>21.782813854203447</v>
      </c>
      <c r="S29" s="276">
        <v>29.2</v>
      </c>
      <c r="T29" s="284">
        <v>1.1830000000000001</v>
      </c>
      <c r="U29" s="285">
        <f t="shared" si="14"/>
        <v>19.799163179916317</v>
      </c>
      <c r="V29" s="276">
        <v>62.216000000000001</v>
      </c>
      <c r="W29" s="297">
        <v>84.847999999999999</v>
      </c>
      <c r="X29" s="285">
        <f t="shared" si="15"/>
        <v>8.5018206449311524</v>
      </c>
      <c r="Y29" s="302">
        <v>8.2270000000000003</v>
      </c>
      <c r="Z29" s="93"/>
      <c r="AA29" s="580" t="s">
        <v>223</v>
      </c>
      <c r="AB29" s="284">
        <v>14.975</v>
      </c>
      <c r="AC29" s="285">
        <v>5.9826054996024913</v>
      </c>
      <c r="AD29" s="89">
        <v>19.738</v>
      </c>
      <c r="AE29" s="284">
        <v>15.568</v>
      </c>
      <c r="AF29" s="285">
        <v>11.245629749487124</v>
      </c>
      <c r="AG29" s="276">
        <v>19.344000000000001</v>
      </c>
      <c r="AH29" s="284">
        <v>26.451000000000001</v>
      </c>
      <c r="AI29" s="285">
        <v>14.703413620015896</v>
      </c>
      <c r="AJ29" s="276">
        <v>14.898999999999999</v>
      </c>
      <c r="AK29" s="284">
        <v>2.3959999999999999</v>
      </c>
      <c r="AL29" s="285">
        <v>7.9654255319148923</v>
      </c>
      <c r="AM29" s="276">
        <v>47.625999999999998</v>
      </c>
      <c r="AN29" s="284">
        <v>2.61</v>
      </c>
      <c r="AO29" s="285">
        <v>13.754215851602023</v>
      </c>
      <c r="AP29" s="276">
        <v>45.034999999999997</v>
      </c>
      <c r="AQ29" s="284">
        <v>5.38</v>
      </c>
      <c r="AR29" s="285">
        <v>22.486938349007314</v>
      </c>
      <c r="AS29" s="276">
        <v>32.664000000000001</v>
      </c>
      <c r="AT29" s="284">
        <v>1.1830000000000001</v>
      </c>
      <c r="AU29" s="285">
        <v>35.429769392033542</v>
      </c>
      <c r="AV29" s="276">
        <v>62.216000000000001</v>
      </c>
      <c r="AW29" s="297">
        <v>68.563000000000002</v>
      </c>
      <c r="AX29" s="285">
        <v>10.630433400675072</v>
      </c>
      <c r="AY29" s="302">
        <v>9.1820000000000004</v>
      </c>
    </row>
    <row r="30" spans="1:51" ht="18" customHeight="1">
      <c r="A30" s="283" t="s">
        <v>224</v>
      </c>
      <c r="B30" s="284">
        <v>19.78</v>
      </c>
      <c r="C30" s="285">
        <f t="shared" si="8"/>
        <v>4.7168236556575662</v>
      </c>
      <c r="D30" s="89">
        <v>17.181999999999999</v>
      </c>
      <c r="E30" s="284">
        <v>28.698</v>
      </c>
      <c r="F30" s="285">
        <f t="shared" si="9"/>
        <v>14.621322124570115</v>
      </c>
      <c r="G30" s="276">
        <v>14.278</v>
      </c>
      <c r="H30" s="284">
        <v>37.93</v>
      </c>
      <c r="I30" s="285">
        <f t="shared" si="10"/>
        <v>14.288566509830217</v>
      </c>
      <c r="J30" s="276">
        <v>12.412000000000001</v>
      </c>
      <c r="K30" s="284">
        <v>2.0310000000000001</v>
      </c>
      <c r="L30" s="285">
        <f t="shared" si="11"/>
        <v>4.3742327324416888</v>
      </c>
      <c r="M30" s="276">
        <v>50.722000000000001</v>
      </c>
      <c r="N30" s="284">
        <v>3.0310000000000001</v>
      </c>
      <c r="O30" s="285">
        <f t="shared" si="12"/>
        <v>9.0870933892969585</v>
      </c>
      <c r="P30" s="276">
        <v>42.825000000000003</v>
      </c>
      <c r="Q30" s="284">
        <v>6.4080000000000004</v>
      </c>
      <c r="R30" s="285">
        <f t="shared" si="13"/>
        <v>20.569447565242516</v>
      </c>
      <c r="S30" s="276">
        <v>29.873999999999999</v>
      </c>
      <c r="T30" s="284">
        <v>0.44800000000000001</v>
      </c>
      <c r="U30" s="285">
        <f t="shared" si="14"/>
        <v>7.4979079497907941</v>
      </c>
      <c r="V30" s="276">
        <v>88.36</v>
      </c>
      <c r="W30" s="297">
        <v>98.323999999999998</v>
      </c>
      <c r="X30" s="285">
        <f t="shared" si="15"/>
        <v>9.8521239521522084</v>
      </c>
      <c r="Y30" s="302">
        <v>7.6210000000000004</v>
      </c>
      <c r="Z30" s="93"/>
      <c r="AA30" s="580" t="s">
        <v>224</v>
      </c>
      <c r="AB30" s="284">
        <v>14.128</v>
      </c>
      <c r="AC30" s="285">
        <v>5.6442237394580301</v>
      </c>
      <c r="AD30" s="89">
        <v>20.376999999999999</v>
      </c>
      <c r="AE30" s="284">
        <v>22.83</v>
      </c>
      <c r="AF30" s="285">
        <v>16.491375075847316</v>
      </c>
      <c r="AG30" s="276">
        <v>16.03</v>
      </c>
      <c r="AH30" s="284">
        <v>27.728999999999999</v>
      </c>
      <c r="AI30" s="285">
        <v>15.413820130407952</v>
      </c>
      <c r="AJ30" s="276">
        <v>14.558</v>
      </c>
      <c r="AK30" s="284">
        <v>1.5620000000000001</v>
      </c>
      <c r="AL30" s="285">
        <v>5.1928191489361701</v>
      </c>
      <c r="AM30" s="276">
        <v>56.753</v>
      </c>
      <c r="AN30" s="284">
        <v>1.419</v>
      </c>
      <c r="AO30" s="285">
        <v>7.4778667790893749</v>
      </c>
      <c r="AP30" s="276">
        <v>59.296999999999997</v>
      </c>
      <c r="AQ30" s="284">
        <v>4.694</v>
      </c>
      <c r="AR30" s="285">
        <v>19.619644723093</v>
      </c>
      <c r="AS30" s="276">
        <v>34.655999999999999</v>
      </c>
      <c r="AT30" s="284">
        <v>0.312</v>
      </c>
      <c r="AU30" s="285">
        <v>9.3441150044923624</v>
      </c>
      <c r="AV30" s="276"/>
      <c r="AW30" s="297">
        <v>72.674999999999997</v>
      </c>
      <c r="AX30" s="285">
        <v>11.267983422459064</v>
      </c>
      <c r="AY30" s="302">
        <v>8.9139999999999997</v>
      </c>
    </row>
    <row r="31" spans="1:51" ht="18" customHeight="1">
      <c r="A31" s="283" t="s">
        <v>225</v>
      </c>
      <c r="B31" s="284">
        <v>24.853000000000002</v>
      </c>
      <c r="C31" s="285">
        <f t="shared" si="8"/>
        <v>5.9265529986884484</v>
      </c>
      <c r="D31" s="89">
        <v>15.361000000000001</v>
      </c>
      <c r="E31" s="284">
        <v>30.582000000000001</v>
      </c>
      <c r="F31" s="285">
        <f t="shared" si="9"/>
        <v>15.581199847153226</v>
      </c>
      <c r="G31" s="276">
        <v>13.832000000000001</v>
      </c>
      <c r="H31" s="284">
        <v>37.085000000000001</v>
      </c>
      <c r="I31" s="285">
        <f t="shared" si="10"/>
        <v>13.970247535382379</v>
      </c>
      <c r="J31" s="276">
        <v>12.57</v>
      </c>
      <c r="K31" s="284">
        <v>3.29</v>
      </c>
      <c r="L31" s="285">
        <f t="shared" si="11"/>
        <v>7.0857832051861909</v>
      </c>
      <c r="M31" s="276">
        <v>40.911000000000001</v>
      </c>
      <c r="N31" s="284">
        <v>4.5970000000000004</v>
      </c>
      <c r="O31" s="285">
        <f t="shared" si="12"/>
        <v>13.782041672912609</v>
      </c>
      <c r="P31" s="276">
        <v>35.213000000000001</v>
      </c>
      <c r="Q31" s="284">
        <v>4.6399999999999997</v>
      </c>
      <c r="R31" s="285">
        <f t="shared" si="13"/>
        <v>14.894231695181844</v>
      </c>
      <c r="S31" s="276">
        <v>34.655999999999999</v>
      </c>
      <c r="T31" s="284">
        <v>0.312</v>
      </c>
      <c r="U31" s="285">
        <f t="shared" si="14"/>
        <v>5.2217573221757316</v>
      </c>
      <c r="V31" s="276"/>
      <c r="W31" s="297">
        <v>105.36</v>
      </c>
      <c r="X31" s="285">
        <f t="shared" si="15"/>
        <v>10.557135385040853</v>
      </c>
      <c r="Y31" s="302">
        <v>7.35</v>
      </c>
      <c r="Z31" s="93"/>
      <c r="AA31" s="580" t="s">
        <v>225</v>
      </c>
      <c r="AB31" s="284">
        <v>15.271000000000001</v>
      </c>
      <c r="AC31" s="285">
        <v>6.1008593378584077</v>
      </c>
      <c r="AD31" s="89">
        <v>19.538</v>
      </c>
      <c r="AE31" s="284">
        <v>22.436</v>
      </c>
      <c r="AF31" s="285">
        <v>16.206767025918108</v>
      </c>
      <c r="AG31" s="276">
        <v>16.14</v>
      </c>
      <c r="AH31" s="284">
        <v>27.11</v>
      </c>
      <c r="AI31" s="285">
        <v>15.069734347988012</v>
      </c>
      <c r="AJ31" s="276">
        <v>14.683</v>
      </c>
      <c r="AK31" s="284">
        <v>2.5</v>
      </c>
      <c r="AL31" s="285">
        <v>8.3111702127659566</v>
      </c>
      <c r="AM31" s="276">
        <v>46.277000000000001</v>
      </c>
      <c r="AN31" s="284">
        <v>2.4660000000000002</v>
      </c>
      <c r="AO31" s="285">
        <v>12.995362563237773</v>
      </c>
      <c r="AP31" s="276">
        <v>46.277000000000001</v>
      </c>
      <c r="AQ31" s="284">
        <v>3.0619999999999998</v>
      </c>
      <c r="AR31" s="285">
        <v>12.798328108672935</v>
      </c>
      <c r="AS31" s="276">
        <v>41.835999999999999</v>
      </c>
      <c r="AT31" s="284">
        <v>0.156</v>
      </c>
      <c r="AU31" s="285">
        <v>4.6720575022461812</v>
      </c>
      <c r="AV31" s="276"/>
      <c r="AW31" s="297">
        <v>73.001000000000005</v>
      </c>
      <c r="AX31" s="285">
        <v>11.318528487415676</v>
      </c>
      <c r="AY31" s="302">
        <v>8.8949999999999996</v>
      </c>
    </row>
    <row r="32" spans="1:51" ht="18" customHeight="1">
      <c r="A32" s="283" t="s">
        <v>226</v>
      </c>
      <c r="B32" s="284">
        <v>41.375</v>
      </c>
      <c r="C32" s="285">
        <f t="shared" si="8"/>
        <v>9.86645999761536</v>
      </c>
      <c r="D32" s="89">
        <v>11.88</v>
      </c>
      <c r="E32" s="284">
        <v>18.824000000000002</v>
      </c>
      <c r="F32" s="285">
        <f t="shared" si="9"/>
        <v>9.5906253980384655</v>
      </c>
      <c r="G32" s="276">
        <v>17.672999999999998</v>
      </c>
      <c r="H32" s="284">
        <v>33.936999999999998</v>
      </c>
      <c r="I32" s="285">
        <f t="shared" si="10"/>
        <v>12.784368089747113</v>
      </c>
      <c r="J32" s="276">
        <v>13.141</v>
      </c>
      <c r="K32" s="284">
        <v>7.5309999999999997</v>
      </c>
      <c r="L32" s="285">
        <f t="shared" si="11"/>
        <v>16.219766966035625</v>
      </c>
      <c r="M32" s="276">
        <v>27.693999999999999</v>
      </c>
      <c r="N32" s="284">
        <v>6.1280000000000001</v>
      </c>
      <c r="O32" s="285">
        <f t="shared" si="12"/>
        <v>18.372058162194577</v>
      </c>
      <c r="P32" s="276">
        <v>30.597999999999999</v>
      </c>
      <c r="Q32" s="284">
        <v>2.968</v>
      </c>
      <c r="R32" s="285">
        <f t="shared" si="13"/>
        <v>9.5271723429525252</v>
      </c>
      <c r="S32" s="276">
        <v>42.825000000000003</v>
      </c>
      <c r="T32" s="284">
        <v>0.41099999999999998</v>
      </c>
      <c r="U32" s="285">
        <f t="shared" si="14"/>
        <v>6.8786610878661074</v>
      </c>
      <c r="V32" s="276">
        <v>88.36</v>
      </c>
      <c r="W32" s="297">
        <v>111.17400000000001</v>
      </c>
      <c r="X32" s="285">
        <f t="shared" si="15"/>
        <v>11.139701682768905</v>
      </c>
      <c r="Y32" s="302">
        <v>7.141</v>
      </c>
      <c r="Z32" s="93"/>
      <c r="AA32" s="580" t="s">
        <v>226</v>
      </c>
      <c r="AB32" s="284">
        <v>24.908999999999999</v>
      </c>
      <c r="AC32" s="285">
        <v>9.951300192961499</v>
      </c>
      <c r="AD32" s="89">
        <v>15.361000000000001</v>
      </c>
      <c r="AE32" s="284">
        <v>13.375999999999999</v>
      </c>
      <c r="AF32" s="285">
        <v>9.6622265884596459</v>
      </c>
      <c r="AG32" s="276">
        <v>20.838000000000001</v>
      </c>
      <c r="AH32" s="284">
        <v>22.890999999999998</v>
      </c>
      <c r="AI32" s="285">
        <v>12.724503465872134</v>
      </c>
      <c r="AJ32" s="276">
        <v>15.975</v>
      </c>
      <c r="AK32" s="284">
        <v>4.875</v>
      </c>
      <c r="AL32" s="285">
        <v>16.206781914893618</v>
      </c>
      <c r="AM32" s="276">
        <v>34.124000000000002</v>
      </c>
      <c r="AN32" s="284">
        <v>2.7320000000000002</v>
      </c>
      <c r="AO32" s="285">
        <v>14.397133220910623</v>
      </c>
      <c r="AP32" s="276">
        <v>45.034999999999997</v>
      </c>
      <c r="AQ32" s="284">
        <v>2.1869999999999998</v>
      </c>
      <c r="AR32" s="285">
        <v>9.1410658307210024</v>
      </c>
      <c r="AS32" s="276">
        <v>49.100999999999999</v>
      </c>
      <c r="AT32" s="284">
        <v>9.8000000000000004E-2</v>
      </c>
      <c r="AU32" s="285">
        <v>2.9350104821802931</v>
      </c>
      <c r="AV32" s="276"/>
      <c r="AW32" s="297">
        <v>71.069000000000003</v>
      </c>
      <c r="AX32" s="285">
        <v>11.018979206752574</v>
      </c>
      <c r="AY32" s="302">
        <v>9.0150000000000006</v>
      </c>
    </row>
    <row r="33" spans="1:51" ht="18" customHeight="1">
      <c r="A33" s="283" t="s">
        <v>227</v>
      </c>
      <c r="B33" s="284">
        <v>54.843000000000004</v>
      </c>
      <c r="C33" s="285">
        <f t="shared" si="8"/>
        <v>13.078097054966022</v>
      </c>
      <c r="D33" s="89">
        <v>10.298</v>
      </c>
      <c r="E33" s="284">
        <v>16.062000000000001</v>
      </c>
      <c r="F33" s="285">
        <f t="shared" si="9"/>
        <v>8.183416125334352</v>
      </c>
      <c r="G33" s="276">
        <v>19.062999999999999</v>
      </c>
      <c r="H33" s="284">
        <v>33.506999999999998</v>
      </c>
      <c r="I33" s="285">
        <f t="shared" si="10"/>
        <v>12.622383286181943</v>
      </c>
      <c r="J33" s="276">
        <v>13.234</v>
      </c>
      <c r="K33" s="284">
        <v>6.7039999999999997</v>
      </c>
      <c r="L33" s="285">
        <f t="shared" si="11"/>
        <v>14.4386293640025</v>
      </c>
      <c r="M33" s="276">
        <v>29.2</v>
      </c>
      <c r="N33" s="284">
        <v>3.85</v>
      </c>
      <c r="O33" s="285">
        <f t="shared" si="12"/>
        <v>11.542497376705144</v>
      </c>
      <c r="P33" s="276">
        <v>37.744</v>
      </c>
      <c r="Q33" s="284">
        <v>1.25</v>
      </c>
      <c r="R33" s="285">
        <f t="shared" si="13"/>
        <v>4.0124546592623505</v>
      </c>
      <c r="S33" s="276">
        <v>62.216000000000001</v>
      </c>
      <c r="T33" s="284">
        <v>0.625</v>
      </c>
      <c r="U33" s="285">
        <f t="shared" si="14"/>
        <v>10.460251046025103</v>
      </c>
      <c r="V33" s="276">
        <v>80.549000000000007</v>
      </c>
      <c r="W33" s="297">
        <v>116.84099999999999</v>
      </c>
      <c r="X33" s="285">
        <f t="shared" si="15"/>
        <v>11.707538492061106</v>
      </c>
      <c r="Y33" s="302">
        <v>6.9580000000000002</v>
      </c>
      <c r="Z33" s="93"/>
      <c r="AA33" s="580" t="s">
        <v>227</v>
      </c>
      <c r="AB33" s="284">
        <v>36.453000000000003</v>
      </c>
      <c r="AC33" s="285">
        <v>14.563199884942213</v>
      </c>
      <c r="AD33" s="89">
        <v>12.678000000000001</v>
      </c>
      <c r="AE33" s="284">
        <v>10.43</v>
      </c>
      <c r="AF33" s="285">
        <v>7.5341674131006373</v>
      </c>
      <c r="AG33" s="276">
        <v>23.553000000000001</v>
      </c>
      <c r="AH33" s="284">
        <v>18.388999999999999</v>
      </c>
      <c r="AI33" s="285">
        <v>10.221960343974605</v>
      </c>
      <c r="AJ33" s="276">
        <v>17.821000000000002</v>
      </c>
      <c r="AK33" s="284">
        <v>3.8519999999999999</v>
      </c>
      <c r="AL33" s="285">
        <v>12.805851063829788</v>
      </c>
      <c r="AM33" s="276">
        <v>37.744</v>
      </c>
      <c r="AN33" s="284">
        <v>1.9750000000000001</v>
      </c>
      <c r="AO33" s="285">
        <v>10.407883642495783</v>
      </c>
      <c r="AP33" s="276">
        <v>50.722000000000001</v>
      </c>
      <c r="AQ33" s="284">
        <v>0.78100000000000003</v>
      </c>
      <c r="AR33" s="285">
        <v>3.2643678160919536</v>
      </c>
      <c r="AS33" s="276">
        <v>74.5</v>
      </c>
      <c r="AT33" s="284">
        <v>0.156</v>
      </c>
      <c r="AU33" s="285">
        <v>4.6720575022461812</v>
      </c>
      <c r="AV33" s="276"/>
      <c r="AW33" s="297">
        <v>72.034999999999997</v>
      </c>
      <c r="AX33" s="285">
        <v>11.168753847084124</v>
      </c>
      <c r="AY33" s="302">
        <v>8.9540000000000006</v>
      </c>
    </row>
    <row r="34" spans="1:51" ht="18" customHeight="1">
      <c r="A34" s="283" t="s">
        <v>228</v>
      </c>
      <c r="B34" s="284">
        <v>55.183999999999997</v>
      </c>
      <c r="C34" s="285">
        <f t="shared" si="8"/>
        <v>13.15941337784667</v>
      </c>
      <c r="D34" s="89">
        <v>10.268000000000001</v>
      </c>
      <c r="E34" s="284">
        <v>16.309999999999999</v>
      </c>
      <c r="F34" s="285">
        <f t="shared" si="9"/>
        <v>8.3097694561202378</v>
      </c>
      <c r="G34" s="276">
        <v>18.972999999999999</v>
      </c>
      <c r="H34" s="284">
        <v>28.553999999999998</v>
      </c>
      <c r="I34" s="285">
        <f t="shared" si="10"/>
        <v>10.756544374418455</v>
      </c>
      <c r="J34" s="276">
        <v>14.317</v>
      </c>
      <c r="K34" s="284">
        <v>7.835</v>
      </c>
      <c r="L34" s="285">
        <f t="shared" si="11"/>
        <v>16.874501949128817</v>
      </c>
      <c r="M34" s="276">
        <v>27.152999999999999</v>
      </c>
      <c r="N34" s="284">
        <v>2.9649999999999999</v>
      </c>
      <c r="O34" s="285">
        <f t="shared" si="12"/>
        <v>8.8892220056962987</v>
      </c>
      <c r="P34" s="276">
        <v>42.825000000000003</v>
      </c>
      <c r="Q34" s="284">
        <v>0.156</v>
      </c>
      <c r="R34" s="285">
        <f t="shared" si="13"/>
        <v>0.50075434147594133</v>
      </c>
      <c r="S34" s="276"/>
      <c r="T34" s="284">
        <v>0.312</v>
      </c>
      <c r="U34" s="285">
        <f t="shared" si="14"/>
        <v>5.2217573221757316</v>
      </c>
      <c r="V34" s="276"/>
      <c r="W34" s="297">
        <v>111.31699999999999</v>
      </c>
      <c r="X34" s="285">
        <f t="shared" si="15"/>
        <v>11.154030368798335</v>
      </c>
      <c r="Y34" s="302">
        <v>7.1360000000000001</v>
      </c>
      <c r="Z34" s="93"/>
      <c r="AA34" s="580" t="s">
        <v>228</v>
      </c>
      <c r="AB34" s="284">
        <v>33.53</v>
      </c>
      <c r="AC34" s="285">
        <v>13.395443232165045</v>
      </c>
      <c r="AD34" s="89">
        <v>13.202999999999999</v>
      </c>
      <c r="AE34" s="284">
        <v>10.839</v>
      </c>
      <c r="AF34" s="285">
        <v>7.8296107948799429</v>
      </c>
      <c r="AG34" s="276">
        <v>23.216000000000001</v>
      </c>
      <c r="AH34" s="284">
        <v>15.452999999999999</v>
      </c>
      <c r="AI34" s="285">
        <v>8.5899153404448079</v>
      </c>
      <c r="AJ34" s="276">
        <v>19.440000000000001</v>
      </c>
      <c r="AK34" s="284">
        <v>3.7189999999999999</v>
      </c>
      <c r="AL34" s="285">
        <v>12.363696808510637</v>
      </c>
      <c r="AM34" s="276">
        <v>38.466999999999999</v>
      </c>
      <c r="AN34" s="284">
        <v>1.661</v>
      </c>
      <c r="AO34" s="285">
        <v>8.7531618887015163</v>
      </c>
      <c r="AP34" s="276">
        <v>54.51</v>
      </c>
      <c r="AQ34" s="284">
        <v>0.156</v>
      </c>
      <c r="AR34" s="285">
        <v>0.65203761755485889</v>
      </c>
      <c r="AS34" s="276"/>
      <c r="AT34" s="284">
        <v>0.156</v>
      </c>
      <c r="AU34" s="285">
        <v>4.6720575022461812</v>
      </c>
      <c r="AV34" s="276"/>
      <c r="AW34" s="297">
        <v>65.515000000000001</v>
      </c>
      <c r="AX34" s="285">
        <v>10.157852547951919</v>
      </c>
      <c r="AY34" s="302">
        <v>9.4049999999999994</v>
      </c>
    </row>
    <row r="35" spans="1:51" ht="18" customHeight="1">
      <c r="A35" s="283" t="s">
        <v>229</v>
      </c>
      <c r="B35" s="284">
        <v>46.917999999999999</v>
      </c>
      <c r="C35" s="285">
        <f t="shared" si="8"/>
        <v>11.188267556933351</v>
      </c>
      <c r="D35" s="89">
        <v>11.154999999999999</v>
      </c>
      <c r="E35" s="284">
        <v>9.4730000000000008</v>
      </c>
      <c r="F35" s="285">
        <f t="shared" si="9"/>
        <v>4.8263915424786648</v>
      </c>
      <c r="G35" s="276">
        <v>24.655000000000001</v>
      </c>
      <c r="H35" s="284">
        <v>16.268999999999998</v>
      </c>
      <c r="I35" s="285">
        <f t="shared" si="10"/>
        <v>6.128676207446027</v>
      </c>
      <c r="J35" s="276">
        <v>18.972999999999999</v>
      </c>
      <c r="K35" s="284">
        <v>2.8650000000000002</v>
      </c>
      <c r="L35" s="285">
        <f t="shared" si="11"/>
        <v>6.1704464689539336</v>
      </c>
      <c r="M35" s="276">
        <v>43.889000000000003</v>
      </c>
      <c r="N35" s="284">
        <v>1.5620000000000001</v>
      </c>
      <c r="O35" s="285">
        <f t="shared" si="12"/>
        <v>4.6829560785489432</v>
      </c>
      <c r="P35" s="276">
        <v>56.753</v>
      </c>
      <c r="Q35" s="284"/>
      <c r="R35" s="285">
        <f t="shared" si="13"/>
        <v>0</v>
      </c>
      <c r="S35" s="276"/>
      <c r="T35" s="284">
        <v>0.312</v>
      </c>
      <c r="U35" s="285">
        <f t="shared" si="14"/>
        <v>5.2217573221757316</v>
      </c>
      <c r="V35" s="276"/>
      <c r="W35" s="297">
        <v>77.400000000000006</v>
      </c>
      <c r="X35" s="285">
        <f t="shared" si="15"/>
        <v>7.7555265641814923</v>
      </c>
      <c r="Y35" s="302">
        <v>8.6310000000000002</v>
      </c>
      <c r="Z35" s="93"/>
      <c r="AA35" s="580" t="s">
        <v>229</v>
      </c>
      <c r="AB35" s="284">
        <v>29.042000000000002</v>
      </c>
      <c r="AC35" s="285">
        <v>11.602459360230757</v>
      </c>
      <c r="AD35" s="89">
        <v>14.2</v>
      </c>
      <c r="AE35" s="284">
        <v>4.9720000000000004</v>
      </c>
      <c r="AF35" s="285">
        <v>3.5915513305787501</v>
      </c>
      <c r="AG35" s="276">
        <v>33.616</v>
      </c>
      <c r="AH35" s="284">
        <v>7.6989999999999998</v>
      </c>
      <c r="AI35" s="285">
        <v>4.279671145155282</v>
      </c>
      <c r="AJ35" s="276">
        <v>27.419</v>
      </c>
      <c r="AK35" s="284">
        <v>1.772</v>
      </c>
      <c r="AL35" s="285">
        <v>5.8909574468085104</v>
      </c>
      <c r="AM35" s="276">
        <v>54.51</v>
      </c>
      <c r="AN35" s="284">
        <v>0.46899999999999997</v>
      </c>
      <c r="AO35" s="285">
        <v>2.4715430016863404</v>
      </c>
      <c r="AP35" s="276">
        <v>88.36</v>
      </c>
      <c r="AQ35" s="284"/>
      <c r="AR35" s="285">
        <v>0</v>
      </c>
      <c r="AS35" s="276"/>
      <c r="AT35" s="284"/>
      <c r="AU35" s="285">
        <v>0</v>
      </c>
      <c r="AV35" s="276"/>
      <c r="AW35" s="297">
        <v>43.954000000000001</v>
      </c>
      <c r="AX35" s="285">
        <v>6.8149011812970866</v>
      </c>
      <c r="AY35" s="302">
        <v>11.532</v>
      </c>
    </row>
    <row r="36" spans="1:51" ht="18" customHeight="1">
      <c r="A36" s="283" t="s">
        <v>230</v>
      </c>
      <c r="B36" s="284">
        <v>37.743000000000002</v>
      </c>
      <c r="C36" s="285">
        <f t="shared" si="8"/>
        <v>9.0003576964349623</v>
      </c>
      <c r="D36" s="89">
        <v>12.438000000000001</v>
      </c>
      <c r="E36" s="284">
        <v>6.9859999999999998</v>
      </c>
      <c r="F36" s="285">
        <f t="shared" si="9"/>
        <v>3.5592918099605138</v>
      </c>
      <c r="G36" s="276">
        <v>28.568000000000001</v>
      </c>
      <c r="H36" s="284">
        <v>5.2629999999999999</v>
      </c>
      <c r="I36" s="285">
        <f t="shared" si="10"/>
        <v>1.9826186538686115</v>
      </c>
      <c r="J36" s="276">
        <v>32.664000000000001</v>
      </c>
      <c r="K36" s="284">
        <v>0.78100000000000003</v>
      </c>
      <c r="L36" s="285">
        <f t="shared" si="11"/>
        <v>1.6820658611703392</v>
      </c>
      <c r="M36" s="276"/>
      <c r="N36" s="284">
        <v>0.46899999999999997</v>
      </c>
      <c r="O36" s="285">
        <f t="shared" si="12"/>
        <v>1.4060860440713536</v>
      </c>
      <c r="P36" s="276"/>
      <c r="Q36" s="284"/>
      <c r="R36" s="285">
        <f t="shared" si="13"/>
        <v>0</v>
      </c>
      <c r="S36" s="276"/>
      <c r="T36" s="284">
        <v>0.312</v>
      </c>
      <c r="U36" s="285">
        <f t="shared" si="14"/>
        <v>5.2217573221757316</v>
      </c>
      <c r="V36" s="276"/>
      <c r="W36" s="297">
        <v>51.552999999999997</v>
      </c>
      <c r="X36" s="285">
        <f t="shared" si="15"/>
        <v>5.1656416145122535</v>
      </c>
      <c r="Y36" s="302">
        <v>10.627000000000001</v>
      </c>
      <c r="Z36" s="93"/>
      <c r="AA36" s="580" t="s">
        <v>230</v>
      </c>
      <c r="AB36" s="284">
        <v>21.992999999999999</v>
      </c>
      <c r="AC36" s="285">
        <v>8.7863400836566008</v>
      </c>
      <c r="AD36" s="89">
        <v>16.311</v>
      </c>
      <c r="AE36" s="284">
        <v>3.08</v>
      </c>
      <c r="AF36" s="285">
        <v>2.2248548065532083</v>
      </c>
      <c r="AG36" s="276">
        <v>41.835999999999999</v>
      </c>
      <c r="AH36" s="284">
        <v>2.294</v>
      </c>
      <c r="AI36" s="285">
        <v>1.2751741274173551</v>
      </c>
      <c r="AJ36" s="276">
        <v>47.625999999999998</v>
      </c>
      <c r="AK36" s="284">
        <v>0.312</v>
      </c>
      <c r="AL36" s="285">
        <v>1.0372340425531914</v>
      </c>
      <c r="AM36" s="276"/>
      <c r="AN36" s="284">
        <v>0.156</v>
      </c>
      <c r="AO36" s="285">
        <v>0.8220910623946035</v>
      </c>
      <c r="AP36" s="276"/>
      <c r="AQ36" s="284"/>
      <c r="AR36" s="285">
        <v>0</v>
      </c>
      <c r="AS36" s="276"/>
      <c r="AT36" s="284">
        <v>0.156</v>
      </c>
      <c r="AU36" s="285">
        <v>4.6720575022461812</v>
      </c>
      <c r="AV36" s="276"/>
      <c r="AW36" s="297">
        <v>27.992000000000001</v>
      </c>
      <c r="AX36" s="285">
        <v>4.3400535529614608</v>
      </c>
      <c r="AY36" s="302">
        <v>14.476000000000001</v>
      </c>
    </row>
    <row r="37" spans="1:51" ht="18" customHeight="1">
      <c r="A37" s="283" t="s">
        <v>231</v>
      </c>
      <c r="B37" s="284">
        <v>25.349</v>
      </c>
      <c r="C37" s="285">
        <f t="shared" si="8"/>
        <v>6.0448312865148459</v>
      </c>
      <c r="D37" s="89">
        <v>15.218</v>
      </c>
      <c r="E37" s="284">
        <v>4.6630000000000003</v>
      </c>
      <c r="F37" s="285">
        <f t="shared" si="9"/>
        <v>2.3757483123169019</v>
      </c>
      <c r="G37" s="276">
        <v>34.655999999999999</v>
      </c>
      <c r="H37" s="284">
        <v>2.153</v>
      </c>
      <c r="I37" s="285">
        <f t="shared" si="10"/>
        <v>0.81105414436236389</v>
      </c>
      <c r="J37" s="276">
        <v>49.100999999999999</v>
      </c>
      <c r="K37" s="284">
        <v>0.93700000000000006</v>
      </c>
      <c r="L37" s="285">
        <f t="shared" si="11"/>
        <v>2.0180482867050036</v>
      </c>
      <c r="M37" s="276"/>
      <c r="N37" s="284">
        <v>0.78100000000000003</v>
      </c>
      <c r="O37" s="285">
        <f t="shared" si="12"/>
        <v>2.3414780392744716</v>
      </c>
      <c r="P37" s="276"/>
      <c r="Q37" s="284"/>
      <c r="R37" s="285">
        <f t="shared" si="13"/>
        <v>0</v>
      </c>
      <c r="S37" s="276"/>
      <c r="T37" s="284">
        <v>0.46899999999999997</v>
      </c>
      <c r="U37" s="285">
        <f t="shared" si="14"/>
        <v>7.8493723849372383</v>
      </c>
      <c r="V37" s="276"/>
      <c r="W37" s="297">
        <v>34.351999999999997</v>
      </c>
      <c r="X37" s="285">
        <f t="shared" si="15"/>
        <v>3.4420910663147621</v>
      </c>
      <c r="Y37" s="302">
        <v>13.051</v>
      </c>
      <c r="Z37" s="93"/>
      <c r="AA37" s="580" t="s">
        <v>231</v>
      </c>
      <c r="AB37" s="284">
        <v>12.423999999999999</v>
      </c>
      <c r="AC37" s="285">
        <v>4.9634651570658663</v>
      </c>
      <c r="AD37" s="89">
        <v>21.593</v>
      </c>
      <c r="AE37" s="284">
        <v>1.528</v>
      </c>
      <c r="AF37" s="285">
        <v>1.1037591377965266</v>
      </c>
      <c r="AG37" s="276">
        <v>56.753</v>
      </c>
      <c r="AH37" s="284">
        <v>0.25700000000000001</v>
      </c>
      <c r="AI37" s="285">
        <v>0.1428595251727377</v>
      </c>
      <c r="AJ37" s="276"/>
      <c r="AK37" s="284">
        <v>0.312</v>
      </c>
      <c r="AL37" s="285">
        <v>1.0372340425531914</v>
      </c>
      <c r="AM37" s="276"/>
      <c r="AN37" s="284">
        <v>0.156</v>
      </c>
      <c r="AO37" s="285">
        <v>0.8220910623946035</v>
      </c>
      <c r="AP37" s="276"/>
      <c r="AQ37" s="284"/>
      <c r="AR37" s="285">
        <v>0</v>
      </c>
      <c r="AS37" s="276"/>
      <c r="AT37" s="284">
        <v>0.312</v>
      </c>
      <c r="AU37" s="285">
        <v>9.3441150044923624</v>
      </c>
      <c r="AV37" s="276"/>
      <c r="AW37" s="297">
        <v>14.99</v>
      </c>
      <c r="AX37" s="285">
        <v>2.3241427107349346</v>
      </c>
      <c r="AY37" s="302">
        <v>19.738</v>
      </c>
    </row>
    <row r="38" spans="1:51" ht="18" customHeight="1">
      <c r="A38" s="283" t="s">
        <v>232</v>
      </c>
      <c r="B38" s="284">
        <v>21.561</v>
      </c>
      <c r="C38" s="285">
        <f t="shared" si="8"/>
        <v>5.1415285560987254</v>
      </c>
      <c r="D38" s="89">
        <v>16.486000000000001</v>
      </c>
      <c r="E38" s="284">
        <v>4.9530000000000003</v>
      </c>
      <c r="F38" s="285">
        <f t="shared" si="9"/>
        <v>2.5235001910584636</v>
      </c>
      <c r="G38" s="276">
        <v>33.616</v>
      </c>
      <c r="H38" s="284">
        <v>0.78100000000000003</v>
      </c>
      <c r="I38" s="285">
        <f t="shared" si="10"/>
        <v>0.29420960833581339</v>
      </c>
      <c r="J38" s="276"/>
      <c r="K38" s="284">
        <v>0.312</v>
      </c>
      <c r="L38" s="285">
        <f t="shared" si="11"/>
        <v>0.67196485106932879</v>
      </c>
      <c r="M38" s="276"/>
      <c r="N38" s="284">
        <v>0.312</v>
      </c>
      <c r="O38" s="285">
        <f t="shared" si="12"/>
        <v>0.935391995203118</v>
      </c>
      <c r="P38" s="276"/>
      <c r="Q38" s="284"/>
      <c r="R38" s="285">
        <f t="shared" si="13"/>
        <v>0</v>
      </c>
      <c r="S38" s="276"/>
      <c r="T38" s="284">
        <v>0.156</v>
      </c>
      <c r="U38" s="285">
        <f t="shared" si="14"/>
        <v>2.6108786610878658</v>
      </c>
      <c r="V38" s="276"/>
      <c r="W38" s="297">
        <v>28.076000000000001</v>
      </c>
      <c r="X38" s="285">
        <f t="shared" si="15"/>
        <v>2.8132320906454726</v>
      </c>
      <c r="Y38" s="302">
        <v>14.436</v>
      </c>
      <c r="Z38" s="93"/>
      <c r="AA38" s="580" t="s">
        <v>232</v>
      </c>
      <c r="AB38" s="284">
        <v>10.07</v>
      </c>
      <c r="AC38" s="285">
        <v>4.0230275379630784</v>
      </c>
      <c r="AD38" s="89">
        <v>24.085000000000001</v>
      </c>
      <c r="AE38" s="284">
        <v>1.8280000000000001</v>
      </c>
      <c r="AF38" s="285">
        <v>1.3204657747984625</v>
      </c>
      <c r="AG38" s="276">
        <v>52.514000000000003</v>
      </c>
      <c r="AH38" s="284"/>
      <c r="AI38" s="285">
        <v>0</v>
      </c>
      <c r="AJ38" s="276"/>
      <c r="AK38" s="284"/>
      <c r="AL38" s="285">
        <v>0</v>
      </c>
      <c r="AM38" s="276"/>
      <c r="AN38" s="284"/>
      <c r="AO38" s="285">
        <v>0</v>
      </c>
      <c r="AP38" s="276"/>
      <c r="AQ38" s="284"/>
      <c r="AR38" s="285">
        <v>0</v>
      </c>
      <c r="AS38" s="276"/>
      <c r="AT38" s="284">
        <v>0.156</v>
      </c>
      <c r="AU38" s="285">
        <v>4.6720575022461812</v>
      </c>
      <c r="AV38" s="276"/>
      <c r="AW38" s="297">
        <v>12.055</v>
      </c>
      <c r="AX38" s="285">
        <v>1.8690820799139185</v>
      </c>
      <c r="AY38" s="302">
        <v>22.001999999999999</v>
      </c>
    </row>
    <row r="39" spans="1:51" ht="18" customHeight="1">
      <c r="A39" s="283" t="s">
        <v>233</v>
      </c>
      <c r="B39" s="284">
        <v>13.943</v>
      </c>
      <c r="C39" s="285">
        <f t="shared" si="8"/>
        <v>3.3249075950876361</v>
      </c>
      <c r="D39" s="89">
        <v>20.489000000000001</v>
      </c>
      <c r="E39" s="284">
        <v>2.472</v>
      </c>
      <c r="F39" s="285">
        <f t="shared" si="9"/>
        <v>1.2594573939625522</v>
      </c>
      <c r="G39" s="276">
        <v>46.277000000000001</v>
      </c>
      <c r="H39" s="284">
        <v>0.312</v>
      </c>
      <c r="I39" s="285">
        <f t="shared" si="10"/>
        <v>0.11753315979612519</v>
      </c>
      <c r="J39" s="276"/>
      <c r="K39" s="284"/>
      <c r="L39" s="285">
        <f t="shared" si="11"/>
        <v>0</v>
      </c>
      <c r="M39" s="276"/>
      <c r="N39" s="284">
        <v>0.156</v>
      </c>
      <c r="O39" s="285">
        <f t="shared" si="12"/>
        <v>0.467695997601559</v>
      </c>
      <c r="P39" s="276"/>
      <c r="Q39" s="284"/>
      <c r="R39" s="285">
        <f t="shared" si="13"/>
        <v>0</v>
      </c>
      <c r="S39" s="276"/>
      <c r="T39" s="284">
        <v>0.156</v>
      </c>
      <c r="U39" s="285">
        <f t="shared" si="14"/>
        <v>2.6108786610878658</v>
      </c>
      <c r="V39" s="276"/>
      <c r="W39" s="297">
        <v>17.04</v>
      </c>
      <c r="X39" s="285">
        <f t="shared" si="15"/>
        <v>1.7074182513391811</v>
      </c>
      <c r="Y39" s="302">
        <v>18.536999999999999</v>
      </c>
      <c r="Z39" s="93"/>
      <c r="AA39" s="580" t="s">
        <v>233</v>
      </c>
      <c r="AB39" s="284">
        <v>5.5049999999999999</v>
      </c>
      <c r="AC39" s="285">
        <v>2.199281687833837</v>
      </c>
      <c r="AD39" s="89">
        <v>32.218000000000004</v>
      </c>
      <c r="AE39" s="284">
        <v>0.53</v>
      </c>
      <c r="AF39" s="285">
        <v>0.38284839203675336</v>
      </c>
      <c r="AG39" s="276"/>
      <c r="AH39" s="284"/>
      <c r="AI39" s="285">
        <v>0</v>
      </c>
      <c r="AJ39" s="276"/>
      <c r="AK39" s="284"/>
      <c r="AL39" s="285">
        <v>0</v>
      </c>
      <c r="AM39" s="276"/>
      <c r="AN39" s="284"/>
      <c r="AO39" s="285">
        <v>0</v>
      </c>
      <c r="AP39" s="276"/>
      <c r="AQ39" s="284"/>
      <c r="AR39" s="285">
        <v>0</v>
      </c>
      <c r="AS39" s="276"/>
      <c r="AT39" s="284"/>
      <c r="AU39" s="285">
        <v>0</v>
      </c>
      <c r="AV39" s="276"/>
      <c r="AW39" s="297">
        <v>6.0339999999999998</v>
      </c>
      <c r="AX39" s="285">
        <v>0.93554884033186103</v>
      </c>
      <c r="AY39" s="302">
        <v>30.597999999999999</v>
      </c>
    </row>
    <row r="40" spans="1:51" ht="18" customHeight="1">
      <c r="A40" s="283" t="s">
        <v>234</v>
      </c>
      <c r="B40" s="286">
        <v>11.875999999999999</v>
      </c>
      <c r="C40" s="287">
        <f t="shared" si="8"/>
        <v>2.8320019077143201</v>
      </c>
      <c r="D40" s="91">
        <v>22.143000000000001</v>
      </c>
      <c r="E40" s="284">
        <v>2.5470000000000002</v>
      </c>
      <c r="F40" s="285">
        <f t="shared" si="9"/>
        <v>1.2976690867405425</v>
      </c>
      <c r="G40" s="276">
        <v>46.277000000000001</v>
      </c>
      <c r="H40" s="284">
        <v>2.5000000000000001E-2</v>
      </c>
      <c r="I40" s="285">
        <f t="shared" si="10"/>
        <v>9.4177211375100298E-3</v>
      </c>
      <c r="J40" s="276"/>
      <c r="K40" s="284"/>
      <c r="L40" s="285">
        <f t="shared" si="11"/>
        <v>0</v>
      </c>
      <c r="M40" s="276"/>
      <c r="N40" s="284"/>
      <c r="O40" s="285">
        <f t="shared" si="12"/>
        <v>0</v>
      </c>
      <c r="P40" s="276"/>
      <c r="Q40" s="284"/>
      <c r="R40" s="285">
        <f t="shared" si="13"/>
        <v>0</v>
      </c>
      <c r="S40" s="276"/>
      <c r="T40" s="284"/>
      <c r="U40" s="285">
        <f t="shared" si="14"/>
        <v>0</v>
      </c>
      <c r="V40" s="276"/>
      <c r="W40" s="298">
        <v>14.449</v>
      </c>
      <c r="X40" s="287">
        <f t="shared" si="15"/>
        <v>1.4477984925821494</v>
      </c>
      <c r="Y40" s="303">
        <v>20.157</v>
      </c>
      <c r="Z40" s="93"/>
      <c r="AA40" s="580" t="s">
        <v>234</v>
      </c>
      <c r="AB40" s="286">
        <v>3.7490000000000001</v>
      </c>
      <c r="AC40" s="287">
        <v>1.4977487825048241</v>
      </c>
      <c r="AD40" s="91">
        <v>38.466999999999999</v>
      </c>
      <c r="AE40" s="284">
        <v>0.312</v>
      </c>
      <c r="AF40" s="285">
        <v>0.22537490248201328</v>
      </c>
      <c r="AG40" s="276"/>
      <c r="AH40" s="284"/>
      <c r="AI40" s="285">
        <v>0</v>
      </c>
      <c r="AJ40" s="276"/>
      <c r="AK40" s="284"/>
      <c r="AL40" s="285">
        <v>0</v>
      </c>
      <c r="AM40" s="276"/>
      <c r="AN40" s="284"/>
      <c r="AO40" s="285">
        <v>0</v>
      </c>
      <c r="AP40" s="276"/>
      <c r="AQ40" s="284"/>
      <c r="AR40" s="285">
        <v>0</v>
      </c>
      <c r="AS40" s="276"/>
      <c r="AT40" s="284"/>
      <c r="AU40" s="285">
        <v>0</v>
      </c>
      <c r="AV40" s="276"/>
      <c r="AW40" s="298">
        <v>4.0620000000000003</v>
      </c>
      <c r="AX40" s="287">
        <v>0.62979771120782557</v>
      </c>
      <c r="AY40" s="303">
        <v>37.061</v>
      </c>
    </row>
    <row r="41" spans="1:51" ht="18" customHeight="1">
      <c r="A41" s="288" t="s">
        <v>235</v>
      </c>
      <c r="B41" s="289">
        <v>23.073</v>
      </c>
      <c r="C41" s="290">
        <f t="shared" si="8"/>
        <v>5.5020865625372606</v>
      </c>
      <c r="D41" s="92">
        <v>15.920999999999999</v>
      </c>
      <c r="E41" s="289">
        <v>1.875</v>
      </c>
      <c r="F41" s="290">
        <f t="shared" si="9"/>
        <v>0.95529231944975146</v>
      </c>
      <c r="G41" s="304">
        <v>52.514000000000003</v>
      </c>
      <c r="H41" s="289"/>
      <c r="I41" s="290">
        <f t="shared" si="10"/>
        <v>0</v>
      </c>
      <c r="J41" s="304"/>
      <c r="K41" s="289"/>
      <c r="L41" s="290">
        <f t="shared" si="11"/>
        <v>0</v>
      </c>
      <c r="M41" s="304"/>
      <c r="N41" s="289"/>
      <c r="O41" s="290">
        <f t="shared" si="12"/>
        <v>0</v>
      </c>
      <c r="P41" s="304"/>
      <c r="Q41" s="289"/>
      <c r="R41" s="290">
        <f t="shared" si="13"/>
        <v>0</v>
      </c>
      <c r="S41" s="304"/>
      <c r="T41" s="289">
        <v>0.312</v>
      </c>
      <c r="U41" s="290">
        <f t="shared" si="14"/>
        <v>5.2217573221757316</v>
      </c>
      <c r="V41" s="304"/>
      <c r="W41" s="299">
        <v>25.26</v>
      </c>
      <c r="X41" s="290">
        <f t="shared" si="15"/>
        <v>2.5310671965274483</v>
      </c>
      <c r="Y41" s="305">
        <v>15.218</v>
      </c>
      <c r="Z41" s="93"/>
      <c r="AA41" s="581" t="s">
        <v>235</v>
      </c>
      <c r="AB41" s="289">
        <v>5.6859999999999999</v>
      </c>
      <c r="AC41" s="290">
        <v>2.2715923119024888</v>
      </c>
      <c r="AD41" s="92">
        <v>31.789000000000001</v>
      </c>
      <c r="AE41" s="289">
        <v>0.156</v>
      </c>
      <c r="AF41" s="290">
        <v>0.11268745124100664</v>
      </c>
      <c r="AG41" s="304"/>
      <c r="AH41" s="289"/>
      <c r="AI41" s="290">
        <v>0</v>
      </c>
      <c r="AJ41" s="304"/>
      <c r="AK41" s="289"/>
      <c r="AL41" s="290">
        <v>0</v>
      </c>
      <c r="AM41" s="304"/>
      <c r="AN41" s="289"/>
      <c r="AO41" s="290">
        <v>0</v>
      </c>
      <c r="AP41" s="304"/>
      <c r="AQ41" s="289"/>
      <c r="AR41" s="290">
        <v>0</v>
      </c>
      <c r="AS41" s="304"/>
      <c r="AT41" s="289"/>
      <c r="AU41" s="290">
        <v>0</v>
      </c>
      <c r="AV41" s="304"/>
      <c r="AW41" s="299">
        <v>5.8419999999999996</v>
      </c>
      <c r="AX41" s="290">
        <v>0.90577996771937874</v>
      </c>
      <c r="AY41" s="305">
        <v>31.376999999999999</v>
      </c>
    </row>
    <row r="42" spans="1:51" s="538" customFormat="1" ht="21" customHeight="1">
      <c r="A42" s="291" t="s">
        <v>187</v>
      </c>
      <c r="B42" s="292">
        <f>SUM(B27:B41)</f>
        <v>419.34999999999991</v>
      </c>
      <c r="C42" s="293">
        <f>SUM(C27:C41)</f>
        <v>100.00000000000001</v>
      </c>
      <c r="D42" s="358">
        <v>3.387</v>
      </c>
      <c r="E42" s="292">
        <f>SUM(E27:E41)</f>
        <v>196.27500000000003</v>
      </c>
      <c r="F42" s="295">
        <f>SUM(F27:F41)</f>
        <v>99.999999999999972</v>
      </c>
      <c r="G42" s="359">
        <v>5.2640000000000002</v>
      </c>
      <c r="H42" s="292">
        <f>SUM(H27:H41)</f>
        <v>265.45699999999999</v>
      </c>
      <c r="I42" s="295">
        <f>SUM(I27:I41)</f>
        <v>100</v>
      </c>
      <c r="J42" s="358">
        <v>4.4450000000000003</v>
      </c>
      <c r="K42" s="292">
        <f>SUM(K27:K41)</f>
        <v>46.43099999999999</v>
      </c>
      <c r="L42" s="293">
        <f>SUM(L27:L41)</f>
        <v>100.00000000000003</v>
      </c>
      <c r="M42" s="358">
        <v>11.212</v>
      </c>
      <c r="N42" s="292">
        <f>SUM(N27:N41)</f>
        <v>33.354999999999997</v>
      </c>
      <c r="O42" s="293">
        <f>SUM(O27:O41)</f>
        <v>100.00000000000001</v>
      </c>
      <c r="P42" s="358">
        <v>13.234</v>
      </c>
      <c r="Q42" s="292">
        <f>SUM(Q27:Q41)</f>
        <v>31.152999999999999</v>
      </c>
      <c r="R42" s="293">
        <f>SUM(R27:R41)</f>
        <v>100</v>
      </c>
      <c r="S42" s="358">
        <v>13.727</v>
      </c>
      <c r="T42" s="292">
        <f>SUM(T27:T41)</f>
        <v>5.9750000000000005</v>
      </c>
      <c r="U42" s="293">
        <f>SUM(U27:U41)</f>
        <v>100</v>
      </c>
      <c r="V42" s="359">
        <v>30.98</v>
      </c>
      <c r="W42" s="292">
        <f>SUM(W27:W41)</f>
        <v>997.99799999999993</v>
      </c>
      <c r="X42" s="295">
        <f>SUM(X27:X41)</f>
        <v>100</v>
      </c>
      <c r="Y42" s="360">
        <v>2.1520000000000001</v>
      </c>
      <c r="Z42" s="578"/>
      <c r="AA42" s="582" t="s">
        <v>187</v>
      </c>
      <c r="AB42" s="292">
        <f>SUM(AB27:AB41)</f>
        <v>250.309</v>
      </c>
      <c r="AC42" s="293">
        <f>SUM(AC27:AC41)</f>
        <v>100</v>
      </c>
      <c r="AD42" s="358">
        <v>4.7270000000000003</v>
      </c>
      <c r="AE42" s="292">
        <f>SUM(AE27:AE41)</f>
        <v>138.43600000000004</v>
      </c>
      <c r="AF42" s="295">
        <f>SUM(AF27:AF41)</f>
        <v>99.999999999999957</v>
      </c>
      <c r="AG42" s="359">
        <v>6.39</v>
      </c>
      <c r="AH42" s="292">
        <f>SUM(AH27:AH41)</f>
        <v>179.89700000000005</v>
      </c>
      <c r="AI42" s="295">
        <f>SUM(AI27:AI41)</f>
        <v>99.999999999999972</v>
      </c>
      <c r="AJ42" s="358">
        <v>5.5730000000000004</v>
      </c>
      <c r="AK42" s="292">
        <f>SUM(AK27:AK41)</f>
        <v>30.080000000000002</v>
      </c>
      <c r="AL42" s="293">
        <f>SUM(AL27:AL41)</f>
        <v>100</v>
      </c>
      <c r="AM42" s="358">
        <v>14.162000000000001</v>
      </c>
      <c r="AN42" s="292">
        <f>SUM(AN27:AN41)</f>
        <v>18.976000000000003</v>
      </c>
      <c r="AO42" s="293">
        <f>SUM(AO27:AO41)</f>
        <v>99.999999999999986</v>
      </c>
      <c r="AP42" s="358">
        <v>17.821000000000002</v>
      </c>
      <c r="AQ42" s="292">
        <f>SUM(AQ27:AQ41)</f>
        <v>23.925000000000001</v>
      </c>
      <c r="AR42" s="293">
        <f>SUM(AR27:AR41)</f>
        <v>99.999999999999986</v>
      </c>
      <c r="AS42" s="358">
        <v>15.659000000000001</v>
      </c>
      <c r="AT42" s="292">
        <f>SUM(AT27:AT41)</f>
        <v>3.3390000000000004</v>
      </c>
      <c r="AU42" s="293">
        <f>SUM(AU27:AU41)</f>
        <v>99.999999999999972</v>
      </c>
      <c r="AV42" s="359">
        <v>41.835999999999999</v>
      </c>
      <c r="AW42" s="292">
        <f>SUM(AW27:AW41)</f>
        <v>644.96899999999994</v>
      </c>
      <c r="AX42" s="295">
        <f>SUM(AX27:AX41)</f>
        <v>100.00000000000003</v>
      </c>
      <c r="AY42" s="360">
        <v>2.8620000000000001</v>
      </c>
    </row>
    <row r="43" spans="1:51" ht="12.75" customHeight="1">
      <c r="Z43" s="93"/>
    </row>
    <row r="44" spans="1:51" ht="27" customHeight="1">
      <c r="A44" s="760" t="s">
        <v>280</v>
      </c>
      <c r="B44" s="698"/>
      <c r="C44" s="698"/>
      <c r="D44" s="698"/>
      <c r="E44" s="698"/>
      <c r="F44" s="698"/>
      <c r="G44" s="698"/>
      <c r="H44" s="698"/>
      <c r="I44" s="698"/>
      <c r="J44" s="698"/>
      <c r="K44" s="698"/>
      <c r="L44" s="698"/>
      <c r="M44" s="698"/>
      <c r="N44" s="698"/>
      <c r="O44" s="698"/>
      <c r="P44" s="698"/>
      <c r="Q44" s="698"/>
      <c r="R44" s="698"/>
      <c r="S44" s="698"/>
      <c r="T44" s="698"/>
      <c r="U44" s="698"/>
      <c r="V44" s="698"/>
      <c r="W44" s="698"/>
      <c r="X44" s="698"/>
      <c r="Y44" s="699"/>
      <c r="Z44" s="93"/>
      <c r="AA44" s="760" t="s">
        <v>280</v>
      </c>
      <c r="AB44" s="698"/>
      <c r="AC44" s="698"/>
      <c r="AD44" s="698"/>
      <c r="AE44" s="698"/>
      <c r="AF44" s="698"/>
      <c r="AG44" s="698"/>
      <c r="AH44" s="698"/>
      <c r="AI44" s="698"/>
      <c r="AJ44" s="698"/>
      <c r="AK44" s="698"/>
      <c r="AL44" s="698"/>
      <c r="AM44" s="698"/>
      <c r="AN44" s="698"/>
      <c r="AO44" s="698"/>
      <c r="AP44" s="698"/>
      <c r="AQ44" s="698"/>
      <c r="AR44" s="698"/>
      <c r="AS44" s="698"/>
      <c r="AT44" s="698"/>
      <c r="AU44" s="698"/>
      <c r="AV44" s="698"/>
      <c r="AW44" s="698"/>
      <c r="AX44" s="698"/>
      <c r="AY44" s="699"/>
    </row>
    <row r="45" spans="1:51" ht="15.75" customHeight="1">
      <c r="A45" s="767" t="s">
        <v>237</v>
      </c>
      <c r="B45" s="639" t="s">
        <v>219</v>
      </c>
      <c r="C45" s="668"/>
      <c r="D45" s="668"/>
      <c r="E45" s="668"/>
      <c r="F45" s="668"/>
      <c r="G45" s="668"/>
      <c r="H45" s="668"/>
      <c r="I45" s="668"/>
      <c r="J45" s="668"/>
      <c r="K45" s="668"/>
      <c r="L45" s="668"/>
      <c r="M45" s="668"/>
      <c r="N45" s="668"/>
      <c r="O45" s="668"/>
      <c r="P45" s="668"/>
      <c r="Q45" s="668"/>
      <c r="R45" s="668"/>
      <c r="S45" s="668"/>
      <c r="T45" s="668"/>
      <c r="U45" s="668"/>
      <c r="V45" s="668"/>
      <c r="W45" s="668"/>
      <c r="X45" s="668"/>
      <c r="Y45" s="764"/>
      <c r="Z45" s="93"/>
      <c r="AA45" s="761" t="s">
        <v>237</v>
      </c>
      <c r="AB45" s="639" t="s">
        <v>219</v>
      </c>
      <c r="AC45" s="668"/>
      <c r="AD45" s="668"/>
      <c r="AE45" s="668"/>
      <c r="AF45" s="668"/>
      <c r="AG45" s="668"/>
      <c r="AH45" s="668"/>
      <c r="AI45" s="668"/>
      <c r="AJ45" s="668"/>
      <c r="AK45" s="668"/>
      <c r="AL45" s="668"/>
      <c r="AM45" s="668"/>
      <c r="AN45" s="668"/>
      <c r="AO45" s="668"/>
      <c r="AP45" s="668"/>
      <c r="AQ45" s="668"/>
      <c r="AR45" s="668"/>
      <c r="AS45" s="668"/>
      <c r="AT45" s="668"/>
      <c r="AU45" s="668"/>
      <c r="AV45" s="668"/>
      <c r="AW45" s="668"/>
      <c r="AX45" s="668"/>
      <c r="AY45" s="764"/>
    </row>
    <row r="46" spans="1:51" ht="15.75" customHeight="1">
      <c r="A46" s="768"/>
      <c r="B46" s="765" t="s">
        <v>93</v>
      </c>
      <c r="C46" s="758"/>
      <c r="D46" s="766"/>
      <c r="E46" s="765" t="s">
        <v>94</v>
      </c>
      <c r="F46" s="758"/>
      <c r="G46" s="758"/>
      <c r="H46" s="765" t="s">
        <v>95</v>
      </c>
      <c r="I46" s="758"/>
      <c r="J46" s="766"/>
      <c r="K46" s="765" t="s">
        <v>96</v>
      </c>
      <c r="L46" s="758"/>
      <c r="M46" s="766"/>
      <c r="N46" s="765" t="s">
        <v>97</v>
      </c>
      <c r="O46" s="758"/>
      <c r="P46" s="766"/>
      <c r="Q46" s="765" t="s">
        <v>98</v>
      </c>
      <c r="R46" s="758"/>
      <c r="S46" s="766"/>
      <c r="T46" s="765" t="s">
        <v>99</v>
      </c>
      <c r="U46" s="758"/>
      <c r="V46" s="758"/>
      <c r="W46" s="757" t="s">
        <v>44</v>
      </c>
      <c r="X46" s="758"/>
      <c r="Y46" s="759"/>
      <c r="Z46" s="93"/>
      <c r="AA46" s="762"/>
      <c r="AB46" s="765" t="s">
        <v>93</v>
      </c>
      <c r="AC46" s="758"/>
      <c r="AD46" s="766"/>
      <c r="AE46" s="765" t="s">
        <v>94</v>
      </c>
      <c r="AF46" s="758"/>
      <c r="AG46" s="758"/>
      <c r="AH46" s="765" t="s">
        <v>95</v>
      </c>
      <c r="AI46" s="758"/>
      <c r="AJ46" s="766"/>
      <c r="AK46" s="765" t="s">
        <v>96</v>
      </c>
      <c r="AL46" s="758"/>
      <c r="AM46" s="766"/>
      <c r="AN46" s="765" t="s">
        <v>97</v>
      </c>
      <c r="AO46" s="758"/>
      <c r="AP46" s="766"/>
      <c r="AQ46" s="765" t="s">
        <v>98</v>
      </c>
      <c r="AR46" s="758"/>
      <c r="AS46" s="766"/>
      <c r="AT46" s="765" t="s">
        <v>99</v>
      </c>
      <c r="AU46" s="758"/>
      <c r="AV46" s="758"/>
      <c r="AW46" s="757" t="s">
        <v>44</v>
      </c>
      <c r="AX46" s="758"/>
      <c r="AY46" s="759"/>
    </row>
    <row r="47" spans="1:51" ht="34.5" customHeight="1">
      <c r="A47" s="769"/>
      <c r="B47" s="277" t="s">
        <v>220</v>
      </c>
      <c r="C47" s="15" t="s">
        <v>28</v>
      </c>
      <c r="D47" s="278" t="s">
        <v>236</v>
      </c>
      <c r="E47" s="277" t="s">
        <v>220</v>
      </c>
      <c r="F47" s="15" t="s">
        <v>28</v>
      </c>
      <c r="G47" s="278" t="s">
        <v>236</v>
      </c>
      <c r="H47" s="277" t="s">
        <v>220</v>
      </c>
      <c r="I47" s="15" t="s">
        <v>28</v>
      </c>
      <c r="J47" s="278" t="s">
        <v>236</v>
      </c>
      <c r="K47" s="277" t="s">
        <v>220</v>
      </c>
      <c r="L47" s="15" t="s">
        <v>28</v>
      </c>
      <c r="M47" s="278" t="s">
        <v>236</v>
      </c>
      <c r="N47" s="277" t="s">
        <v>220</v>
      </c>
      <c r="O47" s="15" t="s">
        <v>28</v>
      </c>
      <c r="P47" s="278" t="s">
        <v>236</v>
      </c>
      <c r="Q47" s="277" t="s">
        <v>220</v>
      </c>
      <c r="R47" s="15" t="s">
        <v>28</v>
      </c>
      <c r="S47" s="278" t="s">
        <v>236</v>
      </c>
      <c r="T47" s="277" t="s">
        <v>220</v>
      </c>
      <c r="U47" s="15" t="s">
        <v>28</v>
      </c>
      <c r="V47" s="278" t="s">
        <v>236</v>
      </c>
      <c r="W47" s="279" t="s">
        <v>220</v>
      </c>
      <c r="X47" s="15" t="s">
        <v>28</v>
      </c>
      <c r="Y47" s="307" t="s">
        <v>236</v>
      </c>
      <c r="Z47" s="93"/>
      <c r="AA47" s="763"/>
      <c r="AB47" s="277" t="s">
        <v>220</v>
      </c>
      <c r="AC47" s="15" t="s">
        <v>28</v>
      </c>
      <c r="AD47" s="278" t="s">
        <v>236</v>
      </c>
      <c r="AE47" s="277" t="s">
        <v>220</v>
      </c>
      <c r="AF47" s="15" t="s">
        <v>28</v>
      </c>
      <c r="AG47" s="278" t="s">
        <v>236</v>
      </c>
      <c r="AH47" s="277" t="s">
        <v>220</v>
      </c>
      <c r="AI47" s="15" t="s">
        <v>28</v>
      </c>
      <c r="AJ47" s="278" t="s">
        <v>236</v>
      </c>
      <c r="AK47" s="277" t="s">
        <v>220</v>
      </c>
      <c r="AL47" s="15" t="s">
        <v>28</v>
      </c>
      <c r="AM47" s="278" t="s">
        <v>236</v>
      </c>
      <c r="AN47" s="277" t="s">
        <v>220</v>
      </c>
      <c r="AO47" s="15" t="s">
        <v>28</v>
      </c>
      <c r="AP47" s="278" t="s">
        <v>236</v>
      </c>
      <c r="AQ47" s="277" t="s">
        <v>220</v>
      </c>
      <c r="AR47" s="15" t="s">
        <v>28</v>
      </c>
      <c r="AS47" s="278" t="s">
        <v>236</v>
      </c>
      <c r="AT47" s="277" t="s">
        <v>220</v>
      </c>
      <c r="AU47" s="15" t="s">
        <v>28</v>
      </c>
      <c r="AV47" s="278" t="s">
        <v>236</v>
      </c>
      <c r="AW47" s="279" t="s">
        <v>220</v>
      </c>
      <c r="AX47" s="15" t="s">
        <v>28</v>
      </c>
      <c r="AY47" s="307" t="s">
        <v>236</v>
      </c>
    </row>
    <row r="48" spans="1:51" ht="18" customHeight="1">
      <c r="A48" s="280" t="s">
        <v>221</v>
      </c>
      <c r="B48" s="281">
        <v>5.2069999999999999</v>
      </c>
      <c r="C48" s="282">
        <f>B48/B$63*100</f>
        <v>2.1130847303554545</v>
      </c>
      <c r="D48" s="275">
        <v>33.130000000000003</v>
      </c>
      <c r="E48" s="281">
        <v>10.257999999999999</v>
      </c>
      <c r="F48" s="282">
        <f>E48/E$63*100</f>
        <v>6.0037457567599191</v>
      </c>
      <c r="G48" s="300">
        <v>23.725999999999999</v>
      </c>
      <c r="H48" s="281">
        <v>44.438000000000002</v>
      </c>
      <c r="I48" s="282">
        <f>H48/H$63*100</f>
        <v>12.164496357877853</v>
      </c>
      <c r="J48" s="300">
        <v>11.47</v>
      </c>
      <c r="K48" s="281">
        <v>23.678999999999998</v>
      </c>
      <c r="L48" s="282">
        <f>K48/K$63*100</f>
        <v>27.744059614753713</v>
      </c>
      <c r="M48" s="300">
        <v>15.711</v>
      </c>
      <c r="N48" s="281">
        <v>11.255000000000001</v>
      </c>
      <c r="O48" s="282">
        <f>N48/N$63*100</f>
        <v>21.685516656711819</v>
      </c>
      <c r="P48" s="300">
        <v>22.738</v>
      </c>
      <c r="Q48" s="281">
        <v>44.962000000000003</v>
      </c>
      <c r="R48" s="282">
        <f>Q48/Q$63*100</f>
        <v>25.952391946804582</v>
      </c>
      <c r="S48" s="300">
        <v>11.388999999999999</v>
      </c>
      <c r="T48" s="281">
        <v>1.9059999999999999</v>
      </c>
      <c r="U48" s="282">
        <f>T48/T$63*100</f>
        <v>7.1140638996715424</v>
      </c>
      <c r="V48" s="300">
        <v>52.514000000000003</v>
      </c>
      <c r="W48" s="296">
        <v>141.70400000000001</v>
      </c>
      <c r="X48" s="282">
        <f>W48/W$63*100</f>
        <v>12.653577682469356</v>
      </c>
      <c r="Y48" s="301">
        <v>6.28</v>
      </c>
      <c r="Z48" s="93"/>
      <c r="AA48" s="579" t="s">
        <v>221</v>
      </c>
      <c r="AB48" s="281">
        <v>5.2069999999999999</v>
      </c>
      <c r="AC48" s="282">
        <f>AB48/AB$63*100</f>
        <v>2.2713987838179737</v>
      </c>
      <c r="AD48" s="275">
        <v>33.130000000000003</v>
      </c>
      <c r="AE48" s="281">
        <v>10.257999999999999</v>
      </c>
      <c r="AF48" s="282">
        <f>AE48/AE$63*100</f>
        <v>6.2659963716106031</v>
      </c>
      <c r="AG48" s="300">
        <v>23.725999999999999</v>
      </c>
      <c r="AH48" s="281">
        <v>43.656999999999996</v>
      </c>
      <c r="AI48" s="282">
        <f>AH48/AH$63*100</f>
        <v>12.301315592974863</v>
      </c>
      <c r="AJ48" s="300">
        <v>11.574</v>
      </c>
      <c r="AK48" s="281">
        <v>23.21</v>
      </c>
      <c r="AL48" s="282">
        <f>AK48/AK$63*100</f>
        <v>28.343245124497802</v>
      </c>
      <c r="AM48" s="300">
        <v>15.868</v>
      </c>
      <c r="AN48" s="281">
        <v>11.099</v>
      </c>
      <c r="AO48" s="282">
        <f>AN48/AN$63*100</f>
        <v>22.085804115095314</v>
      </c>
      <c r="AP48" s="300">
        <v>22.893999999999998</v>
      </c>
      <c r="AQ48" s="281">
        <v>44.805999999999997</v>
      </c>
      <c r="AR48" s="282">
        <f>AQ48/AQ$63*100</f>
        <v>26.235171501176907</v>
      </c>
      <c r="AS48" s="300">
        <v>11.409000000000001</v>
      </c>
      <c r="AT48" s="281">
        <v>1.9059999999999999</v>
      </c>
      <c r="AU48" s="282">
        <f>AT48/AT$63*100</f>
        <v>7.7678607816766494</v>
      </c>
      <c r="AV48" s="300">
        <v>52.514000000000003</v>
      </c>
      <c r="AW48" s="296">
        <v>140.142</v>
      </c>
      <c r="AX48" s="282">
        <f>AW48/AW$63*100</f>
        <v>13.032609888423702</v>
      </c>
      <c r="AY48" s="301">
        <v>6.3179999999999996</v>
      </c>
    </row>
    <row r="49" spans="1:51" ht="18" customHeight="1">
      <c r="A49" s="283" t="s">
        <v>222</v>
      </c>
      <c r="B49" s="284">
        <v>9.4540000000000006</v>
      </c>
      <c r="C49" s="285">
        <f t="shared" ref="C49:C62" si="16">B49/B$63*100</f>
        <v>3.8365859498330068</v>
      </c>
      <c r="D49" s="89">
        <v>24.655000000000001</v>
      </c>
      <c r="E49" s="284">
        <v>16.678000000000001</v>
      </c>
      <c r="F49" s="285">
        <f t="shared" ref="F49:F62" si="17">E49/E$63*100</f>
        <v>9.7612080065550728</v>
      </c>
      <c r="G49" s="276">
        <v>18.707000000000001</v>
      </c>
      <c r="H49" s="284">
        <v>46.73</v>
      </c>
      <c r="I49" s="285">
        <f t="shared" ref="I49:I62" si="18">H49/H$63*100</f>
        <v>12.791910410091184</v>
      </c>
      <c r="J49" s="276">
        <v>11.173999999999999</v>
      </c>
      <c r="K49" s="284">
        <v>13.864000000000001</v>
      </c>
      <c r="L49" s="285">
        <f t="shared" ref="L49:L62" si="19">K49/K$63*100</f>
        <v>16.244083048226088</v>
      </c>
      <c r="M49" s="276">
        <v>20.489000000000001</v>
      </c>
      <c r="N49" s="284">
        <v>6.4109999999999996</v>
      </c>
      <c r="O49" s="285">
        <f t="shared" ref="O49:O62" si="20">N49/N$63*100</f>
        <v>12.352363152925763</v>
      </c>
      <c r="P49" s="276">
        <v>29.873999999999999</v>
      </c>
      <c r="Q49" s="284">
        <v>41.77</v>
      </c>
      <c r="R49" s="285">
        <f t="shared" ref="R49:R62" si="21">Q49/Q$63*100</f>
        <v>24.109946435168087</v>
      </c>
      <c r="S49" s="276">
        <v>11.835000000000001</v>
      </c>
      <c r="T49" s="284">
        <v>4.077</v>
      </c>
      <c r="U49" s="285">
        <f t="shared" ref="U49:U62" si="22">T49/T$63*100</f>
        <v>15.217229023589127</v>
      </c>
      <c r="V49" s="276">
        <v>37.061</v>
      </c>
      <c r="W49" s="297">
        <v>138.98400000000001</v>
      </c>
      <c r="X49" s="285">
        <f t="shared" ref="X49:X62" si="23">W49/W$63*100</f>
        <v>12.410692998223908</v>
      </c>
      <c r="Y49" s="302">
        <v>6.3440000000000003</v>
      </c>
      <c r="Z49" s="93"/>
      <c r="AA49" s="580" t="s">
        <v>222</v>
      </c>
      <c r="AB49" s="284">
        <v>9.298</v>
      </c>
      <c r="AC49" s="285">
        <f t="shared" ref="AC49:AC62" si="24">AB49/AB$63*100</f>
        <v>4.0559757810523376</v>
      </c>
      <c r="AD49" s="89">
        <v>24.855</v>
      </c>
      <c r="AE49" s="284">
        <v>16.623999999999999</v>
      </c>
      <c r="AF49" s="285">
        <f t="shared" ref="AF49:AF62" si="25">AE49/AE$63*100</f>
        <v>10.154603595404042</v>
      </c>
      <c r="AG49" s="276">
        <v>18.795000000000002</v>
      </c>
      <c r="AH49" s="284">
        <v>45.792000000000002</v>
      </c>
      <c r="AI49" s="285">
        <f t="shared" ref="AI49:AI62" si="26">AH49/AH$63*100</f>
        <v>12.902898587477493</v>
      </c>
      <c r="AJ49" s="276">
        <v>11.29</v>
      </c>
      <c r="AK49" s="284">
        <v>13.707000000000001</v>
      </c>
      <c r="AL49" s="285">
        <f t="shared" ref="AL49:AL62" si="27">AK49/AK$63*100</f>
        <v>16.738511888043575</v>
      </c>
      <c r="AM49" s="276">
        <v>20.603999999999999</v>
      </c>
      <c r="AN49" s="284">
        <v>6.1689999999999996</v>
      </c>
      <c r="AO49" s="285">
        <f t="shared" ref="AO49:AO62" si="28">AN49/AN$63*100</f>
        <v>12.275639750069644</v>
      </c>
      <c r="AP49" s="276">
        <v>30.597999999999999</v>
      </c>
      <c r="AQ49" s="284">
        <v>41.301000000000002</v>
      </c>
      <c r="AR49" s="285">
        <f t="shared" ref="AR49:AR62" si="29">AQ49/AQ$63*100</f>
        <v>24.182895553499698</v>
      </c>
      <c r="AS49" s="276">
        <v>11.903</v>
      </c>
      <c r="AT49" s="284">
        <v>4.077</v>
      </c>
      <c r="AU49" s="285">
        <f t="shared" ref="AU49:AU62" si="30">AT49/AT$63*100</f>
        <v>16.61572319354444</v>
      </c>
      <c r="AV49" s="276">
        <v>37.061</v>
      </c>
      <c r="AW49" s="297">
        <v>136.97</v>
      </c>
      <c r="AX49" s="285">
        <f t="shared" ref="AX49:AX62" si="31">AW49/AW$63*100</f>
        <v>12.737627380923595</v>
      </c>
      <c r="AY49" s="302">
        <v>6.3940000000000001</v>
      </c>
    </row>
    <row r="50" spans="1:51" ht="18" customHeight="1">
      <c r="A50" s="283" t="s">
        <v>223</v>
      </c>
      <c r="B50" s="284">
        <v>9.8040000000000003</v>
      </c>
      <c r="C50" s="285">
        <f t="shared" si="16"/>
        <v>3.9786216048405749</v>
      </c>
      <c r="D50" s="89">
        <v>24.271000000000001</v>
      </c>
      <c r="E50" s="284">
        <v>14.744999999999999</v>
      </c>
      <c r="F50" s="285">
        <f t="shared" si="17"/>
        <v>8.6298724101603632</v>
      </c>
      <c r="G50" s="276">
        <v>19.943999999999999</v>
      </c>
      <c r="H50" s="284">
        <v>41.362000000000002</v>
      </c>
      <c r="I50" s="285">
        <f t="shared" si="18"/>
        <v>11.322469471050537</v>
      </c>
      <c r="J50" s="276">
        <v>11.88</v>
      </c>
      <c r="K50" s="284">
        <v>7.673</v>
      </c>
      <c r="L50" s="285">
        <f t="shared" si="19"/>
        <v>8.9902516754932744</v>
      </c>
      <c r="M50" s="276">
        <v>27.419</v>
      </c>
      <c r="N50" s="284">
        <v>2.875</v>
      </c>
      <c r="O50" s="285">
        <f t="shared" si="20"/>
        <v>5.5393923045798736</v>
      </c>
      <c r="P50" s="276">
        <v>43.889000000000003</v>
      </c>
      <c r="Q50" s="284">
        <v>29.227</v>
      </c>
      <c r="R50" s="285">
        <f t="shared" si="21"/>
        <v>16.870036017731806</v>
      </c>
      <c r="S50" s="276">
        <v>14.162000000000001</v>
      </c>
      <c r="T50" s="284">
        <v>4.9249999999999998</v>
      </c>
      <c r="U50" s="285">
        <f t="shared" si="22"/>
        <v>18.382352941176467</v>
      </c>
      <c r="V50" s="276">
        <v>33.616</v>
      </c>
      <c r="W50" s="297">
        <v>110.611</v>
      </c>
      <c r="X50" s="285">
        <f t="shared" si="23"/>
        <v>9.8771021356886024</v>
      </c>
      <c r="Y50" s="302">
        <v>7.1619999999999999</v>
      </c>
      <c r="Z50" s="93"/>
      <c r="AA50" s="580" t="s">
        <v>223</v>
      </c>
      <c r="AB50" s="284">
        <v>9.4019999999999992</v>
      </c>
      <c r="AC50" s="285">
        <f t="shared" si="24"/>
        <v>4.1013426858952551</v>
      </c>
      <c r="AD50" s="89">
        <v>24.855</v>
      </c>
      <c r="AE50" s="284">
        <v>13.964</v>
      </c>
      <c r="AF50" s="285">
        <f t="shared" si="25"/>
        <v>8.5297692857448304</v>
      </c>
      <c r="AG50" s="276">
        <v>20.489000000000001</v>
      </c>
      <c r="AH50" s="284">
        <v>41.048999999999999</v>
      </c>
      <c r="AI50" s="285">
        <f t="shared" si="26"/>
        <v>11.566454492430198</v>
      </c>
      <c r="AJ50" s="276">
        <v>11.925000000000001</v>
      </c>
      <c r="AK50" s="284">
        <v>7.673</v>
      </c>
      <c r="AL50" s="285">
        <f t="shared" si="27"/>
        <v>9.3700008548156681</v>
      </c>
      <c r="AM50" s="276">
        <v>27.419</v>
      </c>
      <c r="AN50" s="284">
        <v>2.7189999999999999</v>
      </c>
      <c r="AO50" s="285">
        <f t="shared" si="28"/>
        <v>5.4105145859036083</v>
      </c>
      <c r="AP50" s="276">
        <v>45.034999999999997</v>
      </c>
      <c r="AQ50" s="284">
        <v>28.67</v>
      </c>
      <c r="AR50" s="285">
        <f t="shared" si="29"/>
        <v>16.787090276720573</v>
      </c>
      <c r="AS50" s="276">
        <v>14.278</v>
      </c>
      <c r="AT50" s="284">
        <v>4.7690000000000001</v>
      </c>
      <c r="AU50" s="285">
        <f t="shared" si="30"/>
        <v>19.43595386559074</v>
      </c>
      <c r="AV50" s="276">
        <v>34.124000000000002</v>
      </c>
      <c r="AW50" s="297">
        <v>108.246</v>
      </c>
      <c r="AX50" s="285">
        <f t="shared" si="31"/>
        <v>10.066417562060709</v>
      </c>
      <c r="AY50" s="302">
        <v>7.2430000000000003</v>
      </c>
    </row>
    <row r="51" spans="1:51" ht="18" customHeight="1">
      <c r="A51" s="283" t="s">
        <v>224</v>
      </c>
      <c r="B51" s="284">
        <v>15.888</v>
      </c>
      <c r="C51" s="285">
        <f t="shared" si="16"/>
        <v>6.4476071050292791</v>
      </c>
      <c r="D51" s="89">
        <v>19.155999999999999</v>
      </c>
      <c r="E51" s="284">
        <v>18.173999999999999</v>
      </c>
      <c r="F51" s="285">
        <f t="shared" si="17"/>
        <v>10.636778649186468</v>
      </c>
      <c r="G51" s="276">
        <v>17.972999999999999</v>
      </c>
      <c r="H51" s="284">
        <v>34.700000000000003</v>
      </c>
      <c r="I51" s="285">
        <f t="shared" si="18"/>
        <v>9.4988078585526239</v>
      </c>
      <c r="J51" s="276">
        <v>12.991</v>
      </c>
      <c r="K51" s="284">
        <v>3.351</v>
      </c>
      <c r="L51" s="285">
        <f t="shared" si="19"/>
        <v>3.9262782959178892</v>
      </c>
      <c r="M51" s="276">
        <v>40.911000000000001</v>
      </c>
      <c r="N51" s="284">
        <v>5.0519999999999996</v>
      </c>
      <c r="O51" s="285">
        <f t="shared" si="20"/>
        <v>9.733916494865225</v>
      </c>
      <c r="P51" s="276">
        <v>33.616</v>
      </c>
      <c r="Q51" s="284">
        <v>26.527999999999999</v>
      </c>
      <c r="R51" s="285">
        <f t="shared" si="21"/>
        <v>15.312153675655708</v>
      </c>
      <c r="S51" s="276">
        <v>14.855</v>
      </c>
      <c r="T51" s="284">
        <v>2.5110000000000001</v>
      </c>
      <c r="U51" s="285">
        <f t="shared" si="22"/>
        <v>9.3722006569125114</v>
      </c>
      <c r="V51" s="276">
        <v>46.277000000000001</v>
      </c>
      <c r="W51" s="297">
        <v>106.203</v>
      </c>
      <c r="X51" s="285">
        <f t="shared" si="23"/>
        <v>9.4834860738673061</v>
      </c>
      <c r="Y51" s="302">
        <v>7.3159999999999998</v>
      </c>
      <c r="Z51" s="93"/>
      <c r="AA51" s="580" t="s">
        <v>224</v>
      </c>
      <c r="AB51" s="284">
        <v>14.238</v>
      </c>
      <c r="AC51" s="285">
        <f t="shared" si="24"/>
        <v>6.2109037610908997</v>
      </c>
      <c r="AD51" s="89">
        <v>20.265999999999998</v>
      </c>
      <c r="AE51" s="284">
        <v>17.751999999999999</v>
      </c>
      <c r="AF51" s="285">
        <f t="shared" si="25"/>
        <v>10.843631077094114</v>
      </c>
      <c r="AG51" s="276">
        <v>18.129000000000001</v>
      </c>
      <c r="AH51" s="284">
        <v>33.834000000000003</v>
      </c>
      <c r="AI51" s="285">
        <f t="shared" si="26"/>
        <v>9.5334702744740039</v>
      </c>
      <c r="AJ51" s="276">
        <v>13.141</v>
      </c>
      <c r="AK51" s="284">
        <v>3.1949999999999998</v>
      </c>
      <c r="AL51" s="285">
        <f t="shared" si="27"/>
        <v>3.9016229285984694</v>
      </c>
      <c r="AM51" s="276">
        <v>41.835999999999999</v>
      </c>
      <c r="AN51" s="284">
        <v>4.8949999999999996</v>
      </c>
      <c r="AO51" s="285">
        <f t="shared" si="28"/>
        <v>9.740518167708041</v>
      </c>
      <c r="AP51" s="276">
        <v>34.124000000000002</v>
      </c>
      <c r="AQ51" s="284">
        <v>26.03</v>
      </c>
      <c r="AR51" s="285">
        <f t="shared" si="29"/>
        <v>15.241296124975111</v>
      </c>
      <c r="AS51" s="276">
        <v>14.988</v>
      </c>
      <c r="AT51" s="284">
        <v>2.5110000000000001</v>
      </c>
      <c r="AU51" s="285">
        <f t="shared" si="30"/>
        <v>10.233524880792272</v>
      </c>
      <c r="AV51" s="276">
        <v>46.277000000000001</v>
      </c>
      <c r="AW51" s="297">
        <v>102.455</v>
      </c>
      <c r="AX51" s="285">
        <f t="shared" si="31"/>
        <v>9.5278791948056281</v>
      </c>
      <c r="AY51" s="302">
        <v>7.4550000000000001</v>
      </c>
    </row>
    <row r="52" spans="1:51" ht="18" customHeight="1">
      <c r="A52" s="283" t="s">
        <v>225</v>
      </c>
      <c r="B52" s="284">
        <v>20.879000000000001</v>
      </c>
      <c r="C52" s="285">
        <f t="shared" si="16"/>
        <v>8.4730355454372059</v>
      </c>
      <c r="D52" s="89">
        <v>16.73</v>
      </c>
      <c r="E52" s="284">
        <v>27.042999999999999</v>
      </c>
      <c r="F52" s="285">
        <f t="shared" si="17"/>
        <v>15.827578134144913</v>
      </c>
      <c r="G52" s="276">
        <v>14.726000000000001</v>
      </c>
      <c r="H52" s="284">
        <v>50.018999999999998</v>
      </c>
      <c r="I52" s="285">
        <f t="shared" si="18"/>
        <v>13.692244100200105</v>
      </c>
      <c r="J52" s="276">
        <v>10.795</v>
      </c>
      <c r="K52" s="284">
        <v>5.8470000000000004</v>
      </c>
      <c r="L52" s="285">
        <f t="shared" si="19"/>
        <v>6.8507756479355111</v>
      </c>
      <c r="M52" s="276">
        <v>31.376999999999999</v>
      </c>
      <c r="N52" s="284">
        <v>7.6150000000000002</v>
      </c>
      <c r="O52" s="285">
        <f t="shared" si="20"/>
        <v>14.672164312826345</v>
      </c>
      <c r="P52" s="276">
        <v>27.419</v>
      </c>
      <c r="Q52" s="284">
        <v>15.673</v>
      </c>
      <c r="R52" s="285">
        <f t="shared" si="21"/>
        <v>9.0465690801625414</v>
      </c>
      <c r="S52" s="276">
        <v>19.344000000000001</v>
      </c>
      <c r="T52" s="284">
        <v>1.93</v>
      </c>
      <c r="U52" s="285">
        <f t="shared" si="22"/>
        <v>7.2036428784711841</v>
      </c>
      <c r="V52" s="276">
        <v>52.514000000000003</v>
      </c>
      <c r="W52" s="297">
        <v>129.006</v>
      </c>
      <c r="X52" s="285">
        <f t="shared" si="23"/>
        <v>11.519699108738225</v>
      </c>
      <c r="Y52" s="302">
        <v>6.6020000000000003</v>
      </c>
      <c r="Z52" s="93"/>
      <c r="AA52" s="580" t="s">
        <v>225</v>
      </c>
      <c r="AB52" s="284">
        <v>19.940999999999999</v>
      </c>
      <c r="AC52" s="285">
        <f t="shared" si="24"/>
        <v>8.6986677833904782</v>
      </c>
      <c r="AD52" s="89">
        <v>17.114999999999998</v>
      </c>
      <c r="AE52" s="284">
        <v>25.853000000000002</v>
      </c>
      <c r="AF52" s="285">
        <f t="shared" si="25"/>
        <v>15.792045641962268</v>
      </c>
      <c r="AG52" s="276">
        <v>15.079000000000001</v>
      </c>
      <c r="AH52" s="284">
        <v>48.273000000000003</v>
      </c>
      <c r="AI52" s="285">
        <f t="shared" si="26"/>
        <v>13.60197465743582</v>
      </c>
      <c r="AJ52" s="276">
        <v>10.989000000000001</v>
      </c>
      <c r="AK52" s="284">
        <v>5.5350000000000001</v>
      </c>
      <c r="AL52" s="285">
        <f t="shared" si="27"/>
        <v>6.7591495805297424</v>
      </c>
      <c r="AM52" s="276">
        <v>32.218000000000004</v>
      </c>
      <c r="AN52" s="284">
        <v>7.1470000000000002</v>
      </c>
      <c r="AO52" s="285">
        <f t="shared" si="28"/>
        <v>14.221753492259323</v>
      </c>
      <c r="AP52" s="276">
        <v>28.268000000000001</v>
      </c>
      <c r="AQ52" s="284">
        <v>15.36</v>
      </c>
      <c r="AR52" s="285">
        <f t="shared" si="29"/>
        <v>8.9937114283372157</v>
      </c>
      <c r="AS52" s="276">
        <v>19.538</v>
      </c>
      <c r="AT52" s="284">
        <v>1.93</v>
      </c>
      <c r="AU52" s="285">
        <f t="shared" si="30"/>
        <v>7.8656722500713192</v>
      </c>
      <c r="AV52" s="276">
        <v>52.514000000000003</v>
      </c>
      <c r="AW52" s="297">
        <v>124.04</v>
      </c>
      <c r="AX52" s="285">
        <f t="shared" si="31"/>
        <v>11.535192380300522</v>
      </c>
      <c r="AY52" s="302">
        <v>6.7409999999999997</v>
      </c>
    </row>
    <row r="53" spans="1:51" ht="18" customHeight="1">
      <c r="A53" s="283" t="s">
        <v>226</v>
      </c>
      <c r="B53" s="284">
        <v>28.867999999999999</v>
      </c>
      <c r="C53" s="285">
        <f t="shared" si="16"/>
        <v>11.715100825024246</v>
      </c>
      <c r="D53" s="89">
        <v>14.239000000000001</v>
      </c>
      <c r="E53" s="284">
        <v>19.347999999999999</v>
      </c>
      <c r="F53" s="285">
        <f t="shared" si="17"/>
        <v>11.323890904834366</v>
      </c>
      <c r="G53" s="276">
        <v>17.388000000000002</v>
      </c>
      <c r="H53" s="284">
        <v>56.103999999999999</v>
      </c>
      <c r="I53" s="285">
        <f t="shared" si="18"/>
        <v>15.357957236202777</v>
      </c>
      <c r="J53" s="276">
        <v>10.18</v>
      </c>
      <c r="K53" s="284">
        <v>11.666</v>
      </c>
      <c r="L53" s="285">
        <f t="shared" si="19"/>
        <v>13.668744434550312</v>
      </c>
      <c r="M53" s="276">
        <v>22.288</v>
      </c>
      <c r="N53" s="284">
        <v>7.3970000000000002</v>
      </c>
      <c r="O53" s="285">
        <f t="shared" si="20"/>
        <v>14.252133870252983</v>
      </c>
      <c r="P53" s="276">
        <v>27.975999999999999</v>
      </c>
      <c r="Q53" s="284">
        <v>11.042999999999999</v>
      </c>
      <c r="R53" s="285">
        <f t="shared" si="21"/>
        <v>6.3740995567048389</v>
      </c>
      <c r="S53" s="276">
        <v>22.893999999999998</v>
      </c>
      <c r="T53" s="284">
        <v>1.756</v>
      </c>
      <c r="U53" s="285">
        <f t="shared" si="22"/>
        <v>6.5541952821737821</v>
      </c>
      <c r="V53" s="276">
        <v>54.51</v>
      </c>
      <c r="W53" s="297">
        <v>136.18100000000001</v>
      </c>
      <c r="X53" s="285">
        <f t="shared" si="23"/>
        <v>12.160396759275386</v>
      </c>
      <c r="Y53" s="302">
        <v>6.4139999999999997</v>
      </c>
      <c r="Z53" s="93"/>
      <c r="AA53" s="580" t="s">
        <v>226</v>
      </c>
      <c r="AB53" s="284">
        <v>28.184000000000001</v>
      </c>
      <c r="AC53" s="285">
        <f t="shared" si="24"/>
        <v>12.294431212430533</v>
      </c>
      <c r="AD53" s="89">
        <v>14.436</v>
      </c>
      <c r="AE53" s="284">
        <v>18.411000000000001</v>
      </c>
      <c r="AF53" s="285">
        <f t="shared" si="25"/>
        <v>11.246174614712697</v>
      </c>
      <c r="AG53" s="276">
        <v>17.821000000000002</v>
      </c>
      <c r="AH53" s="284">
        <v>54.39</v>
      </c>
      <c r="AI53" s="285">
        <f t="shared" si="26"/>
        <v>15.325573335362092</v>
      </c>
      <c r="AJ53" s="276">
        <v>10.343</v>
      </c>
      <c r="AK53" s="284">
        <v>11.146000000000001</v>
      </c>
      <c r="AL53" s="285">
        <f t="shared" si="27"/>
        <v>13.61110771898546</v>
      </c>
      <c r="AM53" s="276">
        <v>22.893999999999998</v>
      </c>
      <c r="AN53" s="284">
        <v>7.2409999999999997</v>
      </c>
      <c r="AO53" s="285">
        <f t="shared" si="28"/>
        <v>14.408803279340946</v>
      </c>
      <c r="AP53" s="276">
        <v>28.268000000000001</v>
      </c>
      <c r="AQ53" s="284">
        <v>10.885999999999999</v>
      </c>
      <c r="AR53" s="285">
        <f t="shared" si="29"/>
        <v>6.3740587635988888</v>
      </c>
      <c r="AS53" s="276">
        <v>23.053999999999998</v>
      </c>
      <c r="AT53" s="284">
        <v>1.4430000000000001</v>
      </c>
      <c r="AU53" s="285">
        <f t="shared" si="30"/>
        <v>5.88091453722949</v>
      </c>
      <c r="AV53" s="276">
        <v>59.296999999999997</v>
      </c>
      <c r="AW53" s="297">
        <v>131.70099999999999</v>
      </c>
      <c r="AX53" s="285">
        <f t="shared" si="31"/>
        <v>12.247632793276033</v>
      </c>
      <c r="AY53" s="302">
        <v>6.53</v>
      </c>
    </row>
    <row r="54" spans="1:51" ht="18" customHeight="1">
      <c r="A54" s="283" t="s">
        <v>227</v>
      </c>
      <c r="B54" s="284">
        <v>36.837000000000003</v>
      </c>
      <c r="C54" s="285">
        <f t="shared" si="16"/>
        <v>14.949049781468002</v>
      </c>
      <c r="D54" s="89">
        <v>12.597</v>
      </c>
      <c r="E54" s="284">
        <v>17.53</v>
      </c>
      <c r="F54" s="285">
        <f t="shared" si="17"/>
        <v>10.259861875219478</v>
      </c>
      <c r="G54" s="276">
        <v>18.289000000000001</v>
      </c>
      <c r="H54" s="284">
        <v>48.234000000000002</v>
      </c>
      <c r="I54" s="285">
        <f t="shared" si="18"/>
        <v>13.203616664248624</v>
      </c>
      <c r="J54" s="276">
        <v>10.989000000000001</v>
      </c>
      <c r="K54" s="284">
        <v>9.1229999999999993</v>
      </c>
      <c r="L54" s="285">
        <f t="shared" si="19"/>
        <v>10.689178422458639</v>
      </c>
      <c r="M54" s="276">
        <v>25.268000000000001</v>
      </c>
      <c r="N54" s="284">
        <v>4.5990000000000002</v>
      </c>
      <c r="O54" s="285">
        <f t="shared" si="20"/>
        <v>8.8611009421783784</v>
      </c>
      <c r="P54" s="276">
        <v>35.213000000000001</v>
      </c>
      <c r="Q54" s="284">
        <v>3.7069999999999999</v>
      </c>
      <c r="R54" s="285">
        <f t="shared" si="21"/>
        <v>2.1397072404876245</v>
      </c>
      <c r="S54" s="276">
        <v>38.466999999999999</v>
      </c>
      <c r="T54" s="284">
        <v>1.718</v>
      </c>
      <c r="U54" s="285">
        <f t="shared" si="22"/>
        <v>6.4123618990743498</v>
      </c>
      <c r="V54" s="276">
        <v>54.51</v>
      </c>
      <c r="W54" s="297">
        <v>121.748</v>
      </c>
      <c r="X54" s="285">
        <f t="shared" si="23"/>
        <v>10.871589903497988</v>
      </c>
      <c r="Y54" s="302">
        <v>6.81</v>
      </c>
      <c r="Z54" s="93"/>
      <c r="AA54" s="580" t="s">
        <v>227</v>
      </c>
      <c r="AB54" s="284">
        <v>34.707999999999998</v>
      </c>
      <c r="AC54" s="285">
        <f t="shared" si="24"/>
        <v>15.140332050845831</v>
      </c>
      <c r="AD54" s="89">
        <v>12.991</v>
      </c>
      <c r="AE54" s="284">
        <v>17.061</v>
      </c>
      <c r="AF54" s="285">
        <f t="shared" si="25"/>
        <v>10.421540660562343</v>
      </c>
      <c r="AG54" s="276">
        <v>18.536999999999999</v>
      </c>
      <c r="AH54" s="284">
        <v>46.612000000000002</v>
      </c>
      <c r="AI54" s="285">
        <f t="shared" si="26"/>
        <v>13.133951540869603</v>
      </c>
      <c r="AJ54" s="276">
        <v>11.193</v>
      </c>
      <c r="AK54" s="284">
        <v>8.3420000000000005</v>
      </c>
      <c r="AL54" s="285">
        <f t="shared" si="27"/>
        <v>10.186960397611404</v>
      </c>
      <c r="AM54" s="276">
        <v>26.398</v>
      </c>
      <c r="AN54" s="284">
        <v>4.4429999999999996</v>
      </c>
      <c r="AO54" s="285">
        <f t="shared" si="28"/>
        <v>8.8410872766346937</v>
      </c>
      <c r="AP54" s="276">
        <v>35.798000000000002</v>
      </c>
      <c r="AQ54" s="284">
        <v>3.395</v>
      </c>
      <c r="AR54" s="285">
        <f t="shared" si="29"/>
        <v>1.9878678580211491</v>
      </c>
      <c r="AS54" s="276">
        <v>40.045000000000002</v>
      </c>
      <c r="AT54" s="284">
        <v>1.4059999999999999</v>
      </c>
      <c r="AU54" s="285">
        <f t="shared" si="30"/>
        <v>5.730121856787707</v>
      </c>
      <c r="AV54" s="276">
        <v>59.296999999999997</v>
      </c>
      <c r="AW54" s="297">
        <v>115.96599999999999</v>
      </c>
      <c r="AX54" s="285">
        <f t="shared" si="31"/>
        <v>10.784344724072319</v>
      </c>
      <c r="AY54" s="302">
        <v>6.9870000000000001</v>
      </c>
    </row>
    <row r="55" spans="1:51" ht="18" customHeight="1">
      <c r="A55" s="283" t="s">
        <v>228</v>
      </c>
      <c r="B55" s="284">
        <v>40.503</v>
      </c>
      <c r="C55" s="285">
        <f t="shared" si="16"/>
        <v>16.436771813632987</v>
      </c>
      <c r="D55" s="89">
        <v>12.018000000000001</v>
      </c>
      <c r="E55" s="284">
        <v>19.873999999999999</v>
      </c>
      <c r="F55" s="285">
        <f t="shared" si="17"/>
        <v>11.631745288540325</v>
      </c>
      <c r="G55" s="276">
        <v>17.181999999999999</v>
      </c>
      <c r="H55" s="284">
        <v>25.187000000000001</v>
      </c>
      <c r="I55" s="285">
        <f t="shared" si="18"/>
        <v>6.8947110528347251</v>
      </c>
      <c r="J55" s="276">
        <v>15.265000000000001</v>
      </c>
      <c r="K55" s="284">
        <v>4.4969999999999999</v>
      </c>
      <c r="L55" s="285">
        <f t="shared" si="19"/>
        <v>5.269016262829826</v>
      </c>
      <c r="M55" s="276">
        <v>35.213000000000001</v>
      </c>
      <c r="N55" s="284">
        <v>4.0030000000000001</v>
      </c>
      <c r="O55" s="285">
        <f t="shared" si="20"/>
        <v>7.7127608331246034</v>
      </c>
      <c r="P55" s="276">
        <v>37.061</v>
      </c>
      <c r="Q55" s="284">
        <v>0.182</v>
      </c>
      <c r="R55" s="285">
        <f t="shared" si="21"/>
        <v>0.10505171776874769</v>
      </c>
      <c r="S55" s="276"/>
      <c r="T55" s="284">
        <v>1.0529999999999999</v>
      </c>
      <c r="U55" s="285">
        <f t="shared" si="22"/>
        <v>3.9302776948342775</v>
      </c>
      <c r="V55" s="276">
        <v>65.613</v>
      </c>
      <c r="W55" s="297">
        <v>95.3</v>
      </c>
      <c r="X55" s="285">
        <f t="shared" si="23"/>
        <v>8.5098935325702119</v>
      </c>
      <c r="Y55" s="302">
        <v>7.7439999999999998</v>
      </c>
      <c r="Z55" s="93"/>
      <c r="AA55" s="580" t="s">
        <v>228</v>
      </c>
      <c r="AB55" s="284">
        <v>37.152999999999999</v>
      </c>
      <c r="AC55" s="285">
        <f t="shared" si="24"/>
        <v>16.206890534893255</v>
      </c>
      <c r="AD55" s="89">
        <v>12.542999999999999</v>
      </c>
      <c r="AE55" s="284">
        <v>18.893000000000001</v>
      </c>
      <c r="AF55" s="285">
        <f t="shared" si="25"/>
        <v>11.540599478342674</v>
      </c>
      <c r="AG55" s="276">
        <v>17.600999999999999</v>
      </c>
      <c r="AH55" s="284">
        <v>24.719000000000001</v>
      </c>
      <c r="AI55" s="285">
        <f t="shared" si="26"/>
        <v>6.9651194571946222</v>
      </c>
      <c r="AJ55" s="276">
        <v>15.41</v>
      </c>
      <c r="AK55" s="284">
        <v>4.3410000000000002</v>
      </c>
      <c r="AL55" s="285">
        <f t="shared" si="27"/>
        <v>5.3010782889032733</v>
      </c>
      <c r="AM55" s="276">
        <v>35.798000000000002</v>
      </c>
      <c r="AN55" s="284">
        <v>3.847</v>
      </c>
      <c r="AO55" s="285">
        <f t="shared" si="28"/>
        <v>7.6551120308831129</v>
      </c>
      <c r="AP55" s="276">
        <v>37.744</v>
      </c>
      <c r="AQ55" s="284">
        <v>0.182</v>
      </c>
      <c r="AR55" s="285">
        <f t="shared" si="29"/>
        <v>0.10656611197639149</v>
      </c>
      <c r="AS55" s="276"/>
      <c r="AT55" s="284">
        <v>0.89700000000000002</v>
      </c>
      <c r="AU55" s="285">
        <f t="shared" si="30"/>
        <v>3.655703631250764</v>
      </c>
      <c r="AV55" s="276">
        <v>69.635000000000005</v>
      </c>
      <c r="AW55" s="297">
        <v>90.031999999999996</v>
      </c>
      <c r="AX55" s="285">
        <f t="shared" si="31"/>
        <v>8.3725930375944593</v>
      </c>
      <c r="AY55" s="302">
        <v>7.9790000000000001</v>
      </c>
    </row>
    <row r="56" spans="1:51" ht="18" customHeight="1">
      <c r="A56" s="283" t="s">
        <v>229</v>
      </c>
      <c r="B56" s="284">
        <v>27.626000000000001</v>
      </c>
      <c r="C56" s="285">
        <f t="shared" si="16"/>
        <v>11.211077157825962</v>
      </c>
      <c r="D56" s="89">
        <v>14.558</v>
      </c>
      <c r="E56" s="284">
        <v>13.000999999999999</v>
      </c>
      <c r="F56" s="285">
        <f t="shared" si="17"/>
        <v>7.6091536930820549</v>
      </c>
      <c r="G56" s="276">
        <v>21.204999999999998</v>
      </c>
      <c r="H56" s="284">
        <v>11.766999999999999</v>
      </c>
      <c r="I56" s="285">
        <f t="shared" si="18"/>
        <v>3.221108705233104</v>
      </c>
      <c r="J56" s="276">
        <v>22.288</v>
      </c>
      <c r="K56" s="284">
        <v>2.9830000000000001</v>
      </c>
      <c r="L56" s="285">
        <f t="shared" si="19"/>
        <v>3.4951024042742653</v>
      </c>
      <c r="M56" s="276">
        <v>42.825000000000003</v>
      </c>
      <c r="N56" s="284">
        <v>1.718</v>
      </c>
      <c r="O56" s="285">
        <f t="shared" si="20"/>
        <v>3.3101481667019907</v>
      </c>
      <c r="P56" s="276">
        <v>54.51</v>
      </c>
      <c r="Q56" s="284"/>
      <c r="R56" s="285">
        <f t="shared" si="21"/>
        <v>0</v>
      </c>
      <c r="S56" s="276"/>
      <c r="T56" s="284">
        <v>1.25</v>
      </c>
      <c r="U56" s="285">
        <f t="shared" si="22"/>
        <v>4.6655718124813363</v>
      </c>
      <c r="V56" s="276">
        <v>62.216000000000001</v>
      </c>
      <c r="W56" s="297">
        <v>58.345999999999997</v>
      </c>
      <c r="X56" s="285">
        <f t="shared" si="23"/>
        <v>5.2100550687444027</v>
      </c>
      <c r="Y56" s="302">
        <v>9.9830000000000005</v>
      </c>
      <c r="Z56" s="93"/>
      <c r="AA56" s="580" t="s">
        <v>229</v>
      </c>
      <c r="AB56" s="284">
        <v>26.22</v>
      </c>
      <c r="AC56" s="285">
        <f t="shared" si="24"/>
        <v>11.437694663281597</v>
      </c>
      <c r="AD56" s="89">
        <v>14.944000000000001</v>
      </c>
      <c r="AE56" s="284">
        <v>12.064</v>
      </c>
      <c r="AF56" s="285">
        <f t="shared" si="25"/>
        <v>7.3691733502739636</v>
      </c>
      <c r="AG56" s="276">
        <v>22.001999999999999</v>
      </c>
      <c r="AH56" s="284">
        <v>10.428000000000001</v>
      </c>
      <c r="AI56" s="285">
        <f t="shared" si="26"/>
        <v>2.9383173146011381</v>
      </c>
      <c r="AJ56" s="276">
        <v>23.553000000000001</v>
      </c>
      <c r="AK56" s="284">
        <v>2.5139999999999998</v>
      </c>
      <c r="AL56" s="285">
        <f t="shared" si="27"/>
        <v>3.0700094029723166</v>
      </c>
      <c r="AM56" s="276">
        <v>46.277000000000001</v>
      </c>
      <c r="AN56" s="284">
        <v>1.718</v>
      </c>
      <c r="AO56" s="285">
        <f t="shared" si="28"/>
        <v>3.4186333426194926</v>
      </c>
      <c r="AP56" s="276">
        <v>54.51</v>
      </c>
      <c r="AQ56" s="284"/>
      <c r="AR56" s="285">
        <f t="shared" si="29"/>
        <v>0</v>
      </c>
      <c r="AS56" s="276"/>
      <c r="AT56" s="284">
        <v>0.93700000000000006</v>
      </c>
      <c r="AU56" s="285">
        <f t="shared" si="30"/>
        <v>3.8187227452418795</v>
      </c>
      <c r="AV56" s="276">
        <v>69.635000000000005</v>
      </c>
      <c r="AW56" s="297">
        <v>53.881999999999998</v>
      </c>
      <c r="AX56" s="285">
        <f t="shared" si="31"/>
        <v>5.0107968061540848</v>
      </c>
      <c r="AY56" s="302">
        <v>10.388999999999999</v>
      </c>
    </row>
    <row r="57" spans="1:51" ht="18" customHeight="1">
      <c r="A57" s="283" t="s">
        <v>230</v>
      </c>
      <c r="B57" s="284">
        <v>20.756</v>
      </c>
      <c r="C57" s="285">
        <f t="shared" si="16"/>
        <v>8.4231201581059754</v>
      </c>
      <c r="D57" s="89">
        <v>16.792000000000002</v>
      </c>
      <c r="E57" s="284">
        <v>6.2140000000000004</v>
      </c>
      <c r="F57" s="285">
        <f t="shared" si="17"/>
        <v>3.6368957040852163</v>
      </c>
      <c r="G57" s="276">
        <v>30.23</v>
      </c>
      <c r="H57" s="284">
        <v>4.351</v>
      </c>
      <c r="I57" s="285">
        <f t="shared" si="18"/>
        <v>1.1910464839355177</v>
      </c>
      <c r="J57" s="276">
        <v>35.798000000000002</v>
      </c>
      <c r="K57" s="284">
        <v>1.7270000000000001</v>
      </c>
      <c r="L57" s="285">
        <f t="shared" si="19"/>
        <v>2.0234803393166798</v>
      </c>
      <c r="M57" s="276">
        <v>54.51</v>
      </c>
      <c r="N57" s="284">
        <v>0.78100000000000003</v>
      </c>
      <c r="O57" s="285">
        <f t="shared" si="20"/>
        <v>1.5047879616963067</v>
      </c>
      <c r="P57" s="276">
        <v>74.5</v>
      </c>
      <c r="Q57" s="284">
        <v>0.156</v>
      </c>
      <c r="R57" s="285">
        <f t="shared" si="21"/>
        <v>9.0044329516069457E-2</v>
      </c>
      <c r="S57" s="276"/>
      <c r="T57" s="284">
        <v>2.4889999999999999</v>
      </c>
      <c r="U57" s="285">
        <f t="shared" si="22"/>
        <v>9.2900865930128376</v>
      </c>
      <c r="V57" s="276">
        <v>46.277000000000001</v>
      </c>
      <c r="W57" s="297">
        <v>36.473999999999997</v>
      </c>
      <c r="X57" s="285">
        <f t="shared" si="23"/>
        <v>3.2569764607236715</v>
      </c>
      <c r="Y57" s="302">
        <v>12.678000000000001</v>
      </c>
      <c r="Z57" s="93"/>
      <c r="AA57" s="580" t="s">
        <v>230</v>
      </c>
      <c r="AB57" s="284">
        <v>18.155000000000001</v>
      </c>
      <c r="AC57" s="285">
        <f t="shared" si="24"/>
        <v>7.919578436761153</v>
      </c>
      <c r="AD57" s="89">
        <v>17.972999999999999</v>
      </c>
      <c r="AE57" s="284">
        <v>6.0570000000000004</v>
      </c>
      <c r="AF57" s="285">
        <f t="shared" si="25"/>
        <v>3.6998576742879146</v>
      </c>
      <c r="AG57" s="276">
        <v>30.597999999999999</v>
      </c>
      <c r="AH57" s="284">
        <v>4.0389999999999997</v>
      </c>
      <c r="AI57" s="285">
        <f t="shared" si="26"/>
        <v>1.1380766814033367</v>
      </c>
      <c r="AJ57" s="276">
        <v>37.061</v>
      </c>
      <c r="AK57" s="284">
        <v>1.4450000000000001</v>
      </c>
      <c r="AL57" s="285">
        <f t="shared" si="27"/>
        <v>1.7645837658293548</v>
      </c>
      <c r="AM57" s="276">
        <v>59.296999999999997</v>
      </c>
      <c r="AN57" s="284">
        <v>0.78100000000000003</v>
      </c>
      <c r="AO57" s="285">
        <f t="shared" si="28"/>
        <v>1.554105145859036</v>
      </c>
      <c r="AP57" s="276"/>
      <c r="AQ57" s="284">
        <v>0.156</v>
      </c>
      <c r="AR57" s="285">
        <f t="shared" si="29"/>
        <v>9.1342381694049846E-2</v>
      </c>
      <c r="AS57" s="276"/>
      <c r="AT57" s="284">
        <v>2.02</v>
      </c>
      <c r="AU57" s="285">
        <f t="shared" si="30"/>
        <v>8.2324652565513308</v>
      </c>
      <c r="AV57" s="276">
        <v>50.722000000000001</v>
      </c>
      <c r="AW57" s="297">
        <v>32.652999999999999</v>
      </c>
      <c r="AX57" s="285">
        <f t="shared" si="31"/>
        <v>3.0365901063685339</v>
      </c>
      <c r="AY57" s="302">
        <v>13.391999999999999</v>
      </c>
    </row>
    <row r="58" spans="1:51" ht="18" customHeight="1">
      <c r="A58" s="283" t="s">
        <v>231</v>
      </c>
      <c r="B58" s="284">
        <v>9.7140000000000004</v>
      </c>
      <c r="C58" s="285">
        <f t="shared" si="16"/>
        <v>3.942098150695772</v>
      </c>
      <c r="D58" s="89">
        <v>24.460999999999999</v>
      </c>
      <c r="E58" s="284">
        <v>3.0960000000000001</v>
      </c>
      <c r="F58" s="285">
        <f t="shared" si="17"/>
        <v>1.8120098326114948</v>
      </c>
      <c r="G58" s="276">
        <v>41.835999999999999</v>
      </c>
      <c r="H58" s="284">
        <v>2.08</v>
      </c>
      <c r="I58" s="285">
        <f t="shared" si="18"/>
        <v>0.56938098979220342</v>
      </c>
      <c r="J58" s="276">
        <v>50.722000000000001</v>
      </c>
      <c r="K58" s="284">
        <v>0.46899999999999997</v>
      </c>
      <c r="L58" s="285">
        <f t="shared" si="19"/>
        <v>0.54951492712190086</v>
      </c>
      <c r="M58" s="276"/>
      <c r="N58" s="284"/>
      <c r="O58" s="285">
        <f t="shared" si="20"/>
        <v>0</v>
      </c>
      <c r="P58" s="276"/>
      <c r="Q58" s="284"/>
      <c r="R58" s="285">
        <f t="shared" si="21"/>
        <v>0</v>
      </c>
      <c r="S58" s="276"/>
      <c r="T58" s="284">
        <v>1.5489999999999999</v>
      </c>
      <c r="U58" s="285">
        <f t="shared" si="22"/>
        <v>5.781576590026873</v>
      </c>
      <c r="V58" s="276">
        <v>56.753</v>
      </c>
      <c r="W58" s="297">
        <v>16.907</v>
      </c>
      <c r="X58" s="285">
        <f t="shared" si="23"/>
        <v>1.5097247634329967</v>
      </c>
      <c r="Y58" s="302">
        <v>18.620999999999999</v>
      </c>
      <c r="Z58" s="93"/>
      <c r="AA58" s="580" t="s">
        <v>231</v>
      </c>
      <c r="AB58" s="284">
        <v>8.7769999999999992</v>
      </c>
      <c r="AC58" s="285">
        <f t="shared" si="24"/>
        <v>3.8287050365988775</v>
      </c>
      <c r="AD58" s="89">
        <v>25.702000000000002</v>
      </c>
      <c r="AE58" s="284">
        <v>2.94</v>
      </c>
      <c r="AF58" s="285">
        <f t="shared" si="25"/>
        <v>1.7958695001496563</v>
      </c>
      <c r="AG58" s="276">
        <v>42.825000000000003</v>
      </c>
      <c r="AH58" s="284">
        <v>1.7669999999999999</v>
      </c>
      <c r="AI58" s="285">
        <f t="shared" si="26"/>
        <v>0.497890937370561</v>
      </c>
      <c r="AJ58" s="276">
        <v>54.51</v>
      </c>
      <c r="AK58" s="284">
        <v>0.312</v>
      </c>
      <c r="AL58" s="285">
        <f t="shared" si="27"/>
        <v>0.38100355359083649</v>
      </c>
      <c r="AM58" s="276"/>
      <c r="AN58" s="284"/>
      <c r="AO58" s="285">
        <f t="shared" si="28"/>
        <v>0</v>
      </c>
      <c r="AP58" s="276"/>
      <c r="AQ58" s="284"/>
      <c r="AR58" s="285">
        <f t="shared" si="29"/>
        <v>0</v>
      </c>
      <c r="AS58" s="276"/>
      <c r="AT58" s="284">
        <v>1.08</v>
      </c>
      <c r="AU58" s="285">
        <f t="shared" si="30"/>
        <v>4.4015160777601166</v>
      </c>
      <c r="AV58" s="276"/>
      <c r="AW58" s="297">
        <v>14.875999999999999</v>
      </c>
      <c r="AX58" s="285">
        <f t="shared" si="31"/>
        <v>1.3834047230679665</v>
      </c>
      <c r="AY58" s="302">
        <v>19.841000000000001</v>
      </c>
    </row>
    <row r="59" spans="1:51" ht="18" customHeight="1">
      <c r="A59" s="283" t="s">
        <v>232</v>
      </c>
      <c r="B59" s="284">
        <v>7.2050000000000001</v>
      </c>
      <c r="C59" s="285">
        <f t="shared" si="16"/>
        <v>2.9239054123700878</v>
      </c>
      <c r="D59" s="89">
        <v>28.268000000000001</v>
      </c>
      <c r="E59" s="284">
        <v>2.173</v>
      </c>
      <c r="F59" s="285">
        <f t="shared" si="17"/>
        <v>1.2718014748917241</v>
      </c>
      <c r="G59" s="276">
        <v>49.100999999999999</v>
      </c>
      <c r="H59" s="284">
        <v>0.312</v>
      </c>
      <c r="I59" s="285">
        <f t="shared" si="18"/>
        <v>8.5407148468830504E-2</v>
      </c>
      <c r="J59" s="276"/>
      <c r="K59" s="284">
        <v>0.46899999999999997</v>
      </c>
      <c r="L59" s="285">
        <f t="shared" si="19"/>
        <v>0.54951492712190086</v>
      </c>
      <c r="M59" s="276"/>
      <c r="N59" s="284">
        <v>3.9E-2</v>
      </c>
      <c r="O59" s="285">
        <f t="shared" si="20"/>
        <v>7.5143060827344371E-2</v>
      </c>
      <c r="P59" s="276"/>
      <c r="Q59" s="284"/>
      <c r="R59" s="285">
        <f t="shared" si="21"/>
        <v>0</v>
      </c>
      <c r="S59" s="276"/>
      <c r="T59" s="284">
        <v>0.93700000000000006</v>
      </c>
      <c r="U59" s="285">
        <f t="shared" si="22"/>
        <v>3.4973126306360105</v>
      </c>
      <c r="V59" s="276"/>
      <c r="W59" s="297">
        <v>11.135</v>
      </c>
      <c r="X59" s="285">
        <f t="shared" si="23"/>
        <v>0.99430917612979342</v>
      </c>
      <c r="Y59" s="302">
        <v>22.893999999999998</v>
      </c>
      <c r="Z59" s="93"/>
      <c r="AA59" s="580" t="s">
        <v>232</v>
      </c>
      <c r="AB59" s="284">
        <v>6.58</v>
      </c>
      <c r="AC59" s="285">
        <f t="shared" si="24"/>
        <v>2.8703291717922546</v>
      </c>
      <c r="AD59" s="89">
        <v>29.530999999999999</v>
      </c>
      <c r="AE59" s="284">
        <v>1.575</v>
      </c>
      <c r="AF59" s="285">
        <f t="shared" si="25"/>
        <v>0.96207294650874442</v>
      </c>
      <c r="AG59" s="276">
        <v>56.753</v>
      </c>
      <c r="AH59" s="284">
        <v>0.312</v>
      </c>
      <c r="AI59" s="285">
        <f t="shared" si="26"/>
        <v>8.7912831046754417E-2</v>
      </c>
      <c r="AJ59" s="276"/>
      <c r="AK59" s="284">
        <v>0.46899999999999997</v>
      </c>
      <c r="AL59" s="285">
        <f t="shared" si="27"/>
        <v>0.57272649562212274</v>
      </c>
      <c r="AM59" s="276"/>
      <c r="AN59" s="284">
        <v>3.9E-2</v>
      </c>
      <c r="AO59" s="285">
        <f t="shared" si="28"/>
        <v>7.7605762725355187E-2</v>
      </c>
      <c r="AP59" s="276"/>
      <c r="AQ59" s="284"/>
      <c r="AR59" s="285">
        <f t="shared" si="29"/>
        <v>0</v>
      </c>
      <c r="AS59" s="276"/>
      <c r="AT59" s="284">
        <v>0.93700000000000006</v>
      </c>
      <c r="AU59" s="285">
        <f t="shared" si="30"/>
        <v>3.8187227452418795</v>
      </c>
      <c r="AV59" s="276"/>
      <c r="AW59" s="297">
        <v>9.9120000000000008</v>
      </c>
      <c r="AX59" s="285">
        <f t="shared" si="31"/>
        <v>0.92177383806464686</v>
      </c>
      <c r="AY59" s="302">
        <v>24.271000000000001</v>
      </c>
    </row>
    <row r="60" spans="1:51" ht="18" customHeight="1">
      <c r="A60" s="283" t="s">
        <v>233</v>
      </c>
      <c r="B60" s="284">
        <v>4.194</v>
      </c>
      <c r="C60" s="285">
        <f t="shared" si="16"/>
        <v>1.7019929631478348</v>
      </c>
      <c r="D60" s="89">
        <v>36.412999999999997</v>
      </c>
      <c r="E60" s="284">
        <v>1.0069999999999999</v>
      </c>
      <c r="F60" s="285">
        <f t="shared" si="17"/>
        <v>0.58937141519372571</v>
      </c>
      <c r="G60" s="276">
        <v>69.635000000000005</v>
      </c>
      <c r="H60" s="284">
        <v>2.5000000000000001E-2</v>
      </c>
      <c r="I60" s="285">
        <f t="shared" si="18"/>
        <v>6.8435215119255219E-3</v>
      </c>
      <c r="J60" s="276"/>
      <c r="K60" s="284"/>
      <c r="L60" s="285">
        <f t="shared" si="19"/>
        <v>0</v>
      </c>
      <c r="M60" s="276"/>
      <c r="N60" s="284"/>
      <c r="O60" s="285">
        <f t="shared" si="20"/>
        <v>0</v>
      </c>
      <c r="P60" s="276"/>
      <c r="Q60" s="284"/>
      <c r="R60" s="285">
        <f t="shared" si="21"/>
        <v>0</v>
      </c>
      <c r="S60" s="276"/>
      <c r="T60" s="284">
        <v>0.379</v>
      </c>
      <c r="U60" s="285">
        <f t="shared" si="22"/>
        <v>1.4146013735443415</v>
      </c>
      <c r="V60" s="276"/>
      <c r="W60" s="297">
        <v>5.6050000000000004</v>
      </c>
      <c r="X60" s="285">
        <f t="shared" si="23"/>
        <v>0.50050318205725131</v>
      </c>
      <c r="Y60" s="302">
        <v>31.789000000000001</v>
      </c>
      <c r="Z60" s="93"/>
      <c r="AA60" s="580" t="s">
        <v>233</v>
      </c>
      <c r="AB60" s="284">
        <v>3.569</v>
      </c>
      <c r="AC60" s="285">
        <f t="shared" si="24"/>
        <v>1.5568700325420297</v>
      </c>
      <c r="AD60" s="89">
        <v>39.231999999999999</v>
      </c>
      <c r="AE60" s="284">
        <v>0.69399999999999995</v>
      </c>
      <c r="AF60" s="285">
        <f t="shared" si="25"/>
        <v>0.42392293642988488</v>
      </c>
      <c r="AG60" s="276"/>
      <c r="AH60" s="284">
        <v>2.5000000000000001E-2</v>
      </c>
      <c r="AI60" s="285">
        <f t="shared" si="26"/>
        <v>7.0442973595155776E-3</v>
      </c>
      <c r="AJ60" s="276"/>
      <c r="AK60" s="284"/>
      <c r="AL60" s="285">
        <f t="shared" si="27"/>
        <v>0</v>
      </c>
      <c r="AM60" s="276"/>
      <c r="AN60" s="284"/>
      <c r="AO60" s="285">
        <f t="shared" si="28"/>
        <v>0</v>
      </c>
      <c r="AP60" s="276"/>
      <c r="AQ60" s="284"/>
      <c r="AR60" s="285">
        <f t="shared" si="29"/>
        <v>0</v>
      </c>
      <c r="AS60" s="276"/>
      <c r="AT60" s="284">
        <v>0.312</v>
      </c>
      <c r="AU60" s="285">
        <f t="shared" si="30"/>
        <v>1.2715490891307004</v>
      </c>
      <c r="AV60" s="276"/>
      <c r="AW60" s="297">
        <v>4.601</v>
      </c>
      <c r="AX60" s="285">
        <f t="shared" si="31"/>
        <v>0.42787342906935433</v>
      </c>
      <c r="AY60" s="302">
        <v>35.213000000000001</v>
      </c>
    </row>
    <row r="61" spans="1:51" ht="18" customHeight="1">
      <c r="A61" s="283" t="s">
        <v>234</v>
      </c>
      <c r="B61" s="286">
        <v>4.6050000000000004</v>
      </c>
      <c r="C61" s="287">
        <f t="shared" si="16"/>
        <v>1.8687834037424367</v>
      </c>
      <c r="D61" s="91">
        <v>35.213000000000001</v>
      </c>
      <c r="E61" s="284">
        <v>1.0940000000000001</v>
      </c>
      <c r="F61" s="285">
        <f t="shared" si="17"/>
        <v>0.64029029614889377</v>
      </c>
      <c r="G61" s="276">
        <v>65.613</v>
      </c>
      <c r="H61" s="284"/>
      <c r="I61" s="285">
        <f t="shared" si="18"/>
        <v>0</v>
      </c>
      <c r="J61" s="276"/>
      <c r="K61" s="284"/>
      <c r="L61" s="285">
        <f t="shared" si="19"/>
        <v>0</v>
      </c>
      <c r="M61" s="276"/>
      <c r="N61" s="284">
        <v>0.156</v>
      </c>
      <c r="O61" s="285">
        <f t="shared" si="20"/>
        <v>0.30057224330937748</v>
      </c>
      <c r="P61" s="276"/>
      <c r="Q61" s="284"/>
      <c r="R61" s="285">
        <f t="shared" si="21"/>
        <v>0</v>
      </c>
      <c r="S61" s="276"/>
      <c r="T61" s="284"/>
      <c r="U61" s="285">
        <f t="shared" si="22"/>
        <v>0</v>
      </c>
      <c r="V61" s="276"/>
      <c r="W61" s="298">
        <v>5.8550000000000004</v>
      </c>
      <c r="X61" s="287">
        <f t="shared" si="23"/>
        <v>0.52282714200628122</v>
      </c>
      <c r="Y61" s="303">
        <v>31.376999999999999</v>
      </c>
      <c r="Z61" s="93"/>
      <c r="AA61" s="580" t="s">
        <v>234</v>
      </c>
      <c r="AB61" s="286">
        <v>3.98</v>
      </c>
      <c r="AC61" s="287">
        <f t="shared" si="24"/>
        <v>1.7361565507193273</v>
      </c>
      <c r="AD61" s="91">
        <v>37.744</v>
      </c>
      <c r="AE61" s="284">
        <v>1.0940000000000001</v>
      </c>
      <c r="AF61" s="285">
        <f t="shared" si="25"/>
        <v>0.66825892284480415</v>
      </c>
      <c r="AG61" s="276"/>
      <c r="AH61" s="284"/>
      <c r="AI61" s="285">
        <f t="shared" si="26"/>
        <v>0</v>
      </c>
      <c r="AJ61" s="276"/>
      <c r="AK61" s="284"/>
      <c r="AL61" s="285">
        <f t="shared" si="27"/>
        <v>0</v>
      </c>
      <c r="AM61" s="276"/>
      <c r="AN61" s="284">
        <v>0.156</v>
      </c>
      <c r="AO61" s="285">
        <f t="shared" si="28"/>
        <v>0.31042305090142075</v>
      </c>
      <c r="AP61" s="276"/>
      <c r="AQ61" s="284"/>
      <c r="AR61" s="285">
        <f t="shared" si="29"/>
        <v>0</v>
      </c>
      <c r="AS61" s="276"/>
      <c r="AT61" s="284"/>
      <c r="AU61" s="285">
        <f t="shared" si="30"/>
        <v>0</v>
      </c>
      <c r="AV61" s="276"/>
      <c r="AW61" s="298">
        <v>5.23</v>
      </c>
      <c r="AX61" s="287">
        <f t="shared" si="31"/>
        <v>0.48636775353895306</v>
      </c>
      <c r="AY61" s="303">
        <v>33.130000000000003</v>
      </c>
    </row>
    <row r="62" spans="1:51" ht="18" customHeight="1">
      <c r="A62" s="288" t="s">
        <v>235</v>
      </c>
      <c r="B62" s="289">
        <v>4.8769999999999998</v>
      </c>
      <c r="C62" s="290">
        <f t="shared" si="16"/>
        <v>1.9791653984911757</v>
      </c>
      <c r="D62" s="92">
        <v>34.124000000000002</v>
      </c>
      <c r="E62" s="289">
        <v>0.625</v>
      </c>
      <c r="F62" s="290">
        <f t="shared" si="17"/>
        <v>0.36579655858597676</v>
      </c>
      <c r="G62" s="304"/>
      <c r="H62" s="289"/>
      <c r="I62" s="290">
        <f t="shared" si="18"/>
        <v>0</v>
      </c>
      <c r="J62" s="304"/>
      <c r="K62" s="289"/>
      <c r="L62" s="290">
        <f t="shared" si="19"/>
        <v>0</v>
      </c>
      <c r="M62" s="304"/>
      <c r="N62" s="289"/>
      <c r="O62" s="290">
        <f t="shared" si="20"/>
        <v>0</v>
      </c>
      <c r="P62" s="304"/>
      <c r="Q62" s="289"/>
      <c r="R62" s="290">
        <f t="shared" si="21"/>
        <v>0</v>
      </c>
      <c r="S62" s="304"/>
      <c r="T62" s="289">
        <v>0.312</v>
      </c>
      <c r="U62" s="290">
        <f t="shared" si="22"/>
        <v>1.1645267243953417</v>
      </c>
      <c r="V62" s="304"/>
      <c r="W62" s="299">
        <v>5.8140000000000001</v>
      </c>
      <c r="X62" s="290">
        <f t="shared" si="23"/>
        <v>0.51916601257464023</v>
      </c>
      <c r="Y62" s="305">
        <v>31.376999999999999</v>
      </c>
      <c r="Z62" s="93"/>
      <c r="AA62" s="581" t="s">
        <v>235</v>
      </c>
      <c r="AB62" s="289">
        <v>3.83</v>
      </c>
      <c r="AC62" s="290">
        <f t="shared" si="24"/>
        <v>1.6707235148881969</v>
      </c>
      <c r="AD62" s="92">
        <v>37.744</v>
      </c>
      <c r="AE62" s="289">
        <v>0.46899999999999997</v>
      </c>
      <c r="AF62" s="290">
        <f t="shared" si="25"/>
        <v>0.2864839440714928</v>
      </c>
      <c r="AG62" s="304"/>
      <c r="AH62" s="289"/>
      <c r="AI62" s="290">
        <f t="shared" si="26"/>
        <v>0</v>
      </c>
      <c r="AJ62" s="304"/>
      <c r="AK62" s="289"/>
      <c r="AL62" s="290">
        <f t="shared" si="27"/>
        <v>0</v>
      </c>
      <c r="AM62" s="304"/>
      <c r="AN62" s="289"/>
      <c r="AO62" s="290">
        <f t="shared" si="28"/>
        <v>0</v>
      </c>
      <c r="AP62" s="304"/>
      <c r="AQ62" s="289"/>
      <c r="AR62" s="290">
        <f t="shared" si="29"/>
        <v>0</v>
      </c>
      <c r="AS62" s="304"/>
      <c r="AT62" s="289">
        <v>0.312</v>
      </c>
      <c r="AU62" s="290">
        <f t="shared" si="30"/>
        <v>1.2715490891307004</v>
      </c>
      <c r="AV62" s="304"/>
      <c r="AW62" s="299">
        <v>4.6120000000000001</v>
      </c>
      <c r="AX62" s="290">
        <f t="shared" si="31"/>
        <v>0.42889638227947446</v>
      </c>
      <c r="AY62" s="305">
        <v>34.655999999999999</v>
      </c>
    </row>
    <row r="63" spans="1:51" s="538" customFormat="1" ht="24.75" customHeight="1">
      <c r="A63" s="291" t="s">
        <v>187</v>
      </c>
      <c r="B63" s="292">
        <f>SUM(B48:B62)</f>
        <v>246.417</v>
      </c>
      <c r="C63" s="293">
        <f>SUM(C48:C62)</f>
        <v>99.999999999999986</v>
      </c>
      <c r="D63" s="358">
        <v>4.6369999999999996</v>
      </c>
      <c r="E63" s="292">
        <f>SUM(E48:E62)</f>
        <v>170.86</v>
      </c>
      <c r="F63" s="295">
        <f>SUM(F48:F62)</f>
        <v>99.999999999999986</v>
      </c>
      <c r="G63" s="359">
        <v>5.6769999999999996</v>
      </c>
      <c r="H63" s="292">
        <f>SUM(H48:H62)</f>
        <v>365.30899999999997</v>
      </c>
      <c r="I63" s="295">
        <f>SUM(I48:I62)</f>
        <v>100.00000000000003</v>
      </c>
      <c r="J63" s="358">
        <v>3.6859999999999999</v>
      </c>
      <c r="K63" s="292">
        <f>SUM(K48:K62)</f>
        <v>85.347999999999999</v>
      </c>
      <c r="L63" s="293">
        <f>SUM(L48:L62)</f>
        <v>100</v>
      </c>
      <c r="M63" s="358">
        <v>8.2040000000000006</v>
      </c>
      <c r="N63" s="292">
        <f>SUM(N48:N62)</f>
        <v>51.900999999999996</v>
      </c>
      <c r="O63" s="293">
        <f>SUM(O48:O62)</f>
        <v>100.00000000000001</v>
      </c>
      <c r="P63" s="358">
        <v>10.595000000000001</v>
      </c>
      <c r="Q63" s="292">
        <f>SUM(Q48:Q62)</f>
        <v>173.24799999999999</v>
      </c>
      <c r="R63" s="293">
        <f>SUM(R48:R62)</f>
        <v>100</v>
      </c>
      <c r="S63" s="358">
        <v>5.6349999999999998</v>
      </c>
      <c r="T63" s="292">
        <f>SUM(T48:T62)</f>
        <v>26.792000000000005</v>
      </c>
      <c r="U63" s="293">
        <f>SUM(U48:U62)</f>
        <v>100</v>
      </c>
      <c r="V63" s="359">
        <v>14.811999999999999</v>
      </c>
      <c r="W63" s="292">
        <f>SUM(W48:W62)</f>
        <v>1119.8729999999998</v>
      </c>
      <c r="X63" s="295">
        <f>SUM(X48:X62)</f>
        <v>100.00000000000003</v>
      </c>
      <c r="Y63" s="360">
        <v>1.994</v>
      </c>
      <c r="Z63" s="578"/>
      <c r="AA63" s="582" t="s">
        <v>187</v>
      </c>
      <c r="AB63" s="292">
        <f>SUM(AB48:AB62)</f>
        <v>229.24199999999999</v>
      </c>
      <c r="AC63" s="293">
        <f>SUM(AC48:AC62)</f>
        <v>100</v>
      </c>
      <c r="AD63" s="358">
        <v>4.83</v>
      </c>
      <c r="AE63" s="292">
        <f>SUM(AE48:AE62)</f>
        <v>163.70899999999995</v>
      </c>
      <c r="AF63" s="295">
        <f>SUM(AF48:AF62)</f>
        <v>100.00000000000001</v>
      </c>
      <c r="AG63" s="359">
        <v>5.8109999999999999</v>
      </c>
      <c r="AH63" s="292">
        <f>SUM(AH48:AH62)</f>
        <v>354.89699999999999</v>
      </c>
      <c r="AI63" s="295">
        <f>SUM(AI48:AI62)</f>
        <v>99.999999999999972</v>
      </c>
      <c r="AJ63" s="358">
        <v>3.75</v>
      </c>
      <c r="AK63" s="292">
        <f>SUM(AK48:AK62)</f>
        <v>81.888999999999982</v>
      </c>
      <c r="AL63" s="293">
        <f>SUM(AL48:AL62)</f>
        <v>100.00000000000001</v>
      </c>
      <c r="AM63" s="358">
        <v>8.3800000000000008</v>
      </c>
      <c r="AN63" s="292">
        <f>SUM(AN48:AN62)</f>
        <v>50.254000000000005</v>
      </c>
      <c r="AO63" s="293">
        <f>SUM(AO48:AO62)</f>
        <v>99.999999999999986</v>
      </c>
      <c r="AP63" s="358">
        <v>10.760999999999999</v>
      </c>
      <c r="AQ63" s="292">
        <f>SUM(AQ48:AQ62)</f>
        <v>170.78600000000003</v>
      </c>
      <c r="AR63" s="293">
        <f>SUM(AR48:AR62)</f>
        <v>99.999999999999986</v>
      </c>
      <c r="AS63" s="358">
        <v>5.68</v>
      </c>
      <c r="AT63" s="292">
        <f>SUM(AT48:AT62)</f>
        <v>24.537000000000003</v>
      </c>
      <c r="AU63" s="293">
        <f>SUM(AU48:AU62)</f>
        <v>100.00000000000001</v>
      </c>
      <c r="AV63" s="359">
        <v>15.459</v>
      </c>
      <c r="AW63" s="292">
        <f>SUM(AW48:AW62)</f>
        <v>1075.3180000000002</v>
      </c>
      <c r="AX63" s="295">
        <f>SUM(AX48:AX62)</f>
        <v>99.999999999999986</v>
      </c>
      <c r="AY63" s="360">
        <v>2.0489999999999999</v>
      </c>
    </row>
    <row r="64" spans="1:51" ht="13.5" customHeight="1"/>
  </sheetData>
  <mergeCells count="66">
    <mergeCell ref="A1:Y1"/>
    <mergeCell ref="A3:A5"/>
    <mergeCell ref="B3:Y3"/>
    <mergeCell ref="B4:D4"/>
    <mergeCell ref="E4:G4"/>
    <mergeCell ref="H4:J4"/>
    <mergeCell ref="K4:M4"/>
    <mergeCell ref="N4:P4"/>
    <mergeCell ref="Q4:S4"/>
    <mergeCell ref="T4:V4"/>
    <mergeCell ref="W4:Y4"/>
    <mergeCell ref="A23:Y23"/>
    <mergeCell ref="A24:A26"/>
    <mergeCell ref="B24:Y24"/>
    <mergeCell ref="B25:D25"/>
    <mergeCell ref="E25:G25"/>
    <mergeCell ref="H25:J25"/>
    <mergeCell ref="K25:M25"/>
    <mergeCell ref="N25:P25"/>
    <mergeCell ref="AA1:AY1"/>
    <mergeCell ref="AA3:AA5"/>
    <mergeCell ref="AB3:AY3"/>
    <mergeCell ref="AB4:AD4"/>
    <mergeCell ref="AE4:AG4"/>
    <mergeCell ref="AH4:AJ4"/>
    <mergeCell ref="AK4:AM4"/>
    <mergeCell ref="AN4:AP4"/>
    <mergeCell ref="AQ4:AS4"/>
    <mergeCell ref="AT4:AV4"/>
    <mergeCell ref="AW4:AY4"/>
    <mergeCell ref="AA23:AY23"/>
    <mergeCell ref="N46:P46"/>
    <mergeCell ref="Q46:S46"/>
    <mergeCell ref="T46:V46"/>
    <mergeCell ref="W46:Y46"/>
    <mergeCell ref="Q25:S25"/>
    <mergeCell ref="T25:V25"/>
    <mergeCell ref="W25:Y25"/>
    <mergeCell ref="A44:Y44"/>
    <mergeCell ref="A45:A47"/>
    <mergeCell ref="B45:Y45"/>
    <mergeCell ref="B46:D46"/>
    <mergeCell ref="E46:G46"/>
    <mergeCell ref="H46:J46"/>
    <mergeCell ref="K46:M46"/>
    <mergeCell ref="AA24:AA26"/>
    <mergeCell ref="AB24:AY24"/>
    <mergeCell ref="AB25:AD25"/>
    <mergeCell ref="AE25:AG25"/>
    <mergeCell ref="AH25:AJ25"/>
    <mergeCell ref="AK25:AM25"/>
    <mergeCell ref="AN25:AP25"/>
    <mergeCell ref="AQ25:AS25"/>
    <mergeCell ref="AT25:AV25"/>
    <mergeCell ref="AW25:AY25"/>
    <mergeCell ref="AW46:AY46"/>
    <mergeCell ref="AA44:AY44"/>
    <mergeCell ref="AA45:AA47"/>
    <mergeCell ref="AB45:AY45"/>
    <mergeCell ref="AB46:AD46"/>
    <mergeCell ref="AE46:AG46"/>
    <mergeCell ref="AH46:AJ46"/>
    <mergeCell ref="AK46:AM46"/>
    <mergeCell ref="AN46:AP46"/>
    <mergeCell ref="AQ46:AS46"/>
    <mergeCell ref="AT46:AV46"/>
  </mergeCells>
  <printOptions horizontalCentered="1"/>
  <pageMargins left="0.78740157480314965" right="0.78740157480314965" top="0.98425196850393704" bottom="1.1811023622047245" header="0.51181102362204722" footer="0.51181102362204722"/>
  <pageSetup paperSize="9" scale="83" orientation="landscape" r:id="rId1"/>
  <headerFooter scaleWithDoc="0" alignWithMargins="0">
    <oddHeader>&amp;L&amp;G</oddHeader>
    <oddFooter>&amp;L&amp;D&amp;RTabel &amp;A</oddFooter>
  </headerFooter>
  <rowBreaks count="2" manualBreakCount="2">
    <brk id="22" max="16383" man="1"/>
    <brk id="43" max="16383" man="1"/>
  </rowBreaks>
  <colBreaks count="1" manualBreakCount="1">
    <brk id="25"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6">
    <tabColor theme="5" tint="0.59999389629810485"/>
  </sheetPr>
  <dimension ref="A1:AA40"/>
  <sheetViews>
    <sheetView showZeros="0" topLeftCell="A16" zoomScaleNormal="100" workbookViewId="0">
      <selection activeCell="H19" sqref="H19"/>
    </sheetView>
  </sheetViews>
  <sheetFormatPr defaultColWidth="11.42578125" defaultRowHeight="12.75"/>
  <cols>
    <col min="1" max="1" width="14.28515625" customWidth="1"/>
    <col min="2" max="2" width="5.85546875" customWidth="1"/>
    <col min="3" max="3" width="4.85546875" customWidth="1"/>
    <col min="4" max="4" width="5.140625" customWidth="1"/>
    <col min="5" max="5" width="5.85546875" customWidth="1"/>
    <col min="6" max="6" width="4.85546875" customWidth="1"/>
    <col min="7" max="7" width="5.140625" customWidth="1"/>
    <col min="8" max="8" width="5.85546875" customWidth="1"/>
    <col min="9" max="9" width="4.85546875" customWidth="1"/>
    <col min="10" max="10" width="5.140625" customWidth="1"/>
    <col min="11" max="11" width="5.85546875" customWidth="1"/>
    <col min="12" max="12" width="4.85546875" customWidth="1"/>
    <col min="13" max="13" width="5.140625" customWidth="1"/>
    <col min="14" max="14" width="5.85546875" customWidth="1"/>
    <col min="15" max="15" width="4.85546875" customWidth="1"/>
    <col min="16" max="16" width="5.140625" customWidth="1"/>
    <col min="17" max="17" width="5.85546875" customWidth="1"/>
    <col min="18" max="18" width="4.85546875" customWidth="1"/>
    <col min="19" max="19" width="5.140625" customWidth="1"/>
    <col min="20" max="20" width="5.85546875" customWidth="1"/>
    <col min="21" max="21" width="4.85546875" customWidth="1"/>
    <col min="22" max="22" width="5.140625" customWidth="1"/>
    <col min="23" max="23" width="7" customWidth="1"/>
    <col min="24" max="24" width="4.85546875" customWidth="1"/>
    <col min="25" max="25" width="5.140625" customWidth="1"/>
  </cols>
  <sheetData>
    <row r="1" spans="1:27" ht="21.75" customHeight="1">
      <c r="A1" s="635" t="s">
        <v>279</v>
      </c>
      <c r="B1" s="636"/>
      <c r="C1" s="635"/>
      <c r="D1" s="635"/>
      <c r="E1" s="635"/>
      <c r="F1" s="635"/>
      <c r="G1" s="635"/>
      <c r="H1" s="635"/>
      <c r="I1" s="635"/>
      <c r="J1" s="635"/>
      <c r="K1" s="635"/>
      <c r="L1" s="635"/>
      <c r="M1" s="635"/>
      <c r="N1" s="635"/>
      <c r="O1" s="635"/>
      <c r="P1" s="635"/>
      <c r="Q1" s="635"/>
      <c r="R1" s="635"/>
      <c r="S1" s="635"/>
      <c r="T1" s="635"/>
      <c r="U1" s="635"/>
      <c r="V1" s="635"/>
      <c r="W1" s="635"/>
      <c r="X1" s="635"/>
      <c r="Y1" s="635"/>
      <c r="AA1" s="306"/>
    </row>
    <row r="2" spans="1:27" ht="9.75"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156"/>
    </row>
    <row r="3" spans="1:27" ht="18.75" customHeight="1">
      <c r="A3" s="772" t="s">
        <v>276</v>
      </c>
      <c r="B3" s="775" t="s">
        <v>219</v>
      </c>
      <c r="C3" s="776"/>
      <c r="D3" s="776"/>
      <c r="E3" s="776"/>
      <c r="F3" s="776"/>
      <c r="G3" s="776"/>
      <c r="H3" s="776"/>
      <c r="I3" s="776"/>
      <c r="J3" s="776"/>
      <c r="K3" s="776"/>
      <c r="L3" s="776"/>
      <c r="M3" s="776"/>
      <c r="N3" s="776"/>
      <c r="O3" s="776"/>
      <c r="P3" s="776"/>
      <c r="Q3" s="776"/>
      <c r="R3" s="776"/>
      <c r="S3" s="776"/>
      <c r="T3" s="776"/>
      <c r="U3" s="776"/>
      <c r="V3" s="776"/>
      <c r="W3" s="776"/>
      <c r="X3" s="776"/>
      <c r="Y3" s="777"/>
    </row>
    <row r="4" spans="1:27" ht="20.25" customHeight="1">
      <c r="A4" s="773"/>
      <c r="B4" s="765" t="s">
        <v>93</v>
      </c>
      <c r="C4" s="758"/>
      <c r="D4" s="766"/>
      <c r="E4" s="765" t="s">
        <v>94</v>
      </c>
      <c r="F4" s="758"/>
      <c r="G4" s="766"/>
      <c r="H4" s="765" t="s">
        <v>95</v>
      </c>
      <c r="I4" s="758"/>
      <c r="J4" s="766"/>
      <c r="K4" s="765" t="s">
        <v>96</v>
      </c>
      <c r="L4" s="758"/>
      <c r="M4" s="766"/>
      <c r="N4" s="765" t="s">
        <v>97</v>
      </c>
      <c r="O4" s="758"/>
      <c r="P4" s="766"/>
      <c r="Q4" s="765" t="s">
        <v>98</v>
      </c>
      <c r="R4" s="758"/>
      <c r="S4" s="766"/>
      <c r="T4" s="765" t="s">
        <v>99</v>
      </c>
      <c r="U4" s="758"/>
      <c r="V4" s="758"/>
      <c r="W4" s="778" t="s">
        <v>44</v>
      </c>
      <c r="X4" s="779"/>
      <c r="Y4" s="780"/>
    </row>
    <row r="5" spans="1:27" ht="35.25" customHeight="1">
      <c r="A5" s="774"/>
      <c r="B5" s="277" t="s">
        <v>220</v>
      </c>
      <c r="C5" s="15" t="s">
        <v>28</v>
      </c>
      <c r="D5" s="278" t="s">
        <v>275</v>
      </c>
      <c r="E5" s="277" t="s">
        <v>220</v>
      </c>
      <c r="F5" s="15" t="s">
        <v>28</v>
      </c>
      <c r="G5" s="278" t="s">
        <v>275</v>
      </c>
      <c r="H5" s="277" t="s">
        <v>220</v>
      </c>
      <c r="I5" s="15" t="s">
        <v>28</v>
      </c>
      <c r="J5" s="278" t="s">
        <v>275</v>
      </c>
      <c r="K5" s="277" t="s">
        <v>220</v>
      </c>
      <c r="L5" s="15" t="s">
        <v>28</v>
      </c>
      <c r="M5" s="278" t="s">
        <v>275</v>
      </c>
      <c r="N5" s="277" t="s">
        <v>220</v>
      </c>
      <c r="O5" s="15" t="s">
        <v>28</v>
      </c>
      <c r="P5" s="278" t="s">
        <v>275</v>
      </c>
      <c r="Q5" s="277" t="s">
        <v>220</v>
      </c>
      <c r="R5" s="15" t="s">
        <v>28</v>
      </c>
      <c r="S5" s="278" t="s">
        <v>275</v>
      </c>
      <c r="T5" s="277" t="s">
        <v>220</v>
      </c>
      <c r="U5" s="15" t="s">
        <v>28</v>
      </c>
      <c r="V5" s="308" t="s">
        <v>275</v>
      </c>
      <c r="W5" s="277" t="s">
        <v>220</v>
      </c>
      <c r="X5" s="15" t="s">
        <v>28</v>
      </c>
      <c r="Y5" s="307" t="s">
        <v>275</v>
      </c>
    </row>
    <row r="6" spans="1:27" ht="21" customHeight="1">
      <c r="A6" s="320" t="s">
        <v>277</v>
      </c>
      <c r="B6" s="309">
        <v>45.85</v>
      </c>
      <c r="C6" s="310">
        <f>B6/B$13*100</f>
        <v>6.8868144164983134</v>
      </c>
      <c r="D6" s="324">
        <v>11.29</v>
      </c>
      <c r="E6" s="309">
        <v>140.637</v>
      </c>
      <c r="F6" s="310">
        <f>E6/E$13*100</f>
        <v>38.306721796401312</v>
      </c>
      <c r="G6" s="324">
        <v>6.306</v>
      </c>
      <c r="H6" s="309">
        <v>75.438999999999993</v>
      </c>
      <c r="I6" s="310">
        <f>H6/H$13*100</f>
        <v>11.959883760564519</v>
      </c>
      <c r="J6" s="324">
        <v>8.7409999999999997</v>
      </c>
      <c r="K6" s="309">
        <v>42.033000000000001</v>
      </c>
      <c r="L6" s="310">
        <f>K6/K$13*100</f>
        <v>31.896342388829868</v>
      </c>
      <c r="M6" s="324">
        <v>11.79</v>
      </c>
      <c r="N6" s="309">
        <v>3.7570000000000001</v>
      </c>
      <c r="O6" s="310">
        <f>N6/N$13*100</f>
        <v>4.4067279722248287</v>
      </c>
      <c r="P6" s="324">
        <v>38.466999999999999</v>
      </c>
      <c r="Q6" s="309">
        <v>17.983000000000001</v>
      </c>
      <c r="R6" s="310">
        <f>Q6/Q$13*100</f>
        <v>8.7979452054794525</v>
      </c>
      <c r="S6" s="324">
        <v>18.050999999999998</v>
      </c>
      <c r="T6" s="309">
        <v>5.5170000000000003</v>
      </c>
      <c r="U6" s="310">
        <f>T6/T$13*100</f>
        <v>16.836034056577862</v>
      </c>
      <c r="V6" s="326">
        <v>32.218000000000004</v>
      </c>
      <c r="W6" s="309">
        <f t="shared" ref="W6:W12" si="0">SUM(Q6,T6,N6,K6,H6,E6,B6)</f>
        <v>331.21600000000001</v>
      </c>
      <c r="X6" s="310">
        <f>W6/W$13*100</f>
        <v>15.639101720548606</v>
      </c>
      <c r="Y6" s="328">
        <v>3.9079999999999999</v>
      </c>
    </row>
    <row r="7" spans="1:27" ht="21" customHeight="1">
      <c r="A7" s="321">
        <v>1</v>
      </c>
      <c r="B7" s="312">
        <v>150.447</v>
      </c>
      <c r="C7" s="313">
        <f t="shared" ref="C7:C12" si="1">B7/B$13*100</f>
        <v>22.597613271950308</v>
      </c>
      <c r="D7" s="325">
        <v>6.0819999999999999</v>
      </c>
      <c r="E7" s="312">
        <v>142.32499999999999</v>
      </c>
      <c r="F7" s="313">
        <f t="shared" ref="F7:F12" si="2">E7/E$13*100</f>
        <v>38.766499425277964</v>
      </c>
      <c r="G7" s="325">
        <v>6.266</v>
      </c>
      <c r="H7" s="312">
        <v>239.89500000000001</v>
      </c>
      <c r="I7" s="313">
        <f t="shared" ref="I7:I12" si="3">H7/H$13*100</f>
        <v>38.032268650706207</v>
      </c>
      <c r="J7" s="325">
        <v>4.7069999999999999</v>
      </c>
      <c r="K7" s="312">
        <v>67.120999999999995</v>
      </c>
      <c r="L7" s="313">
        <f t="shared" ref="L7:L12" si="4">K7/K$13*100</f>
        <v>50.934132645317952</v>
      </c>
      <c r="M7" s="325">
        <v>9.2810000000000006</v>
      </c>
      <c r="N7" s="312">
        <v>36.229999999999997</v>
      </c>
      <c r="O7" s="313">
        <f t="shared" ref="O7:O12" si="5">N7/N$13*100</f>
        <v>42.495542835694842</v>
      </c>
      <c r="P7" s="325">
        <v>12.706</v>
      </c>
      <c r="Q7" s="312">
        <v>126.78400000000001</v>
      </c>
      <c r="R7" s="313">
        <f t="shared" ref="R7:R12" si="6">Q7/Q$13*100</f>
        <v>62.027397260273986</v>
      </c>
      <c r="S7" s="325">
        <v>6.6619999999999999</v>
      </c>
      <c r="T7" s="312">
        <v>11.162000000000001</v>
      </c>
      <c r="U7" s="313">
        <f t="shared" ref="U7:U12" si="7">T7/T$13*100</f>
        <v>34.062681192590553</v>
      </c>
      <c r="V7" s="327">
        <v>22.893999999999998</v>
      </c>
      <c r="W7" s="312">
        <f t="shared" si="0"/>
        <v>773.96400000000006</v>
      </c>
      <c r="X7" s="313">
        <f t="shared" ref="X7:X12" si="8">W7/W$13*100</f>
        <v>36.544435425953708</v>
      </c>
      <c r="Y7" s="329">
        <v>2.218</v>
      </c>
    </row>
    <row r="8" spans="1:27" ht="21" customHeight="1">
      <c r="A8" s="321">
        <v>2</v>
      </c>
      <c r="B8" s="312">
        <v>168.53800000000001</v>
      </c>
      <c r="C8" s="313">
        <f t="shared" si="1"/>
        <v>25.314938454259384</v>
      </c>
      <c r="D8" s="325">
        <v>5.72</v>
      </c>
      <c r="E8" s="312">
        <v>57.677999999999997</v>
      </c>
      <c r="F8" s="313">
        <f t="shared" si="2"/>
        <v>15.710340093807709</v>
      </c>
      <c r="G8" s="325">
        <v>10.038</v>
      </c>
      <c r="H8" s="312">
        <v>186.22499999999999</v>
      </c>
      <c r="I8" s="313">
        <f t="shared" si="3"/>
        <v>29.523580022417157</v>
      </c>
      <c r="J8" s="325">
        <v>5.4180000000000001</v>
      </c>
      <c r="K8" s="312">
        <v>18.564</v>
      </c>
      <c r="L8" s="313">
        <f t="shared" si="4"/>
        <v>14.087114888450447</v>
      </c>
      <c r="M8" s="325">
        <v>17.747</v>
      </c>
      <c r="N8" s="312">
        <v>33.396000000000001</v>
      </c>
      <c r="O8" s="313">
        <f t="shared" si="5"/>
        <v>39.171436614431833</v>
      </c>
      <c r="P8" s="325">
        <v>13.234</v>
      </c>
      <c r="Q8" s="312">
        <v>48.781999999999996</v>
      </c>
      <c r="R8" s="313">
        <f t="shared" si="6"/>
        <v>23.865949119373777</v>
      </c>
      <c r="S8" s="325">
        <v>10.935</v>
      </c>
      <c r="T8" s="312">
        <v>7.4560000000000004</v>
      </c>
      <c r="U8" s="313">
        <f t="shared" si="7"/>
        <v>22.753211877078943</v>
      </c>
      <c r="V8" s="327">
        <v>27.693999999999999</v>
      </c>
      <c r="W8" s="312">
        <f t="shared" si="0"/>
        <v>520.63900000000001</v>
      </c>
      <c r="X8" s="313">
        <f t="shared" si="8"/>
        <v>24.583130889463995</v>
      </c>
      <c r="Y8" s="329">
        <v>2.948</v>
      </c>
    </row>
    <row r="9" spans="1:27" ht="21" customHeight="1">
      <c r="A9" s="321">
        <v>3</v>
      </c>
      <c r="B9" s="312">
        <v>126.13800000000001</v>
      </c>
      <c r="C9" s="313">
        <f t="shared" si="1"/>
        <v>18.946324904433244</v>
      </c>
      <c r="D9" s="325">
        <v>6.6840000000000002</v>
      </c>
      <c r="E9" s="312">
        <v>18.209</v>
      </c>
      <c r="F9" s="313">
        <f t="shared" si="2"/>
        <v>4.9597694574732927</v>
      </c>
      <c r="G9" s="325">
        <v>17.896999999999998</v>
      </c>
      <c r="H9" s="312">
        <v>88.471999999999994</v>
      </c>
      <c r="I9" s="313">
        <f t="shared" si="3"/>
        <v>14.026098384982093</v>
      </c>
      <c r="J9" s="325">
        <v>8.0519999999999996</v>
      </c>
      <c r="K9" s="312">
        <v>3.4369999999999998</v>
      </c>
      <c r="L9" s="313">
        <f t="shared" si="4"/>
        <v>2.6081347700713309</v>
      </c>
      <c r="M9" s="325">
        <v>40.045000000000002</v>
      </c>
      <c r="N9" s="312">
        <v>10.131</v>
      </c>
      <c r="O9" s="313">
        <f t="shared" si="5"/>
        <v>11.883034625129023</v>
      </c>
      <c r="P9" s="325">
        <v>23.904</v>
      </c>
      <c r="Q9" s="312">
        <v>9.0440000000000005</v>
      </c>
      <c r="R9" s="313">
        <f t="shared" si="6"/>
        <v>4.4246575342465757</v>
      </c>
      <c r="S9" s="325">
        <v>25.268000000000001</v>
      </c>
      <c r="T9" s="312">
        <v>5.7690000000000001</v>
      </c>
      <c r="U9" s="313">
        <f t="shared" si="7"/>
        <v>17.605053556715188</v>
      </c>
      <c r="V9" s="327">
        <v>31.376999999999999</v>
      </c>
      <c r="W9" s="312">
        <f t="shared" si="0"/>
        <v>261.2</v>
      </c>
      <c r="X9" s="313">
        <f t="shared" si="8"/>
        <v>12.33314021486672</v>
      </c>
      <c r="Y9" s="329">
        <v>4.4859999999999998</v>
      </c>
    </row>
    <row r="10" spans="1:27" ht="21" customHeight="1">
      <c r="A10" s="321">
        <v>4</v>
      </c>
      <c r="B10" s="312">
        <v>76.724000000000004</v>
      </c>
      <c r="C10" s="313">
        <f t="shared" si="1"/>
        <v>11.524186462190112</v>
      </c>
      <c r="D10" s="325">
        <v>8.6669999999999998</v>
      </c>
      <c r="E10" s="312">
        <v>6.7229999999999999</v>
      </c>
      <c r="F10" s="313">
        <f t="shared" si="2"/>
        <v>1.8312114922616811</v>
      </c>
      <c r="G10" s="325">
        <v>29.2</v>
      </c>
      <c r="H10" s="312">
        <v>29.286000000000001</v>
      </c>
      <c r="I10" s="313">
        <f t="shared" si="3"/>
        <v>4.6429188591032826</v>
      </c>
      <c r="J10" s="325">
        <v>14.162000000000001</v>
      </c>
      <c r="K10" s="312">
        <v>0.46899999999999997</v>
      </c>
      <c r="L10" s="313">
        <f t="shared" si="4"/>
        <v>0.35589619062073152</v>
      </c>
      <c r="M10" s="325">
        <v>88.36</v>
      </c>
      <c r="N10" s="312">
        <v>1.274</v>
      </c>
      <c r="O10" s="313">
        <f t="shared" si="5"/>
        <v>1.4943229802008069</v>
      </c>
      <c r="P10" s="325">
        <v>62.216000000000001</v>
      </c>
      <c r="Q10" s="312">
        <v>1.8069999999999999</v>
      </c>
      <c r="R10" s="313">
        <f t="shared" si="6"/>
        <v>0.88405088062622306</v>
      </c>
      <c r="S10" s="325">
        <v>52.514000000000003</v>
      </c>
      <c r="T10" s="312">
        <v>2.3959999999999999</v>
      </c>
      <c r="U10" s="313">
        <f t="shared" si="7"/>
        <v>7.3117885806707541</v>
      </c>
      <c r="V10" s="327">
        <v>47.625999999999998</v>
      </c>
      <c r="W10" s="318">
        <f t="shared" si="0"/>
        <v>118.679</v>
      </c>
      <c r="X10" s="313">
        <f t="shared" si="8"/>
        <v>5.6036935205213156</v>
      </c>
      <c r="Y10" s="329">
        <v>6.899</v>
      </c>
    </row>
    <row r="11" spans="1:27" ht="21" customHeight="1">
      <c r="A11" s="321">
        <v>5</v>
      </c>
      <c r="B11" s="312">
        <v>49.183999999999997</v>
      </c>
      <c r="C11" s="313">
        <f t="shared" si="1"/>
        <v>7.3875917177983208</v>
      </c>
      <c r="D11" s="325">
        <v>10.882</v>
      </c>
      <c r="E11" s="312">
        <v>1.25</v>
      </c>
      <c r="F11" s="313">
        <f t="shared" si="2"/>
        <v>0.34047513986718742</v>
      </c>
      <c r="G11" s="325">
        <v>62.216000000000001</v>
      </c>
      <c r="H11" s="312">
        <v>9.4190000000000005</v>
      </c>
      <c r="I11" s="313">
        <f t="shared" si="3"/>
        <v>1.4932613786073148</v>
      </c>
      <c r="J11" s="325">
        <v>24.855</v>
      </c>
      <c r="K11" s="312">
        <v>0.156</v>
      </c>
      <c r="L11" s="313">
        <f t="shared" si="4"/>
        <v>0.11837911670966764</v>
      </c>
      <c r="M11" s="325"/>
      <c r="N11" s="312">
        <v>0.312</v>
      </c>
      <c r="O11" s="313">
        <f t="shared" si="5"/>
        <v>0.36595664821244256</v>
      </c>
      <c r="P11" s="325"/>
      <c r="Q11" s="312"/>
      <c r="R11" s="313">
        <f t="shared" si="6"/>
        <v>0</v>
      </c>
      <c r="S11" s="325"/>
      <c r="T11" s="312">
        <v>0.46899999999999997</v>
      </c>
      <c r="U11" s="313">
        <f t="shared" si="7"/>
        <v>1.4312307363666879</v>
      </c>
      <c r="V11" s="327"/>
      <c r="W11" s="312">
        <f t="shared" si="0"/>
        <v>60.79</v>
      </c>
      <c r="X11" s="313">
        <f t="shared" si="8"/>
        <v>2.8703353509255285</v>
      </c>
      <c r="Y11" s="329">
        <v>9.7710000000000008</v>
      </c>
    </row>
    <row r="12" spans="1:27" ht="21" customHeight="1">
      <c r="A12" s="321" t="s">
        <v>278</v>
      </c>
      <c r="B12" s="312">
        <v>48.884</v>
      </c>
      <c r="C12" s="313">
        <f t="shared" si="1"/>
        <v>7.3425307728703064</v>
      </c>
      <c r="D12" s="325">
        <v>10.917</v>
      </c>
      <c r="E12" s="312">
        <v>0.312</v>
      </c>
      <c r="F12" s="313">
        <f t="shared" si="2"/>
        <v>8.4982594910849987E-2</v>
      </c>
      <c r="G12" s="325"/>
      <c r="H12" s="312">
        <v>2.0310000000000001</v>
      </c>
      <c r="I12" s="313">
        <f t="shared" si="3"/>
        <v>0.32198894361943481</v>
      </c>
      <c r="J12" s="325">
        <v>50.722000000000001</v>
      </c>
      <c r="K12" s="312"/>
      <c r="L12" s="313">
        <f t="shared" si="4"/>
        <v>0</v>
      </c>
      <c r="M12" s="325"/>
      <c r="N12" s="312">
        <v>0.156</v>
      </c>
      <c r="O12" s="313">
        <f t="shared" si="5"/>
        <v>0.18297832410622128</v>
      </c>
      <c r="P12" s="325"/>
      <c r="Q12" s="312"/>
      <c r="R12" s="313">
        <f t="shared" si="6"/>
        <v>0</v>
      </c>
      <c r="S12" s="325"/>
      <c r="T12" s="312"/>
      <c r="U12" s="313">
        <f t="shared" si="7"/>
        <v>0</v>
      </c>
      <c r="V12" s="327"/>
      <c r="W12" s="312">
        <f t="shared" si="0"/>
        <v>51.383000000000003</v>
      </c>
      <c r="X12" s="313">
        <f t="shared" si="8"/>
        <v>2.4261628777201256</v>
      </c>
      <c r="Y12" s="329">
        <v>10.644</v>
      </c>
    </row>
    <row r="13" spans="1:27" ht="27" customHeight="1">
      <c r="A13" s="322" t="s">
        <v>44</v>
      </c>
      <c r="B13" s="292">
        <f>SUM(B6:B12)</f>
        <v>665.7650000000001</v>
      </c>
      <c r="C13" s="293">
        <f>SUM(C6:C12)</f>
        <v>99.999999999999986</v>
      </c>
      <c r="D13" s="206">
        <v>2.4860000000000002</v>
      </c>
      <c r="E13" s="292">
        <f>SUM(E6:E12)</f>
        <v>367.13400000000001</v>
      </c>
      <c r="F13" s="293">
        <f>SUM(F6:F12)</f>
        <v>100.00000000000001</v>
      </c>
      <c r="G13" s="206">
        <v>3.6749999999999998</v>
      </c>
      <c r="H13" s="292">
        <f>SUM(H6:H12)</f>
        <v>630.76699999999994</v>
      </c>
      <c r="I13" s="293">
        <f>SUM(I6:I12)</f>
        <v>100</v>
      </c>
      <c r="J13" s="206">
        <v>2.5840000000000001</v>
      </c>
      <c r="K13" s="292">
        <f>SUM(K6:K12)</f>
        <v>131.78</v>
      </c>
      <c r="L13" s="293">
        <f>SUM(L6:L12)</f>
        <v>99.999999999999986</v>
      </c>
      <c r="M13" s="206">
        <v>6.5259999999999998</v>
      </c>
      <c r="N13" s="292">
        <f>SUM(N6:N12)</f>
        <v>85.256</v>
      </c>
      <c r="O13" s="293">
        <f>SUM(O6:O12)</f>
        <v>100</v>
      </c>
      <c r="P13" s="206">
        <v>8.2040000000000006</v>
      </c>
      <c r="Q13" s="292">
        <f>SUM(Q6:Q12)</f>
        <v>204.39999999999998</v>
      </c>
      <c r="R13" s="293">
        <f>SUM(R6:R12)</f>
        <v>100.00000000000001</v>
      </c>
      <c r="S13" s="206">
        <v>5.1479999999999997</v>
      </c>
      <c r="T13" s="292">
        <f>SUM(T6:T12)</f>
        <v>32.769000000000005</v>
      </c>
      <c r="U13" s="293">
        <f>SUM(U6:U12)</f>
        <v>99.999999999999986</v>
      </c>
      <c r="V13" s="323">
        <v>13.36</v>
      </c>
      <c r="W13" s="263">
        <f>SUM(Q13,T13,N13,K13,H13,E13,B13)</f>
        <v>2117.8710000000001</v>
      </c>
      <c r="X13" s="293">
        <f>SUM(X6:X12)</f>
        <v>100.00000000000001</v>
      </c>
      <c r="Y13" s="207">
        <v>1.2050000000000001</v>
      </c>
      <c r="AA13" s="244"/>
    </row>
    <row r="14" spans="1:27" ht="265.5" customHeight="1">
      <c r="U14" s="317"/>
    </row>
    <row r="15" spans="1:27" ht="16.5" customHeight="1">
      <c r="A15" s="781" t="s">
        <v>100</v>
      </c>
      <c r="B15" s="782"/>
      <c r="C15" s="782"/>
      <c r="D15" s="782"/>
      <c r="E15" s="782"/>
      <c r="F15" s="782"/>
      <c r="G15" s="782"/>
      <c r="H15" s="782"/>
      <c r="I15" s="782"/>
      <c r="J15" s="782"/>
      <c r="K15" s="782"/>
      <c r="L15" s="782"/>
      <c r="M15" s="782"/>
      <c r="N15" s="782"/>
      <c r="O15" s="782"/>
      <c r="P15" s="782"/>
      <c r="Q15" s="782"/>
      <c r="R15" s="782"/>
      <c r="S15" s="782"/>
      <c r="T15" s="782"/>
      <c r="U15" s="782"/>
      <c r="V15" s="782"/>
      <c r="W15" s="782"/>
      <c r="X15" s="782"/>
      <c r="Y15" s="783"/>
    </row>
    <row r="16" spans="1:27" ht="18.75" customHeight="1">
      <c r="A16" s="772" t="s">
        <v>276</v>
      </c>
      <c r="B16" s="775" t="s">
        <v>219</v>
      </c>
      <c r="C16" s="776"/>
      <c r="D16" s="776"/>
      <c r="E16" s="776"/>
      <c r="F16" s="776"/>
      <c r="G16" s="776"/>
      <c r="H16" s="776"/>
      <c r="I16" s="776"/>
      <c r="J16" s="776"/>
      <c r="K16" s="776"/>
      <c r="L16" s="776"/>
      <c r="M16" s="776"/>
      <c r="N16" s="776"/>
      <c r="O16" s="776"/>
      <c r="P16" s="776"/>
      <c r="Q16" s="776"/>
      <c r="R16" s="776"/>
      <c r="S16" s="776"/>
      <c r="T16" s="776"/>
      <c r="U16" s="776"/>
      <c r="V16" s="776"/>
      <c r="W16" s="776"/>
      <c r="X16" s="776"/>
      <c r="Y16" s="777"/>
    </row>
    <row r="17" spans="1:25" ht="20.25" customHeight="1">
      <c r="A17" s="773"/>
      <c r="B17" s="765" t="s">
        <v>93</v>
      </c>
      <c r="C17" s="758"/>
      <c r="D17" s="766"/>
      <c r="E17" s="765" t="s">
        <v>94</v>
      </c>
      <c r="F17" s="758"/>
      <c r="G17" s="766"/>
      <c r="H17" s="765" t="s">
        <v>95</v>
      </c>
      <c r="I17" s="758"/>
      <c r="J17" s="766"/>
      <c r="K17" s="765" t="s">
        <v>96</v>
      </c>
      <c r="L17" s="758"/>
      <c r="M17" s="766"/>
      <c r="N17" s="765" t="s">
        <v>97</v>
      </c>
      <c r="O17" s="758"/>
      <c r="P17" s="766"/>
      <c r="Q17" s="765" t="s">
        <v>98</v>
      </c>
      <c r="R17" s="758"/>
      <c r="S17" s="766"/>
      <c r="T17" s="765" t="s">
        <v>99</v>
      </c>
      <c r="U17" s="758"/>
      <c r="V17" s="766"/>
      <c r="W17" s="778" t="s">
        <v>44</v>
      </c>
      <c r="X17" s="779"/>
      <c r="Y17" s="780"/>
    </row>
    <row r="18" spans="1:25" ht="35.25" customHeight="1">
      <c r="A18" s="774"/>
      <c r="B18" s="277" t="s">
        <v>220</v>
      </c>
      <c r="C18" s="15" t="s">
        <v>28</v>
      </c>
      <c r="D18" s="278" t="s">
        <v>275</v>
      </c>
      <c r="E18" s="277" t="s">
        <v>220</v>
      </c>
      <c r="F18" s="15" t="s">
        <v>28</v>
      </c>
      <c r="G18" s="278" t="s">
        <v>275</v>
      </c>
      <c r="H18" s="277" t="s">
        <v>220</v>
      </c>
      <c r="I18" s="15" t="s">
        <v>28</v>
      </c>
      <c r="J18" s="278" t="s">
        <v>275</v>
      </c>
      <c r="K18" s="277" t="s">
        <v>220</v>
      </c>
      <c r="L18" s="15" t="s">
        <v>28</v>
      </c>
      <c r="M18" s="278" t="s">
        <v>275</v>
      </c>
      <c r="N18" s="277" t="s">
        <v>220</v>
      </c>
      <c r="O18" s="15" t="s">
        <v>28</v>
      </c>
      <c r="P18" s="278" t="s">
        <v>275</v>
      </c>
      <c r="Q18" s="277" t="s">
        <v>220</v>
      </c>
      <c r="R18" s="15" t="s">
        <v>28</v>
      </c>
      <c r="S18" s="278" t="s">
        <v>275</v>
      </c>
      <c r="T18" s="277" t="s">
        <v>220</v>
      </c>
      <c r="U18" s="15" t="s">
        <v>28</v>
      </c>
      <c r="V18" s="278" t="s">
        <v>275</v>
      </c>
      <c r="W18" s="277" t="s">
        <v>220</v>
      </c>
      <c r="X18" s="15" t="s">
        <v>28</v>
      </c>
      <c r="Y18" s="307" t="s">
        <v>275</v>
      </c>
    </row>
    <row r="19" spans="1:25" ht="21" customHeight="1">
      <c r="A19" s="320" t="s">
        <v>277</v>
      </c>
      <c r="B19" s="309">
        <v>24.635999999999999</v>
      </c>
      <c r="C19" s="310">
        <f>B19/B$26*100</f>
        <v>5.8748202571128099</v>
      </c>
      <c r="D19" s="324">
        <v>15.41</v>
      </c>
      <c r="E19" s="309">
        <v>80.248999999999995</v>
      </c>
      <c r="F19" s="310">
        <f>E19/E$26*100</f>
        <v>40.886001783212336</v>
      </c>
      <c r="G19" s="324">
        <v>8.4649999999999999</v>
      </c>
      <c r="H19" s="309">
        <v>30.053000000000001</v>
      </c>
      <c r="I19" s="310">
        <f>H19/H$26*100</f>
        <v>11.321230933823555</v>
      </c>
      <c r="J19" s="324">
        <v>13.976000000000001</v>
      </c>
      <c r="K19" s="309">
        <v>20.760999999999999</v>
      </c>
      <c r="L19" s="310">
        <f>K19/K$26*100</f>
        <v>44.711735188335879</v>
      </c>
      <c r="M19" s="324">
        <v>16.792000000000002</v>
      </c>
      <c r="N19" s="309">
        <v>1.7310000000000001</v>
      </c>
      <c r="O19" s="310">
        <f>N19/N$26*100</f>
        <v>5.18978233495233</v>
      </c>
      <c r="P19" s="324">
        <v>54.51</v>
      </c>
      <c r="Q19" s="309">
        <v>1.833</v>
      </c>
      <c r="R19" s="310">
        <f>Q19/Q$26*100</f>
        <v>5.8840523882896765</v>
      </c>
      <c r="S19" s="324">
        <v>52.514000000000003</v>
      </c>
      <c r="T19" s="309">
        <v>1.4890000000000001</v>
      </c>
      <c r="U19" s="310">
        <f>T19/T$26*100</f>
        <v>24.92050209205021</v>
      </c>
      <c r="V19" s="324">
        <v>56.753</v>
      </c>
      <c r="W19" s="309">
        <f t="shared" ref="W19:W25" si="9">SUM(Q19,T19,N19,K19,H19,E19,B19)</f>
        <v>160.75199999999998</v>
      </c>
      <c r="X19" s="310">
        <f>W19/W$26*100</f>
        <v>16.107495528534709</v>
      </c>
      <c r="Y19" s="328">
        <v>5.8689999999999998</v>
      </c>
    </row>
    <row r="20" spans="1:25" ht="21" customHeight="1">
      <c r="A20" s="321">
        <v>1</v>
      </c>
      <c r="B20" s="312">
        <v>92.507999999999996</v>
      </c>
      <c r="C20" s="313">
        <f t="shared" ref="C20:C25" si="10">B20/B$26*100</f>
        <v>22.059907141784045</v>
      </c>
      <c r="D20" s="325">
        <v>7.8659999999999997</v>
      </c>
      <c r="E20" s="312">
        <v>73.768000000000001</v>
      </c>
      <c r="F20" s="313">
        <f t="shared" ref="F20:F25" si="11">E20/E$26*100</f>
        <v>37.584002037956957</v>
      </c>
      <c r="G20" s="325">
        <v>8.8460000000000001</v>
      </c>
      <c r="H20" s="312">
        <v>98.507999999999996</v>
      </c>
      <c r="I20" s="313">
        <f t="shared" ref="I20:I25" si="12">H20/H$26*100</f>
        <v>37.108834952553508</v>
      </c>
      <c r="J20" s="325">
        <v>7.6079999999999997</v>
      </c>
      <c r="K20" s="312">
        <v>19.061</v>
      </c>
      <c r="L20" s="313">
        <f t="shared" ref="L20:L25" si="13">K20/K$26*100</f>
        <v>41.050545947924967</v>
      </c>
      <c r="M20" s="325">
        <v>17.529</v>
      </c>
      <c r="N20" s="312">
        <v>15.696999999999999</v>
      </c>
      <c r="O20" s="313">
        <f t="shared" ref="O20:O25" si="14">N20/N$26*100</f>
        <v>47.06182167056425</v>
      </c>
      <c r="P20" s="325">
        <v>19.344000000000001</v>
      </c>
      <c r="Q20" s="312">
        <v>18.696000000000002</v>
      </c>
      <c r="R20" s="313">
        <f t="shared" ref="R20:R25" si="15">Q20/Q$26*100</f>
        <v>60.015408320493066</v>
      </c>
      <c r="S20" s="325">
        <v>17.672999999999998</v>
      </c>
      <c r="T20" s="312">
        <v>0.90600000000000003</v>
      </c>
      <c r="U20" s="313">
        <f t="shared" ref="U20:U25" si="16">T20/T$26*100</f>
        <v>15.16317991631799</v>
      </c>
      <c r="V20" s="325">
        <v>69.635000000000005</v>
      </c>
      <c r="W20" s="312">
        <f t="shared" si="9"/>
        <v>319.14400000000001</v>
      </c>
      <c r="X20" s="313">
        <f t="shared" ref="X20:X25" si="17">W20/W$26*100</f>
        <v>31.978516926437507</v>
      </c>
      <c r="Y20" s="329">
        <v>3.9950000000000001</v>
      </c>
    </row>
    <row r="21" spans="1:25" ht="21" customHeight="1">
      <c r="A21" s="321">
        <v>2</v>
      </c>
      <c r="B21" s="312">
        <v>99.557000000000002</v>
      </c>
      <c r="C21" s="313">
        <f t="shared" si="10"/>
        <v>23.740845930239487</v>
      </c>
      <c r="D21" s="325">
        <v>7.57</v>
      </c>
      <c r="E21" s="312">
        <v>28.178999999999998</v>
      </c>
      <c r="F21" s="313">
        <f t="shared" si="11"/>
        <v>14.35689721054643</v>
      </c>
      <c r="G21" s="325">
        <v>14.436</v>
      </c>
      <c r="H21" s="312">
        <v>74.777000000000001</v>
      </c>
      <c r="I21" s="313">
        <f t="shared" si="12"/>
        <v>28.169157339983496</v>
      </c>
      <c r="J21" s="325">
        <v>8.7789999999999999</v>
      </c>
      <c r="K21" s="312">
        <v>5.3609999999999998</v>
      </c>
      <c r="L21" s="313">
        <f t="shared" si="13"/>
        <v>11.545667951672302</v>
      </c>
      <c r="M21" s="325">
        <v>32.664000000000001</v>
      </c>
      <c r="N21" s="312">
        <v>11.64</v>
      </c>
      <c r="O21" s="313">
        <f t="shared" si="14"/>
        <v>34.898363014930744</v>
      </c>
      <c r="P21" s="325">
        <v>22.288</v>
      </c>
      <c r="Q21" s="312">
        <v>8.6050000000000004</v>
      </c>
      <c r="R21" s="313">
        <f t="shared" si="15"/>
        <v>27.62262455059065</v>
      </c>
      <c r="S21" s="325">
        <v>25.928000000000001</v>
      </c>
      <c r="T21" s="312">
        <v>1.55</v>
      </c>
      <c r="U21" s="313">
        <f t="shared" si="16"/>
        <v>25.94142259414226</v>
      </c>
      <c r="V21" s="325">
        <v>56.753</v>
      </c>
      <c r="W21" s="312">
        <f t="shared" si="9"/>
        <v>229.66899999999998</v>
      </c>
      <c r="X21" s="313">
        <f t="shared" si="17"/>
        <v>23.013041147500736</v>
      </c>
      <c r="Y21" s="329">
        <v>4.8239999999999998</v>
      </c>
    </row>
    <row r="22" spans="1:25" ht="21" customHeight="1">
      <c r="A22" s="321">
        <v>3</v>
      </c>
      <c r="B22" s="312">
        <v>74.524000000000001</v>
      </c>
      <c r="C22" s="313">
        <f t="shared" si="10"/>
        <v>17.771355124252114</v>
      </c>
      <c r="D22" s="325">
        <v>8.798</v>
      </c>
      <c r="E22" s="312">
        <v>9.9849999999999994</v>
      </c>
      <c r="F22" s="313">
        <f t="shared" si="11"/>
        <v>5.0872500318430776</v>
      </c>
      <c r="G22" s="325">
        <v>24.085000000000001</v>
      </c>
      <c r="H22" s="312">
        <v>37.276000000000003</v>
      </c>
      <c r="I22" s="313">
        <f t="shared" si="12"/>
        <v>14.042198924872954</v>
      </c>
      <c r="J22" s="325">
        <v>12.516999999999999</v>
      </c>
      <c r="K22" s="312">
        <v>1.0940000000000001</v>
      </c>
      <c r="L22" s="313">
        <f t="shared" si="13"/>
        <v>2.3560829582409064</v>
      </c>
      <c r="M22" s="325">
        <v>65.613</v>
      </c>
      <c r="N22" s="312">
        <v>3.052</v>
      </c>
      <c r="O22" s="313">
        <f t="shared" si="14"/>
        <v>9.1503267973856222</v>
      </c>
      <c r="P22" s="325">
        <v>41.835999999999999</v>
      </c>
      <c r="Q22" s="312">
        <v>1.706</v>
      </c>
      <c r="R22" s="313">
        <f t="shared" si="15"/>
        <v>5.4763739085772976</v>
      </c>
      <c r="S22" s="325">
        <v>54.51</v>
      </c>
      <c r="T22" s="312">
        <v>1.718</v>
      </c>
      <c r="U22" s="313">
        <f t="shared" si="16"/>
        <v>28.753138075313807</v>
      </c>
      <c r="V22" s="325">
        <v>54.51</v>
      </c>
      <c r="W22" s="312">
        <f t="shared" si="9"/>
        <v>129.35500000000002</v>
      </c>
      <c r="X22" s="313">
        <f t="shared" si="17"/>
        <v>12.961487783004927</v>
      </c>
      <c r="Y22" s="329">
        <v>6.593</v>
      </c>
    </row>
    <row r="23" spans="1:25" ht="21" customHeight="1">
      <c r="A23" s="321">
        <v>4</v>
      </c>
      <c r="B23" s="312">
        <v>52.213000000000001</v>
      </c>
      <c r="C23" s="313">
        <f t="shared" si="10"/>
        <v>12.450965663445006</v>
      </c>
      <c r="D23" s="325">
        <v>10.561999999999999</v>
      </c>
      <c r="E23" s="312">
        <v>3.625</v>
      </c>
      <c r="F23" s="313">
        <f t="shared" si="11"/>
        <v>1.84689848426952</v>
      </c>
      <c r="G23" s="325">
        <v>39.231999999999999</v>
      </c>
      <c r="H23" s="312">
        <v>17.265999999999998</v>
      </c>
      <c r="I23" s="313">
        <f t="shared" si="12"/>
        <v>6.5042549264099243</v>
      </c>
      <c r="J23" s="325">
        <v>18.37</v>
      </c>
      <c r="K23" s="312"/>
      <c r="L23" s="313">
        <f t="shared" si="13"/>
        <v>0</v>
      </c>
      <c r="M23" s="325"/>
      <c r="N23" s="312">
        <v>0.76600000000000001</v>
      </c>
      <c r="O23" s="313">
        <f t="shared" si="14"/>
        <v>2.2965761228038617</v>
      </c>
      <c r="P23" s="325"/>
      <c r="Q23" s="312">
        <v>0.312</v>
      </c>
      <c r="R23" s="313">
        <f t="shared" si="15"/>
        <v>1.0015408320493067</v>
      </c>
      <c r="S23" s="325"/>
      <c r="T23" s="312">
        <v>0.312</v>
      </c>
      <c r="U23" s="313">
        <f t="shared" si="16"/>
        <v>5.2217573221757316</v>
      </c>
      <c r="V23" s="325"/>
      <c r="W23" s="318">
        <f t="shared" si="9"/>
        <v>74.494</v>
      </c>
      <c r="X23" s="313">
        <f t="shared" si="17"/>
        <v>7.4643660539381456</v>
      </c>
      <c r="Y23" s="329">
        <v>8.798</v>
      </c>
    </row>
    <row r="24" spans="1:25" ht="21" customHeight="1">
      <c r="A24" s="321">
        <v>5</v>
      </c>
      <c r="B24" s="312">
        <v>36.101999999999997</v>
      </c>
      <c r="C24" s="313">
        <f t="shared" si="10"/>
        <v>8.6090583261197704</v>
      </c>
      <c r="D24" s="325">
        <v>12.734</v>
      </c>
      <c r="E24" s="312">
        <v>0.46899999999999997</v>
      </c>
      <c r="F24" s="313">
        <f t="shared" si="11"/>
        <v>0.23895045217169789</v>
      </c>
      <c r="G24" s="325">
        <v>88.36</v>
      </c>
      <c r="H24" s="312">
        <v>6.1710000000000003</v>
      </c>
      <c r="I24" s="313">
        <f t="shared" si="12"/>
        <v>2.3246702855829757</v>
      </c>
      <c r="J24" s="325">
        <v>30.23</v>
      </c>
      <c r="K24" s="312">
        <v>0.156</v>
      </c>
      <c r="L24" s="313">
        <f t="shared" si="13"/>
        <v>0.33596795382594274</v>
      </c>
      <c r="M24" s="325"/>
      <c r="N24" s="312">
        <v>0.312</v>
      </c>
      <c r="O24" s="313">
        <f t="shared" si="14"/>
        <v>0.93542003957546327</v>
      </c>
      <c r="P24" s="325"/>
      <c r="Q24" s="312"/>
      <c r="R24" s="313">
        <f t="shared" si="15"/>
        <v>0</v>
      </c>
      <c r="S24" s="325"/>
      <c r="T24" s="312"/>
      <c r="U24" s="313">
        <f t="shared" si="16"/>
        <v>0</v>
      </c>
      <c r="V24" s="325"/>
      <c r="W24" s="312">
        <f t="shared" si="9"/>
        <v>43.209999999999994</v>
      </c>
      <c r="X24" s="313">
        <f t="shared" si="17"/>
        <v>4.3296810104259027</v>
      </c>
      <c r="Y24" s="329">
        <v>11.616</v>
      </c>
    </row>
    <row r="25" spans="1:25" ht="21" customHeight="1">
      <c r="A25" s="321" t="s">
        <v>278</v>
      </c>
      <c r="B25" s="312">
        <v>39.808999999999997</v>
      </c>
      <c r="C25" s="313">
        <f t="shared" si="10"/>
        <v>9.4930475570467543</v>
      </c>
      <c r="D25" s="325">
        <v>12.113</v>
      </c>
      <c r="E25" s="312"/>
      <c r="F25" s="313">
        <f t="shared" si="11"/>
        <v>0</v>
      </c>
      <c r="G25" s="325"/>
      <c r="H25" s="312">
        <v>1.4059999999999999</v>
      </c>
      <c r="I25" s="313">
        <f t="shared" si="12"/>
        <v>0.529652636773564</v>
      </c>
      <c r="J25" s="325">
        <v>59.296999999999997</v>
      </c>
      <c r="K25" s="312"/>
      <c r="L25" s="313">
        <f t="shared" si="13"/>
        <v>0</v>
      </c>
      <c r="M25" s="325"/>
      <c r="N25" s="312">
        <v>0.156</v>
      </c>
      <c r="O25" s="313">
        <f t="shared" si="14"/>
        <v>0.46771001978773163</v>
      </c>
      <c r="P25" s="325"/>
      <c r="Q25" s="312"/>
      <c r="R25" s="313">
        <f t="shared" si="15"/>
        <v>0</v>
      </c>
      <c r="S25" s="325"/>
      <c r="T25" s="312"/>
      <c r="U25" s="313">
        <f t="shared" si="16"/>
        <v>0</v>
      </c>
      <c r="V25" s="325"/>
      <c r="W25" s="312">
        <f t="shared" si="9"/>
        <v>41.370999999999995</v>
      </c>
      <c r="X25" s="313">
        <f t="shared" si="17"/>
        <v>4.1454115501580668</v>
      </c>
      <c r="Y25" s="329">
        <v>11.88</v>
      </c>
    </row>
    <row r="26" spans="1:25" ht="25.5" customHeight="1">
      <c r="A26" s="322" t="s">
        <v>44</v>
      </c>
      <c r="B26" s="292">
        <f>SUM(B19:B25)</f>
        <v>419.34900000000005</v>
      </c>
      <c r="C26" s="293">
        <f>SUM(C19:C25)</f>
        <v>99.999999999999972</v>
      </c>
      <c r="D26" s="206">
        <v>3.387</v>
      </c>
      <c r="E26" s="292">
        <f>SUM(E19:E25)</f>
        <v>196.27499999999998</v>
      </c>
      <c r="F26" s="293">
        <f>SUM(F19:F25)</f>
        <v>100.00000000000001</v>
      </c>
      <c r="G26" s="206">
        <v>5.2640000000000002</v>
      </c>
      <c r="H26" s="292">
        <f>SUM(H19:H25)</f>
        <v>265.45700000000005</v>
      </c>
      <c r="I26" s="293">
        <f>SUM(I19:I25)</f>
        <v>99.999999999999986</v>
      </c>
      <c r="J26" s="206">
        <v>4.4450000000000003</v>
      </c>
      <c r="K26" s="292">
        <f>SUM(K19:K25)</f>
        <v>46.433</v>
      </c>
      <c r="L26" s="293">
        <f>SUM(L19:L25)</f>
        <v>99.999999999999986</v>
      </c>
      <c r="M26" s="206">
        <v>11.212</v>
      </c>
      <c r="N26" s="292">
        <f>SUM(N19:N25)</f>
        <v>33.353999999999999</v>
      </c>
      <c r="O26" s="293">
        <f>SUM(O19:O25)</f>
        <v>99.999999999999986</v>
      </c>
      <c r="P26" s="206">
        <v>13.234</v>
      </c>
      <c r="Q26" s="292">
        <f>SUM(Q19:Q25)</f>
        <v>31.152000000000001</v>
      </c>
      <c r="R26" s="293">
        <f>SUM(R19:R25)</f>
        <v>100</v>
      </c>
      <c r="S26" s="206">
        <v>13.727</v>
      </c>
      <c r="T26" s="292">
        <f>SUM(T19:T25)</f>
        <v>5.9750000000000005</v>
      </c>
      <c r="U26" s="293">
        <f>SUM(U19:U25)</f>
        <v>100</v>
      </c>
      <c r="V26" s="206">
        <v>30.98</v>
      </c>
      <c r="W26" s="263">
        <f>SUM(Q26,T26,N26,K26,H26,E26,B26)</f>
        <v>997.995</v>
      </c>
      <c r="X26" s="293">
        <f>SUM(X19:X25)</f>
        <v>100.00000000000001</v>
      </c>
      <c r="Y26" s="207">
        <v>2.1520000000000001</v>
      </c>
    </row>
    <row r="27" spans="1:25" ht="16.5" customHeight="1">
      <c r="A27" s="319"/>
    </row>
    <row r="28" spans="1:25" ht="16.5" customHeight="1">
      <c r="A28" s="781" t="s">
        <v>280</v>
      </c>
      <c r="B28" s="782"/>
      <c r="C28" s="782"/>
      <c r="D28" s="782"/>
      <c r="E28" s="782"/>
      <c r="F28" s="782"/>
      <c r="G28" s="782"/>
      <c r="H28" s="782"/>
      <c r="I28" s="782"/>
      <c r="J28" s="782"/>
      <c r="K28" s="782"/>
      <c r="L28" s="782"/>
      <c r="M28" s="782"/>
      <c r="N28" s="782"/>
      <c r="O28" s="782"/>
      <c r="P28" s="782"/>
      <c r="Q28" s="782"/>
      <c r="R28" s="782"/>
      <c r="S28" s="782"/>
      <c r="T28" s="782"/>
      <c r="U28" s="782"/>
      <c r="V28" s="782"/>
      <c r="W28" s="782"/>
      <c r="X28" s="782"/>
      <c r="Y28" s="783"/>
    </row>
    <row r="29" spans="1:25" ht="15.75" customHeight="1">
      <c r="A29" s="772" t="s">
        <v>276</v>
      </c>
      <c r="B29" s="775" t="s">
        <v>219</v>
      </c>
      <c r="C29" s="776"/>
      <c r="D29" s="776"/>
      <c r="E29" s="776"/>
      <c r="F29" s="776"/>
      <c r="G29" s="776"/>
      <c r="H29" s="776"/>
      <c r="I29" s="776"/>
      <c r="J29" s="776"/>
      <c r="K29" s="776"/>
      <c r="L29" s="776"/>
      <c r="M29" s="776"/>
      <c r="N29" s="776"/>
      <c r="O29" s="776"/>
      <c r="P29" s="776"/>
      <c r="Q29" s="776"/>
      <c r="R29" s="776"/>
      <c r="S29" s="776"/>
      <c r="T29" s="776"/>
      <c r="U29" s="776"/>
      <c r="V29" s="776"/>
      <c r="W29" s="776"/>
      <c r="X29" s="776"/>
      <c r="Y29" s="777"/>
    </row>
    <row r="30" spans="1:25" ht="15.75" customHeight="1">
      <c r="A30" s="773"/>
      <c r="B30" s="765" t="s">
        <v>93</v>
      </c>
      <c r="C30" s="758"/>
      <c r="D30" s="766"/>
      <c r="E30" s="765" t="s">
        <v>94</v>
      </c>
      <c r="F30" s="758"/>
      <c r="G30" s="766"/>
      <c r="H30" s="765" t="s">
        <v>95</v>
      </c>
      <c r="I30" s="758"/>
      <c r="J30" s="766"/>
      <c r="K30" s="765" t="s">
        <v>96</v>
      </c>
      <c r="L30" s="758"/>
      <c r="M30" s="766"/>
      <c r="N30" s="765" t="s">
        <v>97</v>
      </c>
      <c r="O30" s="758"/>
      <c r="P30" s="766"/>
      <c r="Q30" s="765" t="s">
        <v>98</v>
      </c>
      <c r="R30" s="758"/>
      <c r="S30" s="766"/>
      <c r="T30" s="765" t="s">
        <v>99</v>
      </c>
      <c r="U30" s="758"/>
      <c r="V30" s="766"/>
      <c r="W30" s="778" t="s">
        <v>44</v>
      </c>
      <c r="X30" s="779"/>
      <c r="Y30" s="780"/>
    </row>
    <row r="31" spans="1:25" ht="34.5" customHeight="1">
      <c r="A31" s="774"/>
      <c r="B31" s="277" t="s">
        <v>220</v>
      </c>
      <c r="C31" s="15" t="s">
        <v>28</v>
      </c>
      <c r="D31" s="278" t="s">
        <v>275</v>
      </c>
      <c r="E31" s="277" t="s">
        <v>220</v>
      </c>
      <c r="F31" s="15" t="s">
        <v>28</v>
      </c>
      <c r="G31" s="278" t="s">
        <v>275</v>
      </c>
      <c r="H31" s="277" t="s">
        <v>220</v>
      </c>
      <c r="I31" s="15" t="s">
        <v>28</v>
      </c>
      <c r="J31" s="278" t="s">
        <v>275</v>
      </c>
      <c r="K31" s="277" t="s">
        <v>220</v>
      </c>
      <c r="L31" s="15" t="s">
        <v>28</v>
      </c>
      <c r="M31" s="278" t="s">
        <v>275</v>
      </c>
      <c r="N31" s="277" t="s">
        <v>220</v>
      </c>
      <c r="O31" s="15" t="s">
        <v>28</v>
      </c>
      <c r="P31" s="278" t="s">
        <v>275</v>
      </c>
      <c r="Q31" s="277" t="s">
        <v>220</v>
      </c>
      <c r="R31" s="15" t="s">
        <v>28</v>
      </c>
      <c r="S31" s="278" t="s">
        <v>275</v>
      </c>
      <c r="T31" s="277" t="s">
        <v>220</v>
      </c>
      <c r="U31" s="15" t="s">
        <v>28</v>
      </c>
      <c r="V31" s="278" t="s">
        <v>275</v>
      </c>
      <c r="W31" s="277" t="s">
        <v>220</v>
      </c>
      <c r="X31" s="15" t="s">
        <v>28</v>
      </c>
      <c r="Y31" s="307" t="s">
        <v>275</v>
      </c>
    </row>
    <row r="32" spans="1:25" ht="21" customHeight="1">
      <c r="A32" s="320" t="s">
        <v>277</v>
      </c>
      <c r="B32" s="309">
        <v>21.213999999999999</v>
      </c>
      <c r="C32" s="310">
        <f>B32/B$39*100</f>
        <v>8.6090188948769555</v>
      </c>
      <c r="D32" s="324">
        <v>16.606999999999999</v>
      </c>
      <c r="E32" s="309">
        <v>60.387999999999998</v>
      </c>
      <c r="F32" s="310">
        <f>E32/E$39*100</f>
        <v>35.343969846305114</v>
      </c>
      <c r="G32" s="324">
        <v>9.7959999999999994</v>
      </c>
      <c r="H32" s="309">
        <v>45.386000000000003</v>
      </c>
      <c r="I32" s="310">
        <f>H32/H$39*100</f>
        <v>12.424002693610072</v>
      </c>
      <c r="J32" s="324">
        <v>11.329000000000001</v>
      </c>
      <c r="K32" s="309">
        <v>21.271999999999998</v>
      </c>
      <c r="L32" s="310">
        <f>K32/K$39*100</f>
        <v>24.923841214791207</v>
      </c>
      <c r="M32" s="324">
        <v>16.606999999999999</v>
      </c>
      <c r="N32" s="309">
        <v>2.0249999999999999</v>
      </c>
      <c r="O32" s="310">
        <f>N32/N$39*100</f>
        <v>3.9015837539979192</v>
      </c>
      <c r="P32" s="324">
        <v>50.722000000000001</v>
      </c>
      <c r="Q32" s="309">
        <v>16.149999999999999</v>
      </c>
      <c r="R32" s="310">
        <f>Q32/Q$39*100</f>
        <v>9.3218969338751378</v>
      </c>
      <c r="S32" s="324">
        <v>19.062999999999999</v>
      </c>
      <c r="T32" s="309">
        <v>4.0279999999999996</v>
      </c>
      <c r="U32" s="310">
        <f>T32/T$39*100</f>
        <v>15.033216391729489</v>
      </c>
      <c r="V32" s="324">
        <v>37.061</v>
      </c>
      <c r="W32" s="309">
        <f t="shared" ref="W32:W38" si="18">SUM(Q32,T32,N32,K32,H32,E32,B32)</f>
        <v>170.46299999999999</v>
      </c>
      <c r="X32" s="310">
        <f>W32/W$39*100</f>
        <v>15.221609554637796</v>
      </c>
      <c r="Y32" s="328">
        <v>5.6859999999999999</v>
      </c>
    </row>
    <row r="33" spans="1:25" ht="21" customHeight="1">
      <c r="A33" s="321">
        <v>1</v>
      </c>
      <c r="B33" s="312">
        <v>57.938000000000002</v>
      </c>
      <c r="C33" s="313">
        <f t="shared" ref="C33:C38" si="19">B33/B$39*100</f>
        <v>23.512271930394132</v>
      </c>
      <c r="D33" s="325">
        <v>10.01</v>
      </c>
      <c r="E33" s="312">
        <v>68.557000000000002</v>
      </c>
      <c r="F33" s="313">
        <f t="shared" ref="F33:F38" si="20">E33/E$39*100</f>
        <v>40.125133151505935</v>
      </c>
      <c r="G33" s="325">
        <v>9.1820000000000004</v>
      </c>
      <c r="H33" s="312">
        <v>141.386</v>
      </c>
      <c r="I33" s="313">
        <f t="shared" ref="I33:I38" si="21">H33/H$39*100</f>
        <v>38.703125299404071</v>
      </c>
      <c r="J33" s="325">
        <v>6.2880000000000003</v>
      </c>
      <c r="K33" s="312">
        <v>48.061</v>
      </c>
      <c r="L33" s="313">
        <f t="shared" ref="L33:L38" si="22">K33/K$39*100</f>
        <v>56.311805783380983</v>
      </c>
      <c r="M33" s="325">
        <v>11.007</v>
      </c>
      <c r="N33" s="312">
        <v>20.533999999999999</v>
      </c>
      <c r="O33" s="313">
        <f t="shared" ref="O33:O38" si="23">N33/N$39*100</f>
        <v>39.563022619552228</v>
      </c>
      <c r="P33" s="325">
        <v>16.919</v>
      </c>
      <c r="Q33" s="312">
        <v>108.08799999999999</v>
      </c>
      <c r="R33" s="313">
        <f t="shared" ref="R33:R38" si="24">Q33/Q$39*100</f>
        <v>62.389176209826381</v>
      </c>
      <c r="S33" s="325">
        <v>7.2489999999999997</v>
      </c>
      <c r="T33" s="312">
        <v>10.256</v>
      </c>
      <c r="U33" s="313">
        <f t="shared" ref="U33:U38" si="25">T33/T$39*100</f>
        <v>38.277226244681643</v>
      </c>
      <c r="V33" s="325">
        <v>23.725999999999999</v>
      </c>
      <c r="W33" s="312">
        <f t="shared" si="18"/>
        <v>454.82</v>
      </c>
      <c r="X33" s="313">
        <f t="shared" ref="X33:X38" si="26">W33/W$39*100</f>
        <v>40.613461323808473</v>
      </c>
      <c r="Y33" s="329">
        <v>3.218</v>
      </c>
    </row>
    <row r="34" spans="1:25" ht="21" customHeight="1">
      <c r="A34" s="321">
        <v>2</v>
      </c>
      <c r="B34" s="312">
        <v>68.98</v>
      </c>
      <c r="C34" s="313">
        <f t="shared" si="19"/>
        <v>27.993312122589444</v>
      </c>
      <c r="D34" s="325">
        <v>9.15</v>
      </c>
      <c r="E34" s="312">
        <v>29.498000000000001</v>
      </c>
      <c r="F34" s="313">
        <f t="shared" si="20"/>
        <v>17.264629107211839</v>
      </c>
      <c r="G34" s="325">
        <v>14.087</v>
      </c>
      <c r="H34" s="312">
        <v>111.44799999999999</v>
      </c>
      <c r="I34" s="313">
        <f t="shared" si="21"/>
        <v>30.507871418443024</v>
      </c>
      <c r="J34" s="325">
        <v>7.1360000000000001</v>
      </c>
      <c r="K34" s="312">
        <v>13.202999999999999</v>
      </c>
      <c r="L34" s="313">
        <f t="shared" si="22"/>
        <v>15.469606786333598</v>
      </c>
      <c r="M34" s="325">
        <v>20.959</v>
      </c>
      <c r="N34" s="312">
        <v>21.756</v>
      </c>
      <c r="O34" s="313">
        <f t="shared" si="23"/>
        <v>41.917459828137645</v>
      </c>
      <c r="P34" s="325">
        <v>16.427</v>
      </c>
      <c r="Q34" s="312">
        <v>40.177</v>
      </c>
      <c r="R34" s="313">
        <f t="shared" si="24"/>
        <v>23.190455301071296</v>
      </c>
      <c r="S34" s="325">
        <v>12.066000000000001</v>
      </c>
      <c r="T34" s="312">
        <v>5.9059999999999997</v>
      </c>
      <c r="U34" s="313">
        <f t="shared" si="25"/>
        <v>22.042248264536834</v>
      </c>
      <c r="V34" s="325">
        <v>30.98</v>
      </c>
      <c r="W34" s="312">
        <f t="shared" si="18"/>
        <v>290.96800000000002</v>
      </c>
      <c r="X34" s="313">
        <f t="shared" si="26"/>
        <v>25.982185511775874</v>
      </c>
      <c r="Y34" s="329">
        <v>4.2169999999999996</v>
      </c>
    </row>
    <row r="35" spans="1:25" ht="21" customHeight="1">
      <c r="A35" s="321">
        <v>3</v>
      </c>
      <c r="B35" s="312">
        <v>51.613999999999997</v>
      </c>
      <c r="C35" s="313">
        <f t="shared" si="19"/>
        <v>20.945880137653397</v>
      </c>
      <c r="D35" s="325">
        <v>10.627000000000001</v>
      </c>
      <c r="E35" s="312">
        <v>8.2240000000000002</v>
      </c>
      <c r="F35" s="313">
        <f t="shared" si="20"/>
        <v>4.813353779161643</v>
      </c>
      <c r="G35" s="325">
        <v>26.398</v>
      </c>
      <c r="H35" s="312">
        <v>51.195999999999998</v>
      </c>
      <c r="I35" s="313">
        <f t="shared" si="21"/>
        <v>14.014437092981561</v>
      </c>
      <c r="J35" s="325">
        <v>10.66</v>
      </c>
      <c r="K35" s="312">
        <v>2.343</v>
      </c>
      <c r="L35" s="313">
        <f t="shared" si="22"/>
        <v>2.7452312883723113</v>
      </c>
      <c r="M35" s="325">
        <v>47.625999999999998</v>
      </c>
      <c r="N35" s="312">
        <v>7.0789999999999997</v>
      </c>
      <c r="O35" s="313">
        <f t="shared" si="23"/>
        <v>13.639166120766058</v>
      </c>
      <c r="P35" s="325">
        <v>28.568000000000001</v>
      </c>
      <c r="Q35" s="312">
        <v>7.3380000000000001</v>
      </c>
      <c r="R35" s="313">
        <f t="shared" si="24"/>
        <v>4.2355467306981902</v>
      </c>
      <c r="S35" s="325">
        <v>27.975999999999999</v>
      </c>
      <c r="T35" s="312">
        <v>4.0510000000000002</v>
      </c>
      <c r="U35" s="313">
        <f t="shared" si="25"/>
        <v>15.119056505187729</v>
      </c>
      <c r="V35" s="325">
        <v>37.061</v>
      </c>
      <c r="W35" s="312">
        <f t="shared" si="18"/>
        <v>131.845</v>
      </c>
      <c r="X35" s="313">
        <f t="shared" si="26"/>
        <v>11.773188971983481</v>
      </c>
      <c r="Y35" s="329">
        <v>6.5259999999999998</v>
      </c>
    </row>
    <row r="36" spans="1:25" ht="21" customHeight="1">
      <c r="A36" s="321">
        <v>4</v>
      </c>
      <c r="B36" s="312">
        <v>24.512</v>
      </c>
      <c r="C36" s="313">
        <f t="shared" si="19"/>
        <v>9.947406012596586</v>
      </c>
      <c r="D36" s="325">
        <v>15.459</v>
      </c>
      <c r="E36" s="312">
        <v>3.0979999999999999</v>
      </c>
      <c r="F36" s="313">
        <f t="shared" si="20"/>
        <v>1.8132016060120097</v>
      </c>
      <c r="G36" s="325">
        <v>41.835999999999999</v>
      </c>
      <c r="H36" s="312">
        <v>12.02</v>
      </c>
      <c r="I36" s="313">
        <f t="shared" si="21"/>
        <v>3.290365142933791</v>
      </c>
      <c r="J36" s="325">
        <v>22.001999999999999</v>
      </c>
      <c r="K36" s="312">
        <v>0.46899999999999997</v>
      </c>
      <c r="L36" s="313">
        <f t="shared" si="22"/>
        <v>0.54951492712190086</v>
      </c>
      <c r="M36" s="325"/>
      <c r="N36" s="312">
        <v>0.50800000000000001</v>
      </c>
      <c r="O36" s="313">
        <f t="shared" si="23"/>
        <v>0.97876767754614469</v>
      </c>
      <c r="P36" s="325"/>
      <c r="Q36" s="312">
        <v>1.4950000000000001</v>
      </c>
      <c r="R36" s="313">
        <f t="shared" si="24"/>
        <v>0.8629248245289991</v>
      </c>
      <c r="S36" s="325">
        <v>56.753</v>
      </c>
      <c r="T36" s="312">
        <v>2.0840000000000001</v>
      </c>
      <c r="U36" s="313">
        <f t="shared" si="25"/>
        <v>7.7778607150854677</v>
      </c>
      <c r="V36" s="325">
        <v>50.722000000000001</v>
      </c>
      <c r="W36" s="318">
        <f t="shared" si="18"/>
        <v>44.186</v>
      </c>
      <c r="X36" s="313">
        <f t="shared" si="26"/>
        <v>3.9456189306842289</v>
      </c>
      <c r="Y36" s="329">
        <v>11.491</v>
      </c>
    </row>
    <row r="37" spans="1:25" ht="21" customHeight="1">
      <c r="A37" s="321">
        <v>5</v>
      </c>
      <c r="B37" s="312">
        <v>13.082000000000001</v>
      </c>
      <c r="C37" s="313">
        <f t="shared" si="19"/>
        <v>5.3089085124342583</v>
      </c>
      <c r="D37" s="325">
        <v>21.081</v>
      </c>
      <c r="E37" s="312">
        <v>0.78100000000000003</v>
      </c>
      <c r="F37" s="313">
        <f t="shared" si="20"/>
        <v>0.45710473024382819</v>
      </c>
      <c r="G37" s="325"/>
      <c r="H37" s="312">
        <v>3.2480000000000002</v>
      </c>
      <c r="I37" s="313">
        <f t="shared" si="21"/>
        <v>0.88911031482936387</v>
      </c>
      <c r="J37" s="325">
        <v>40.911000000000001</v>
      </c>
      <c r="K37" s="312"/>
      <c r="L37" s="313">
        <f t="shared" si="22"/>
        <v>0</v>
      </c>
      <c r="M37" s="325"/>
      <c r="N37" s="312"/>
      <c r="O37" s="313">
        <f t="shared" si="23"/>
        <v>0</v>
      </c>
      <c r="P37" s="325"/>
      <c r="Q37" s="312"/>
      <c r="R37" s="313">
        <f t="shared" si="24"/>
        <v>0</v>
      </c>
      <c r="S37" s="325"/>
      <c r="T37" s="312">
        <v>0.46899999999999997</v>
      </c>
      <c r="U37" s="313">
        <f t="shared" si="25"/>
        <v>1.7503918787788311</v>
      </c>
      <c r="V37" s="325"/>
      <c r="W37" s="312">
        <f t="shared" si="18"/>
        <v>17.580000000000002</v>
      </c>
      <c r="X37" s="313">
        <f t="shared" si="26"/>
        <v>1.5698180600513454</v>
      </c>
      <c r="Y37" s="329">
        <v>18.207999999999998</v>
      </c>
    </row>
    <row r="38" spans="1:25" ht="21" customHeight="1">
      <c r="A38" s="321" t="s">
        <v>278</v>
      </c>
      <c r="B38" s="312">
        <v>9.0760000000000005</v>
      </c>
      <c r="C38" s="313">
        <f t="shared" si="19"/>
        <v>3.6832023894552304</v>
      </c>
      <c r="D38" s="325">
        <v>25.268000000000001</v>
      </c>
      <c r="E38" s="312">
        <v>0.312</v>
      </c>
      <c r="F38" s="313">
        <f t="shared" si="20"/>
        <v>0.18260777955963431</v>
      </c>
      <c r="G38" s="325"/>
      <c r="H38" s="312">
        <v>0.625</v>
      </c>
      <c r="I38" s="313">
        <f t="shared" si="21"/>
        <v>0.17108803779813805</v>
      </c>
      <c r="J38" s="325"/>
      <c r="K38" s="312"/>
      <c r="L38" s="313">
        <f t="shared" si="22"/>
        <v>0</v>
      </c>
      <c r="M38" s="325"/>
      <c r="N38" s="312"/>
      <c r="O38" s="313">
        <f t="shared" si="23"/>
        <v>0</v>
      </c>
      <c r="P38" s="325"/>
      <c r="Q38" s="312"/>
      <c r="R38" s="313">
        <f t="shared" si="24"/>
        <v>0</v>
      </c>
      <c r="S38" s="325"/>
      <c r="T38" s="312"/>
      <c r="U38" s="313">
        <f t="shared" si="25"/>
        <v>0</v>
      </c>
      <c r="V38" s="325"/>
      <c r="W38" s="312">
        <f t="shared" si="18"/>
        <v>10.013</v>
      </c>
      <c r="X38" s="313">
        <f t="shared" si="26"/>
        <v>0.89411764705882368</v>
      </c>
      <c r="Y38" s="329">
        <v>24.085000000000001</v>
      </c>
    </row>
    <row r="39" spans="1:25" ht="25.5" customHeight="1">
      <c r="A39" s="322" t="s">
        <v>44</v>
      </c>
      <c r="B39" s="292">
        <f>SUM(B32:B38)</f>
        <v>246.416</v>
      </c>
      <c r="C39" s="293">
        <f>SUM(C32:C38)</f>
        <v>100.00000000000001</v>
      </c>
      <c r="D39" s="206">
        <v>4.6369999999999996</v>
      </c>
      <c r="E39" s="292">
        <f>SUM(E32:E38)</f>
        <v>170.858</v>
      </c>
      <c r="F39" s="293">
        <f>SUM(F32:F38)</f>
        <v>100</v>
      </c>
      <c r="G39" s="206">
        <v>5.6769999999999996</v>
      </c>
      <c r="H39" s="292">
        <f>SUM(H32:H38)</f>
        <v>365.30899999999991</v>
      </c>
      <c r="I39" s="293">
        <f>SUM(I32:I38)</f>
        <v>100.00000000000003</v>
      </c>
      <c r="J39" s="206">
        <v>3.6859999999999999</v>
      </c>
      <c r="K39" s="292">
        <f>SUM(K32:K38)</f>
        <v>85.347999999999999</v>
      </c>
      <c r="L39" s="293">
        <f>SUM(L32:L38)</f>
        <v>100</v>
      </c>
      <c r="M39" s="206">
        <v>8.2040000000000006</v>
      </c>
      <c r="N39" s="292">
        <f>SUM(N32:N38)</f>
        <v>51.902000000000001</v>
      </c>
      <c r="O39" s="293">
        <f>SUM(O32:O38)</f>
        <v>100</v>
      </c>
      <c r="P39" s="206">
        <v>10.595000000000001</v>
      </c>
      <c r="Q39" s="292">
        <f>SUM(Q32:Q38)</f>
        <v>173.24799999999999</v>
      </c>
      <c r="R39" s="293">
        <f>SUM(R32:R38)</f>
        <v>100.00000000000001</v>
      </c>
      <c r="S39" s="206">
        <v>5.6349999999999998</v>
      </c>
      <c r="T39" s="292">
        <f>SUM(T32:T38)</f>
        <v>26.794</v>
      </c>
      <c r="U39" s="293">
        <f>SUM(U32:U38)</f>
        <v>99.999999999999986</v>
      </c>
      <c r="V39" s="206">
        <v>14.811999999999999</v>
      </c>
      <c r="W39" s="263">
        <f>SUM(Q39,T39,N39,K39,H39,E39,B39)</f>
        <v>1119.8749999999998</v>
      </c>
      <c r="X39" s="293">
        <f>SUM(X32:X38)</f>
        <v>100.00000000000003</v>
      </c>
      <c r="Y39" s="207">
        <v>1.994</v>
      </c>
    </row>
    <row r="40" spans="1:25" ht="13.5" customHeight="1"/>
  </sheetData>
  <mergeCells count="33">
    <mergeCell ref="A28:Y28"/>
    <mergeCell ref="A29:A31"/>
    <mergeCell ref="B29:Y29"/>
    <mergeCell ref="B30:D30"/>
    <mergeCell ref="E30:G30"/>
    <mergeCell ref="H30:J30"/>
    <mergeCell ref="K30:M30"/>
    <mergeCell ref="N30:P30"/>
    <mergeCell ref="Q30:S30"/>
    <mergeCell ref="T30:V30"/>
    <mergeCell ref="W30:Y30"/>
    <mergeCell ref="A15:Y15"/>
    <mergeCell ref="A16:A18"/>
    <mergeCell ref="B16:Y16"/>
    <mergeCell ref="B17:D17"/>
    <mergeCell ref="E17:G17"/>
    <mergeCell ref="H17:J17"/>
    <mergeCell ref="K17:M17"/>
    <mergeCell ref="N17:P17"/>
    <mergeCell ref="Q17:S17"/>
    <mergeCell ref="T17:V17"/>
    <mergeCell ref="W17:Y17"/>
    <mergeCell ref="A1:Y1"/>
    <mergeCell ref="A3:A5"/>
    <mergeCell ref="B3:Y3"/>
    <mergeCell ref="B4:D4"/>
    <mergeCell ref="E4:G4"/>
    <mergeCell ref="H4:J4"/>
    <mergeCell ref="K4:M4"/>
    <mergeCell ref="N4:P4"/>
    <mergeCell ref="Q4:S4"/>
    <mergeCell ref="T4:V4"/>
    <mergeCell ref="W4:Y4"/>
  </mergeCells>
  <printOptions horizontalCentered="1"/>
  <pageMargins left="0.78740157480314965" right="0.78740157480314965" top="0.98425196850393704" bottom="1.1811023622047245" header="0.51181102362204722" footer="0.51181102362204722"/>
  <pageSetup paperSize="9" scale="79" orientation="landscape" r:id="rId1"/>
  <headerFooter scaleWithDoc="0" alignWithMargins="0">
    <oddHeader>&amp;L&amp;G</oddHeader>
    <oddFooter>&amp;L&amp;D&amp;RTabel &amp;A</oddFooter>
  </headerFooter>
  <rowBreaks count="1" manualBreakCount="1">
    <brk id="14" max="24" man="1"/>
  </rowBreaks>
  <colBreaks count="1" manualBreakCount="1">
    <brk id="25" max="1048575" man="1"/>
  </col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7"/>
  <dimension ref="A1:AJ64"/>
  <sheetViews>
    <sheetView topLeftCell="A16" zoomScale="80" zoomScaleNormal="80" workbookViewId="0">
      <selection activeCell="H19" sqref="H19"/>
    </sheetView>
  </sheetViews>
  <sheetFormatPr defaultColWidth="11.42578125" defaultRowHeight="12.75"/>
  <cols>
    <col min="1" max="1" width="12" customWidth="1"/>
    <col min="2" max="17" width="6.140625" customWidth="1"/>
    <col min="18" max="18" width="3.28515625" customWidth="1"/>
    <col min="19" max="19" width="3" customWidth="1"/>
    <col min="21" max="36" width="6.140625" customWidth="1"/>
  </cols>
  <sheetData>
    <row r="1" spans="1:36" ht="33.75" customHeight="1">
      <c r="A1" s="722" t="s">
        <v>273</v>
      </c>
      <c r="B1" s="784"/>
      <c r="C1" s="722"/>
      <c r="D1" s="722"/>
      <c r="E1" s="722"/>
      <c r="F1" s="722"/>
      <c r="G1" s="722"/>
      <c r="H1" s="722"/>
      <c r="I1" s="722"/>
      <c r="J1" s="722"/>
      <c r="K1" s="722"/>
      <c r="L1" s="722"/>
      <c r="M1" s="722"/>
      <c r="N1" s="722"/>
      <c r="O1" s="722"/>
      <c r="P1" s="722"/>
      <c r="Q1" s="722"/>
      <c r="T1" s="722" t="s">
        <v>439</v>
      </c>
      <c r="U1" s="722"/>
      <c r="V1" s="722"/>
      <c r="W1" s="722"/>
      <c r="X1" s="722"/>
      <c r="Y1" s="722"/>
      <c r="Z1" s="722"/>
      <c r="AA1" s="722"/>
      <c r="AB1" s="722"/>
      <c r="AC1" s="722"/>
      <c r="AD1" s="722"/>
      <c r="AE1" s="722"/>
      <c r="AF1" s="722"/>
      <c r="AG1" s="722"/>
      <c r="AH1" s="722"/>
      <c r="AI1" s="722"/>
      <c r="AJ1" s="722"/>
    </row>
    <row r="2" spans="1:36" ht="9.75" customHeight="1">
      <c r="A2" s="156"/>
      <c r="B2" s="232"/>
      <c r="C2" s="232"/>
      <c r="D2" s="232"/>
      <c r="E2" s="232"/>
      <c r="F2" s="232"/>
      <c r="G2" s="232"/>
      <c r="H2" s="232"/>
      <c r="I2" s="232"/>
      <c r="J2" s="232"/>
      <c r="K2" s="232"/>
      <c r="L2" s="232"/>
      <c r="M2" s="232"/>
      <c r="N2" s="232"/>
      <c r="O2" s="232"/>
      <c r="P2" s="232"/>
      <c r="Q2" s="232"/>
      <c r="T2" s="156"/>
      <c r="U2" s="232"/>
      <c r="V2" s="232"/>
      <c r="W2" s="232"/>
      <c r="X2" s="232"/>
      <c r="Y2" s="232"/>
      <c r="Z2" s="232"/>
      <c r="AA2" s="232"/>
      <c r="AB2" s="232"/>
      <c r="AC2" s="232"/>
      <c r="AD2" s="232"/>
      <c r="AE2" s="232"/>
      <c r="AF2" s="232"/>
      <c r="AG2" s="232"/>
      <c r="AH2" s="232"/>
      <c r="AI2" s="232"/>
      <c r="AJ2" s="232"/>
    </row>
    <row r="3" spans="1:36" ht="18.75" customHeight="1">
      <c r="A3" s="761" t="s">
        <v>237</v>
      </c>
      <c r="B3" s="639" t="s">
        <v>219</v>
      </c>
      <c r="C3" s="668"/>
      <c r="D3" s="668"/>
      <c r="E3" s="668"/>
      <c r="F3" s="668"/>
      <c r="G3" s="668"/>
      <c r="H3" s="668"/>
      <c r="I3" s="668"/>
      <c r="J3" s="668"/>
      <c r="K3" s="668"/>
      <c r="L3" s="668"/>
      <c r="M3" s="668"/>
      <c r="N3" s="668"/>
      <c r="O3" s="668"/>
      <c r="P3" s="668"/>
      <c r="Q3" s="764"/>
      <c r="T3" s="761" t="s">
        <v>237</v>
      </c>
      <c r="U3" s="639" t="s">
        <v>219</v>
      </c>
      <c r="V3" s="668"/>
      <c r="W3" s="668"/>
      <c r="X3" s="668"/>
      <c r="Y3" s="668"/>
      <c r="Z3" s="668"/>
      <c r="AA3" s="668"/>
      <c r="AB3" s="668"/>
      <c r="AC3" s="668"/>
      <c r="AD3" s="668"/>
      <c r="AE3" s="668"/>
      <c r="AF3" s="668"/>
      <c r="AG3" s="668"/>
      <c r="AH3" s="668"/>
      <c r="AI3" s="668"/>
      <c r="AJ3" s="764"/>
    </row>
    <row r="4" spans="1:36" ht="20.25" customHeight="1">
      <c r="A4" s="762"/>
      <c r="B4" s="765" t="s">
        <v>93</v>
      </c>
      <c r="C4" s="766"/>
      <c r="D4" s="765" t="s">
        <v>94</v>
      </c>
      <c r="E4" s="758"/>
      <c r="F4" s="765" t="s">
        <v>95</v>
      </c>
      <c r="G4" s="766"/>
      <c r="H4" s="765" t="s">
        <v>96</v>
      </c>
      <c r="I4" s="766"/>
      <c r="J4" s="765" t="s">
        <v>97</v>
      </c>
      <c r="K4" s="766"/>
      <c r="L4" s="765" t="s">
        <v>274</v>
      </c>
      <c r="M4" s="766"/>
      <c r="N4" s="765" t="s">
        <v>99</v>
      </c>
      <c r="O4" s="766"/>
      <c r="P4" s="758" t="s">
        <v>105</v>
      </c>
      <c r="Q4" s="759"/>
      <c r="T4" s="762"/>
      <c r="U4" s="765" t="s">
        <v>93</v>
      </c>
      <c r="V4" s="766"/>
      <c r="W4" s="765" t="s">
        <v>94</v>
      </c>
      <c r="X4" s="758"/>
      <c r="Y4" s="765" t="s">
        <v>95</v>
      </c>
      <c r="Z4" s="766"/>
      <c r="AA4" s="765" t="s">
        <v>96</v>
      </c>
      <c r="AB4" s="766"/>
      <c r="AC4" s="765" t="s">
        <v>97</v>
      </c>
      <c r="AD4" s="766"/>
      <c r="AE4" s="765" t="s">
        <v>274</v>
      </c>
      <c r="AF4" s="766"/>
      <c r="AG4" s="765" t="s">
        <v>99</v>
      </c>
      <c r="AH4" s="766"/>
      <c r="AI4" s="758" t="s">
        <v>105</v>
      </c>
      <c r="AJ4" s="759"/>
    </row>
    <row r="5" spans="1:36" ht="27.75" customHeight="1">
      <c r="A5" s="763"/>
      <c r="B5" s="330" t="s">
        <v>272</v>
      </c>
      <c r="C5" s="278" t="s">
        <v>236</v>
      </c>
      <c r="D5" s="330" t="s">
        <v>272</v>
      </c>
      <c r="E5" s="278" t="s">
        <v>236</v>
      </c>
      <c r="F5" s="330" t="s">
        <v>272</v>
      </c>
      <c r="G5" s="278" t="s">
        <v>236</v>
      </c>
      <c r="H5" s="330" t="s">
        <v>272</v>
      </c>
      <c r="I5" s="278" t="s">
        <v>236</v>
      </c>
      <c r="J5" s="330" t="s">
        <v>272</v>
      </c>
      <c r="K5" s="278" t="s">
        <v>236</v>
      </c>
      <c r="L5" s="330" t="s">
        <v>272</v>
      </c>
      <c r="M5" s="278" t="s">
        <v>236</v>
      </c>
      <c r="N5" s="330" t="s">
        <v>272</v>
      </c>
      <c r="O5" s="278" t="s">
        <v>236</v>
      </c>
      <c r="P5" s="331" t="s">
        <v>272</v>
      </c>
      <c r="Q5" s="307" t="s">
        <v>236</v>
      </c>
      <c r="T5" s="763"/>
      <c r="U5" s="330" t="s">
        <v>272</v>
      </c>
      <c r="V5" s="278" t="s">
        <v>236</v>
      </c>
      <c r="W5" s="330" t="s">
        <v>272</v>
      </c>
      <c r="X5" s="278" t="s">
        <v>236</v>
      </c>
      <c r="Y5" s="330" t="s">
        <v>272</v>
      </c>
      <c r="Z5" s="278" t="s">
        <v>236</v>
      </c>
      <c r="AA5" s="330" t="s">
        <v>272</v>
      </c>
      <c r="AB5" s="278" t="s">
        <v>236</v>
      </c>
      <c r="AC5" s="330" t="s">
        <v>272</v>
      </c>
      <c r="AD5" s="278" t="s">
        <v>236</v>
      </c>
      <c r="AE5" s="330" t="s">
        <v>272</v>
      </c>
      <c r="AF5" s="278" t="s">
        <v>236</v>
      </c>
      <c r="AG5" s="330" t="s">
        <v>272</v>
      </c>
      <c r="AH5" s="278" t="s">
        <v>236</v>
      </c>
      <c r="AI5" s="331" t="s">
        <v>272</v>
      </c>
      <c r="AJ5" s="307" t="s">
        <v>236</v>
      </c>
    </row>
    <row r="6" spans="1:36" ht="21" customHeight="1">
      <c r="A6" s="579" t="s">
        <v>221</v>
      </c>
      <c r="B6" s="332">
        <v>6.2380000000000004</v>
      </c>
      <c r="C6" s="125">
        <v>22.77</v>
      </c>
      <c r="D6" s="332">
        <v>8.7059999999999995</v>
      </c>
      <c r="E6" s="340">
        <v>11.006</v>
      </c>
      <c r="F6" s="332">
        <v>9.1349999999999998</v>
      </c>
      <c r="G6" s="340">
        <v>9.7230000000000008</v>
      </c>
      <c r="H6" s="332">
        <v>16.68</v>
      </c>
      <c r="I6" s="340">
        <v>13.997999999999999</v>
      </c>
      <c r="J6" s="332">
        <v>12.565</v>
      </c>
      <c r="K6" s="340">
        <v>19.093</v>
      </c>
      <c r="L6" s="332">
        <v>21.766999999999999</v>
      </c>
      <c r="M6" s="340">
        <v>8.7959999999999994</v>
      </c>
      <c r="N6" s="332">
        <v>8.5619999999999994</v>
      </c>
      <c r="O6" s="340">
        <v>44.795999999999999</v>
      </c>
      <c r="P6" s="333">
        <v>13.579000000000001</v>
      </c>
      <c r="Q6" s="343">
        <v>5.66</v>
      </c>
      <c r="T6" s="579" t="s">
        <v>221</v>
      </c>
      <c r="U6" s="332">
        <v>6.2519999999999998</v>
      </c>
      <c r="V6" s="125">
        <v>23.957000000000001</v>
      </c>
      <c r="W6" s="332">
        <v>8.7210000000000001</v>
      </c>
      <c r="X6" s="340">
        <v>11.05</v>
      </c>
      <c r="Y6" s="332">
        <v>9.0619999999999994</v>
      </c>
      <c r="Z6" s="340">
        <v>9.9779999999999998</v>
      </c>
      <c r="AA6" s="332">
        <v>16.462</v>
      </c>
      <c r="AB6" s="340">
        <v>14.678000000000001</v>
      </c>
      <c r="AC6" s="332">
        <v>12.627000000000001</v>
      </c>
      <c r="AD6" s="340">
        <v>19.541</v>
      </c>
      <c r="AE6" s="332">
        <v>21.68</v>
      </c>
      <c r="AF6" s="340">
        <v>8.9209999999999994</v>
      </c>
      <c r="AG6" s="332">
        <v>8.6649999999999991</v>
      </c>
      <c r="AH6" s="340">
        <v>45.671999999999997</v>
      </c>
      <c r="AI6" s="333">
        <v>13.561999999999999</v>
      </c>
      <c r="AJ6" s="343">
        <v>5.8</v>
      </c>
    </row>
    <row r="7" spans="1:36" ht="21" customHeight="1">
      <c r="A7" s="580" t="s">
        <v>222</v>
      </c>
      <c r="B7" s="235">
        <v>43.064</v>
      </c>
      <c r="C7" s="126">
        <v>10.731999999999999</v>
      </c>
      <c r="D7" s="235">
        <v>61.277000000000001</v>
      </c>
      <c r="E7" s="341">
        <v>7.774</v>
      </c>
      <c r="F7" s="235">
        <v>68.269000000000005</v>
      </c>
      <c r="G7" s="341">
        <v>4.343</v>
      </c>
      <c r="H7" s="235">
        <v>106.50700000000001</v>
      </c>
      <c r="I7" s="341">
        <v>7.8390000000000004</v>
      </c>
      <c r="J7" s="235">
        <v>92.897999999999996</v>
      </c>
      <c r="K7" s="341">
        <v>12.529</v>
      </c>
      <c r="L7" s="235">
        <v>105.839</v>
      </c>
      <c r="M7" s="341">
        <v>3.8439999999999999</v>
      </c>
      <c r="N7" s="235">
        <v>68.096999999999994</v>
      </c>
      <c r="O7" s="341">
        <v>17.582999999999998</v>
      </c>
      <c r="P7" s="334">
        <v>76.548000000000002</v>
      </c>
      <c r="Q7" s="205">
        <v>2.847</v>
      </c>
      <c r="T7" s="580" t="s">
        <v>222</v>
      </c>
      <c r="U7" s="235">
        <v>44</v>
      </c>
      <c r="V7" s="126">
        <v>10.954000000000001</v>
      </c>
      <c r="W7" s="235">
        <v>61.511000000000003</v>
      </c>
      <c r="X7" s="341">
        <v>8.1750000000000007</v>
      </c>
      <c r="Y7" s="235">
        <v>69.084000000000003</v>
      </c>
      <c r="Z7" s="341">
        <v>4.4169999999999998</v>
      </c>
      <c r="AA7" s="235">
        <v>104.11199999999999</v>
      </c>
      <c r="AB7" s="341">
        <v>8.2899999999999991</v>
      </c>
      <c r="AC7" s="235">
        <v>92.744</v>
      </c>
      <c r="AD7" s="341">
        <v>13.618</v>
      </c>
      <c r="AE7" s="235">
        <v>106.36799999999999</v>
      </c>
      <c r="AF7" s="341">
        <v>3.9009999999999998</v>
      </c>
      <c r="AG7" s="235">
        <v>68.614000000000004</v>
      </c>
      <c r="AH7" s="341">
        <v>18.158000000000001</v>
      </c>
      <c r="AI7" s="334">
        <v>77.043000000000006</v>
      </c>
      <c r="AJ7" s="205">
        <v>2.9089999999999998</v>
      </c>
    </row>
    <row r="8" spans="1:36" ht="21" customHeight="1">
      <c r="A8" s="580" t="s">
        <v>223</v>
      </c>
      <c r="B8" s="235">
        <v>97.701999999999998</v>
      </c>
      <c r="C8" s="126">
        <v>7.9160000000000004</v>
      </c>
      <c r="D8" s="235">
        <v>151.06700000000001</v>
      </c>
      <c r="E8" s="341">
        <v>5.0629999999999997</v>
      </c>
      <c r="F8" s="235">
        <v>138.72499999999999</v>
      </c>
      <c r="G8" s="341">
        <v>3.1019999999999999</v>
      </c>
      <c r="H8" s="235">
        <v>203.55500000000001</v>
      </c>
      <c r="I8" s="341">
        <v>6.9459999999999997</v>
      </c>
      <c r="J8" s="235">
        <v>165.95599999999999</v>
      </c>
      <c r="K8" s="341">
        <v>10.587999999999999</v>
      </c>
      <c r="L8" s="235">
        <v>187.34299999999999</v>
      </c>
      <c r="M8" s="341">
        <v>3.4750000000000001</v>
      </c>
      <c r="N8" s="235">
        <v>138.88999999999999</v>
      </c>
      <c r="O8" s="341">
        <v>11.917999999999999</v>
      </c>
      <c r="P8" s="334">
        <v>148.25700000000001</v>
      </c>
      <c r="Q8" s="205">
        <v>2.1619999999999999</v>
      </c>
      <c r="T8" s="580" t="s">
        <v>223</v>
      </c>
      <c r="U8" s="235">
        <v>104.005</v>
      </c>
      <c r="V8" s="126">
        <v>7.6970000000000001</v>
      </c>
      <c r="W8" s="235">
        <v>150.10300000000001</v>
      </c>
      <c r="X8" s="341">
        <v>5.3019999999999996</v>
      </c>
      <c r="Y8" s="235">
        <v>141.28100000000001</v>
      </c>
      <c r="Z8" s="341">
        <v>3.1859999999999999</v>
      </c>
      <c r="AA8" s="235">
        <v>203.00899999999999</v>
      </c>
      <c r="AB8" s="341">
        <v>7.1539999999999999</v>
      </c>
      <c r="AC8" s="235">
        <v>165.75200000000001</v>
      </c>
      <c r="AD8" s="341">
        <v>11.196</v>
      </c>
      <c r="AE8" s="235">
        <v>186.84899999999999</v>
      </c>
      <c r="AF8" s="341">
        <v>3.5289999999999999</v>
      </c>
      <c r="AG8" s="235">
        <v>141.874</v>
      </c>
      <c r="AH8" s="341">
        <v>11.454000000000001</v>
      </c>
      <c r="AI8" s="334">
        <v>150.66399999999999</v>
      </c>
      <c r="AJ8" s="205">
        <v>2.1739999999999999</v>
      </c>
    </row>
    <row r="9" spans="1:36" ht="21" customHeight="1">
      <c r="A9" s="580" t="s">
        <v>224</v>
      </c>
      <c r="B9" s="235">
        <v>137.589</v>
      </c>
      <c r="C9" s="126">
        <v>6.7519999999999998</v>
      </c>
      <c r="D9" s="235">
        <v>229.95699999999999</v>
      </c>
      <c r="E9" s="341">
        <v>3.2850000000000001</v>
      </c>
      <c r="F9" s="235">
        <v>179.77199999999999</v>
      </c>
      <c r="G9" s="341">
        <v>3.008</v>
      </c>
      <c r="H9" s="235">
        <v>300.11399999999998</v>
      </c>
      <c r="I9" s="341">
        <v>11.92</v>
      </c>
      <c r="J9" s="235">
        <v>252.98699999999999</v>
      </c>
      <c r="K9" s="341">
        <v>7.6310000000000002</v>
      </c>
      <c r="L9" s="235">
        <v>239.339</v>
      </c>
      <c r="M9" s="341">
        <v>3.452</v>
      </c>
      <c r="N9" s="235">
        <v>188.732</v>
      </c>
      <c r="O9" s="341">
        <v>16.013000000000002</v>
      </c>
      <c r="P9" s="334">
        <v>199.69900000000001</v>
      </c>
      <c r="Q9" s="205">
        <v>2.0129999999999999</v>
      </c>
      <c r="T9" s="580" t="s">
        <v>224</v>
      </c>
      <c r="U9" s="235">
        <v>148.565</v>
      </c>
      <c r="V9" s="126">
        <v>6.6050000000000004</v>
      </c>
      <c r="W9" s="235">
        <v>229.81</v>
      </c>
      <c r="X9" s="341">
        <v>3.5449999999999999</v>
      </c>
      <c r="Y9" s="235">
        <v>183.834</v>
      </c>
      <c r="Z9" s="341">
        <v>3.1509999999999998</v>
      </c>
      <c r="AA9" s="235">
        <v>297.34100000000001</v>
      </c>
      <c r="AB9" s="341">
        <v>12.858000000000001</v>
      </c>
      <c r="AC9" s="235">
        <v>254.16200000000001</v>
      </c>
      <c r="AD9" s="341">
        <v>8.4380000000000006</v>
      </c>
      <c r="AE9" s="235">
        <v>238.172</v>
      </c>
      <c r="AF9" s="341">
        <v>3.6</v>
      </c>
      <c r="AG9" s="235">
        <v>190.184</v>
      </c>
      <c r="AH9" s="341">
        <v>16.609000000000002</v>
      </c>
      <c r="AI9" s="334">
        <v>204.03</v>
      </c>
      <c r="AJ9" s="205">
        <v>2.0550000000000002</v>
      </c>
    </row>
    <row r="10" spans="1:36" ht="21" customHeight="1">
      <c r="A10" s="580" t="s">
        <v>225</v>
      </c>
      <c r="B10" s="235">
        <v>187.68600000000001</v>
      </c>
      <c r="C10" s="126">
        <v>5.367</v>
      </c>
      <c r="D10" s="235">
        <v>276.35000000000002</v>
      </c>
      <c r="E10" s="341">
        <v>2.4500000000000002</v>
      </c>
      <c r="F10" s="235">
        <v>219.125</v>
      </c>
      <c r="G10" s="341">
        <v>2.7229999999999999</v>
      </c>
      <c r="H10" s="235">
        <v>330.834</v>
      </c>
      <c r="I10" s="341">
        <v>7.4980000000000002</v>
      </c>
      <c r="J10" s="235">
        <v>268.762</v>
      </c>
      <c r="K10" s="341">
        <v>6.2089999999999996</v>
      </c>
      <c r="L10" s="235">
        <v>261.09199999999998</v>
      </c>
      <c r="M10" s="341">
        <v>4.883</v>
      </c>
      <c r="N10" s="235">
        <v>243.63800000000001</v>
      </c>
      <c r="O10" s="341">
        <v>19.239999999999998</v>
      </c>
      <c r="P10" s="334">
        <v>237.875</v>
      </c>
      <c r="Q10" s="205">
        <v>1.7669999999999999</v>
      </c>
      <c r="T10" s="580" t="s">
        <v>225</v>
      </c>
      <c r="U10" s="235">
        <v>205.55</v>
      </c>
      <c r="V10" s="126">
        <v>5.4660000000000002</v>
      </c>
      <c r="W10" s="235">
        <v>276.13600000000002</v>
      </c>
      <c r="X10" s="341">
        <v>2.6030000000000002</v>
      </c>
      <c r="Y10" s="235">
        <v>223.34299999999999</v>
      </c>
      <c r="Z10" s="341">
        <v>2.8039999999999998</v>
      </c>
      <c r="AA10" s="235">
        <v>327.25599999999997</v>
      </c>
      <c r="AB10" s="341">
        <v>7.7359999999999998</v>
      </c>
      <c r="AC10" s="235">
        <v>274.81799999999998</v>
      </c>
      <c r="AD10" s="341">
        <v>5.8689999999999998</v>
      </c>
      <c r="AE10" s="235">
        <v>262.24</v>
      </c>
      <c r="AF10" s="341">
        <v>5.1630000000000003</v>
      </c>
      <c r="AG10" s="235">
        <v>234.85599999999999</v>
      </c>
      <c r="AH10" s="341">
        <v>19.818000000000001</v>
      </c>
      <c r="AI10" s="334">
        <v>243.608</v>
      </c>
      <c r="AJ10" s="205">
        <v>1.796</v>
      </c>
    </row>
    <row r="11" spans="1:36" ht="21" customHeight="1">
      <c r="A11" s="580" t="s">
        <v>226</v>
      </c>
      <c r="B11" s="235">
        <v>232.999</v>
      </c>
      <c r="C11" s="126">
        <v>4.0170000000000003</v>
      </c>
      <c r="D11" s="235">
        <v>301.08199999999999</v>
      </c>
      <c r="E11" s="341">
        <v>3.173</v>
      </c>
      <c r="F11" s="235">
        <v>242.60499999999999</v>
      </c>
      <c r="G11" s="341">
        <v>2.8359999999999999</v>
      </c>
      <c r="H11" s="235">
        <v>387.65699999999998</v>
      </c>
      <c r="I11" s="341">
        <v>5.0369999999999999</v>
      </c>
      <c r="J11" s="235">
        <v>317.10599999999999</v>
      </c>
      <c r="K11" s="341">
        <v>6.1589999999999998</v>
      </c>
      <c r="L11" s="235">
        <v>298.05200000000002</v>
      </c>
      <c r="M11" s="341">
        <v>4.1280000000000001</v>
      </c>
      <c r="N11" s="235">
        <v>234.06200000000001</v>
      </c>
      <c r="O11" s="341">
        <v>14.992000000000001</v>
      </c>
      <c r="P11" s="334">
        <v>267.298</v>
      </c>
      <c r="Q11" s="205">
        <v>1.843</v>
      </c>
      <c r="T11" s="580" t="s">
        <v>226</v>
      </c>
      <c r="U11" s="235">
        <v>250.62100000000001</v>
      </c>
      <c r="V11" s="126">
        <v>4.1029999999999998</v>
      </c>
      <c r="W11" s="235">
        <v>303.74299999999999</v>
      </c>
      <c r="X11" s="341">
        <v>3.4039999999999999</v>
      </c>
      <c r="Y11" s="235">
        <v>247.416</v>
      </c>
      <c r="Z11" s="341">
        <v>2.88</v>
      </c>
      <c r="AA11" s="235">
        <v>382.31799999999998</v>
      </c>
      <c r="AB11" s="341">
        <v>5.0449999999999999</v>
      </c>
      <c r="AC11" s="235">
        <v>319.68299999999999</v>
      </c>
      <c r="AD11" s="341">
        <v>7.14</v>
      </c>
      <c r="AE11" s="235">
        <v>299.44799999999998</v>
      </c>
      <c r="AF11" s="341">
        <v>4.3739999999999997</v>
      </c>
      <c r="AG11" s="235">
        <v>248.38200000000001</v>
      </c>
      <c r="AH11" s="341">
        <v>18.536999999999999</v>
      </c>
      <c r="AI11" s="334">
        <v>274.66000000000003</v>
      </c>
      <c r="AJ11" s="205">
        <v>1.875</v>
      </c>
    </row>
    <row r="12" spans="1:36" ht="21" customHeight="1">
      <c r="A12" s="580" t="s">
        <v>227</v>
      </c>
      <c r="B12" s="235">
        <v>271.24900000000002</v>
      </c>
      <c r="C12" s="126">
        <v>3.3250000000000002</v>
      </c>
      <c r="D12" s="235">
        <v>312.38799999999998</v>
      </c>
      <c r="E12" s="341">
        <v>3.5270000000000001</v>
      </c>
      <c r="F12" s="235">
        <v>273.608</v>
      </c>
      <c r="G12" s="341">
        <v>3.073</v>
      </c>
      <c r="H12" s="235">
        <v>416.26799999999997</v>
      </c>
      <c r="I12" s="341">
        <v>5.7030000000000003</v>
      </c>
      <c r="J12" s="235">
        <v>339.24</v>
      </c>
      <c r="K12" s="341">
        <v>6.0270000000000001</v>
      </c>
      <c r="L12" s="235">
        <v>312.07</v>
      </c>
      <c r="M12" s="341">
        <v>7.3529999999999998</v>
      </c>
      <c r="N12" s="235">
        <v>277.22199999999998</v>
      </c>
      <c r="O12" s="341">
        <v>8.9760000000000009</v>
      </c>
      <c r="P12" s="334">
        <v>290.78399999999999</v>
      </c>
      <c r="Q12" s="205">
        <v>1.8640000000000001</v>
      </c>
      <c r="T12" s="580" t="s">
        <v>227</v>
      </c>
      <c r="U12" s="235">
        <v>288.54199999999997</v>
      </c>
      <c r="V12" s="126">
        <v>3.4369999999999998</v>
      </c>
      <c r="W12" s="235">
        <v>311.98</v>
      </c>
      <c r="X12" s="341">
        <v>3.9350000000000001</v>
      </c>
      <c r="Y12" s="235">
        <v>277.32400000000001</v>
      </c>
      <c r="Z12" s="341">
        <v>3.3130000000000002</v>
      </c>
      <c r="AA12" s="235">
        <v>415.96600000000001</v>
      </c>
      <c r="AB12" s="341">
        <v>6.52</v>
      </c>
      <c r="AC12" s="235">
        <v>334.52199999999999</v>
      </c>
      <c r="AD12" s="341">
        <v>6.8019999999999996</v>
      </c>
      <c r="AE12" s="235">
        <v>314.35899999999998</v>
      </c>
      <c r="AF12" s="341">
        <v>7.8520000000000003</v>
      </c>
      <c r="AG12" s="235">
        <v>301.38499999999999</v>
      </c>
      <c r="AH12" s="341">
        <v>7.4480000000000004</v>
      </c>
      <c r="AI12" s="334">
        <v>298.60500000000002</v>
      </c>
      <c r="AJ12" s="205">
        <v>1.9790000000000001</v>
      </c>
    </row>
    <row r="13" spans="1:36" ht="21" customHeight="1">
      <c r="A13" s="580" t="s">
        <v>228</v>
      </c>
      <c r="B13" s="235">
        <v>296.47800000000001</v>
      </c>
      <c r="C13" s="126">
        <v>2.9049999999999998</v>
      </c>
      <c r="D13" s="235">
        <v>330.71899999999999</v>
      </c>
      <c r="E13" s="341">
        <v>2.93</v>
      </c>
      <c r="F13" s="235">
        <v>281.68900000000002</v>
      </c>
      <c r="G13" s="341">
        <v>4.08</v>
      </c>
      <c r="H13" s="235">
        <v>477.08300000000003</v>
      </c>
      <c r="I13" s="341">
        <v>6.5149999999999997</v>
      </c>
      <c r="J13" s="235">
        <v>333.23500000000001</v>
      </c>
      <c r="K13" s="341">
        <v>6.1589999999999998</v>
      </c>
      <c r="L13" s="235">
        <v>309.96699999999998</v>
      </c>
      <c r="M13" s="341">
        <v>61.174999999999997</v>
      </c>
      <c r="N13" s="235">
        <v>274.57900000000001</v>
      </c>
      <c r="O13" s="341">
        <v>23.738</v>
      </c>
      <c r="P13" s="334">
        <v>310.52499999999998</v>
      </c>
      <c r="Q13" s="205">
        <v>1.97</v>
      </c>
      <c r="T13" s="580" t="s">
        <v>228</v>
      </c>
      <c r="U13" s="235">
        <v>308.83699999999999</v>
      </c>
      <c r="V13" s="126">
        <v>3.0390000000000001</v>
      </c>
      <c r="W13" s="235">
        <v>329.22300000000001</v>
      </c>
      <c r="X13" s="341">
        <v>3.23</v>
      </c>
      <c r="Y13" s="235">
        <v>283.61799999999999</v>
      </c>
      <c r="Z13" s="341">
        <v>4.4080000000000004</v>
      </c>
      <c r="AA13" s="235">
        <v>465.58300000000003</v>
      </c>
      <c r="AB13" s="341">
        <v>8.2309999999999999</v>
      </c>
      <c r="AC13" s="235">
        <v>334.49900000000002</v>
      </c>
      <c r="AD13" s="341">
        <v>6.1820000000000004</v>
      </c>
      <c r="AE13" s="235">
        <v>309.96699999999998</v>
      </c>
      <c r="AF13" s="341">
        <v>61.174999999999997</v>
      </c>
      <c r="AG13" s="235">
        <v>293.64800000000002</v>
      </c>
      <c r="AH13" s="341">
        <v>27.099</v>
      </c>
      <c r="AI13" s="334">
        <v>315.15100000000001</v>
      </c>
      <c r="AJ13" s="205">
        <v>2.0859999999999999</v>
      </c>
    </row>
    <row r="14" spans="1:36" ht="21" customHeight="1">
      <c r="A14" s="580" t="s">
        <v>229</v>
      </c>
      <c r="B14" s="235">
        <v>309.899</v>
      </c>
      <c r="C14" s="126">
        <v>3.4009999999999998</v>
      </c>
      <c r="D14" s="235">
        <v>346.779</v>
      </c>
      <c r="E14" s="341">
        <v>3.74</v>
      </c>
      <c r="F14" s="235">
        <v>304.18599999999998</v>
      </c>
      <c r="G14" s="341">
        <v>5.5789999999999997</v>
      </c>
      <c r="H14" s="235">
        <v>489.40899999999999</v>
      </c>
      <c r="I14" s="341">
        <v>10.167</v>
      </c>
      <c r="J14" s="235">
        <v>314.54199999999997</v>
      </c>
      <c r="K14" s="341">
        <v>12.622</v>
      </c>
      <c r="L14" s="235"/>
      <c r="M14" s="341"/>
      <c r="N14" s="235">
        <v>269.69099999999997</v>
      </c>
      <c r="O14" s="341">
        <v>11.746</v>
      </c>
      <c r="P14" s="334">
        <v>322.209</v>
      </c>
      <c r="Q14" s="205">
        <v>2.448</v>
      </c>
      <c r="T14" s="580" t="s">
        <v>229</v>
      </c>
      <c r="U14" s="235">
        <v>327.13099999999997</v>
      </c>
      <c r="V14" s="126">
        <v>3.6110000000000002</v>
      </c>
      <c r="W14" s="235">
        <v>344.02800000000002</v>
      </c>
      <c r="X14" s="341">
        <v>4.4260000000000002</v>
      </c>
      <c r="Y14" s="235">
        <v>305.42700000000002</v>
      </c>
      <c r="Z14" s="341">
        <v>6.7969999999999997</v>
      </c>
      <c r="AA14" s="235">
        <v>455.21600000000001</v>
      </c>
      <c r="AB14" s="341">
        <v>11.724</v>
      </c>
      <c r="AC14" s="235">
        <v>317.38900000000001</v>
      </c>
      <c r="AD14" s="341">
        <v>14.319000000000001</v>
      </c>
      <c r="AE14" s="235"/>
      <c r="AF14" s="341"/>
      <c r="AG14" s="235">
        <v>266.56799999999998</v>
      </c>
      <c r="AH14" s="341">
        <v>17.792000000000002</v>
      </c>
      <c r="AI14" s="334">
        <v>330.86500000000001</v>
      </c>
      <c r="AJ14" s="205">
        <v>2.6680000000000001</v>
      </c>
    </row>
    <row r="15" spans="1:36" ht="21" customHeight="1">
      <c r="A15" s="580" t="s">
        <v>230</v>
      </c>
      <c r="B15" s="235">
        <v>301.05399999999997</v>
      </c>
      <c r="C15" s="126">
        <v>3.9630000000000001</v>
      </c>
      <c r="D15" s="235">
        <v>342.30500000000001</v>
      </c>
      <c r="E15" s="341">
        <v>5.6150000000000002</v>
      </c>
      <c r="F15" s="235">
        <v>276.089</v>
      </c>
      <c r="G15" s="341">
        <v>11.361000000000001</v>
      </c>
      <c r="H15" s="235">
        <v>494.267</v>
      </c>
      <c r="I15" s="341">
        <v>18.245000000000001</v>
      </c>
      <c r="J15" s="235">
        <v>275.07900000000001</v>
      </c>
      <c r="K15" s="341">
        <v>23.329000000000001</v>
      </c>
      <c r="L15" s="235">
        <v>211.36</v>
      </c>
      <c r="M15" s="341"/>
      <c r="N15" s="235">
        <v>293.94799999999998</v>
      </c>
      <c r="O15" s="341">
        <v>13.778</v>
      </c>
      <c r="P15" s="334">
        <v>309.26299999999998</v>
      </c>
      <c r="Q15" s="205">
        <v>3.2080000000000002</v>
      </c>
      <c r="T15" s="580" t="s">
        <v>230</v>
      </c>
      <c r="U15" s="235">
        <v>310.959</v>
      </c>
      <c r="V15" s="126">
        <v>4.3390000000000004</v>
      </c>
      <c r="W15" s="235">
        <v>340.53800000000001</v>
      </c>
      <c r="X15" s="341">
        <v>7.3289999999999997</v>
      </c>
      <c r="Y15" s="235">
        <v>275.27999999999997</v>
      </c>
      <c r="Z15" s="341">
        <v>12.920999999999999</v>
      </c>
      <c r="AA15" s="235">
        <v>484.39800000000002</v>
      </c>
      <c r="AB15" s="341">
        <v>23.792000000000002</v>
      </c>
      <c r="AC15" s="235">
        <v>278.11799999999999</v>
      </c>
      <c r="AD15" s="341">
        <v>19.245000000000001</v>
      </c>
      <c r="AE15" s="235">
        <v>211.36</v>
      </c>
      <c r="AF15" s="341"/>
      <c r="AG15" s="235">
        <v>283.22300000000001</v>
      </c>
      <c r="AH15" s="341">
        <v>17.488</v>
      </c>
      <c r="AI15" s="334">
        <v>314.95600000000002</v>
      </c>
      <c r="AJ15" s="205">
        <v>3.6269999999999998</v>
      </c>
    </row>
    <row r="16" spans="1:36" ht="21" customHeight="1">
      <c r="A16" s="580" t="s">
        <v>231</v>
      </c>
      <c r="B16" s="235">
        <v>296.88</v>
      </c>
      <c r="C16" s="126">
        <v>5.29</v>
      </c>
      <c r="D16" s="235">
        <v>343.63900000000001</v>
      </c>
      <c r="E16" s="341">
        <v>8.8390000000000004</v>
      </c>
      <c r="F16" s="235">
        <v>318.49900000000002</v>
      </c>
      <c r="G16" s="341">
        <v>16.111000000000001</v>
      </c>
      <c r="H16" s="235">
        <v>426.42200000000003</v>
      </c>
      <c r="I16" s="341">
        <v>38.716000000000001</v>
      </c>
      <c r="J16" s="235">
        <v>381.62200000000001</v>
      </c>
      <c r="K16" s="341">
        <v>9.3309999999999995</v>
      </c>
      <c r="L16" s="235"/>
      <c r="M16" s="341"/>
      <c r="N16" s="235">
        <v>293.31200000000001</v>
      </c>
      <c r="O16" s="341">
        <v>17.939</v>
      </c>
      <c r="P16" s="334">
        <v>310.44799999999998</v>
      </c>
      <c r="Q16" s="205">
        <v>4.3659999999999997</v>
      </c>
      <c r="T16" s="580" t="s">
        <v>231</v>
      </c>
      <c r="U16" s="235">
        <v>300.221</v>
      </c>
      <c r="V16" s="126">
        <v>6.5679999999999996</v>
      </c>
      <c r="W16" s="235">
        <v>317.36700000000002</v>
      </c>
      <c r="X16" s="341">
        <v>12.991</v>
      </c>
      <c r="Y16" s="235">
        <v>283.91399999999999</v>
      </c>
      <c r="Z16" s="341">
        <v>26.922999999999998</v>
      </c>
      <c r="AA16" s="235">
        <v>376.452</v>
      </c>
      <c r="AB16" s="341">
        <v>47.639000000000003</v>
      </c>
      <c r="AC16" s="235">
        <v>384.92</v>
      </c>
      <c r="AD16" s="341"/>
      <c r="AE16" s="235"/>
      <c r="AF16" s="341"/>
      <c r="AG16" s="235">
        <v>285.38400000000001</v>
      </c>
      <c r="AH16" s="341">
        <v>26.651</v>
      </c>
      <c r="AI16" s="334">
        <v>303.02800000000002</v>
      </c>
      <c r="AJ16" s="205">
        <v>5.56</v>
      </c>
    </row>
    <row r="17" spans="1:36" ht="21" customHeight="1">
      <c r="A17" s="580" t="s">
        <v>232</v>
      </c>
      <c r="B17" s="235">
        <v>297.97899999999998</v>
      </c>
      <c r="C17" s="126">
        <v>5.7969999999999997</v>
      </c>
      <c r="D17" s="235">
        <v>332.43599999999998</v>
      </c>
      <c r="E17" s="341">
        <v>9.27</v>
      </c>
      <c r="F17" s="235">
        <v>251.797</v>
      </c>
      <c r="G17" s="341">
        <v>30.645</v>
      </c>
      <c r="H17" s="235">
        <v>376.94</v>
      </c>
      <c r="I17" s="341">
        <v>54.774999999999999</v>
      </c>
      <c r="J17" s="235">
        <v>427.10700000000003</v>
      </c>
      <c r="K17" s="341">
        <v>64.036000000000001</v>
      </c>
      <c r="L17" s="235"/>
      <c r="M17" s="341"/>
      <c r="N17" s="235">
        <v>256.42</v>
      </c>
      <c r="O17" s="341">
        <v>17.783999999999999</v>
      </c>
      <c r="P17" s="334">
        <v>304.52499999999998</v>
      </c>
      <c r="Q17" s="205">
        <v>4.8769999999999998</v>
      </c>
      <c r="S17" s="548"/>
      <c r="T17" s="580" t="s">
        <v>232</v>
      </c>
      <c r="U17" s="235">
        <v>294.26400000000001</v>
      </c>
      <c r="V17" s="126">
        <v>7.39</v>
      </c>
      <c r="W17" s="235">
        <v>300.24200000000002</v>
      </c>
      <c r="X17" s="341">
        <v>15.349</v>
      </c>
      <c r="Y17" s="235">
        <v>209.78</v>
      </c>
      <c r="Z17" s="341"/>
      <c r="AA17" s="235">
        <v>296.52699999999999</v>
      </c>
      <c r="AB17" s="341">
        <v>83.649000000000001</v>
      </c>
      <c r="AC17" s="235">
        <v>190.83</v>
      </c>
      <c r="AD17" s="341"/>
      <c r="AE17" s="235"/>
      <c r="AF17" s="341"/>
      <c r="AG17" s="235">
        <v>256.42</v>
      </c>
      <c r="AH17" s="341">
        <v>17.783999999999999</v>
      </c>
      <c r="AI17" s="334">
        <v>291.96800000000002</v>
      </c>
      <c r="AJ17" s="205">
        <v>6.4290000000000003</v>
      </c>
    </row>
    <row r="18" spans="1:36" ht="21" customHeight="1">
      <c r="A18" s="580" t="s">
        <v>233</v>
      </c>
      <c r="B18" s="235">
        <v>298.46699999999998</v>
      </c>
      <c r="C18" s="126">
        <v>7.9180000000000001</v>
      </c>
      <c r="D18" s="235">
        <v>352.572</v>
      </c>
      <c r="E18" s="341">
        <v>13.349</v>
      </c>
      <c r="F18" s="235">
        <v>273.98399999999998</v>
      </c>
      <c r="G18" s="341">
        <v>64.024000000000001</v>
      </c>
      <c r="H18" s="235"/>
      <c r="I18" s="341"/>
      <c r="J18" s="235">
        <v>248.15</v>
      </c>
      <c r="K18" s="341"/>
      <c r="L18" s="235"/>
      <c r="M18" s="341"/>
      <c r="N18" s="235">
        <v>221.8</v>
      </c>
      <c r="O18" s="341">
        <v>40.353000000000002</v>
      </c>
      <c r="P18" s="334">
        <v>304.25299999999999</v>
      </c>
      <c r="Q18" s="205">
        <v>6.7880000000000003</v>
      </c>
      <c r="T18" s="580" t="s">
        <v>233</v>
      </c>
      <c r="U18" s="235">
        <v>291.50299999999999</v>
      </c>
      <c r="V18" s="126">
        <v>11.493</v>
      </c>
      <c r="W18" s="235">
        <v>308.55500000000001</v>
      </c>
      <c r="X18" s="341">
        <v>22.17</v>
      </c>
      <c r="Y18" s="235">
        <v>233.83</v>
      </c>
      <c r="Z18" s="341"/>
      <c r="AA18" s="235"/>
      <c r="AB18" s="341"/>
      <c r="AC18" s="235"/>
      <c r="AD18" s="341"/>
      <c r="AE18" s="235"/>
      <c r="AF18" s="341"/>
      <c r="AG18" s="235">
        <v>210.155</v>
      </c>
      <c r="AH18" s="341"/>
      <c r="AI18" s="334">
        <v>290.94</v>
      </c>
      <c r="AJ18" s="205">
        <v>10.28</v>
      </c>
    </row>
    <row r="19" spans="1:36" ht="21" customHeight="1">
      <c r="A19" s="580" t="s">
        <v>234</v>
      </c>
      <c r="B19" s="335">
        <v>268.10700000000003</v>
      </c>
      <c r="C19" s="339">
        <v>8.2129999999999992</v>
      </c>
      <c r="D19" s="235">
        <v>323.18700000000001</v>
      </c>
      <c r="E19" s="341">
        <v>7.8940000000000001</v>
      </c>
      <c r="F19" s="235">
        <v>226.77</v>
      </c>
      <c r="G19" s="341"/>
      <c r="H19" s="235"/>
      <c r="I19" s="341"/>
      <c r="J19" s="235">
        <v>313.29000000000002</v>
      </c>
      <c r="K19" s="341"/>
      <c r="L19" s="235"/>
      <c r="M19" s="341"/>
      <c r="N19" s="235"/>
      <c r="O19" s="341"/>
      <c r="P19" s="336">
        <v>278.28100000000001</v>
      </c>
      <c r="Q19" s="344">
        <v>6.7880000000000003</v>
      </c>
      <c r="T19" s="580" t="s">
        <v>234</v>
      </c>
      <c r="U19" s="335">
        <v>256.41899999999998</v>
      </c>
      <c r="V19" s="339">
        <v>12.656000000000001</v>
      </c>
      <c r="W19" s="235">
        <v>345.62200000000001</v>
      </c>
      <c r="X19" s="341">
        <v>8.2349999999999994</v>
      </c>
      <c r="Y19" s="235"/>
      <c r="Z19" s="341"/>
      <c r="AA19" s="235"/>
      <c r="AB19" s="341"/>
      <c r="AC19" s="235">
        <v>313.29000000000002</v>
      </c>
      <c r="AD19" s="341"/>
      <c r="AE19" s="235"/>
      <c r="AF19" s="341"/>
      <c r="AG19" s="235"/>
      <c r="AH19" s="341"/>
      <c r="AI19" s="336">
        <v>270.87299999999999</v>
      </c>
      <c r="AJ19" s="344">
        <v>10.555</v>
      </c>
    </row>
    <row r="20" spans="1:36" ht="21" customHeight="1">
      <c r="A20" s="581" t="s">
        <v>235</v>
      </c>
      <c r="B20" s="236">
        <v>264.22300000000001</v>
      </c>
      <c r="C20" s="127">
        <v>6.2</v>
      </c>
      <c r="D20" s="236">
        <v>292.70800000000003</v>
      </c>
      <c r="E20" s="342">
        <v>12.14</v>
      </c>
      <c r="F20" s="236"/>
      <c r="G20" s="342"/>
      <c r="H20" s="236"/>
      <c r="I20" s="342"/>
      <c r="J20" s="236"/>
      <c r="K20" s="342"/>
      <c r="L20" s="236"/>
      <c r="M20" s="342"/>
      <c r="N20" s="236">
        <v>251.565</v>
      </c>
      <c r="O20" s="342">
        <v>20.733000000000001</v>
      </c>
      <c r="P20" s="337">
        <v>266.25900000000001</v>
      </c>
      <c r="Q20" s="345">
        <v>5.6950000000000003</v>
      </c>
      <c r="T20" s="581" t="s">
        <v>235</v>
      </c>
      <c r="U20" s="236">
        <v>228.95</v>
      </c>
      <c r="V20" s="127">
        <v>9.8640000000000008</v>
      </c>
      <c r="W20" s="236">
        <v>230.07499999999999</v>
      </c>
      <c r="X20" s="342">
        <v>29.773</v>
      </c>
      <c r="Y20" s="236"/>
      <c r="Z20" s="342"/>
      <c r="AA20" s="236"/>
      <c r="AB20" s="342"/>
      <c r="AC20" s="236"/>
      <c r="AD20" s="342"/>
      <c r="AE20" s="236"/>
      <c r="AF20" s="342"/>
      <c r="AG20" s="236">
        <v>206.17</v>
      </c>
      <c r="AH20" s="342"/>
      <c r="AI20" s="337">
        <v>228.33600000000001</v>
      </c>
      <c r="AJ20" s="345">
        <v>9.19</v>
      </c>
    </row>
    <row r="21" spans="1:36" ht="21" customHeight="1">
      <c r="A21" s="583" t="s">
        <v>187</v>
      </c>
      <c r="B21" s="240">
        <v>246.34700000000001</v>
      </c>
      <c r="C21" s="206">
        <v>1.5509999999999999</v>
      </c>
      <c r="D21" s="240">
        <v>241.626</v>
      </c>
      <c r="E21" s="323">
        <v>2.0179999999999998</v>
      </c>
      <c r="F21" s="240">
        <v>190.23</v>
      </c>
      <c r="G21" s="206">
        <v>1.8169999999999999</v>
      </c>
      <c r="H21" s="240">
        <v>259.71899999999999</v>
      </c>
      <c r="I21" s="206">
        <v>5.0190000000000001</v>
      </c>
      <c r="J21" s="240">
        <v>219.57499999999999</v>
      </c>
      <c r="K21" s="206">
        <v>5.0069999999999997</v>
      </c>
      <c r="L21" s="240">
        <v>155.744</v>
      </c>
      <c r="M21" s="206">
        <v>3.4329999999999998</v>
      </c>
      <c r="N21" s="240">
        <v>189.73</v>
      </c>
      <c r="O21" s="323">
        <v>7.7229999999999999</v>
      </c>
      <c r="P21" s="240">
        <v>218.94900000000001</v>
      </c>
      <c r="Q21" s="207">
        <v>0.98499999999999999</v>
      </c>
      <c r="T21" s="583" t="s">
        <v>187</v>
      </c>
      <c r="U21" s="240">
        <v>249.19399999999999</v>
      </c>
      <c r="V21" s="206">
        <v>1.792</v>
      </c>
      <c r="W21" s="240">
        <v>231.233</v>
      </c>
      <c r="X21" s="323">
        <v>2.323</v>
      </c>
      <c r="Y21" s="240">
        <v>185.36</v>
      </c>
      <c r="Z21" s="206">
        <v>1.982</v>
      </c>
      <c r="AA21" s="240">
        <v>236.85</v>
      </c>
      <c r="AB21" s="206">
        <v>5.66</v>
      </c>
      <c r="AC21" s="240">
        <v>206.489</v>
      </c>
      <c r="AD21" s="206">
        <v>5.8879999999999999</v>
      </c>
      <c r="AE21" s="240">
        <v>153.01400000000001</v>
      </c>
      <c r="AF21" s="206">
        <v>3.569</v>
      </c>
      <c r="AG21" s="240">
        <v>180.44800000000001</v>
      </c>
      <c r="AH21" s="323">
        <v>8.7550000000000008</v>
      </c>
      <c r="AI21" s="240">
        <v>211.672</v>
      </c>
      <c r="AJ21" s="207">
        <v>1.111</v>
      </c>
    </row>
    <row r="22" spans="1:36" ht="10.5" customHeight="1">
      <c r="B22" s="338"/>
      <c r="D22" s="338"/>
      <c r="F22" s="338"/>
      <c r="H22" s="338"/>
      <c r="J22" s="338"/>
      <c r="L22" s="338"/>
      <c r="N22" s="338"/>
      <c r="P22" s="338"/>
      <c r="U22" s="338"/>
      <c r="W22" s="338"/>
      <c r="Y22" s="338"/>
      <c r="AA22" s="338"/>
      <c r="AC22" s="338"/>
      <c r="AE22" s="338"/>
      <c r="AG22" s="338"/>
      <c r="AI22" s="338"/>
    </row>
    <row r="23" spans="1:36" ht="17.25" customHeight="1">
      <c r="A23" s="760" t="s">
        <v>100</v>
      </c>
      <c r="B23" s="698"/>
      <c r="C23" s="698"/>
      <c r="D23" s="698"/>
      <c r="E23" s="698"/>
      <c r="F23" s="698"/>
      <c r="G23" s="698"/>
      <c r="H23" s="698"/>
      <c r="I23" s="698"/>
      <c r="J23" s="698"/>
      <c r="K23" s="698"/>
      <c r="L23" s="698"/>
      <c r="M23" s="698"/>
      <c r="N23" s="698"/>
      <c r="O23" s="698"/>
      <c r="P23" s="698"/>
      <c r="Q23" s="699"/>
      <c r="T23" s="760" t="s">
        <v>100</v>
      </c>
      <c r="U23" s="698"/>
      <c r="V23" s="698"/>
      <c r="W23" s="698"/>
      <c r="X23" s="698"/>
      <c r="Y23" s="698"/>
      <c r="Z23" s="698"/>
      <c r="AA23" s="698"/>
      <c r="AB23" s="698"/>
      <c r="AC23" s="698"/>
      <c r="AD23" s="698"/>
      <c r="AE23" s="698"/>
      <c r="AF23" s="698"/>
      <c r="AG23" s="698"/>
      <c r="AH23" s="698"/>
      <c r="AI23" s="698"/>
      <c r="AJ23" s="699"/>
    </row>
    <row r="24" spans="1:36" ht="15.75" customHeight="1">
      <c r="A24" s="761" t="s">
        <v>237</v>
      </c>
      <c r="B24" s="639" t="s">
        <v>219</v>
      </c>
      <c r="C24" s="668"/>
      <c r="D24" s="668"/>
      <c r="E24" s="668"/>
      <c r="F24" s="668"/>
      <c r="G24" s="668"/>
      <c r="H24" s="668"/>
      <c r="I24" s="668"/>
      <c r="J24" s="668"/>
      <c r="K24" s="668"/>
      <c r="L24" s="668"/>
      <c r="M24" s="668"/>
      <c r="N24" s="668"/>
      <c r="O24" s="668"/>
      <c r="P24" s="668"/>
      <c r="Q24" s="764"/>
      <c r="T24" s="761" t="s">
        <v>237</v>
      </c>
      <c r="U24" s="639" t="s">
        <v>219</v>
      </c>
      <c r="V24" s="668"/>
      <c r="W24" s="668"/>
      <c r="X24" s="668"/>
      <c r="Y24" s="668"/>
      <c r="Z24" s="668"/>
      <c r="AA24" s="668"/>
      <c r="AB24" s="668"/>
      <c r="AC24" s="668"/>
      <c r="AD24" s="668"/>
      <c r="AE24" s="668"/>
      <c r="AF24" s="668"/>
      <c r="AG24" s="668"/>
      <c r="AH24" s="668"/>
      <c r="AI24" s="668"/>
      <c r="AJ24" s="764"/>
    </row>
    <row r="25" spans="1:36" ht="15.75" customHeight="1">
      <c r="A25" s="762"/>
      <c r="B25" s="765" t="s">
        <v>93</v>
      </c>
      <c r="C25" s="766"/>
      <c r="D25" s="765" t="s">
        <v>94</v>
      </c>
      <c r="E25" s="758"/>
      <c r="F25" s="765" t="s">
        <v>95</v>
      </c>
      <c r="G25" s="766"/>
      <c r="H25" s="765" t="s">
        <v>96</v>
      </c>
      <c r="I25" s="766"/>
      <c r="J25" s="765" t="s">
        <v>97</v>
      </c>
      <c r="K25" s="766"/>
      <c r="L25" s="765" t="s">
        <v>98</v>
      </c>
      <c r="M25" s="766"/>
      <c r="N25" s="765" t="s">
        <v>99</v>
      </c>
      <c r="O25" s="766"/>
      <c r="P25" s="765" t="s">
        <v>105</v>
      </c>
      <c r="Q25" s="759"/>
      <c r="T25" s="762"/>
      <c r="U25" s="765" t="s">
        <v>93</v>
      </c>
      <c r="V25" s="766"/>
      <c r="W25" s="765" t="s">
        <v>94</v>
      </c>
      <c r="X25" s="758"/>
      <c r="Y25" s="765" t="s">
        <v>95</v>
      </c>
      <c r="Z25" s="766"/>
      <c r="AA25" s="765" t="s">
        <v>96</v>
      </c>
      <c r="AB25" s="766"/>
      <c r="AC25" s="765" t="s">
        <v>97</v>
      </c>
      <c r="AD25" s="766"/>
      <c r="AE25" s="765" t="s">
        <v>98</v>
      </c>
      <c r="AF25" s="766"/>
      <c r="AG25" s="765" t="s">
        <v>99</v>
      </c>
      <c r="AH25" s="766"/>
      <c r="AI25" s="765" t="s">
        <v>105</v>
      </c>
      <c r="AJ25" s="759"/>
    </row>
    <row r="26" spans="1:36" ht="27" customHeight="1">
      <c r="A26" s="763"/>
      <c r="B26" s="330" t="s">
        <v>272</v>
      </c>
      <c r="C26" s="278" t="s">
        <v>236</v>
      </c>
      <c r="D26" s="330" t="s">
        <v>272</v>
      </c>
      <c r="E26" s="278" t="s">
        <v>236</v>
      </c>
      <c r="F26" s="330" t="s">
        <v>272</v>
      </c>
      <c r="G26" s="278" t="s">
        <v>236</v>
      </c>
      <c r="H26" s="330" t="s">
        <v>272</v>
      </c>
      <c r="I26" s="278" t="s">
        <v>236</v>
      </c>
      <c r="J26" s="330" t="s">
        <v>272</v>
      </c>
      <c r="K26" s="278" t="s">
        <v>236</v>
      </c>
      <c r="L26" s="330" t="s">
        <v>272</v>
      </c>
      <c r="M26" s="278" t="s">
        <v>236</v>
      </c>
      <c r="N26" s="330" t="s">
        <v>272</v>
      </c>
      <c r="O26" s="278" t="s">
        <v>236</v>
      </c>
      <c r="P26" s="330" t="s">
        <v>272</v>
      </c>
      <c r="Q26" s="307" t="s">
        <v>236</v>
      </c>
      <c r="T26" s="763"/>
      <c r="U26" s="330" t="s">
        <v>272</v>
      </c>
      <c r="V26" s="278" t="s">
        <v>236</v>
      </c>
      <c r="W26" s="330" t="s">
        <v>272</v>
      </c>
      <c r="X26" s="278" t="s">
        <v>236</v>
      </c>
      <c r="Y26" s="330" t="s">
        <v>272</v>
      </c>
      <c r="Z26" s="278" t="s">
        <v>236</v>
      </c>
      <c r="AA26" s="330" t="s">
        <v>272</v>
      </c>
      <c r="AB26" s="278" t="s">
        <v>236</v>
      </c>
      <c r="AC26" s="330" t="s">
        <v>272</v>
      </c>
      <c r="AD26" s="278" t="s">
        <v>236</v>
      </c>
      <c r="AE26" s="330" t="s">
        <v>272</v>
      </c>
      <c r="AF26" s="278" t="s">
        <v>236</v>
      </c>
      <c r="AG26" s="330" t="s">
        <v>272</v>
      </c>
      <c r="AH26" s="278" t="s">
        <v>236</v>
      </c>
      <c r="AI26" s="330" t="s">
        <v>272</v>
      </c>
      <c r="AJ26" s="307" t="s">
        <v>236</v>
      </c>
    </row>
    <row r="27" spans="1:36" ht="18.75" customHeight="1">
      <c r="A27" s="579" t="s">
        <v>221</v>
      </c>
      <c r="B27" s="332">
        <v>7.2679999999999998</v>
      </c>
      <c r="C27" s="125">
        <v>28.335999999999999</v>
      </c>
      <c r="D27" s="332">
        <v>8.3049999999999997</v>
      </c>
      <c r="E27" s="340">
        <v>14.172000000000001</v>
      </c>
      <c r="F27" s="332">
        <v>8.93</v>
      </c>
      <c r="G27" s="340">
        <v>19.864000000000001</v>
      </c>
      <c r="H27" s="332">
        <v>20.619</v>
      </c>
      <c r="I27" s="340">
        <v>24.132000000000001</v>
      </c>
      <c r="J27" s="332">
        <v>10.926</v>
      </c>
      <c r="K27" s="340">
        <v>46.186999999999998</v>
      </c>
      <c r="L27" s="332">
        <v>20.026</v>
      </c>
      <c r="M27" s="340">
        <v>35.435000000000002</v>
      </c>
      <c r="N27" s="332">
        <v>11.583</v>
      </c>
      <c r="O27" s="340">
        <v>73.866</v>
      </c>
      <c r="P27" s="333">
        <v>11.003</v>
      </c>
      <c r="Q27" s="343">
        <v>11.116</v>
      </c>
      <c r="T27" s="579" t="s">
        <v>221</v>
      </c>
      <c r="U27" s="332">
        <v>7.4029999999999996</v>
      </c>
      <c r="V27" s="125">
        <v>30.64</v>
      </c>
      <c r="W27" s="332">
        <v>8.3019999999999996</v>
      </c>
      <c r="X27" s="340">
        <v>14.16</v>
      </c>
      <c r="Y27" s="332">
        <v>8.6430000000000007</v>
      </c>
      <c r="Z27" s="340">
        <v>21.475000000000001</v>
      </c>
      <c r="AA27" s="332">
        <v>19.126999999999999</v>
      </c>
      <c r="AB27" s="340">
        <v>30.015000000000001</v>
      </c>
      <c r="AC27" s="332">
        <v>11.125999999999999</v>
      </c>
      <c r="AD27" s="340">
        <v>49.276000000000003</v>
      </c>
      <c r="AE27" s="332">
        <v>19.428000000000001</v>
      </c>
      <c r="AF27" s="340">
        <v>42.267000000000003</v>
      </c>
      <c r="AG27" s="332">
        <v>12.574999999999999</v>
      </c>
      <c r="AH27" s="340"/>
      <c r="AI27" s="333">
        <v>10.551</v>
      </c>
      <c r="AJ27" s="343">
        <v>12.087</v>
      </c>
    </row>
    <row r="28" spans="1:36" ht="18.75" customHeight="1">
      <c r="A28" s="580" t="s">
        <v>222</v>
      </c>
      <c r="B28" s="235">
        <v>44.825000000000003</v>
      </c>
      <c r="C28" s="126">
        <v>13.308</v>
      </c>
      <c r="D28" s="235">
        <v>62.21</v>
      </c>
      <c r="E28" s="341">
        <v>10.004</v>
      </c>
      <c r="F28" s="235">
        <v>68.045000000000002</v>
      </c>
      <c r="G28" s="341">
        <v>7.5389999999999997</v>
      </c>
      <c r="H28" s="235">
        <v>124.197</v>
      </c>
      <c r="I28" s="341">
        <v>12.148999999999999</v>
      </c>
      <c r="J28" s="235">
        <v>104.61</v>
      </c>
      <c r="K28" s="341">
        <v>20.672000000000001</v>
      </c>
      <c r="L28" s="235">
        <v>107.166</v>
      </c>
      <c r="M28" s="341">
        <v>10.932</v>
      </c>
      <c r="N28" s="235">
        <v>45.290999999999997</v>
      </c>
      <c r="O28" s="341">
        <v>58.082999999999998</v>
      </c>
      <c r="P28" s="334">
        <v>68.471999999999994</v>
      </c>
      <c r="Q28" s="205">
        <v>5.2249999999999996</v>
      </c>
      <c r="T28" s="580" t="s">
        <v>222</v>
      </c>
      <c r="U28" s="235">
        <v>46.076000000000001</v>
      </c>
      <c r="V28" s="126">
        <v>13.759</v>
      </c>
      <c r="W28" s="235">
        <v>63.046999999999997</v>
      </c>
      <c r="X28" s="341">
        <v>10.795999999999999</v>
      </c>
      <c r="Y28" s="235">
        <v>70.119</v>
      </c>
      <c r="Z28" s="341">
        <v>7.8639999999999999</v>
      </c>
      <c r="AA28" s="235">
        <v>121.28400000000001</v>
      </c>
      <c r="AB28" s="341">
        <v>14.68</v>
      </c>
      <c r="AC28" s="235">
        <v>109.258</v>
      </c>
      <c r="AD28" s="341">
        <v>24.484000000000002</v>
      </c>
      <c r="AE28" s="235">
        <v>109.075</v>
      </c>
      <c r="AF28" s="341">
        <v>12.206</v>
      </c>
      <c r="AG28" s="235">
        <v>32.938000000000002</v>
      </c>
      <c r="AH28" s="341">
        <v>66.426000000000002</v>
      </c>
      <c r="AI28" s="334">
        <v>68.695999999999998</v>
      </c>
      <c r="AJ28" s="205">
        <v>5.569</v>
      </c>
    </row>
    <row r="29" spans="1:36" ht="18.75" customHeight="1">
      <c r="A29" s="580" t="s">
        <v>223</v>
      </c>
      <c r="B29" s="235">
        <v>92.492000000000004</v>
      </c>
      <c r="C29" s="126">
        <v>9.9740000000000002</v>
      </c>
      <c r="D29" s="235">
        <v>157.66800000000001</v>
      </c>
      <c r="E29" s="341">
        <v>6.7949999999999999</v>
      </c>
      <c r="F29" s="235">
        <v>131.09399999999999</v>
      </c>
      <c r="G29" s="341">
        <v>4.7110000000000003</v>
      </c>
      <c r="H29" s="235">
        <v>198.465</v>
      </c>
      <c r="I29" s="341">
        <v>14.016</v>
      </c>
      <c r="J29" s="235">
        <v>174.101</v>
      </c>
      <c r="K29" s="341">
        <v>11.337</v>
      </c>
      <c r="L29" s="235">
        <v>202.18100000000001</v>
      </c>
      <c r="M29" s="341">
        <v>6.9210000000000003</v>
      </c>
      <c r="N29" s="235">
        <v>151.38</v>
      </c>
      <c r="O29" s="341">
        <v>32.082999999999998</v>
      </c>
      <c r="P29" s="334">
        <v>138.57</v>
      </c>
      <c r="Q29" s="205">
        <v>3.59</v>
      </c>
      <c r="T29" s="580" t="s">
        <v>223</v>
      </c>
      <c r="U29" s="235">
        <v>99.899000000000001</v>
      </c>
      <c r="V29" s="126">
        <v>9.6419999999999995</v>
      </c>
      <c r="W29" s="235">
        <v>155.43299999999999</v>
      </c>
      <c r="X29" s="341">
        <v>7.4169999999999998</v>
      </c>
      <c r="Y29" s="235">
        <v>135.28</v>
      </c>
      <c r="Z29" s="341">
        <v>5.0259999999999998</v>
      </c>
      <c r="AA29" s="235">
        <v>195.17400000000001</v>
      </c>
      <c r="AB29" s="341">
        <v>15.87</v>
      </c>
      <c r="AC29" s="235">
        <v>174.95</v>
      </c>
      <c r="AD29" s="341">
        <v>10.612</v>
      </c>
      <c r="AE29" s="235">
        <v>199.16399999999999</v>
      </c>
      <c r="AF29" s="341">
        <v>7.9039999999999999</v>
      </c>
      <c r="AG29" s="235">
        <v>151.38</v>
      </c>
      <c r="AH29" s="341">
        <v>32.082999999999998</v>
      </c>
      <c r="AI29" s="334">
        <v>141.02199999999999</v>
      </c>
      <c r="AJ29" s="205">
        <v>3.7290000000000001</v>
      </c>
    </row>
    <row r="30" spans="1:36" ht="18.75" customHeight="1">
      <c r="A30" s="580" t="s">
        <v>224</v>
      </c>
      <c r="B30" s="235">
        <v>125.721</v>
      </c>
      <c r="C30" s="126">
        <v>10.122999999999999</v>
      </c>
      <c r="D30" s="235">
        <v>225.36500000000001</v>
      </c>
      <c r="E30" s="341">
        <v>3.9350000000000001</v>
      </c>
      <c r="F30" s="235">
        <v>171.965</v>
      </c>
      <c r="G30" s="341">
        <v>4.4509999999999996</v>
      </c>
      <c r="H30" s="235">
        <v>318.31900000000002</v>
      </c>
      <c r="I30" s="341">
        <v>15.292999999999999</v>
      </c>
      <c r="J30" s="235">
        <v>246.85</v>
      </c>
      <c r="K30" s="341">
        <v>12.941000000000001</v>
      </c>
      <c r="L30" s="235">
        <v>248.64500000000001</v>
      </c>
      <c r="M30" s="341">
        <v>6.9740000000000002</v>
      </c>
      <c r="N30" s="235">
        <v>232.792</v>
      </c>
      <c r="O30" s="341">
        <v>35.917000000000002</v>
      </c>
      <c r="P30" s="334">
        <v>188.85300000000001</v>
      </c>
      <c r="Q30" s="205">
        <v>3.1539999999999999</v>
      </c>
      <c r="T30" s="580" t="s">
        <v>224</v>
      </c>
      <c r="U30" s="235">
        <v>134.39099999999999</v>
      </c>
      <c r="V30" s="126">
        <v>10.797000000000001</v>
      </c>
      <c r="W30" s="235">
        <v>224.18</v>
      </c>
      <c r="X30" s="341">
        <v>4.3170000000000002</v>
      </c>
      <c r="Y30" s="235">
        <v>177.65799999999999</v>
      </c>
      <c r="Z30" s="341">
        <v>4.9210000000000003</v>
      </c>
      <c r="AA30" s="235">
        <v>310.56900000000002</v>
      </c>
      <c r="AB30" s="341">
        <v>17.975999999999999</v>
      </c>
      <c r="AC30" s="235">
        <v>242.98599999999999</v>
      </c>
      <c r="AD30" s="341">
        <v>17.533999999999999</v>
      </c>
      <c r="AE30" s="235">
        <v>244.023</v>
      </c>
      <c r="AF30" s="341">
        <v>8.19</v>
      </c>
      <c r="AG30" s="235">
        <v>264.97500000000002</v>
      </c>
      <c r="AH30" s="341"/>
      <c r="AI30" s="334">
        <v>192.65600000000001</v>
      </c>
      <c r="AJ30" s="205">
        <v>3.415</v>
      </c>
    </row>
    <row r="31" spans="1:36" ht="18.75" customHeight="1">
      <c r="A31" s="580" t="s">
        <v>225</v>
      </c>
      <c r="B31" s="235">
        <v>168.477</v>
      </c>
      <c r="C31" s="126">
        <v>7.9409999999999998</v>
      </c>
      <c r="D31" s="235">
        <v>278.50700000000001</v>
      </c>
      <c r="E31" s="341">
        <v>3.3959999999999999</v>
      </c>
      <c r="F31" s="235">
        <v>210.226</v>
      </c>
      <c r="G31" s="341">
        <v>4.8010000000000002</v>
      </c>
      <c r="H31" s="235">
        <v>364.27199999999999</v>
      </c>
      <c r="I31" s="341">
        <v>14.486000000000001</v>
      </c>
      <c r="J31" s="235">
        <v>254.76</v>
      </c>
      <c r="K31" s="341">
        <v>13.492000000000001</v>
      </c>
      <c r="L31" s="235">
        <v>261.09899999999999</v>
      </c>
      <c r="M31" s="341">
        <v>8.4440000000000008</v>
      </c>
      <c r="N31" s="235">
        <v>330.07499999999999</v>
      </c>
      <c r="O31" s="341"/>
      <c r="P31" s="334">
        <v>229.547</v>
      </c>
      <c r="Q31" s="205">
        <v>2.97</v>
      </c>
      <c r="T31" s="580" t="s">
        <v>225</v>
      </c>
      <c r="U31" s="235">
        <v>194.28899999999999</v>
      </c>
      <c r="V31" s="126">
        <v>8.7870000000000008</v>
      </c>
      <c r="W31" s="235">
        <v>276.46100000000001</v>
      </c>
      <c r="X31" s="341">
        <v>3.7879999999999998</v>
      </c>
      <c r="Y31" s="235">
        <v>217.43299999999999</v>
      </c>
      <c r="Z31" s="341">
        <v>5.2969999999999997</v>
      </c>
      <c r="AA31" s="235">
        <v>357.22199999999998</v>
      </c>
      <c r="AB31" s="341">
        <v>16.331</v>
      </c>
      <c r="AC31" s="235">
        <v>275.3</v>
      </c>
      <c r="AD31" s="341">
        <v>14.641999999999999</v>
      </c>
      <c r="AE31" s="235">
        <v>260.62900000000002</v>
      </c>
      <c r="AF31" s="341">
        <v>10.013999999999999</v>
      </c>
      <c r="AG31" s="235">
        <v>299.22000000000003</v>
      </c>
      <c r="AH31" s="341"/>
      <c r="AI31" s="334">
        <v>239.46199999999999</v>
      </c>
      <c r="AJ31" s="205">
        <v>3.19</v>
      </c>
    </row>
    <row r="32" spans="1:36" ht="18.75" customHeight="1">
      <c r="A32" s="580" t="s">
        <v>226</v>
      </c>
      <c r="B32" s="235">
        <v>221.57599999999999</v>
      </c>
      <c r="C32" s="126">
        <v>5.6609999999999996</v>
      </c>
      <c r="D32" s="235">
        <v>299.90300000000002</v>
      </c>
      <c r="E32" s="341">
        <v>4.8630000000000004</v>
      </c>
      <c r="F32" s="235">
        <v>233.578</v>
      </c>
      <c r="G32" s="341">
        <v>5.0350000000000001</v>
      </c>
      <c r="H32" s="235">
        <v>399.00299999999999</v>
      </c>
      <c r="I32" s="341">
        <v>8.8059999999999992</v>
      </c>
      <c r="J32" s="235">
        <v>329.017</v>
      </c>
      <c r="K32" s="341">
        <v>8.6869999999999994</v>
      </c>
      <c r="L32" s="235">
        <v>294.54000000000002</v>
      </c>
      <c r="M32" s="341">
        <v>8.3249999999999993</v>
      </c>
      <c r="N32" s="235">
        <v>237.55600000000001</v>
      </c>
      <c r="O32" s="341">
        <v>19.152999999999999</v>
      </c>
      <c r="P32" s="334">
        <v>258.45</v>
      </c>
      <c r="Q32" s="205">
        <v>3.0379999999999998</v>
      </c>
      <c r="T32" s="580" t="s">
        <v>226</v>
      </c>
      <c r="U32" s="235">
        <v>249.87299999999999</v>
      </c>
      <c r="V32" s="126">
        <v>6.0279999999999996</v>
      </c>
      <c r="W32" s="235">
        <v>306.30599999999998</v>
      </c>
      <c r="X32" s="341">
        <v>5.6319999999999997</v>
      </c>
      <c r="Y32" s="235">
        <v>242.226</v>
      </c>
      <c r="Z32" s="341">
        <v>5.27</v>
      </c>
      <c r="AA32" s="235">
        <v>381.15800000000002</v>
      </c>
      <c r="AB32" s="341">
        <v>9.4939999999999998</v>
      </c>
      <c r="AC32" s="235">
        <v>347.61500000000001</v>
      </c>
      <c r="AD32" s="341">
        <v>10.827999999999999</v>
      </c>
      <c r="AE32" s="235">
        <v>301.88</v>
      </c>
      <c r="AF32" s="341">
        <v>10.624000000000001</v>
      </c>
      <c r="AG32" s="235">
        <v>261.27</v>
      </c>
      <c r="AH32" s="341"/>
      <c r="AI32" s="334">
        <v>272.411</v>
      </c>
      <c r="AJ32" s="205">
        <v>3.24</v>
      </c>
    </row>
    <row r="33" spans="1:36" ht="18.75" customHeight="1">
      <c r="A33" s="580" t="s">
        <v>227</v>
      </c>
      <c r="B33" s="235">
        <v>253.46600000000001</v>
      </c>
      <c r="C33" s="126">
        <v>4.7210000000000001</v>
      </c>
      <c r="D33" s="235">
        <v>314.685</v>
      </c>
      <c r="E33" s="341">
        <v>5.3159999999999998</v>
      </c>
      <c r="F33" s="235">
        <v>269.815</v>
      </c>
      <c r="G33" s="341">
        <v>4.8490000000000002</v>
      </c>
      <c r="H33" s="235">
        <v>470.45800000000003</v>
      </c>
      <c r="I33" s="341">
        <v>7.351</v>
      </c>
      <c r="J33" s="235">
        <v>336.95400000000001</v>
      </c>
      <c r="K33" s="341">
        <v>11.061</v>
      </c>
      <c r="L33" s="235">
        <v>283.54500000000002</v>
      </c>
      <c r="M33" s="341">
        <v>13.182</v>
      </c>
      <c r="N33" s="235">
        <v>264.35500000000002</v>
      </c>
      <c r="O33" s="341">
        <v>26.725000000000001</v>
      </c>
      <c r="P33" s="334">
        <v>282.15199999999999</v>
      </c>
      <c r="Q33" s="205">
        <v>2.94</v>
      </c>
      <c r="T33" s="580" t="s">
        <v>227</v>
      </c>
      <c r="U33" s="235">
        <v>274.74700000000001</v>
      </c>
      <c r="V33" s="126">
        <v>5.2610000000000001</v>
      </c>
      <c r="W33" s="235">
        <v>316.654</v>
      </c>
      <c r="X33" s="341">
        <v>6.8129999999999997</v>
      </c>
      <c r="Y33" s="235">
        <v>281.22399999999999</v>
      </c>
      <c r="Z33" s="341">
        <v>5.8109999999999999</v>
      </c>
      <c r="AA33" s="235">
        <v>489.358</v>
      </c>
      <c r="AB33" s="341">
        <v>8.6750000000000007</v>
      </c>
      <c r="AC33" s="235">
        <v>325.97000000000003</v>
      </c>
      <c r="AD33" s="341">
        <v>16.75</v>
      </c>
      <c r="AE33" s="235">
        <v>297.10000000000002</v>
      </c>
      <c r="AF33" s="341">
        <v>14.250999999999999</v>
      </c>
      <c r="AG33" s="235">
        <v>356.5</v>
      </c>
      <c r="AH33" s="341"/>
      <c r="AI33" s="334">
        <v>295.76799999999997</v>
      </c>
      <c r="AJ33" s="205">
        <v>3.4889999999999999</v>
      </c>
    </row>
    <row r="34" spans="1:36" ht="18.75" customHeight="1">
      <c r="A34" s="580" t="s">
        <v>228</v>
      </c>
      <c r="B34" s="235">
        <v>286.06</v>
      </c>
      <c r="C34" s="126">
        <v>4.1829999999999998</v>
      </c>
      <c r="D34" s="235">
        <v>341.49099999999999</v>
      </c>
      <c r="E34" s="341">
        <v>4.125</v>
      </c>
      <c r="F34" s="235">
        <v>291.01</v>
      </c>
      <c r="G34" s="341">
        <v>5.6360000000000001</v>
      </c>
      <c r="H34" s="235">
        <v>498.71499999999997</v>
      </c>
      <c r="I34" s="341">
        <v>7.452</v>
      </c>
      <c r="J34" s="235">
        <v>338.37799999999999</v>
      </c>
      <c r="K34" s="341">
        <v>9.7639999999999993</v>
      </c>
      <c r="L34" s="235">
        <v>325.25</v>
      </c>
      <c r="M34" s="341"/>
      <c r="N34" s="235">
        <v>222.715</v>
      </c>
      <c r="O34" s="341"/>
      <c r="P34" s="334">
        <v>311.69</v>
      </c>
      <c r="Q34" s="205">
        <v>2.871</v>
      </c>
      <c r="T34" s="580" t="s">
        <v>228</v>
      </c>
      <c r="U34" s="235">
        <v>304.315</v>
      </c>
      <c r="V34" s="126">
        <v>4.6429999999999998</v>
      </c>
      <c r="W34" s="235">
        <v>338.43299999999999</v>
      </c>
      <c r="X34" s="341">
        <v>5.2229999999999999</v>
      </c>
      <c r="Y34" s="235">
        <v>303.49299999999999</v>
      </c>
      <c r="Z34" s="341">
        <v>6.3789999999999996</v>
      </c>
      <c r="AA34" s="235">
        <v>488.733</v>
      </c>
      <c r="AB34" s="341">
        <v>10.965999999999999</v>
      </c>
      <c r="AC34" s="235">
        <v>348.99400000000003</v>
      </c>
      <c r="AD34" s="341">
        <v>6.9320000000000004</v>
      </c>
      <c r="AE34" s="235">
        <v>325.25</v>
      </c>
      <c r="AF34" s="341"/>
      <c r="AG34" s="235">
        <v>268.33999999999997</v>
      </c>
      <c r="AH34" s="341"/>
      <c r="AI34" s="334">
        <v>321.33100000000002</v>
      </c>
      <c r="AJ34" s="205">
        <v>3.2320000000000002</v>
      </c>
    </row>
    <row r="35" spans="1:36" ht="18.75" customHeight="1">
      <c r="A35" s="580" t="s">
        <v>229</v>
      </c>
      <c r="B35" s="235">
        <v>302.69099999999997</v>
      </c>
      <c r="C35" s="126">
        <v>4.5890000000000004</v>
      </c>
      <c r="D35" s="235">
        <v>347.858</v>
      </c>
      <c r="E35" s="341">
        <v>5.18</v>
      </c>
      <c r="F35" s="235">
        <v>325.35000000000002</v>
      </c>
      <c r="G35" s="341">
        <v>7.1879999999999997</v>
      </c>
      <c r="H35" s="235">
        <v>500.12700000000001</v>
      </c>
      <c r="I35" s="341">
        <v>15.218999999999999</v>
      </c>
      <c r="J35" s="235">
        <v>333.78100000000001</v>
      </c>
      <c r="K35" s="341">
        <v>18.823</v>
      </c>
      <c r="L35" s="235"/>
      <c r="M35" s="341"/>
      <c r="N35" s="235">
        <v>282.69499999999999</v>
      </c>
      <c r="O35" s="341"/>
      <c r="P35" s="334">
        <v>320.83800000000002</v>
      </c>
      <c r="Q35" s="205">
        <v>3.4239999999999999</v>
      </c>
      <c r="T35" s="580" t="s">
        <v>229</v>
      </c>
      <c r="U35" s="235">
        <v>327.851</v>
      </c>
      <c r="V35" s="126">
        <v>5.1959999999999997</v>
      </c>
      <c r="W35" s="235">
        <v>348.32400000000001</v>
      </c>
      <c r="X35" s="341">
        <v>6.9630000000000001</v>
      </c>
      <c r="Y35" s="235">
        <v>345.03699999999998</v>
      </c>
      <c r="Z35" s="341">
        <v>9.6999999999999993</v>
      </c>
      <c r="AA35" s="235">
        <v>449.78300000000002</v>
      </c>
      <c r="AB35" s="341">
        <v>18.783000000000001</v>
      </c>
      <c r="AC35" s="235">
        <v>391.96</v>
      </c>
      <c r="AD35" s="341">
        <v>9.3249999999999993</v>
      </c>
      <c r="AE35" s="235"/>
      <c r="AF35" s="341"/>
      <c r="AG35" s="235"/>
      <c r="AH35" s="341"/>
      <c r="AI35" s="334">
        <v>338.77600000000001</v>
      </c>
      <c r="AJ35" s="205">
        <v>4.0449999999999999</v>
      </c>
    </row>
    <row r="36" spans="1:36" ht="18.75" customHeight="1">
      <c r="A36" s="580" t="s">
        <v>230</v>
      </c>
      <c r="B36" s="235">
        <v>295.84699999999998</v>
      </c>
      <c r="C36" s="126">
        <v>5.2619999999999996</v>
      </c>
      <c r="D36" s="235">
        <v>346.28399999999999</v>
      </c>
      <c r="E36" s="341">
        <v>6.1059999999999999</v>
      </c>
      <c r="F36" s="235">
        <v>271.673</v>
      </c>
      <c r="G36" s="341">
        <v>16.914000000000001</v>
      </c>
      <c r="H36" s="235">
        <v>519.23800000000006</v>
      </c>
      <c r="I36" s="341">
        <v>22.007000000000001</v>
      </c>
      <c r="J36" s="235">
        <v>276.30700000000002</v>
      </c>
      <c r="K36" s="341">
        <v>56.512999999999998</v>
      </c>
      <c r="L36" s="235"/>
      <c r="M36" s="341"/>
      <c r="N36" s="235">
        <v>231.845</v>
      </c>
      <c r="O36" s="341"/>
      <c r="P36" s="334">
        <v>303.03300000000002</v>
      </c>
      <c r="Q36" s="205">
        <v>4.3819999999999997</v>
      </c>
      <c r="T36" s="580" t="s">
        <v>230</v>
      </c>
      <c r="U36" s="235">
        <v>315.87599999999998</v>
      </c>
      <c r="V36" s="126">
        <v>5.9409999999999998</v>
      </c>
      <c r="W36" s="235">
        <v>341.46699999999998</v>
      </c>
      <c r="X36" s="341">
        <v>10.721</v>
      </c>
      <c r="Y36" s="235">
        <v>262.15199999999999</v>
      </c>
      <c r="Z36" s="341">
        <v>22.856999999999999</v>
      </c>
      <c r="AA36" s="235">
        <v>411.56</v>
      </c>
      <c r="AB36" s="341"/>
      <c r="AC36" s="235">
        <v>297</v>
      </c>
      <c r="AD36" s="341"/>
      <c r="AE36" s="235"/>
      <c r="AF36" s="341"/>
      <c r="AG36" s="235">
        <v>198.82</v>
      </c>
      <c r="AH36" s="341"/>
      <c r="AI36" s="334">
        <v>314.59800000000001</v>
      </c>
      <c r="AJ36" s="205">
        <v>5.2160000000000002</v>
      </c>
    </row>
    <row r="37" spans="1:36" ht="18.75" customHeight="1">
      <c r="A37" s="580" t="s">
        <v>231</v>
      </c>
      <c r="B37" s="235">
        <v>292.87700000000001</v>
      </c>
      <c r="C37" s="126">
        <v>6.5129999999999999</v>
      </c>
      <c r="D37" s="235">
        <v>347.49700000000001</v>
      </c>
      <c r="E37" s="341">
        <v>10.15</v>
      </c>
      <c r="F37" s="235">
        <v>360.291</v>
      </c>
      <c r="G37" s="341">
        <v>18.79</v>
      </c>
      <c r="H37" s="235">
        <v>534.25699999999995</v>
      </c>
      <c r="I37" s="341">
        <v>36.051000000000002</v>
      </c>
      <c r="J37" s="235">
        <v>381.62200000000001</v>
      </c>
      <c r="K37" s="341">
        <v>9.3309999999999995</v>
      </c>
      <c r="L37" s="235"/>
      <c r="M37" s="341"/>
      <c r="N37" s="235">
        <v>360.53699999999998</v>
      </c>
      <c r="O37" s="341">
        <v>47.588999999999999</v>
      </c>
      <c r="P37" s="334">
        <v>314.04399999999998</v>
      </c>
      <c r="Q37" s="205">
        <v>5.5010000000000003</v>
      </c>
      <c r="T37" s="580" t="s">
        <v>231</v>
      </c>
      <c r="U37" s="235">
        <v>294.34300000000002</v>
      </c>
      <c r="V37" s="126">
        <v>9.2110000000000003</v>
      </c>
      <c r="W37" s="235">
        <v>289.40800000000002</v>
      </c>
      <c r="X37" s="341">
        <v>19.202999999999999</v>
      </c>
      <c r="Y37" s="235">
        <v>290.43</v>
      </c>
      <c r="Z37" s="341"/>
      <c r="AA37" s="235">
        <v>497.76</v>
      </c>
      <c r="AB37" s="341"/>
      <c r="AC37" s="235">
        <v>384.92</v>
      </c>
      <c r="AD37" s="341"/>
      <c r="AE37" s="235"/>
      <c r="AF37" s="341"/>
      <c r="AG37" s="235">
        <v>396.03500000000003</v>
      </c>
      <c r="AH37" s="341"/>
      <c r="AI37" s="334">
        <v>301.077</v>
      </c>
      <c r="AJ37" s="205">
        <v>8.2420000000000009</v>
      </c>
    </row>
    <row r="38" spans="1:36" ht="18.75" customHeight="1">
      <c r="A38" s="580" t="s">
        <v>232</v>
      </c>
      <c r="B38" s="235">
        <v>298.68299999999999</v>
      </c>
      <c r="C38" s="126">
        <v>6.9029999999999996</v>
      </c>
      <c r="D38" s="235">
        <v>344.78</v>
      </c>
      <c r="E38" s="341">
        <v>10.56</v>
      </c>
      <c r="F38" s="235">
        <v>268.60399999999998</v>
      </c>
      <c r="G38" s="341">
        <v>39.502000000000002</v>
      </c>
      <c r="H38" s="235">
        <v>497.56</v>
      </c>
      <c r="I38" s="341"/>
      <c r="J38" s="235">
        <v>456.79500000000002</v>
      </c>
      <c r="K38" s="341"/>
      <c r="L38" s="235"/>
      <c r="M38" s="341"/>
      <c r="N38" s="235">
        <v>268.2</v>
      </c>
      <c r="O38" s="341"/>
      <c r="P38" s="334">
        <v>309.78100000000001</v>
      </c>
      <c r="Q38" s="205">
        <v>5.859</v>
      </c>
      <c r="T38" s="580" t="s">
        <v>232</v>
      </c>
      <c r="U38" s="235">
        <v>297.42099999999999</v>
      </c>
      <c r="V38" s="126">
        <v>10.25</v>
      </c>
      <c r="W38" s="235">
        <v>308.26499999999999</v>
      </c>
      <c r="X38" s="341">
        <v>20.765000000000001</v>
      </c>
      <c r="Y38" s="235"/>
      <c r="Z38" s="341"/>
      <c r="AA38" s="235"/>
      <c r="AB38" s="341"/>
      <c r="AC38" s="235"/>
      <c r="AD38" s="341"/>
      <c r="AE38" s="235"/>
      <c r="AF38" s="341"/>
      <c r="AG38" s="235">
        <v>268.2</v>
      </c>
      <c r="AH38" s="341"/>
      <c r="AI38" s="334">
        <v>298.68700000000001</v>
      </c>
      <c r="AJ38" s="205">
        <v>9.0739999999999998</v>
      </c>
    </row>
    <row r="39" spans="1:36" ht="18.75" customHeight="1">
      <c r="A39" s="580" t="s">
        <v>233</v>
      </c>
      <c r="B39" s="235">
        <v>297.07799999999997</v>
      </c>
      <c r="C39" s="126">
        <v>9.2270000000000003</v>
      </c>
      <c r="D39" s="235">
        <v>354.55399999999997</v>
      </c>
      <c r="E39" s="341">
        <v>15.874000000000001</v>
      </c>
      <c r="F39" s="235">
        <v>277.19</v>
      </c>
      <c r="G39" s="341"/>
      <c r="H39" s="235"/>
      <c r="I39" s="341"/>
      <c r="J39" s="235">
        <v>248.15</v>
      </c>
      <c r="K39" s="341"/>
      <c r="L39" s="235"/>
      <c r="M39" s="341"/>
      <c r="N39" s="235">
        <v>267.14999999999998</v>
      </c>
      <c r="O39" s="341"/>
      <c r="P39" s="334">
        <v>304.32799999999997</v>
      </c>
      <c r="Q39" s="205">
        <v>7.8689999999999998</v>
      </c>
      <c r="T39" s="580" t="s">
        <v>233</v>
      </c>
      <c r="U39" s="235">
        <v>276.89299999999997</v>
      </c>
      <c r="V39" s="126">
        <v>15.6</v>
      </c>
      <c r="W39" s="235">
        <v>312.113</v>
      </c>
      <c r="X39" s="341">
        <v>34.505000000000003</v>
      </c>
      <c r="Y39" s="235"/>
      <c r="Z39" s="341"/>
      <c r="AA39" s="235"/>
      <c r="AB39" s="341"/>
      <c r="AC39" s="235"/>
      <c r="AD39" s="341"/>
      <c r="AE39" s="235"/>
      <c r="AF39" s="341"/>
      <c r="AG39" s="235"/>
      <c r="AH39" s="341"/>
      <c r="AI39" s="334">
        <v>279.98399999999998</v>
      </c>
      <c r="AJ39" s="205">
        <v>14.307</v>
      </c>
    </row>
    <row r="40" spans="1:36" ht="18.75" customHeight="1">
      <c r="A40" s="580" t="s">
        <v>234</v>
      </c>
      <c r="B40" s="335">
        <v>277.089</v>
      </c>
      <c r="C40" s="339">
        <v>9.7010000000000005</v>
      </c>
      <c r="D40" s="235">
        <v>311.14800000000002</v>
      </c>
      <c r="E40" s="341">
        <v>9.8170000000000002</v>
      </c>
      <c r="F40" s="235">
        <v>226.77</v>
      </c>
      <c r="G40" s="341"/>
      <c r="H40" s="235"/>
      <c r="I40" s="341"/>
      <c r="J40" s="235"/>
      <c r="K40" s="341"/>
      <c r="L40" s="235"/>
      <c r="M40" s="341"/>
      <c r="N40" s="235"/>
      <c r="O40" s="341"/>
      <c r="P40" s="336">
        <v>283.00700000000001</v>
      </c>
      <c r="Q40" s="344">
        <v>8.1389999999999993</v>
      </c>
      <c r="T40" s="580" t="s">
        <v>234</v>
      </c>
      <c r="U40" s="335">
        <v>275.08100000000002</v>
      </c>
      <c r="V40" s="339">
        <v>18.507999999999999</v>
      </c>
      <c r="W40" s="235">
        <v>326</v>
      </c>
      <c r="X40" s="341"/>
      <c r="Y40" s="235"/>
      <c r="Z40" s="341"/>
      <c r="AA40" s="235"/>
      <c r="AB40" s="341"/>
      <c r="AC40" s="235"/>
      <c r="AD40" s="341"/>
      <c r="AE40" s="235"/>
      <c r="AF40" s="341"/>
      <c r="AG40" s="235"/>
      <c r="AH40" s="341"/>
      <c r="AI40" s="336">
        <v>278.99799999999999</v>
      </c>
      <c r="AJ40" s="344">
        <v>16.937000000000001</v>
      </c>
    </row>
    <row r="41" spans="1:36" ht="18.75" customHeight="1">
      <c r="A41" s="581" t="s">
        <v>235</v>
      </c>
      <c r="B41" s="236">
        <v>277.03100000000001</v>
      </c>
      <c r="C41" s="127">
        <v>6.548</v>
      </c>
      <c r="D41" s="236">
        <v>306.21199999999999</v>
      </c>
      <c r="E41" s="342">
        <v>11.414</v>
      </c>
      <c r="F41" s="236"/>
      <c r="G41" s="342"/>
      <c r="H41" s="236"/>
      <c r="I41" s="342"/>
      <c r="J41" s="236"/>
      <c r="K41" s="342"/>
      <c r="L41" s="236"/>
      <c r="M41" s="342"/>
      <c r="N41" s="236">
        <v>296.95999999999998</v>
      </c>
      <c r="O41" s="342"/>
      <c r="P41" s="337">
        <v>279.44299999999998</v>
      </c>
      <c r="Q41" s="345">
        <v>6.0540000000000003</v>
      </c>
      <c r="T41" s="581" t="s">
        <v>235</v>
      </c>
      <c r="U41" s="236">
        <v>250.39</v>
      </c>
      <c r="V41" s="127">
        <v>11.632999999999999</v>
      </c>
      <c r="W41" s="236">
        <v>273.18</v>
      </c>
      <c r="X41" s="342"/>
      <c r="Y41" s="236"/>
      <c r="Z41" s="342"/>
      <c r="AA41" s="236"/>
      <c r="AB41" s="342"/>
      <c r="AC41" s="236"/>
      <c r="AD41" s="342"/>
      <c r="AE41" s="236"/>
      <c r="AF41" s="342"/>
      <c r="AG41" s="236"/>
      <c r="AH41" s="342"/>
      <c r="AI41" s="337">
        <v>251</v>
      </c>
      <c r="AJ41" s="345">
        <v>11.337</v>
      </c>
    </row>
    <row r="42" spans="1:36" ht="18.75" customHeight="1">
      <c r="A42" s="583" t="s">
        <v>187</v>
      </c>
      <c r="B42" s="240">
        <v>241.17</v>
      </c>
      <c r="C42" s="206">
        <v>2.0459999999999998</v>
      </c>
      <c r="D42" s="240">
        <v>239.00399999999999</v>
      </c>
      <c r="E42" s="323">
        <v>2.8039999999999998</v>
      </c>
      <c r="F42" s="240">
        <v>201.14099999999999</v>
      </c>
      <c r="G42" s="206">
        <v>2.6970000000000001</v>
      </c>
      <c r="H42" s="240">
        <v>339.27</v>
      </c>
      <c r="I42" s="206">
        <v>6.7569999999999997</v>
      </c>
      <c r="J42" s="240">
        <v>245.90299999999999</v>
      </c>
      <c r="K42" s="206">
        <v>7.0670000000000002</v>
      </c>
      <c r="L42" s="240">
        <v>195.73400000000001</v>
      </c>
      <c r="M42" s="206">
        <v>6.6859999999999999</v>
      </c>
      <c r="N42" s="240">
        <v>210.364</v>
      </c>
      <c r="O42" s="323">
        <v>17.329999999999998</v>
      </c>
      <c r="P42" s="240">
        <v>233.21700000000001</v>
      </c>
      <c r="Q42" s="207">
        <v>1.3740000000000001</v>
      </c>
      <c r="T42" s="583" t="s">
        <v>187</v>
      </c>
      <c r="U42" s="240">
        <v>242.56700000000001</v>
      </c>
      <c r="V42" s="206">
        <v>2.6440000000000001</v>
      </c>
      <c r="W42" s="240">
        <v>217.798</v>
      </c>
      <c r="X42" s="323">
        <v>3.6269999999999998</v>
      </c>
      <c r="Y42" s="240">
        <v>192.143</v>
      </c>
      <c r="Z42" s="206">
        <v>3.2719999999999998</v>
      </c>
      <c r="AA42" s="240">
        <v>301.38400000000001</v>
      </c>
      <c r="AB42" s="206">
        <v>9.0109999999999992</v>
      </c>
      <c r="AC42" s="240">
        <v>219.79499999999999</v>
      </c>
      <c r="AD42" s="206">
        <v>10.744</v>
      </c>
      <c r="AE42" s="240">
        <v>188.76300000000001</v>
      </c>
      <c r="AF42" s="206">
        <v>7.9740000000000002</v>
      </c>
      <c r="AG42" s="240">
        <v>192.643</v>
      </c>
      <c r="AH42" s="323">
        <v>27.56</v>
      </c>
      <c r="AI42" s="240">
        <v>223.005</v>
      </c>
      <c r="AJ42" s="207">
        <v>1.7490000000000001</v>
      </c>
    </row>
    <row r="43" spans="1:36" ht="12.75" customHeight="1"/>
    <row r="44" spans="1:36" ht="19.5" customHeight="1">
      <c r="A44" s="760" t="s">
        <v>280</v>
      </c>
      <c r="B44" s="698"/>
      <c r="C44" s="698"/>
      <c r="D44" s="698"/>
      <c r="E44" s="698"/>
      <c r="F44" s="698"/>
      <c r="G44" s="698"/>
      <c r="H44" s="698"/>
      <c r="I44" s="698"/>
      <c r="J44" s="698"/>
      <c r="K44" s="698"/>
      <c r="L44" s="698"/>
      <c r="M44" s="698"/>
      <c r="N44" s="698"/>
      <c r="O44" s="698"/>
      <c r="P44" s="698"/>
      <c r="Q44" s="699"/>
      <c r="T44" s="760" t="s">
        <v>280</v>
      </c>
      <c r="U44" s="698"/>
      <c r="V44" s="698"/>
      <c r="W44" s="698"/>
      <c r="X44" s="698"/>
      <c r="Y44" s="698"/>
      <c r="Z44" s="698"/>
      <c r="AA44" s="698"/>
      <c r="AB44" s="698"/>
      <c r="AC44" s="698"/>
      <c r="AD44" s="698"/>
      <c r="AE44" s="698"/>
      <c r="AF44" s="698"/>
      <c r="AG44" s="698"/>
      <c r="AH44" s="698"/>
      <c r="AI44" s="698"/>
      <c r="AJ44" s="699"/>
    </row>
    <row r="45" spans="1:36" ht="15.75" customHeight="1">
      <c r="A45" s="761" t="s">
        <v>237</v>
      </c>
      <c r="B45" s="639" t="s">
        <v>219</v>
      </c>
      <c r="C45" s="668"/>
      <c r="D45" s="668"/>
      <c r="E45" s="668"/>
      <c r="F45" s="668"/>
      <c r="G45" s="668"/>
      <c r="H45" s="668"/>
      <c r="I45" s="668"/>
      <c r="J45" s="668"/>
      <c r="K45" s="668"/>
      <c r="L45" s="668"/>
      <c r="M45" s="668"/>
      <c r="N45" s="668"/>
      <c r="O45" s="668"/>
      <c r="P45" s="668"/>
      <c r="Q45" s="764"/>
      <c r="T45" s="761" t="s">
        <v>237</v>
      </c>
      <c r="U45" s="639" t="s">
        <v>219</v>
      </c>
      <c r="V45" s="668"/>
      <c r="W45" s="668"/>
      <c r="X45" s="668"/>
      <c r="Y45" s="668"/>
      <c r="Z45" s="668"/>
      <c r="AA45" s="668"/>
      <c r="AB45" s="668"/>
      <c r="AC45" s="668"/>
      <c r="AD45" s="668"/>
      <c r="AE45" s="668"/>
      <c r="AF45" s="668"/>
      <c r="AG45" s="668"/>
      <c r="AH45" s="668"/>
      <c r="AI45" s="668"/>
      <c r="AJ45" s="764"/>
    </row>
    <row r="46" spans="1:36" ht="26.25" customHeight="1">
      <c r="A46" s="762"/>
      <c r="B46" s="765" t="s">
        <v>93</v>
      </c>
      <c r="C46" s="766"/>
      <c r="D46" s="765" t="s">
        <v>94</v>
      </c>
      <c r="E46" s="758"/>
      <c r="F46" s="765" t="s">
        <v>95</v>
      </c>
      <c r="G46" s="766"/>
      <c r="H46" s="765" t="s">
        <v>96</v>
      </c>
      <c r="I46" s="766"/>
      <c r="J46" s="765" t="s">
        <v>97</v>
      </c>
      <c r="K46" s="766"/>
      <c r="L46" s="765" t="s">
        <v>98</v>
      </c>
      <c r="M46" s="766"/>
      <c r="N46" s="765" t="s">
        <v>99</v>
      </c>
      <c r="O46" s="766"/>
      <c r="P46" s="765" t="s">
        <v>105</v>
      </c>
      <c r="Q46" s="759"/>
      <c r="T46" s="762"/>
      <c r="U46" s="765" t="s">
        <v>93</v>
      </c>
      <c r="V46" s="766"/>
      <c r="W46" s="765" t="s">
        <v>94</v>
      </c>
      <c r="X46" s="758"/>
      <c r="Y46" s="765" t="s">
        <v>95</v>
      </c>
      <c r="Z46" s="766"/>
      <c r="AA46" s="765" t="s">
        <v>96</v>
      </c>
      <c r="AB46" s="766"/>
      <c r="AC46" s="765" t="s">
        <v>97</v>
      </c>
      <c r="AD46" s="766"/>
      <c r="AE46" s="765" t="s">
        <v>98</v>
      </c>
      <c r="AF46" s="766"/>
      <c r="AG46" s="765" t="s">
        <v>99</v>
      </c>
      <c r="AH46" s="766"/>
      <c r="AI46" s="765" t="s">
        <v>105</v>
      </c>
      <c r="AJ46" s="759"/>
    </row>
    <row r="47" spans="1:36" ht="31.5" customHeight="1">
      <c r="A47" s="763"/>
      <c r="B47" s="330" t="s">
        <v>272</v>
      </c>
      <c r="C47" s="278" t="s">
        <v>236</v>
      </c>
      <c r="D47" s="330" t="s">
        <v>272</v>
      </c>
      <c r="E47" s="278" t="s">
        <v>236</v>
      </c>
      <c r="F47" s="330" t="s">
        <v>272</v>
      </c>
      <c r="G47" s="278" t="s">
        <v>236</v>
      </c>
      <c r="H47" s="330" t="s">
        <v>272</v>
      </c>
      <c r="I47" s="278" t="s">
        <v>236</v>
      </c>
      <c r="J47" s="330" t="s">
        <v>272</v>
      </c>
      <c r="K47" s="278" t="s">
        <v>236</v>
      </c>
      <c r="L47" s="330" t="s">
        <v>272</v>
      </c>
      <c r="M47" s="278" t="s">
        <v>236</v>
      </c>
      <c r="N47" s="330" t="s">
        <v>272</v>
      </c>
      <c r="O47" s="278" t="s">
        <v>236</v>
      </c>
      <c r="P47" s="330" t="s">
        <v>272</v>
      </c>
      <c r="Q47" s="307" t="s">
        <v>236</v>
      </c>
      <c r="T47" s="763"/>
      <c r="U47" s="330" t="s">
        <v>272</v>
      </c>
      <c r="V47" s="278" t="s">
        <v>236</v>
      </c>
      <c r="W47" s="330" t="s">
        <v>272</v>
      </c>
      <c r="X47" s="278" t="s">
        <v>236</v>
      </c>
      <c r="Y47" s="330" t="s">
        <v>272</v>
      </c>
      <c r="Z47" s="278" t="s">
        <v>236</v>
      </c>
      <c r="AA47" s="330" t="s">
        <v>272</v>
      </c>
      <c r="AB47" s="278" t="s">
        <v>236</v>
      </c>
      <c r="AC47" s="330" t="s">
        <v>272</v>
      </c>
      <c r="AD47" s="278" t="s">
        <v>236</v>
      </c>
      <c r="AE47" s="330" t="s">
        <v>272</v>
      </c>
      <c r="AF47" s="278" t="s">
        <v>236</v>
      </c>
      <c r="AG47" s="330" t="s">
        <v>272</v>
      </c>
      <c r="AH47" s="278" t="s">
        <v>236</v>
      </c>
      <c r="AI47" s="330" t="s">
        <v>272</v>
      </c>
      <c r="AJ47" s="307" t="s">
        <v>236</v>
      </c>
    </row>
    <row r="48" spans="1:36" ht="17.25" customHeight="1">
      <c r="A48" s="579" t="s">
        <v>221</v>
      </c>
      <c r="B48" s="332">
        <v>4.9489999999999998</v>
      </c>
      <c r="C48" s="125">
        <v>37.155000000000001</v>
      </c>
      <c r="D48" s="332">
        <v>9.2319999999999993</v>
      </c>
      <c r="E48" s="340">
        <v>17.277999999999999</v>
      </c>
      <c r="F48" s="332">
        <v>9.202</v>
      </c>
      <c r="G48" s="340">
        <v>11.163</v>
      </c>
      <c r="H48" s="332">
        <v>15.68</v>
      </c>
      <c r="I48" s="340">
        <v>16.734000000000002</v>
      </c>
      <c r="J48" s="332">
        <v>13.161</v>
      </c>
      <c r="K48" s="340">
        <v>20.657</v>
      </c>
      <c r="L48" s="332">
        <v>21.907</v>
      </c>
      <c r="M48" s="340">
        <v>9.0839999999999996</v>
      </c>
      <c r="N48" s="332">
        <v>8.0239999999999991</v>
      </c>
      <c r="O48" s="340">
        <v>55.415999999999997</v>
      </c>
      <c r="P48" s="333">
        <v>14.46</v>
      </c>
      <c r="Q48" s="343">
        <v>6.4930000000000003</v>
      </c>
      <c r="T48" s="579" t="s">
        <v>221</v>
      </c>
      <c r="U48" s="332">
        <v>4.9489999999999998</v>
      </c>
      <c r="V48" s="125">
        <v>37.155000000000001</v>
      </c>
      <c r="W48" s="332">
        <v>9.2319999999999993</v>
      </c>
      <c r="X48" s="340">
        <v>17.277999999999999</v>
      </c>
      <c r="Y48" s="332">
        <v>9.1850000000000005</v>
      </c>
      <c r="Z48" s="340">
        <v>11.278</v>
      </c>
      <c r="AA48" s="332">
        <v>15.914999999999999</v>
      </c>
      <c r="AB48" s="340">
        <v>16.731999999999999</v>
      </c>
      <c r="AC48" s="332">
        <v>13.117000000000001</v>
      </c>
      <c r="AD48" s="340">
        <v>20.984999999999999</v>
      </c>
      <c r="AE48" s="332">
        <v>21.835999999999999</v>
      </c>
      <c r="AF48" s="340">
        <v>9.1210000000000004</v>
      </c>
      <c r="AG48" s="332">
        <v>8.0239999999999991</v>
      </c>
      <c r="AH48" s="340">
        <v>55.415999999999997</v>
      </c>
      <c r="AI48" s="333">
        <v>14.486000000000001</v>
      </c>
      <c r="AJ48" s="343">
        <v>6.524</v>
      </c>
    </row>
    <row r="49" spans="1:36" ht="17.25" customHeight="1">
      <c r="A49" s="580" t="s">
        <v>222</v>
      </c>
      <c r="B49" s="235">
        <v>39.712000000000003</v>
      </c>
      <c r="C49" s="126">
        <v>18.010999999999999</v>
      </c>
      <c r="D49" s="235">
        <v>60.133000000000003</v>
      </c>
      <c r="E49" s="341">
        <v>12.294</v>
      </c>
      <c r="F49" s="235">
        <v>68.373000000000005</v>
      </c>
      <c r="G49" s="341">
        <v>5.3170000000000002</v>
      </c>
      <c r="H49" s="235">
        <v>99.784999999999997</v>
      </c>
      <c r="I49" s="341">
        <v>9.7840000000000007</v>
      </c>
      <c r="J49" s="235">
        <v>88.917000000000002</v>
      </c>
      <c r="K49" s="341">
        <v>15.458</v>
      </c>
      <c r="L49" s="235">
        <v>105.67100000000001</v>
      </c>
      <c r="M49" s="341">
        <v>4.1100000000000003</v>
      </c>
      <c r="N49" s="235">
        <v>71.608999999999995</v>
      </c>
      <c r="O49" s="341">
        <v>18.074000000000002</v>
      </c>
      <c r="P49" s="334">
        <v>80.819999999999993</v>
      </c>
      <c r="Q49" s="205">
        <v>3.351</v>
      </c>
      <c r="T49" s="580" t="s">
        <v>222</v>
      </c>
      <c r="U49" s="235">
        <v>40.274999999999999</v>
      </c>
      <c r="V49" s="126">
        <v>17.873999999999999</v>
      </c>
      <c r="W49" s="235">
        <v>59.841999999999999</v>
      </c>
      <c r="X49" s="341">
        <v>12.461</v>
      </c>
      <c r="Y49" s="235">
        <v>68.66</v>
      </c>
      <c r="Z49" s="341">
        <v>5.3410000000000002</v>
      </c>
      <c r="AA49" s="235">
        <v>99.078000000000003</v>
      </c>
      <c r="AB49" s="341">
        <v>9.8539999999999992</v>
      </c>
      <c r="AC49" s="235">
        <v>88.167000000000002</v>
      </c>
      <c r="AD49" s="341">
        <v>16.27</v>
      </c>
      <c r="AE49" s="235">
        <v>106.069</v>
      </c>
      <c r="AF49" s="341">
        <v>4.1210000000000004</v>
      </c>
      <c r="AG49" s="235">
        <v>71.608999999999995</v>
      </c>
      <c r="AH49" s="341">
        <v>18.074000000000002</v>
      </c>
      <c r="AI49" s="334">
        <v>80.953999999999994</v>
      </c>
      <c r="AJ49" s="205">
        <v>3.3719999999999999</v>
      </c>
    </row>
    <row r="50" spans="1:36" ht="17.25" customHeight="1">
      <c r="A50" s="580" t="s">
        <v>223</v>
      </c>
      <c r="B50" s="235">
        <v>107.443</v>
      </c>
      <c r="C50" s="126">
        <v>12.875999999999999</v>
      </c>
      <c r="D50" s="235">
        <v>142.58600000000001</v>
      </c>
      <c r="E50" s="341">
        <v>7.468</v>
      </c>
      <c r="F50" s="235">
        <v>144.90799999999999</v>
      </c>
      <c r="G50" s="341">
        <v>4.0750000000000002</v>
      </c>
      <c r="H50" s="235">
        <v>205.45500000000001</v>
      </c>
      <c r="I50" s="341">
        <v>8.0670000000000002</v>
      </c>
      <c r="J50" s="235">
        <v>156.79400000000001</v>
      </c>
      <c r="K50" s="341">
        <v>18.314</v>
      </c>
      <c r="L50" s="235">
        <v>183.898</v>
      </c>
      <c r="M50" s="341">
        <v>3.9239999999999999</v>
      </c>
      <c r="N50" s="235">
        <v>135.89099999999999</v>
      </c>
      <c r="O50" s="341">
        <v>12.523999999999999</v>
      </c>
      <c r="P50" s="334">
        <v>155.68799999999999</v>
      </c>
      <c r="Q50" s="205">
        <v>2.6579999999999999</v>
      </c>
      <c r="T50" s="580" t="s">
        <v>223</v>
      </c>
      <c r="U50" s="235">
        <v>110.544</v>
      </c>
      <c r="V50" s="126">
        <v>12.617000000000001</v>
      </c>
      <c r="W50" s="235">
        <v>144.16</v>
      </c>
      <c r="X50" s="341">
        <v>7.5179999999999998</v>
      </c>
      <c r="Y50" s="235">
        <v>145.149</v>
      </c>
      <c r="Z50" s="341">
        <v>4.0910000000000002</v>
      </c>
      <c r="AA50" s="235">
        <v>205.45500000000001</v>
      </c>
      <c r="AB50" s="341">
        <v>8.0670000000000002</v>
      </c>
      <c r="AC50" s="235">
        <v>156.92500000000001</v>
      </c>
      <c r="AD50" s="341">
        <v>19.274999999999999</v>
      </c>
      <c r="AE50" s="235">
        <v>184.53800000000001</v>
      </c>
      <c r="AF50" s="341">
        <v>3.9060000000000001</v>
      </c>
      <c r="AG50" s="235">
        <v>139.51599999999999</v>
      </c>
      <c r="AH50" s="341">
        <v>11.771000000000001</v>
      </c>
      <c r="AI50" s="334">
        <v>156.77099999999999</v>
      </c>
      <c r="AJ50" s="205">
        <v>2.645</v>
      </c>
    </row>
    <row r="51" spans="1:36" ht="17.25" customHeight="1">
      <c r="A51" s="580" t="s">
        <v>224</v>
      </c>
      <c r="B51" s="235">
        <v>152.36500000000001</v>
      </c>
      <c r="C51" s="126">
        <v>8.6869999999999994</v>
      </c>
      <c r="D51" s="235">
        <v>237.209</v>
      </c>
      <c r="E51" s="341">
        <v>5.6639999999999997</v>
      </c>
      <c r="F51" s="235">
        <v>188.30600000000001</v>
      </c>
      <c r="G51" s="341">
        <v>3.99</v>
      </c>
      <c r="H51" s="235">
        <v>289.08100000000002</v>
      </c>
      <c r="I51" s="341">
        <v>15.558</v>
      </c>
      <c r="J51" s="235">
        <v>256.67</v>
      </c>
      <c r="K51" s="341">
        <v>9.44</v>
      </c>
      <c r="L51" s="235">
        <v>237.09200000000001</v>
      </c>
      <c r="M51" s="341">
        <v>3.9380000000000002</v>
      </c>
      <c r="N51" s="235">
        <v>180.87700000000001</v>
      </c>
      <c r="O51" s="341">
        <v>17.457999999999998</v>
      </c>
      <c r="P51" s="334">
        <v>209.74</v>
      </c>
      <c r="Q51" s="205">
        <v>2.5739999999999998</v>
      </c>
      <c r="T51" s="580" t="s">
        <v>224</v>
      </c>
      <c r="U51" s="235">
        <v>162.63</v>
      </c>
      <c r="V51" s="126">
        <v>7.89</v>
      </c>
      <c r="W51" s="235">
        <v>237.05099999999999</v>
      </c>
      <c r="X51" s="341">
        <v>5.8029999999999999</v>
      </c>
      <c r="Y51" s="235">
        <v>188.89500000000001</v>
      </c>
      <c r="Z51" s="341">
        <v>4.0629999999999997</v>
      </c>
      <c r="AA51" s="235">
        <v>290.87200000000001</v>
      </c>
      <c r="AB51" s="341">
        <v>16.088999999999999</v>
      </c>
      <c r="AC51" s="235">
        <v>257.39999999999998</v>
      </c>
      <c r="AD51" s="341">
        <v>9.6940000000000008</v>
      </c>
      <c r="AE51" s="235">
        <v>237.11699999999999</v>
      </c>
      <c r="AF51" s="341">
        <v>3.9870000000000001</v>
      </c>
      <c r="AG51" s="235">
        <v>180.87700000000001</v>
      </c>
      <c r="AH51" s="341">
        <v>17.457999999999998</v>
      </c>
      <c r="AI51" s="334">
        <v>212.09700000000001</v>
      </c>
      <c r="AJ51" s="205">
        <v>2.5499999999999998</v>
      </c>
    </row>
    <row r="52" spans="1:36" ht="17.25" customHeight="1">
      <c r="A52" s="580" t="s">
        <v>225</v>
      </c>
      <c r="B52" s="235">
        <v>210.55199999999999</v>
      </c>
      <c r="C52" s="126">
        <v>7</v>
      </c>
      <c r="D52" s="235">
        <v>273.91000000000003</v>
      </c>
      <c r="E52" s="341">
        <v>3.544</v>
      </c>
      <c r="F52" s="235">
        <v>225.72300000000001</v>
      </c>
      <c r="G52" s="341">
        <v>3.1850000000000001</v>
      </c>
      <c r="H52" s="235">
        <v>312.01900000000001</v>
      </c>
      <c r="I52" s="341">
        <v>7.6920000000000002</v>
      </c>
      <c r="J52" s="235">
        <v>277.21499999999997</v>
      </c>
      <c r="K52" s="341">
        <v>5.8579999999999997</v>
      </c>
      <c r="L52" s="235">
        <v>261.08999999999997</v>
      </c>
      <c r="M52" s="341">
        <v>5.8170000000000002</v>
      </c>
      <c r="N52" s="235">
        <v>229.64599999999999</v>
      </c>
      <c r="O52" s="341">
        <v>21.231999999999999</v>
      </c>
      <c r="P52" s="334">
        <v>244.67599999999999</v>
      </c>
      <c r="Q52" s="205">
        <v>2.1320000000000001</v>
      </c>
      <c r="T52" s="580" t="s">
        <v>225</v>
      </c>
      <c r="U52" s="235">
        <v>214.173</v>
      </c>
      <c r="V52" s="126">
        <v>6.968</v>
      </c>
      <c r="W52" s="235">
        <v>275.85500000000002</v>
      </c>
      <c r="X52" s="341">
        <v>3.593</v>
      </c>
      <c r="Y52" s="235">
        <v>226.66200000000001</v>
      </c>
      <c r="Z52" s="341">
        <v>3.238</v>
      </c>
      <c r="AA52" s="235">
        <v>313.72300000000001</v>
      </c>
      <c r="AB52" s="341">
        <v>8.0579999999999998</v>
      </c>
      <c r="AC52" s="235">
        <v>274.65199999999999</v>
      </c>
      <c r="AD52" s="341">
        <v>6.0670000000000002</v>
      </c>
      <c r="AE52" s="235">
        <v>262.56099999999998</v>
      </c>
      <c r="AF52" s="341">
        <v>5.8689999999999998</v>
      </c>
      <c r="AG52" s="235">
        <v>229.64599999999999</v>
      </c>
      <c r="AH52" s="341">
        <v>21.231999999999999</v>
      </c>
      <c r="AI52" s="334">
        <v>246.04900000000001</v>
      </c>
      <c r="AJ52" s="205">
        <v>2.1579999999999999</v>
      </c>
    </row>
    <row r="53" spans="1:36" ht="17.25" customHeight="1">
      <c r="A53" s="580" t="s">
        <v>226</v>
      </c>
      <c r="B53" s="235">
        <v>249.37</v>
      </c>
      <c r="C53" s="126">
        <v>5.61</v>
      </c>
      <c r="D53" s="235">
        <v>302.22800000000001</v>
      </c>
      <c r="E53" s="341">
        <v>4.0670000000000002</v>
      </c>
      <c r="F53" s="235">
        <v>248.066</v>
      </c>
      <c r="G53" s="341">
        <v>3.4049999999999998</v>
      </c>
      <c r="H53" s="235">
        <v>380.33199999999999</v>
      </c>
      <c r="I53" s="341">
        <v>5.99</v>
      </c>
      <c r="J53" s="235">
        <v>307.23899999999998</v>
      </c>
      <c r="K53" s="341">
        <v>8.6210000000000004</v>
      </c>
      <c r="L53" s="235">
        <v>298.99599999999998</v>
      </c>
      <c r="M53" s="341">
        <v>4.7510000000000003</v>
      </c>
      <c r="N53" s="235">
        <v>233.245</v>
      </c>
      <c r="O53" s="341">
        <v>18.478999999999999</v>
      </c>
      <c r="P53" s="334">
        <v>274.52100000000002</v>
      </c>
      <c r="Q53" s="205">
        <v>2.274</v>
      </c>
      <c r="T53" s="580" t="s">
        <v>226</v>
      </c>
      <c r="U53" s="235">
        <v>251.28200000000001</v>
      </c>
      <c r="V53" s="126">
        <v>5.6050000000000004</v>
      </c>
      <c r="W53" s="235">
        <v>301.88</v>
      </c>
      <c r="X53" s="341">
        <v>4.2119999999999997</v>
      </c>
      <c r="Y53" s="235">
        <v>249.6</v>
      </c>
      <c r="Z53" s="341">
        <v>3.4409999999999998</v>
      </c>
      <c r="AA53" s="235">
        <v>382.82600000000002</v>
      </c>
      <c r="AB53" s="341">
        <v>5.9889999999999999</v>
      </c>
      <c r="AC53" s="235">
        <v>309.14400000000001</v>
      </c>
      <c r="AD53" s="341">
        <v>8.7029999999999994</v>
      </c>
      <c r="AE53" s="235">
        <v>298.959</v>
      </c>
      <c r="AF53" s="341">
        <v>4.8170000000000002</v>
      </c>
      <c r="AG53" s="235">
        <v>247.505</v>
      </c>
      <c r="AH53" s="341">
        <v>19.920000000000002</v>
      </c>
      <c r="AI53" s="334">
        <v>275.87400000000002</v>
      </c>
      <c r="AJ53" s="205">
        <v>2.2989999999999999</v>
      </c>
    </row>
    <row r="54" spans="1:36" ht="17.25" customHeight="1">
      <c r="A54" s="580" t="s">
        <v>227</v>
      </c>
      <c r="B54" s="235">
        <v>297.72300000000001</v>
      </c>
      <c r="C54" s="126">
        <v>4.4390000000000001</v>
      </c>
      <c r="D54" s="235">
        <v>310.28399999999999</v>
      </c>
      <c r="E54" s="341">
        <v>4.6849999999999996</v>
      </c>
      <c r="F54" s="235">
        <v>276.24200000000002</v>
      </c>
      <c r="G54" s="341">
        <v>3.9769999999999999</v>
      </c>
      <c r="H54" s="235">
        <v>376.44400000000002</v>
      </c>
      <c r="I54" s="341">
        <v>7.6550000000000002</v>
      </c>
      <c r="J54" s="235">
        <v>341.154</v>
      </c>
      <c r="K54" s="341">
        <v>6.06</v>
      </c>
      <c r="L54" s="235">
        <v>321.68700000000001</v>
      </c>
      <c r="M54" s="341">
        <v>8.67</v>
      </c>
      <c r="N54" s="235">
        <v>281.90100000000001</v>
      </c>
      <c r="O54" s="341">
        <v>8.7319999999999993</v>
      </c>
      <c r="P54" s="334">
        <v>299.06700000000001</v>
      </c>
      <c r="Q54" s="205">
        <v>2.3450000000000002</v>
      </c>
      <c r="T54" s="580" t="s">
        <v>227</v>
      </c>
      <c r="U54" s="235">
        <v>303.03100000000001</v>
      </c>
      <c r="V54" s="126">
        <v>4.4139999999999997</v>
      </c>
      <c r="W54" s="235">
        <v>309.12200000000001</v>
      </c>
      <c r="X54" s="341">
        <v>4.7729999999999997</v>
      </c>
      <c r="Y54" s="235">
        <v>275.78500000000003</v>
      </c>
      <c r="Z54" s="341">
        <v>4.0129999999999999</v>
      </c>
      <c r="AA54" s="235">
        <v>382.07499999999999</v>
      </c>
      <c r="AB54" s="341">
        <v>7.9550000000000001</v>
      </c>
      <c r="AC54" s="235">
        <v>338.32400000000001</v>
      </c>
      <c r="AD54" s="341">
        <v>6.0650000000000004</v>
      </c>
      <c r="AE54" s="235">
        <v>318.33100000000002</v>
      </c>
      <c r="AF54" s="341">
        <v>9.0990000000000002</v>
      </c>
      <c r="AG54" s="235">
        <v>295.26100000000002</v>
      </c>
      <c r="AH54" s="341">
        <v>7.1829999999999998</v>
      </c>
      <c r="AI54" s="334">
        <v>300.36799999999999</v>
      </c>
      <c r="AJ54" s="205">
        <v>2.371</v>
      </c>
    </row>
    <row r="55" spans="1:36" ht="17.25" customHeight="1">
      <c r="A55" s="580" t="s">
        <v>228</v>
      </c>
      <c r="B55" s="235">
        <v>310.67200000000003</v>
      </c>
      <c r="C55" s="126">
        <v>3.8559999999999999</v>
      </c>
      <c r="D55" s="235">
        <v>321.88</v>
      </c>
      <c r="E55" s="341">
        <v>4.0990000000000002</v>
      </c>
      <c r="F55" s="235">
        <v>271.12299999999999</v>
      </c>
      <c r="G55" s="341">
        <v>5.8380000000000001</v>
      </c>
      <c r="H55" s="235">
        <v>439.392</v>
      </c>
      <c r="I55" s="341">
        <v>11.939</v>
      </c>
      <c r="J55" s="235">
        <v>329.42700000000002</v>
      </c>
      <c r="K55" s="341">
        <v>8.0440000000000005</v>
      </c>
      <c r="L55" s="235">
        <v>296.875</v>
      </c>
      <c r="M55" s="341"/>
      <c r="N55" s="235">
        <v>289.96300000000002</v>
      </c>
      <c r="O55" s="341">
        <v>27.69</v>
      </c>
      <c r="P55" s="334">
        <v>309.16399999999999</v>
      </c>
      <c r="Q55" s="205">
        <v>2.649</v>
      </c>
      <c r="T55" s="580" t="s">
        <v>228</v>
      </c>
      <c r="U55" s="235">
        <v>312.91699999999997</v>
      </c>
      <c r="V55" s="126">
        <v>3.9849999999999999</v>
      </c>
      <c r="W55" s="235">
        <v>323.93900000000002</v>
      </c>
      <c r="X55" s="341">
        <v>4.1109999999999998</v>
      </c>
      <c r="Y55" s="235">
        <v>271.19200000000001</v>
      </c>
      <c r="Z55" s="341">
        <v>5.899</v>
      </c>
      <c r="AA55" s="235">
        <v>445.75</v>
      </c>
      <c r="AB55" s="341">
        <v>11.923999999999999</v>
      </c>
      <c r="AC55" s="235">
        <v>328.23899999999998</v>
      </c>
      <c r="AD55" s="341">
        <v>8.3170000000000002</v>
      </c>
      <c r="AE55" s="235">
        <v>296.875</v>
      </c>
      <c r="AF55" s="341"/>
      <c r="AG55" s="235">
        <v>298.05500000000001</v>
      </c>
      <c r="AH55" s="341">
        <v>31.533999999999999</v>
      </c>
      <c r="AI55" s="334">
        <v>310.65300000000002</v>
      </c>
      <c r="AJ55" s="205">
        <v>2.7250000000000001</v>
      </c>
    </row>
    <row r="56" spans="1:36" ht="17.25" customHeight="1">
      <c r="A56" s="580" t="s">
        <v>229</v>
      </c>
      <c r="B56" s="235">
        <v>322.142</v>
      </c>
      <c r="C56" s="126">
        <v>4.9160000000000004</v>
      </c>
      <c r="D56" s="235">
        <v>345.99299999999999</v>
      </c>
      <c r="E56" s="341">
        <v>5.242</v>
      </c>
      <c r="F56" s="235">
        <v>274.92399999999998</v>
      </c>
      <c r="G56" s="341">
        <v>8.3309999999999995</v>
      </c>
      <c r="H56" s="235">
        <v>479.113</v>
      </c>
      <c r="I56" s="341">
        <v>13.808999999999999</v>
      </c>
      <c r="J56" s="235">
        <v>297.05200000000002</v>
      </c>
      <c r="K56" s="341">
        <v>15.88</v>
      </c>
      <c r="L56" s="235"/>
      <c r="M56" s="341"/>
      <c r="N56" s="235">
        <v>266.44</v>
      </c>
      <c r="O56" s="341">
        <v>14.535</v>
      </c>
      <c r="P56" s="334">
        <v>324.02699999999999</v>
      </c>
      <c r="Q56" s="205">
        <v>3.4540000000000002</v>
      </c>
      <c r="T56" s="580" t="s">
        <v>229</v>
      </c>
      <c r="U56" s="235">
        <v>326.334</v>
      </c>
      <c r="V56" s="126">
        <v>4.9950000000000001</v>
      </c>
      <c r="W56" s="235">
        <v>342.25700000000001</v>
      </c>
      <c r="X56" s="341">
        <v>5.5439999999999996</v>
      </c>
      <c r="Y56" s="235">
        <v>276.18200000000002</v>
      </c>
      <c r="Z56" s="341">
        <v>8.968</v>
      </c>
      <c r="AA56" s="235">
        <v>459.04500000000002</v>
      </c>
      <c r="AB56" s="341">
        <v>15.451000000000001</v>
      </c>
      <c r="AC56" s="235">
        <v>297.05200000000002</v>
      </c>
      <c r="AD56" s="341">
        <v>15.88</v>
      </c>
      <c r="AE56" s="235"/>
      <c r="AF56" s="341"/>
      <c r="AG56" s="235">
        <v>266.56799999999998</v>
      </c>
      <c r="AH56" s="341">
        <v>17.792000000000002</v>
      </c>
      <c r="AI56" s="334">
        <v>324.41199999999998</v>
      </c>
      <c r="AJ56" s="205">
        <v>3.5339999999999998</v>
      </c>
    </row>
    <row r="57" spans="1:36" ht="17.25" customHeight="1">
      <c r="A57" s="580" t="s">
        <v>230</v>
      </c>
      <c r="B57" s="235">
        <v>310.52199999999999</v>
      </c>
      <c r="C57" s="126">
        <v>5.8630000000000004</v>
      </c>
      <c r="D57" s="235">
        <v>337.83100000000002</v>
      </c>
      <c r="E57" s="341">
        <v>9.5020000000000007</v>
      </c>
      <c r="F57" s="235">
        <v>281.43099999999998</v>
      </c>
      <c r="G57" s="341">
        <v>15.143000000000001</v>
      </c>
      <c r="H57" s="235">
        <v>482.971</v>
      </c>
      <c r="I57" s="341">
        <v>24.681999999999999</v>
      </c>
      <c r="J57" s="235">
        <v>274.34199999999998</v>
      </c>
      <c r="K57" s="341">
        <v>23.664999999999999</v>
      </c>
      <c r="L57" s="235">
        <v>211.36</v>
      </c>
      <c r="M57" s="341"/>
      <c r="N57" s="235">
        <v>301.74400000000003</v>
      </c>
      <c r="O57" s="341">
        <v>14.531000000000001</v>
      </c>
      <c r="P57" s="334">
        <v>318.06900000000002</v>
      </c>
      <c r="Q57" s="205">
        <v>4.6879999999999997</v>
      </c>
      <c r="T57" s="580" t="s">
        <v>230</v>
      </c>
      <c r="U57" s="235">
        <v>305.00299999999999</v>
      </c>
      <c r="V57" s="126">
        <v>6.3440000000000003</v>
      </c>
      <c r="W57" s="235">
        <v>340.06599999999997</v>
      </c>
      <c r="X57" s="341">
        <v>9.6329999999999991</v>
      </c>
      <c r="Y57" s="235">
        <v>282.73700000000002</v>
      </c>
      <c r="Z57" s="341">
        <v>15.836</v>
      </c>
      <c r="AA57" s="235">
        <v>500.149</v>
      </c>
      <c r="AB57" s="341">
        <v>27.039000000000001</v>
      </c>
      <c r="AC57" s="235">
        <v>274.34199999999998</v>
      </c>
      <c r="AD57" s="341">
        <v>23.664999999999999</v>
      </c>
      <c r="AE57" s="235">
        <v>211.36</v>
      </c>
      <c r="AF57" s="341"/>
      <c r="AG57" s="235">
        <v>289.74900000000002</v>
      </c>
      <c r="AH57" s="341">
        <v>17.864999999999998</v>
      </c>
      <c r="AI57" s="334">
        <v>315.26299999999998</v>
      </c>
      <c r="AJ57" s="205">
        <v>5.0439999999999996</v>
      </c>
    </row>
    <row r="58" spans="1:36" ht="17.25" customHeight="1">
      <c r="A58" s="580" t="s">
        <v>231</v>
      </c>
      <c r="B58" s="235">
        <v>307.327</v>
      </c>
      <c r="C58" s="126">
        <v>8.9480000000000004</v>
      </c>
      <c r="D58" s="235">
        <v>337.83100000000002</v>
      </c>
      <c r="E58" s="341">
        <v>16.216999999999999</v>
      </c>
      <c r="F58" s="235">
        <v>275.233</v>
      </c>
      <c r="G58" s="341">
        <v>27.49</v>
      </c>
      <c r="H58" s="235">
        <v>210.75299999999999</v>
      </c>
      <c r="I58" s="341">
        <v>41.292000000000002</v>
      </c>
      <c r="J58" s="235"/>
      <c r="K58" s="341"/>
      <c r="L58" s="235"/>
      <c r="M58" s="341"/>
      <c r="N58" s="235">
        <v>272.96499999999997</v>
      </c>
      <c r="O58" s="341">
        <v>16.541</v>
      </c>
      <c r="P58" s="334">
        <v>303.142</v>
      </c>
      <c r="Q58" s="205">
        <v>7.0679999999999996</v>
      </c>
      <c r="T58" s="580" t="s">
        <v>231</v>
      </c>
      <c r="U58" s="235">
        <v>308.541</v>
      </c>
      <c r="V58" s="126">
        <v>9.3019999999999996</v>
      </c>
      <c r="W58" s="235">
        <v>331.899</v>
      </c>
      <c r="X58" s="341">
        <v>16.774999999999999</v>
      </c>
      <c r="Y58" s="235">
        <v>282.96800000000002</v>
      </c>
      <c r="Z58" s="341">
        <v>31.071000000000002</v>
      </c>
      <c r="AA58" s="235">
        <v>255.14500000000001</v>
      </c>
      <c r="AB58" s="341"/>
      <c r="AC58" s="235"/>
      <c r="AD58" s="341"/>
      <c r="AE58" s="235"/>
      <c r="AF58" s="341"/>
      <c r="AG58" s="235">
        <v>253.36600000000001</v>
      </c>
      <c r="AH58" s="341">
        <v>22.933</v>
      </c>
      <c r="AI58" s="334">
        <v>304.99400000000003</v>
      </c>
      <c r="AJ58" s="205">
        <v>7.524</v>
      </c>
    </row>
    <row r="59" spans="1:36" ht="17.25" customHeight="1">
      <c r="A59" s="580" t="s">
        <v>232</v>
      </c>
      <c r="B59" s="235">
        <v>295.87200000000001</v>
      </c>
      <c r="C59" s="126">
        <v>10.436999999999999</v>
      </c>
      <c r="D59" s="235">
        <v>304.30099999999999</v>
      </c>
      <c r="E59" s="341">
        <v>18.242000000000001</v>
      </c>
      <c r="F59" s="235">
        <v>209.78</v>
      </c>
      <c r="G59" s="341"/>
      <c r="H59" s="235">
        <v>296.52699999999999</v>
      </c>
      <c r="I59" s="341">
        <v>83.649000000000001</v>
      </c>
      <c r="J59" s="235">
        <v>190.83</v>
      </c>
      <c r="K59" s="341"/>
      <c r="L59" s="235"/>
      <c r="M59" s="341"/>
      <c r="N59" s="235">
        <v>254.45699999999999</v>
      </c>
      <c r="O59" s="341">
        <v>21.129000000000001</v>
      </c>
      <c r="P59" s="334">
        <v>291.27199999999999</v>
      </c>
      <c r="Q59" s="205">
        <v>8.68</v>
      </c>
      <c r="T59" s="580" t="s">
        <v>232</v>
      </c>
      <c r="U59" s="235">
        <v>289.43400000000003</v>
      </c>
      <c r="V59" s="126">
        <v>10.007</v>
      </c>
      <c r="W59" s="235">
        <v>290.92599999999999</v>
      </c>
      <c r="X59" s="341">
        <v>23.869</v>
      </c>
      <c r="Y59" s="235">
        <v>209.78</v>
      </c>
      <c r="Z59" s="341"/>
      <c r="AA59" s="235">
        <v>296.52699999999999</v>
      </c>
      <c r="AB59" s="341"/>
      <c r="AC59" s="235">
        <v>190.83</v>
      </c>
      <c r="AD59" s="341"/>
      <c r="AE59" s="235"/>
      <c r="AF59" s="341"/>
      <c r="AG59" s="235">
        <v>254.45699999999999</v>
      </c>
      <c r="AH59" s="341">
        <v>21.129000000000001</v>
      </c>
      <c r="AI59" s="334">
        <v>283.79700000000003</v>
      </c>
      <c r="AJ59" s="205">
        <v>8.9480000000000004</v>
      </c>
    </row>
    <row r="60" spans="1:36" ht="17.25" customHeight="1">
      <c r="A60" s="580" t="s">
        <v>233</v>
      </c>
      <c r="B60" s="235">
        <v>303.08300000000003</v>
      </c>
      <c r="C60" s="126">
        <v>15.569000000000001</v>
      </c>
      <c r="D60" s="235">
        <v>347.70800000000003</v>
      </c>
      <c r="E60" s="341">
        <v>26.568000000000001</v>
      </c>
      <c r="F60" s="235">
        <v>233.83</v>
      </c>
      <c r="G60" s="341"/>
      <c r="H60" s="235"/>
      <c r="I60" s="341"/>
      <c r="J60" s="235"/>
      <c r="K60" s="341"/>
      <c r="L60" s="235"/>
      <c r="M60" s="341"/>
      <c r="N60" s="235">
        <v>203.12</v>
      </c>
      <c r="O60" s="341">
        <v>51.517000000000003</v>
      </c>
      <c r="P60" s="334">
        <v>304.02600000000001</v>
      </c>
      <c r="Q60" s="205">
        <v>13.55</v>
      </c>
      <c r="T60" s="580" t="s">
        <v>233</v>
      </c>
      <c r="U60" s="235">
        <v>314.03699999999998</v>
      </c>
      <c r="V60" s="126">
        <v>16.989999999999998</v>
      </c>
      <c r="W60" s="235">
        <v>305.83999999999997</v>
      </c>
      <c r="X60" s="341">
        <v>32.472999999999999</v>
      </c>
      <c r="Y60" s="235">
        <v>233.83</v>
      </c>
      <c r="Z60" s="341"/>
      <c r="AA60" s="235"/>
      <c r="AB60" s="341"/>
      <c r="AC60" s="235"/>
      <c r="AD60" s="341"/>
      <c r="AE60" s="235"/>
      <c r="AF60" s="341"/>
      <c r="AG60" s="235">
        <v>210.155</v>
      </c>
      <c r="AH60" s="341"/>
      <c r="AI60" s="334">
        <v>305.31</v>
      </c>
      <c r="AJ60" s="205">
        <v>14.9</v>
      </c>
    </row>
    <row r="61" spans="1:36" ht="17.25" customHeight="1">
      <c r="A61" s="580" t="s">
        <v>234</v>
      </c>
      <c r="B61" s="335">
        <v>244.94200000000001</v>
      </c>
      <c r="C61" s="339">
        <v>15.042999999999999</v>
      </c>
      <c r="D61" s="235">
        <v>351.22899999999998</v>
      </c>
      <c r="E61" s="341">
        <v>10.057</v>
      </c>
      <c r="F61" s="235"/>
      <c r="G61" s="341"/>
      <c r="H61" s="235"/>
      <c r="I61" s="341"/>
      <c r="J61" s="235">
        <v>313.29000000000002</v>
      </c>
      <c r="K61" s="341"/>
      <c r="L61" s="235"/>
      <c r="M61" s="341"/>
      <c r="N61" s="235"/>
      <c r="O61" s="341"/>
      <c r="P61" s="336">
        <v>266.61799999999999</v>
      </c>
      <c r="Q61" s="344">
        <v>12.292</v>
      </c>
      <c r="T61" s="580" t="s">
        <v>234</v>
      </c>
      <c r="U61" s="335">
        <v>238.839</v>
      </c>
      <c r="V61" s="339">
        <v>16.975000000000001</v>
      </c>
      <c r="W61" s="235">
        <v>351.22899999999998</v>
      </c>
      <c r="X61" s="341">
        <v>10.057</v>
      </c>
      <c r="Y61" s="235"/>
      <c r="Z61" s="341"/>
      <c r="AA61" s="235"/>
      <c r="AB61" s="341"/>
      <c r="AC61" s="235">
        <v>313.29000000000002</v>
      </c>
      <c r="AD61" s="341"/>
      <c r="AE61" s="235"/>
      <c r="AF61" s="341"/>
      <c r="AG61" s="235"/>
      <c r="AH61" s="341"/>
      <c r="AI61" s="336">
        <v>264.56299999999999</v>
      </c>
      <c r="AJ61" s="344">
        <v>13.46</v>
      </c>
    </row>
    <row r="62" spans="1:36" ht="17.25" customHeight="1">
      <c r="A62" s="581" t="s">
        <v>235</v>
      </c>
      <c r="B62" s="236">
        <v>203.62299999999999</v>
      </c>
      <c r="C62" s="127">
        <v>15.34</v>
      </c>
      <c r="D62" s="236">
        <v>252.19800000000001</v>
      </c>
      <c r="E62" s="342">
        <v>37.646999999999998</v>
      </c>
      <c r="F62" s="236"/>
      <c r="G62" s="342"/>
      <c r="H62" s="236"/>
      <c r="I62" s="342"/>
      <c r="J62" s="236"/>
      <c r="K62" s="342"/>
      <c r="L62" s="236"/>
      <c r="M62" s="342"/>
      <c r="N62" s="236">
        <v>206.17</v>
      </c>
      <c r="O62" s="342"/>
      <c r="P62" s="337">
        <v>208.98099999999999</v>
      </c>
      <c r="Q62" s="345">
        <v>13.618</v>
      </c>
      <c r="T62" s="581" t="s">
        <v>235</v>
      </c>
      <c r="U62" s="236">
        <v>197.12200000000001</v>
      </c>
      <c r="V62" s="127">
        <v>16.555</v>
      </c>
      <c r="W62" s="236">
        <v>215.70699999999999</v>
      </c>
      <c r="X62" s="342">
        <v>40.94</v>
      </c>
      <c r="Y62" s="236"/>
      <c r="Z62" s="342"/>
      <c r="AA62" s="236"/>
      <c r="AB62" s="342"/>
      <c r="AC62" s="236"/>
      <c r="AD62" s="342"/>
      <c r="AE62" s="236"/>
      <c r="AF62" s="342"/>
      <c r="AG62" s="236">
        <v>206.17</v>
      </c>
      <c r="AH62" s="342"/>
      <c r="AI62" s="337">
        <v>199.62299999999999</v>
      </c>
      <c r="AJ62" s="345">
        <v>14.343999999999999</v>
      </c>
    </row>
    <row r="63" spans="1:36" ht="17.25" customHeight="1">
      <c r="A63" s="583" t="s">
        <v>187</v>
      </c>
      <c r="B63" s="240">
        <v>255.15600000000001</v>
      </c>
      <c r="C63" s="206">
        <v>2.3530000000000002</v>
      </c>
      <c r="D63" s="240">
        <v>244.63900000000001</v>
      </c>
      <c r="E63" s="323">
        <v>2.903</v>
      </c>
      <c r="F63" s="240">
        <v>182.30099999999999</v>
      </c>
      <c r="G63" s="206">
        <v>2.444</v>
      </c>
      <c r="H63" s="240">
        <v>216.44</v>
      </c>
      <c r="I63" s="206">
        <v>6.7770000000000001</v>
      </c>
      <c r="J63" s="240">
        <v>202.655</v>
      </c>
      <c r="K63" s="206">
        <v>6.8780000000000001</v>
      </c>
      <c r="L63" s="240">
        <v>148.553</v>
      </c>
      <c r="M63" s="206">
        <v>3.887</v>
      </c>
      <c r="N63" s="240">
        <v>185.12700000000001</v>
      </c>
      <c r="O63" s="323">
        <v>8.6240000000000006</v>
      </c>
      <c r="P63" s="240">
        <v>206.23500000000001</v>
      </c>
      <c r="Q63" s="207">
        <v>1.3979999999999999</v>
      </c>
      <c r="T63" s="583" t="s">
        <v>187</v>
      </c>
      <c r="U63" s="240">
        <v>256.42899999999997</v>
      </c>
      <c r="V63" s="206">
        <v>2.411</v>
      </c>
      <c r="W63" s="240">
        <v>242.59399999999999</v>
      </c>
      <c r="X63" s="323">
        <v>2.9950000000000001</v>
      </c>
      <c r="Y63" s="240">
        <v>181.922</v>
      </c>
      <c r="Z63" s="206">
        <v>2.4870000000000001</v>
      </c>
      <c r="AA63" s="240">
        <v>213.14400000000001</v>
      </c>
      <c r="AB63" s="206">
        <v>7.0039999999999996</v>
      </c>
      <c r="AC63" s="240">
        <v>201.465</v>
      </c>
      <c r="AD63" s="206">
        <v>7.0309999999999997</v>
      </c>
      <c r="AE63" s="240">
        <v>148.006</v>
      </c>
      <c r="AF63" s="206">
        <v>3.9249999999999998</v>
      </c>
      <c r="AG63" s="240">
        <v>178.78800000000001</v>
      </c>
      <c r="AH63" s="323">
        <v>9.2029999999999994</v>
      </c>
      <c r="AI63" s="240">
        <v>204.875</v>
      </c>
      <c r="AJ63" s="207">
        <v>1.4330000000000001</v>
      </c>
    </row>
    <row r="64" spans="1:36" ht="13.5" customHeight="1"/>
  </sheetData>
  <mergeCells count="66">
    <mergeCell ref="T44:AJ44"/>
    <mergeCell ref="T45:T47"/>
    <mergeCell ref="U45:AJ45"/>
    <mergeCell ref="U46:V46"/>
    <mergeCell ref="W46:X46"/>
    <mergeCell ref="Y46:Z46"/>
    <mergeCell ref="AA46:AB46"/>
    <mergeCell ref="AC46:AD46"/>
    <mergeCell ref="AE46:AF46"/>
    <mergeCell ref="AG46:AH46"/>
    <mergeCell ref="AI46:AJ46"/>
    <mergeCell ref="T23:AJ23"/>
    <mergeCell ref="T24:T26"/>
    <mergeCell ref="U24:AJ24"/>
    <mergeCell ref="U25:V25"/>
    <mergeCell ref="W25:X25"/>
    <mergeCell ref="Y25:Z25"/>
    <mergeCell ref="AA25:AB25"/>
    <mergeCell ref="AC25:AD25"/>
    <mergeCell ref="AE25:AF25"/>
    <mergeCell ref="AG25:AH25"/>
    <mergeCell ref="AI25:AJ25"/>
    <mergeCell ref="T1:AJ1"/>
    <mergeCell ref="T3:T5"/>
    <mergeCell ref="U3:AJ3"/>
    <mergeCell ref="U4:V4"/>
    <mergeCell ref="W4:X4"/>
    <mergeCell ref="Y4:Z4"/>
    <mergeCell ref="AA4:AB4"/>
    <mergeCell ref="AC4:AD4"/>
    <mergeCell ref="AE4:AF4"/>
    <mergeCell ref="AG4:AH4"/>
    <mergeCell ref="AI4:AJ4"/>
    <mergeCell ref="J46:K46"/>
    <mergeCell ref="L46:M46"/>
    <mergeCell ref="N46:O46"/>
    <mergeCell ref="P46:Q46"/>
    <mergeCell ref="A44:Q44"/>
    <mergeCell ref="A45:A47"/>
    <mergeCell ref="B45:Q45"/>
    <mergeCell ref="B46:C46"/>
    <mergeCell ref="D46:E46"/>
    <mergeCell ref="F46:G46"/>
    <mergeCell ref="H46:I46"/>
    <mergeCell ref="J25:K25"/>
    <mergeCell ref="L25:M25"/>
    <mergeCell ref="N25:O25"/>
    <mergeCell ref="P25:Q25"/>
    <mergeCell ref="A23:Q23"/>
    <mergeCell ref="A24:A26"/>
    <mergeCell ref="B24:Q24"/>
    <mergeCell ref="B25:C25"/>
    <mergeCell ref="D25:E25"/>
    <mergeCell ref="F25:G25"/>
    <mergeCell ref="H25:I25"/>
    <mergeCell ref="J4:K4"/>
    <mergeCell ref="L4:M4"/>
    <mergeCell ref="N4:O4"/>
    <mergeCell ref="P4:Q4"/>
    <mergeCell ref="A1:Q1"/>
    <mergeCell ref="A3:A5"/>
    <mergeCell ref="B3:Q3"/>
    <mergeCell ref="B4:C4"/>
    <mergeCell ref="D4:E4"/>
    <mergeCell ref="F4:G4"/>
    <mergeCell ref="H4:I4"/>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rowBreaks count="2" manualBreakCount="2">
    <brk id="21" max="35" man="1"/>
    <brk id="42" max="16383" man="1"/>
  </rowBreaks>
  <colBreaks count="1" manualBreakCount="1">
    <brk id="18"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8"/>
  <dimension ref="A1:BC40"/>
  <sheetViews>
    <sheetView topLeftCell="H20" zoomScaleNormal="100" workbookViewId="0">
      <selection activeCell="H19" sqref="H19"/>
    </sheetView>
  </sheetViews>
  <sheetFormatPr defaultColWidth="11.42578125" defaultRowHeight="12.75"/>
  <cols>
    <col min="1" max="1" width="3.85546875" customWidth="1"/>
    <col min="2" max="2" width="3.28515625" customWidth="1"/>
    <col min="3" max="3" width="13.42578125" customWidth="1"/>
    <col min="4" max="4" width="5.85546875" customWidth="1"/>
    <col min="5" max="5" width="4.85546875" customWidth="1"/>
    <col min="6" max="6" width="5.140625" customWidth="1"/>
    <col min="7" max="7" width="5.85546875" customWidth="1"/>
    <col min="8" max="8" width="4.85546875" customWidth="1"/>
    <col min="9" max="9" width="5.140625" customWidth="1"/>
    <col min="10" max="10" width="5.85546875" customWidth="1"/>
    <col min="11" max="11" width="4.85546875" customWidth="1"/>
    <col min="12" max="12" width="5.140625" customWidth="1"/>
    <col min="13" max="13" width="5.85546875" customWidth="1"/>
    <col min="14" max="14" width="4.85546875" customWidth="1"/>
    <col min="15" max="15" width="5.140625" customWidth="1"/>
    <col min="16" max="16" width="5.85546875" customWidth="1"/>
    <col min="17" max="17" width="4.85546875" customWidth="1"/>
    <col min="18" max="18" width="5.140625" customWidth="1"/>
    <col min="19" max="19" width="5.85546875" customWidth="1"/>
    <col min="20" max="20" width="4.85546875" customWidth="1"/>
    <col min="21" max="21" width="5.140625" customWidth="1"/>
    <col min="22" max="22" width="5.85546875" customWidth="1"/>
    <col min="23" max="23" width="4.85546875" customWidth="1"/>
    <col min="24" max="24" width="5.140625" customWidth="1"/>
    <col min="25" max="25" width="7" customWidth="1"/>
    <col min="26" max="26" width="4.85546875" customWidth="1"/>
    <col min="27" max="27" width="5.140625" customWidth="1"/>
    <col min="28" max="28" width="1.28515625" customWidth="1"/>
    <col min="29" max="29" width="3.7109375" customWidth="1"/>
    <col min="30" max="30" width="3.42578125" customWidth="1"/>
    <col min="31" max="31" width="13.140625" customWidth="1"/>
    <col min="32" max="32" width="5.85546875" customWidth="1"/>
    <col min="33" max="33" width="5" customWidth="1"/>
    <col min="34" max="35" width="5.85546875" customWidth="1"/>
    <col min="36" max="36" width="5.28515625" customWidth="1"/>
    <col min="37" max="38" width="5.85546875" customWidth="1"/>
    <col min="39" max="39" width="5" customWidth="1"/>
    <col min="40" max="41" width="5.85546875" customWidth="1"/>
    <col min="42" max="42" width="5" customWidth="1"/>
    <col min="43" max="44" width="5.85546875" customWidth="1"/>
    <col min="45" max="45" width="5.28515625" customWidth="1"/>
    <col min="46" max="47" width="5.85546875" customWidth="1"/>
    <col min="48" max="48" width="5" customWidth="1"/>
    <col min="49" max="50" width="5.85546875" customWidth="1"/>
    <col min="51" max="51" width="4.85546875" customWidth="1"/>
    <col min="52" max="52" width="5.85546875" customWidth="1"/>
    <col min="53" max="53" width="7.5703125" customWidth="1"/>
    <col min="54" max="54" width="5" customWidth="1"/>
    <col min="55" max="55" width="5.7109375" customWidth="1"/>
  </cols>
  <sheetData>
    <row r="1" spans="1:55" s="538" customFormat="1" ht="33.75" customHeight="1">
      <c r="C1" s="770" t="s">
        <v>281</v>
      </c>
      <c r="D1" s="771"/>
      <c r="E1" s="770"/>
      <c r="F1" s="770"/>
      <c r="G1" s="770"/>
      <c r="H1" s="770"/>
      <c r="I1" s="770"/>
      <c r="J1" s="770"/>
      <c r="K1" s="770"/>
      <c r="L1" s="770"/>
      <c r="M1" s="770"/>
      <c r="N1" s="770"/>
      <c r="O1" s="770"/>
      <c r="P1" s="770"/>
      <c r="Q1" s="770"/>
      <c r="R1" s="770"/>
      <c r="S1" s="770"/>
      <c r="T1" s="770"/>
      <c r="U1" s="770"/>
      <c r="V1" s="770"/>
      <c r="W1" s="770"/>
      <c r="X1" s="770"/>
      <c r="Y1" s="770"/>
      <c r="Z1" s="770"/>
      <c r="AA1" s="770"/>
      <c r="AE1" s="770" t="s">
        <v>291</v>
      </c>
      <c r="AF1" s="770"/>
      <c r="AG1" s="770"/>
      <c r="AH1" s="770"/>
      <c r="AI1" s="770"/>
      <c r="AJ1" s="770"/>
      <c r="AK1" s="770"/>
      <c r="AL1" s="770"/>
      <c r="AM1" s="770"/>
      <c r="AN1" s="770"/>
      <c r="AO1" s="770"/>
      <c r="AP1" s="770"/>
      <c r="AQ1" s="770"/>
      <c r="AR1" s="770"/>
      <c r="AS1" s="770"/>
      <c r="AT1" s="770"/>
      <c r="AU1" s="770"/>
      <c r="AV1" s="770"/>
      <c r="AW1" s="770"/>
      <c r="AX1" s="770"/>
      <c r="AY1" s="770"/>
      <c r="AZ1" s="770"/>
      <c r="BA1" s="770"/>
      <c r="BB1" s="770"/>
      <c r="BC1" s="770"/>
    </row>
    <row r="2" spans="1:55" ht="10.5" customHeight="1" thickBot="1">
      <c r="C2" s="589"/>
      <c r="D2" s="589"/>
      <c r="E2" s="589"/>
      <c r="F2" s="589"/>
      <c r="G2" s="589"/>
      <c r="H2" s="589"/>
      <c r="I2" s="589"/>
      <c r="J2" s="589"/>
      <c r="K2" s="589"/>
      <c r="L2" s="589"/>
      <c r="M2" s="589"/>
      <c r="N2" s="589"/>
      <c r="O2" s="589"/>
      <c r="P2" s="589"/>
      <c r="Q2" s="589"/>
      <c r="R2" s="589"/>
      <c r="S2" s="589"/>
      <c r="T2" s="589"/>
      <c r="U2" s="589"/>
      <c r="V2" s="589"/>
      <c r="W2" s="589"/>
      <c r="X2" s="589"/>
      <c r="Y2" s="589"/>
      <c r="Z2" s="589"/>
      <c r="AA2" s="589"/>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row>
    <row r="3" spans="1:55" ht="18.75" customHeight="1">
      <c r="A3" s="785" t="s">
        <v>282</v>
      </c>
      <c r="B3" s="786"/>
      <c r="C3" s="787"/>
      <c r="D3" s="775" t="s">
        <v>219</v>
      </c>
      <c r="E3" s="776"/>
      <c r="F3" s="776"/>
      <c r="G3" s="776"/>
      <c r="H3" s="776"/>
      <c r="I3" s="776"/>
      <c r="J3" s="776"/>
      <c r="K3" s="776"/>
      <c r="L3" s="776"/>
      <c r="M3" s="776"/>
      <c r="N3" s="776"/>
      <c r="O3" s="776"/>
      <c r="P3" s="776"/>
      <c r="Q3" s="776"/>
      <c r="R3" s="776"/>
      <c r="S3" s="776"/>
      <c r="T3" s="776"/>
      <c r="U3" s="776"/>
      <c r="V3" s="776"/>
      <c r="W3" s="776"/>
      <c r="X3" s="776"/>
      <c r="Y3" s="776"/>
      <c r="Z3" s="776"/>
      <c r="AA3" s="777"/>
      <c r="AC3" s="785" t="s">
        <v>282</v>
      </c>
      <c r="AD3" s="786"/>
      <c r="AE3" s="787"/>
      <c r="AF3" s="775" t="s">
        <v>219</v>
      </c>
      <c r="AG3" s="776"/>
      <c r="AH3" s="776"/>
      <c r="AI3" s="776"/>
      <c r="AJ3" s="776"/>
      <c r="AK3" s="776"/>
      <c r="AL3" s="776"/>
      <c r="AM3" s="776"/>
      <c r="AN3" s="776"/>
      <c r="AO3" s="776"/>
      <c r="AP3" s="776"/>
      <c r="AQ3" s="776"/>
      <c r="AR3" s="776"/>
      <c r="AS3" s="776"/>
      <c r="AT3" s="776"/>
      <c r="AU3" s="776"/>
      <c r="AV3" s="776"/>
      <c r="AW3" s="776"/>
      <c r="AX3" s="776"/>
      <c r="AY3" s="776"/>
      <c r="AZ3" s="776"/>
      <c r="BA3" s="776"/>
      <c r="BB3" s="776"/>
      <c r="BC3" s="777"/>
    </row>
    <row r="4" spans="1:55" ht="20.25" customHeight="1">
      <c r="A4" s="788"/>
      <c r="B4" s="789"/>
      <c r="C4" s="790"/>
      <c r="D4" s="765" t="s">
        <v>93</v>
      </c>
      <c r="E4" s="758"/>
      <c r="F4" s="766"/>
      <c r="G4" s="765" t="s">
        <v>94</v>
      </c>
      <c r="H4" s="758"/>
      <c r="I4" s="766"/>
      <c r="J4" s="765" t="s">
        <v>95</v>
      </c>
      <c r="K4" s="758"/>
      <c r="L4" s="766"/>
      <c r="M4" s="765" t="s">
        <v>96</v>
      </c>
      <c r="N4" s="758"/>
      <c r="O4" s="766"/>
      <c r="P4" s="765" t="s">
        <v>97</v>
      </c>
      <c r="Q4" s="758"/>
      <c r="R4" s="766"/>
      <c r="S4" s="765" t="s">
        <v>98</v>
      </c>
      <c r="T4" s="758"/>
      <c r="U4" s="766"/>
      <c r="V4" s="765" t="s">
        <v>99</v>
      </c>
      <c r="W4" s="758"/>
      <c r="X4" s="758"/>
      <c r="Y4" s="778" t="s">
        <v>44</v>
      </c>
      <c r="Z4" s="779"/>
      <c r="AA4" s="780"/>
      <c r="AC4" s="788"/>
      <c r="AD4" s="789"/>
      <c r="AE4" s="790"/>
      <c r="AF4" s="765" t="s">
        <v>93</v>
      </c>
      <c r="AG4" s="758"/>
      <c r="AH4" s="766"/>
      <c r="AI4" s="765" t="s">
        <v>94</v>
      </c>
      <c r="AJ4" s="758"/>
      <c r="AK4" s="766"/>
      <c r="AL4" s="765" t="s">
        <v>95</v>
      </c>
      <c r="AM4" s="758"/>
      <c r="AN4" s="766"/>
      <c r="AO4" s="765" t="s">
        <v>96</v>
      </c>
      <c r="AP4" s="758"/>
      <c r="AQ4" s="766"/>
      <c r="AR4" s="765" t="s">
        <v>97</v>
      </c>
      <c r="AS4" s="758"/>
      <c r="AT4" s="766"/>
      <c r="AU4" s="765" t="s">
        <v>98</v>
      </c>
      <c r="AV4" s="758"/>
      <c r="AW4" s="766"/>
      <c r="AX4" s="765" t="s">
        <v>99</v>
      </c>
      <c r="AY4" s="758"/>
      <c r="AZ4" s="758"/>
      <c r="BA4" s="812" t="s">
        <v>44</v>
      </c>
      <c r="BB4" s="779"/>
      <c r="BC4" s="780"/>
    </row>
    <row r="5" spans="1:55" ht="35.25" customHeight="1" thickBot="1">
      <c r="A5" s="791"/>
      <c r="B5" s="792"/>
      <c r="C5" s="793"/>
      <c r="D5" s="277" t="s">
        <v>220</v>
      </c>
      <c r="E5" s="15" t="s">
        <v>28</v>
      </c>
      <c r="F5" s="278" t="s">
        <v>275</v>
      </c>
      <c r="G5" s="277" t="s">
        <v>220</v>
      </c>
      <c r="H5" s="15" t="s">
        <v>28</v>
      </c>
      <c r="I5" s="278" t="s">
        <v>275</v>
      </c>
      <c r="J5" s="277" t="s">
        <v>220</v>
      </c>
      <c r="K5" s="15" t="s">
        <v>28</v>
      </c>
      <c r="L5" s="278" t="s">
        <v>275</v>
      </c>
      <c r="M5" s="277" t="s">
        <v>220</v>
      </c>
      <c r="N5" s="15" t="s">
        <v>28</v>
      </c>
      <c r="O5" s="278" t="s">
        <v>275</v>
      </c>
      <c r="P5" s="277" t="s">
        <v>220</v>
      </c>
      <c r="Q5" s="15" t="s">
        <v>28</v>
      </c>
      <c r="R5" s="278" t="s">
        <v>275</v>
      </c>
      <c r="S5" s="277" t="s">
        <v>220</v>
      </c>
      <c r="T5" s="15" t="s">
        <v>28</v>
      </c>
      <c r="U5" s="278" t="s">
        <v>275</v>
      </c>
      <c r="V5" s="277" t="s">
        <v>220</v>
      </c>
      <c r="W5" s="15" t="s">
        <v>28</v>
      </c>
      <c r="X5" s="308" t="s">
        <v>275</v>
      </c>
      <c r="Y5" s="277" t="s">
        <v>220</v>
      </c>
      <c r="Z5" s="15" t="s">
        <v>28</v>
      </c>
      <c r="AA5" s="307" t="s">
        <v>275</v>
      </c>
      <c r="AC5" s="791"/>
      <c r="AD5" s="792"/>
      <c r="AE5" s="793"/>
      <c r="AF5" s="277" t="s">
        <v>220</v>
      </c>
      <c r="AG5" s="15" t="s">
        <v>28</v>
      </c>
      <c r="AH5" s="278" t="s">
        <v>275</v>
      </c>
      <c r="AI5" s="277" t="s">
        <v>220</v>
      </c>
      <c r="AJ5" s="15" t="s">
        <v>28</v>
      </c>
      <c r="AK5" s="278" t="s">
        <v>275</v>
      </c>
      <c r="AL5" s="277" t="s">
        <v>220</v>
      </c>
      <c r="AM5" s="15" t="s">
        <v>28</v>
      </c>
      <c r="AN5" s="278" t="s">
        <v>275</v>
      </c>
      <c r="AO5" s="277" t="s">
        <v>220</v>
      </c>
      <c r="AP5" s="15" t="s">
        <v>28</v>
      </c>
      <c r="AQ5" s="278" t="s">
        <v>275</v>
      </c>
      <c r="AR5" s="277" t="s">
        <v>220</v>
      </c>
      <c r="AS5" s="15" t="s">
        <v>28</v>
      </c>
      <c r="AT5" s="278" t="s">
        <v>275</v>
      </c>
      <c r="AU5" s="277" t="s">
        <v>220</v>
      </c>
      <c r="AV5" s="15" t="s">
        <v>28</v>
      </c>
      <c r="AW5" s="278" t="s">
        <v>275</v>
      </c>
      <c r="AX5" s="277" t="s">
        <v>220</v>
      </c>
      <c r="AY5" s="15" t="s">
        <v>28</v>
      </c>
      <c r="AZ5" s="308" t="s">
        <v>275</v>
      </c>
      <c r="BA5" s="279" t="s">
        <v>220</v>
      </c>
      <c r="BB5" s="15" t="s">
        <v>28</v>
      </c>
      <c r="BC5" s="307" t="s">
        <v>275</v>
      </c>
    </row>
    <row r="6" spans="1:55" ht="20.25" customHeight="1" thickTop="1">
      <c r="A6" s="794" t="s">
        <v>440</v>
      </c>
      <c r="B6" s="586"/>
      <c r="C6" s="590" t="s">
        <v>283</v>
      </c>
      <c r="D6" s="309">
        <v>15.756</v>
      </c>
      <c r="E6" s="310">
        <f>D6/D$13*100</f>
        <v>2.2220874590833257</v>
      </c>
      <c r="F6" s="347">
        <v>19.256</v>
      </c>
      <c r="G6" s="309">
        <v>21.006</v>
      </c>
      <c r="H6" s="310">
        <f>G6/G$13*100</f>
        <v>4.8691499965230296</v>
      </c>
      <c r="I6" s="347">
        <v>16.736999999999998</v>
      </c>
      <c r="J6" s="309">
        <v>28.254000000000001</v>
      </c>
      <c r="K6" s="310">
        <f>J6/J$13*100</f>
        <v>4.1160128838458077</v>
      </c>
      <c r="L6" s="347">
        <v>14.404</v>
      </c>
      <c r="M6" s="309">
        <v>5.6509999999999998</v>
      </c>
      <c r="N6" s="310">
        <f>M6/M$13*100</f>
        <v>3.7917013339059018</v>
      </c>
      <c r="O6" s="347">
        <v>31.792000000000002</v>
      </c>
      <c r="P6" s="309">
        <v>4.3120000000000003</v>
      </c>
      <c r="Q6" s="310">
        <f>P6/P$13*100</f>
        <v>4.5217646627027817</v>
      </c>
      <c r="R6" s="347">
        <v>35.801000000000002</v>
      </c>
      <c r="S6" s="309">
        <v>7.01</v>
      </c>
      <c r="T6" s="310">
        <f>S6/S$13*100</f>
        <v>3.2011763523942602</v>
      </c>
      <c r="U6" s="347">
        <v>28.571999999999999</v>
      </c>
      <c r="V6" s="309">
        <v>1.0680000000000001</v>
      </c>
      <c r="W6" s="310">
        <f>V6/V$13*100</f>
        <v>3.0206182651243036</v>
      </c>
      <c r="X6" s="349">
        <v>65.614000000000004</v>
      </c>
      <c r="Y6" s="309">
        <f>SUM(V6,S6,P6,M6,J6,G6,D6)</f>
        <v>83.057000000000002</v>
      </c>
      <c r="Z6" s="310">
        <f>Y6/Y$13*100</f>
        <v>3.5713456453034635</v>
      </c>
      <c r="AA6" s="351">
        <v>8.33</v>
      </c>
      <c r="AC6" s="794" t="s">
        <v>440</v>
      </c>
      <c r="AD6" s="586"/>
      <c r="AE6" s="590" t="s">
        <v>283</v>
      </c>
      <c r="AF6" s="309">
        <v>14.74</v>
      </c>
      <c r="AG6" s="310">
        <v>2.835689674742162</v>
      </c>
      <c r="AH6" s="347">
        <v>19.951000000000001</v>
      </c>
      <c r="AI6" s="309">
        <v>18.977</v>
      </c>
      <c r="AJ6" s="310">
        <v>5.2213078444805792</v>
      </c>
      <c r="AK6" s="347">
        <v>17.608000000000001</v>
      </c>
      <c r="AL6" s="309">
        <v>27.629000000000001</v>
      </c>
      <c r="AM6" s="310">
        <v>4.6977868763262425</v>
      </c>
      <c r="AN6" s="347">
        <v>14.567</v>
      </c>
      <c r="AO6" s="309">
        <v>5.6509999999999998</v>
      </c>
      <c r="AP6" s="310">
        <v>4.4049326515340477</v>
      </c>
      <c r="AQ6" s="347">
        <v>31.792000000000002</v>
      </c>
      <c r="AR6" s="309">
        <v>3.9990000000000001</v>
      </c>
      <c r="AS6" s="310">
        <v>5.0707547169811313</v>
      </c>
      <c r="AT6" s="347">
        <v>37.064</v>
      </c>
      <c r="AU6" s="309">
        <v>7.01</v>
      </c>
      <c r="AV6" s="310">
        <v>3.3526874109218214</v>
      </c>
      <c r="AW6" s="347">
        <v>28.571999999999999</v>
      </c>
      <c r="AX6" s="309">
        <v>1.0680000000000001</v>
      </c>
      <c r="AY6" s="310">
        <v>3.505202008598904</v>
      </c>
      <c r="AZ6" s="349">
        <v>65.614000000000004</v>
      </c>
      <c r="BA6" s="311">
        <f>SUM(AX6,AU6,AR6,AO6,AL6,AI6,AF6)</f>
        <v>79.073999999999998</v>
      </c>
      <c r="BB6" s="310">
        <f>BA6/BA$13*100</f>
        <v>4.122536417719493</v>
      </c>
      <c r="BC6" s="351">
        <v>8.548</v>
      </c>
    </row>
    <row r="7" spans="1:55" ht="18" customHeight="1">
      <c r="A7" s="795"/>
      <c r="B7" s="587"/>
      <c r="C7" s="591" t="s">
        <v>284</v>
      </c>
      <c r="D7" s="312">
        <v>27.54</v>
      </c>
      <c r="E7" s="313">
        <f t="shared" ref="E7:E12" si="0">D7/D$13*100</f>
        <v>3.8839990240641526</v>
      </c>
      <c r="F7" s="348">
        <v>14.608000000000001</v>
      </c>
      <c r="G7" s="312">
        <v>43.268999999999998</v>
      </c>
      <c r="H7" s="313">
        <f t="shared" ref="H7:H12" si="1">G7/G$13*100</f>
        <v>10.029670151364133</v>
      </c>
      <c r="I7" s="348">
        <v>11.627000000000001</v>
      </c>
      <c r="J7" s="312">
        <v>27.420999999999999</v>
      </c>
      <c r="K7" s="313">
        <f t="shared" ref="K7:K12" si="2">J7/J$13*100</f>
        <v>3.9946623234917489</v>
      </c>
      <c r="L7" s="348">
        <v>14.608000000000001</v>
      </c>
      <c r="M7" s="312">
        <v>11.603999999999999</v>
      </c>
      <c r="N7" s="313">
        <f t="shared" ref="N7:N12" si="3">M7/M$13*100</f>
        <v>7.7860382726321147</v>
      </c>
      <c r="O7" s="348">
        <v>22.44</v>
      </c>
      <c r="P7" s="312">
        <v>5.7910000000000004</v>
      </c>
      <c r="Q7" s="313">
        <f t="shared" ref="Q7:Q12" si="4">P7/P$13*100</f>
        <v>6.0727131636622937</v>
      </c>
      <c r="R7" s="348">
        <v>31.38</v>
      </c>
      <c r="S7" s="312">
        <v>7.5709999999999997</v>
      </c>
      <c r="T7" s="313">
        <f>S7/S$13*100</f>
        <v>3.4573617922934305</v>
      </c>
      <c r="U7" s="348">
        <v>27.698</v>
      </c>
      <c r="V7" s="312">
        <v>1.5189999999999999</v>
      </c>
      <c r="W7" s="313">
        <f t="shared" ref="W7:W12" si="5">V7/V$13*100</f>
        <v>4.2961789744605028</v>
      </c>
      <c r="X7" s="350">
        <v>56.753999999999998</v>
      </c>
      <c r="Y7" s="312">
        <f t="shared" ref="Y7:Y12" si="6">SUM(V7,S7,P7,M7,J7,G7,D7)</f>
        <v>124.715</v>
      </c>
      <c r="Z7" s="313">
        <f t="shared" ref="Z7:Z12" si="7">Y7/Y$13*100</f>
        <v>5.3625868036892914</v>
      </c>
      <c r="AA7" s="352">
        <v>6.742</v>
      </c>
      <c r="AC7" s="795"/>
      <c r="AD7" s="587"/>
      <c r="AE7" s="591" t="s">
        <v>284</v>
      </c>
      <c r="AF7" s="312">
        <v>25.513999999999999</v>
      </c>
      <c r="AG7" s="313">
        <v>4.9083979892382308</v>
      </c>
      <c r="AH7" s="348">
        <v>15.179</v>
      </c>
      <c r="AI7" s="312">
        <v>42.331000000000003</v>
      </c>
      <c r="AJ7" s="313">
        <v>11.646897948290427</v>
      </c>
      <c r="AK7" s="348">
        <v>11.756</v>
      </c>
      <c r="AL7" s="312">
        <v>25.702999999999999</v>
      </c>
      <c r="AM7" s="313">
        <v>4.3703071440230703</v>
      </c>
      <c r="AN7" s="348">
        <v>15.087</v>
      </c>
      <c r="AO7" s="312">
        <v>10.667</v>
      </c>
      <c r="AP7" s="313">
        <v>8.3148852581691184</v>
      </c>
      <c r="AQ7" s="348">
        <v>23.388000000000002</v>
      </c>
      <c r="AR7" s="312">
        <v>5.6349999999999998</v>
      </c>
      <c r="AS7" s="313">
        <v>7.1452120105498063</v>
      </c>
      <c r="AT7" s="348">
        <v>31.792000000000002</v>
      </c>
      <c r="AU7" s="312">
        <v>7.3630000000000004</v>
      </c>
      <c r="AV7" s="313">
        <v>3.5215174617143186</v>
      </c>
      <c r="AW7" s="348">
        <v>27.98</v>
      </c>
      <c r="AX7" s="312">
        <v>1.5189999999999999</v>
      </c>
      <c r="AY7" s="313">
        <v>4.9853949916308373</v>
      </c>
      <c r="AZ7" s="350">
        <v>56.753999999999998</v>
      </c>
      <c r="BA7" s="314">
        <f t="shared" ref="BA7:BA12" si="8">SUM(AX7,AU7,AR7,AO7,AL7,AI7,AF7)</f>
        <v>118.732</v>
      </c>
      <c r="BB7" s="313">
        <f t="shared" ref="BB7:BB12" si="9">BA7/BA$13*100</f>
        <v>6.1901129821265002</v>
      </c>
      <c r="BC7" s="352">
        <v>6.9180000000000001</v>
      </c>
    </row>
    <row r="8" spans="1:55" ht="18" customHeight="1">
      <c r="A8" s="795"/>
      <c r="B8" s="797" t="s">
        <v>446</v>
      </c>
      <c r="C8" s="346" t="s">
        <v>285</v>
      </c>
      <c r="D8" s="312">
        <v>33.372</v>
      </c>
      <c r="E8" s="313">
        <f t="shared" si="0"/>
        <v>4.7064929350424434</v>
      </c>
      <c r="F8" s="348">
        <v>13.243</v>
      </c>
      <c r="G8" s="312">
        <v>45.353000000000002</v>
      </c>
      <c r="H8" s="313">
        <f t="shared" si="1"/>
        <v>10.512737303261401</v>
      </c>
      <c r="I8" s="348">
        <v>11.36</v>
      </c>
      <c r="J8" s="312">
        <v>86.977000000000004</v>
      </c>
      <c r="K8" s="313">
        <f t="shared" si="2"/>
        <v>12.670717512502897</v>
      </c>
      <c r="L8" s="348">
        <v>8.1340000000000003</v>
      </c>
      <c r="M8" s="312">
        <v>37.11</v>
      </c>
      <c r="N8" s="313">
        <f t="shared" si="3"/>
        <v>24.900024155237659</v>
      </c>
      <c r="O8" s="348">
        <v>12.553000000000001</v>
      </c>
      <c r="P8" s="312">
        <v>17.850000000000001</v>
      </c>
      <c r="Q8" s="313">
        <f t="shared" si="4"/>
        <v>18.718343977097557</v>
      </c>
      <c r="R8" s="348">
        <v>18.135999999999999</v>
      </c>
      <c r="S8" s="312">
        <v>59.015000000000001</v>
      </c>
      <c r="T8" s="313">
        <f>S8/S$13*100</f>
        <v>26.949703628608745</v>
      </c>
      <c r="U8" s="348">
        <v>9.9280000000000008</v>
      </c>
      <c r="V8" s="312">
        <v>3.0979999999999999</v>
      </c>
      <c r="W8" s="313">
        <f t="shared" si="5"/>
        <v>8.7620556042650684</v>
      </c>
      <c r="X8" s="350">
        <v>41.838000000000001</v>
      </c>
      <c r="Y8" s="312">
        <f t="shared" si="6"/>
        <v>282.77500000000003</v>
      </c>
      <c r="Z8" s="313">
        <f t="shared" si="7"/>
        <v>12.158966310493842</v>
      </c>
      <c r="AA8" s="352">
        <v>4.3159999999999998</v>
      </c>
      <c r="AC8" s="795"/>
      <c r="AD8" s="797" t="s">
        <v>446</v>
      </c>
      <c r="AE8" s="346" t="s">
        <v>285</v>
      </c>
      <c r="AF8" s="312">
        <v>26.847000000000001</v>
      </c>
      <c r="AG8" s="313">
        <v>5.1648412956446963</v>
      </c>
      <c r="AH8" s="348">
        <v>14.776999999999999</v>
      </c>
      <c r="AI8" s="312">
        <v>42.648000000000003</v>
      </c>
      <c r="AJ8" s="313">
        <v>11.734116928461177</v>
      </c>
      <c r="AK8" s="348">
        <v>11.712999999999999</v>
      </c>
      <c r="AL8" s="312">
        <v>81.856999999999999</v>
      </c>
      <c r="AM8" s="313">
        <v>13.91822868491213</v>
      </c>
      <c r="AN8" s="348">
        <v>8.3949999999999996</v>
      </c>
      <c r="AO8" s="312">
        <v>35.079000000000001</v>
      </c>
      <c r="AP8" s="313">
        <v>27.343944874033422</v>
      </c>
      <c r="AQ8" s="348">
        <v>12.913</v>
      </c>
      <c r="AR8" s="312">
        <v>16.911999999999999</v>
      </c>
      <c r="AS8" s="313">
        <v>21.444512071414078</v>
      </c>
      <c r="AT8" s="348">
        <v>18.628</v>
      </c>
      <c r="AU8" s="312">
        <v>58.164999999999999</v>
      </c>
      <c r="AV8" s="313">
        <v>27.818696612876998</v>
      </c>
      <c r="AW8" s="348">
        <v>10.009</v>
      </c>
      <c r="AX8" s="312">
        <v>2.786</v>
      </c>
      <c r="AY8" s="313">
        <v>9.143719846401261</v>
      </c>
      <c r="AZ8" s="350">
        <v>43.890999999999998</v>
      </c>
      <c r="BA8" s="314">
        <f t="shared" si="8"/>
        <v>264.29399999999998</v>
      </c>
      <c r="BB8" s="313">
        <f t="shared" si="9"/>
        <v>13.779012570310794</v>
      </c>
      <c r="BC8" s="352">
        <v>4.484</v>
      </c>
    </row>
    <row r="9" spans="1:55" ht="18" customHeight="1">
      <c r="A9" s="795"/>
      <c r="B9" s="798"/>
      <c r="C9" s="346" t="s">
        <v>286</v>
      </c>
      <c r="D9" s="312">
        <v>42.360999999999997</v>
      </c>
      <c r="E9" s="313">
        <f t="shared" si="0"/>
        <v>5.9742223187502379</v>
      </c>
      <c r="F9" s="348">
        <v>11.756</v>
      </c>
      <c r="G9" s="312">
        <v>27.641999999999999</v>
      </c>
      <c r="H9" s="313">
        <f t="shared" si="1"/>
        <v>6.4073619063072256</v>
      </c>
      <c r="I9" s="348">
        <v>14.567</v>
      </c>
      <c r="J9" s="312">
        <v>69.858999999999995</v>
      </c>
      <c r="K9" s="313">
        <f t="shared" si="2"/>
        <v>10.1769853490686</v>
      </c>
      <c r="L9" s="348">
        <v>9.1110000000000007</v>
      </c>
      <c r="M9" s="312">
        <v>11.718</v>
      </c>
      <c r="N9" s="313">
        <f t="shared" si="3"/>
        <v>7.8625298585576635</v>
      </c>
      <c r="O9" s="348">
        <v>22.292999999999999</v>
      </c>
      <c r="P9" s="312">
        <v>7.4779999999999998</v>
      </c>
      <c r="Q9" s="313">
        <f t="shared" si="4"/>
        <v>7.8417801826742588</v>
      </c>
      <c r="R9" s="348">
        <v>27.698</v>
      </c>
      <c r="S9" s="803"/>
      <c r="T9" s="804"/>
      <c r="U9" s="805"/>
      <c r="V9" s="312">
        <v>1.895</v>
      </c>
      <c r="W9" s="313">
        <f t="shared" si="5"/>
        <v>5.3596176146166252</v>
      </c>
      <c r="X9" s="350">
        <v>52.515999999999998</v>
      </c>
      <c r="Y9" s="312">
        <f t="shared" si="6"/>
        <v>160.95299999999997</v>
      </c>
      <c r="Z9" s="313">
        <f t="shared" si="7"/>
        <v>6.9207748371423028</v>
      </c>
      <c r="AA9" s="352">
        <v>5.8869999999999996</v>
      </c>
      <c r="AC9" s="795"/>
      <c r="AD9" s="798"/>
      <c r="AE9" s="346" t="s">
        <v>286</v>
      </c>
      <c r="AF9" s="312">
        <v>32.590000000000003</v>
      </c>
      <c r="AG9" s="313">
        <v>6.2696829375744283</v>
      </c>
      <c r="AH9" s="348">
        <v>13.401999999999999</v>
      </c>
      <c r="AI9" s="312">
        <v>25.236999999999998</v>
      </c>
      <c r="AJ9" s="313">
        <v>6.9436763487988813</v>
      </c>
      <c r="AK9" s="348">
        <v>15.226000000000001</v>
      </c>
      <c r="AL9" s="312">
        <v>62.320999999999998</v>
      </c>
      <c r="AM9" s="313">
        <v>10.596502802111106</v>
      </c>
      <c r="AN9" s="348">
        <v>9.657</v>
      </c>
      <c r="AO9" s="312">
        <v>10.936</v>
      </c>
      <c r="AP9" s="313">
        <v>8.5245697181341971</v>
      </c>
      <c r="AQ9" s="348">
        <v>23.059000000000001</v>
      </c>
      <c r="AR9" s="312">
        <v>6.6120000000000001</v>
      </c>
      <c r="AS9" s="313">
        <v>8.3840535605599502</v>
      </c>
      <c r="AT9" s="348">
        <v>29.535</v>
      </c>
      <c r="AU9" s="803"/>
      <c r="AV9" s="804"/>
      <c r="AW9" s="805"/>
      <c r="AX9" s="312">
        <v>1.895</v>
      </c>
      <c r="AY9" s="313">
        <v>6.2194361482162197</v>
      </c>
      <c r="AZ9" s="350">
        <v>52.515999999999998</v>
      </c>
      <c r="BA9" s="314">
        <f t="shared" si="8"/>
        <v>139.59100000000001</v>
      </c>
      <c r="BB9" s="313">
        <f t="shared" si="9"/>
        <v>7.2776004892364341</v>
      </c>
      <c r="BC9" s="352">
        <v>6.3490000000000002</v>
      </c>
    </row>
    <row r="10" spans="1:55" ht="18" customHeight="1">
      <c r="A10" s="795"/>
      <c r="B10" s="798"/>
      <c r="C10" s="346" t="s">
        <v>287</v>
      </c>
      <c r="D10" s="312">
        <v>328.05399999999997</v>
      </c>
      <c r="E10" s="313">
        <f t="shared" si="0"/>
        <v>46.265846617296347</v>
      </c>
      <c r="F10" s="348">
        <v>3.9620000000000002</v>
      </c>
      <c r="G10" s="312">
        <v>151.023</v>
      </c>
      <c r="H10" s="313">
        <f t="shared" si="1"/>
        <v>35.006838042697204</v>
      </c>
      <c r="I10" s="348">
        <v>6.0890000000000004</v>
      </c>
      <c r="J10" s="312">
        <v>202.053</v>
      </c>
      <c r="K10" s="313">
        <f t="shared" si="2"/>
        <v>29.434867672531212</v>
      </c>
      <c r="L10" s="348">
        <v>5.2050000000000001</v>
      </c>
      <c r="M10" s="312">
        <v>5.9880000000000004</v>
      </c>
      <c r="N10" s="313">
        <f t="shared" si="3"/>
        <v>4.0178211975630056</v>
      </c>
      <c r="O10" s="348">
        <v>30.984000000000002</v>
      </c>
      <c r="P10" s="312">
        <v>18.524000000000001</v>
      </c>
      <c r="Q10" s="313">
        <f t="shared" si="4"/>
        <v>19.42513186732522</v>
      </c>
      <c r="R10" s="348">
        <v>17.754000000000001</v>
      </c>
      <c r="S10" s="312">
        <v>26.286999999999999</v>
      </c>
      <c r="T10" s="313">
        <f>S10/S$13*100</f>
        <v>12.004182992209405</v>
      </c>
      <c r="U10" s="348">
        <v>14.952</v>
      </c>
      <c r="V10" s="312">
        <v>13.94</v>
      </c>
      <c r="W10" s="313">
        <f t="shared" si="5"/>
        <v>39.426421924937074</v>
      </c>
      <c r="X10" s="350">
        <v>20.495000000000001</v>
      </c>
      <c r="Y10" s="318">
        <f t="shared" si="6"/>
        <v>745.86900000000003</v>
      </c>
      <c r="Z10" s="313">
        <f t="shared" si="7"/>
        <v>32.071420893083655</v>
      </c>
      <c r="AA10" s="352">
        <v>2.3380000000000001</v>
      </c>
      <c r="AC10" s="795"/>
      <c r="AD10" s="798"/>
      <c r="AE10" s="346" t="s">
        <v>287</v>
      </c>
      <c r="AF10" s="312">
        <v>252.286</v>
      </c>
      <c r="AG10" s="313">
        <v>48.534925731479042</v>
      </c>
      <c r="AH10" s="348">
        <v>4.6029999999999998</v>
      </c>
      <c r="AI10" s="312">
        <v>128.87700000000001</v>
      </c>
      <c r="AJ10" s="313">
        <v>35.45905522859902</v>
      </c>
      <c r="AK10" s="348">
        <v>6.625</v>
      </c>
      <c r="AL10" s="312">
        <v>176.589</v>
      </c>
      <c r="AM10" s="313">
        <v>30.025606670656728</v>
      </c>
      <c r="AN10" s="348">
        <v>5.601</v>
      </c>
      <c r="AO10" s="312">
        <v>5.6760000000000002</v>
      </c>
      <c r="AP10" s="313">
        <v>4.4244200548765278</v>
      </c>
      <c r="AQ10" s="348">
        <v>31.792000000000002</v>
      </c>
      <c r="AR10" s="312">
        <v>15.093</v>
      </c>
      <c r="AS10" s="313">
        <v>19.138009738283625</v>
      </c>
      <c r="AT10" s="348">
        <v>19.643999999999998</v>
      </c>
      <c r="AU10" s="312">
        <v>25.349</v>
      </c>
      <c r="AV10" s="313">
        <v>12.123719426456098</v>
      </c>
      <c r="AW10" s="348">
        <v>15.226000000000001</v>
      </c>
      <c r="AX10" s="312">
        <v>11.305</v>
      </c>
      <c r="AY10" s="313">
        <v>37.103285306376968</v>
      </c>
      <c r="AZ10" s="350">
        <v>22.742999999999999</v>
      </c>
      <c r="BA10" s="315">
        <f t="shared" si="8"/>
        <v>615.17499999999995</v>
      </c>
      <c r="BB10" s="313">
        <f t="shared" si="9"/>
        <v>32.072253089139146</v>
      </c>
      <c r="BC10" s="352">
        <v>2.6789999999999998</v>
      </c>
    </row>
    <row r="11" spans="1:55" ht="18" customHeight="1">
      <c r="A11" s="795"/>
      <c r="B11" s="798"/>
      <c r="C11" s="346" t="s">
        <v>288</v>
      </c>
      <c r="D11" s="312">
        <v>87.103999999999999</v>
      </c>
      <c r="E11" s="313">
        <f t="shared" si="0"/>
        <v>12.284380936531733</v>
      </c>
      <c r="F11" s="348">
        <v>8.1270000000000007</v>
      </c>
      <c r="G11" s="312">
        <v>36.652000000000001</v>
      </c>
      <c r="H11" s="313">
        <f t="shared" si="1"/>
        <v>8.4958624046730495</v>
      </c>
      <c r="I11" s="348">
        <v>12.634</v>
      </c>
      <c r="J11" s="312">
        <v>91.198999999999998</v>
      </c>
      <c r="K11" s="313">
        <f t="shared" si="2"/>
        <v>13.285774014081325</v>
      </c>
      <c r="L11" s="348">
        <v>7.9370000000000003</v>
      </c>
      <c r="M11" s="312">
        <v>5.2469999999999999</v>
      </c>
      <c r="N11" s="313">
        <f t="shared" si="3"/>
        <v>3.5206258890469417</v>
      </c>
      <c r="O11" s="348">
        <v>32.667999999999999</v>
      </c>
      <c r="P11" s="312">
        <v>13.544</v>
      </c>
      <c r="Q11" s="313">
        <f t="shared" si="4"/>
        <v>14.20287119472321</v>
      </c>
      <c r="R11" s="348">
        <v>20.725999999999999</v>
      </c>
      <c r="S11" s="312">
        <v>30.439</v>
      </c>
      <c r="T11" s="313">
        <f>S11/S$13*100</f>
        <v>13.900229242586148</v>
      </c>
      <c r="U11" s="348">
        <v>13.875999999999999</v>
      </c>
      <c r="V11" s="312">
        <v>6.0069999999999997</v>
      </c>
      <c r="W11" s="313">
        <f t="shared" si="5"/>
        <v>16.989563594196337</v>
      </c>
      <c r="X11" s="350">
        <v>30.984000000000002</v>
      </c>
      <c r="Y11" s="312">
        <f t="shared" si="6"/>
        <v>270.19199999999995</v>
      </c>
      <c r="Z11" s="313">
        <f t="shared" si="7"/>
        <v>11.617913271558486</v>
      </c>
      <c r="AA11" s="352">
        <v>4.4290000000000003</v>
      </c>
      <c r="AC11" s="795"/>
      <c r="AD11" s="798"/>
      <c r="AE11" s="346" t="s">
        <v>288</v>
      </c>
      <c r="AF11" s="312">
        <v>65.97</v>
      </c>
      <c r="AG11" s="313">
        <v>12.691346529358238</v>
      </c>
      <c r="AH11" s="348">
        <v>9.3840000000000003</v>
      </c>
      <c r="AI11" s="312">
        <v>29.352</v>
      </c>
      <c r="AJ11" s="313">
        <v>8.0758722585863918</v>
      </c>
      <c r="AK11" s="348">
        <v>14.132999999999999</v>
      </c>
      <c r="AL11" s="312">
        <v>79.941999999999993</v>
      </c>
      <c r="AM11" s="313">
        <v>13.592619293759181</v>
      </c>
      <c r="AN11" s="348">
        <v>8.4960000000000004</v>
      </c>
      <c r="AO11" s="312">
        <v>4.7779999999999996</v>
      </c>
      <c r="AP11" s="313">
        <v>3.7244325268146667</v>
      </c>
      <c r="AQ11" s="348">
        <v>34.127000000000002</v>
      </c>
      <c r="AR11" s="312">
        <v>10.249000000000001</v>
      </c>
      <c r="AS11" s="313">
        <v>12.99579022114019</v>
      </c>
      <c r="AT11" s="348">
        <v>23.731000000000002</v>
      </c>
      <c r="AU11" s="312">
        <v>29.696000000000002</v>
      </c>
      <c r="AV11" s="313">
        <v>14.202768238906479</v>
      </c>
      <c r="AW11" s="348">
        <v>14.058</v>
      </c>
      <c r="AX11" s="312">
        <v>5.6950000000000003</v>
      </c>
      <c r="AY11" s="313">
        <v>18.691128688174867</v>
      </c>
      <c r="AZ11" s="350">
        <v>31.792000000000002</v>
      </c>
      <c r="BA11" s="314">
        <f t="shared" si="8"/>
        <v>225.68200000000002</v>
      </c>
      <c r="BB11" s="313">
        <f t="shared" si="9"/>
        <v>11.765969393527213</v>
      </c>
      <c r="BC11" s="352">
        <v>4.8979999999999997</v>
      </c>
    </row>
    <row r="12" spans="1:55" ht="18" customHeight="1" thickBot="1">
      <c r="A12" s="795"/>
      <c r="B12" s="799"/>
      <c r="C12" s="346" t="s">
        <v>289</v>
      </c>
      <c r="D12" s="312">
        <v>174.876</v>
      </c>
      <c r="E12" s="313">
        <f t="shared" si="0"/>
        <v>24.662970709231764</v>
      </c>
      <c r="F12" s="348">
        <v>5.63</v>
      </c>
      <c r="G12" s="312">
        <v>106.465</v>
      </c>
      <c r="H12" s="313">
        <f t="shared" si="1"/>
        <v>24.678380195173968</v>
      </c>
      <c r="I12" s="348">
        <v>7.327</v>
      </c>
      <c r="J12" s="312">
        <v>180.678</v>
      </c>
      <c r="K12" s="313">
        <f t="shared" si="2"/>
        <v>26.320980244478402</v>
      </c>
      <c r="L12" s="348">
        <v>5.53</v>
      </c>
      <c r="M12" s="312">
        <v>71.718000000000004</v>
      </c>
      <c r="N12" s="313">
        <f t="shared" si="3"/>
        <v>48.12125929305671</v>
      </c>
      <c r="O12" s="348">
        <v>8.9879999999999995</v>
      </c>
      <c r="P12" s="312">
        <v>27.861999999999998</v>
      </c>
      <c r="Q12" s="313">
        <f t="shared" si="4"/>
        <v>29.217394951814679</v>
      </c>
      <c r="R12" s="348">
        <v>14.526</v>
      </c>
      <c r="S12" s="312">
        <v>88.66</v>
      </c>
      <c r="T12" s="313">
        <f>S12/S$13*100</f>
        <v>40.487345991908008</v>
      </c>
      <c r="U12" s="348">
        <v>8.0519999999999996</v>
      </c>
      <c r="V12" s="312">
        <v>7.83</v>
      </c>
      <c r="W12" s="313">
        <f t="shared" si="5"/>
        <v>22.145544022400092</v>
      </c>
      <c r="X12" s="350">
        <v>27.157</v>
      </c>
      <c r="Y12" s="312">
        <f t="shared" si="6"/>
        <v>658.08899999999994</v>
      </c>
      <c r="Z12" s="313">
        <f t="shared" si="7"/>
        <v>28.296992238728951</v>
      </c>
      <c r="AA12" s="352">
        <v>2.5569999999999999</v>
      </c>
      <c r="AC12" s="795"/>
      <c r="AD12" s="799"/>
      <c r="AE12" s="346" t="s">
        <v>289</v>
      </c>
      <c r="AF12" s="312">
        <v>101.85599999999999</v>
      </c>
      <c r="AG12" s="313">
        <v>19.595115841963203</v>
      </c>
      <c r="AH12" s="348">
        <v>7.4950000000000001</v>
      </c>
      <c r="AI12" s="312">
        <v>76.031000000000006</v>
      </c>
      <c r="AJ12" s="313">
        <v>20.919073442783525</v>
      </c>
      <c r="AK12" s="348">
        <v>8.7189999999999994</v>
      </c>
      <c r="AL12" s="312">
        <v>134.08699999999999</v>
      </c>
      <c r="AM12" s="313">
        <v>22.798948528211547</v>
      </c>
      <c r="AN12" s="348">
        <v>6.4889999999999999</v>
      </c>
      <c r="AO12" s="312">
        <v>55.500999999999998</v>
      </c>
      <c r="AP12" s="313">
        <v>43.26281491643801</v>
      </c>
      <c r="AQ12" s="348">
        <v>10.250999999999999</v>
      </c>
      <c r="AR12" s="312">
        <v>20.364000000000001</v>
      </c>
      <c r="AS12" s="313">
        <v>25.821667681071208</v>
      </c>
      <c r="AT12" s="348">
        <v>16.991</v>
      </c>
      <c r="AU12" s="312">
        <v>81.503</v>
      </c>
      <c r="AV12" s="313">
        <v>38.980610849124282</v>
      </c>
      <c r="AW12" s="348">
        <v>8.4120000000000008</v>
      </c>
      <c r="AX12" s="312">
        <v>6.2009999999999996</v>
      </c>
      <c r="AY12" s="313">
        <v>20.351833010600938</v>
      </c>
      <c r="AZ12" s="350">
        <v>30.234000000000002</v>
      </c>
      <c r="BA12" s="314">
        <f t="shared" si="8"/>
        <v>475.54299999999995</v>
      </c>
      <c r="BB12" s="313">
        <f t="shared" si="9"/>
        <v>24.79251505794042</v>
      </c>
      <c r="BC12" s="352">
        <v>3.1680000000000001</v>
      </c>
    </row>
    <row r="13" spans="1:55" s="538" customFormat="1" ht="28.5" customHeight="1" thickTop="1" thickBot="1">
      <c r="A13" s="796"/>
      <c r="B13" s="588"/>
      <c r="C13" s="585" t="s">
        <v>44</v>
      </c>
      <c r="D13" s="292">
        <f>SUM(D6:D12)</f>
        <v>709.06299999999999</v>
      </c>
      <c r="E13" s="293">
        <f>SUM(E6:E12)</f>
        <v>100</v>
      </c>
      <c r="F13" s="358">
        <v>2.4249999999999998</v>
      </c>
      <c r="G13" s="292">
        <f>SUM(G6:G12)</f>
        <v>431.40999999999997</v>
      </c>
      <c r="H13" s="293">
        <f>SUM(H6:H12)</f>
        <v>100.00000000000001</v>
      </c>
      <c r="I13" s="358">
        <v>3.3660000000000001</v>
      </c>
      <c r="J13" s="292">
        <f>SUM(J6:J12)</f>
        <v>686.44100000000003</v>
      </c>
      <c r="K13" s="293">
        <f>SUM(K6:K12)</f>
        <v>100</v>
      </c>
      <c r="L13" s="358">
        <v>2.4820000000000002</v>
      </c>
      <c r="M13" s="292">
        <f>SUM(M6:M12)</f>
        <v>149.036</v>
      </c>
      <c r="N13" s="293">
        <f>SUM(N6:N12)</f>
        <v>100</v>
      </c>
      <c r="O13" s="358">
        <v>6.133</v>
      </c>
      <c r="P13" s="292">
        <f>SUM(P6:P12)</f>
        <v>95.361000000000004</v>
      </c>
      <c r="Q13" s="293">
        <f>SUM(Q6:Q12)</f>
        <v>100</v>
      </c>
      <c r="R13" s="358">
        <v>7.76</v>
      </c>
      <c r="S13" s="292">
        <f>SUM(S6:S12)</f>
        <v>218.982</v>
      </c>
      <c r="T13" s="293">
        <f>SUM(T6:T12)</f>
        <v>100</v>
      </c>
      <c r="U13" s="358">
        <v>4.9790000000000001</v>
      </c>
      <c r="V13" s="292">
        <f>SUM(V6:V12)</f>
        <v>35.356999999999999</v>
      </c>
      <c r="W13" s="293">
        <f>SUM(W6:W12)</f>
        <v>100</v>
      </c>
      <c r="X13" s="359">
        <v>12.885</v>
      </c>
      <c r="Y13" s="263">
        <f>SUM(Y6:Y12)</f>
        <v>2325.65</v>
      </c>
      <c r="Z13" s="293">
        <f>SUM(Z6:Z12)</f>
        <v>99.999999999999986</v>
      </c>
      <c r="AA13" s="360">
        <v>1.095</v>
      </c>
      <c r="AC13" s="796"/>
      <c r="AD13" s="588"/>
      <c r="AE13" s="585" t="s">
        <v>44</v>
      </c>
      <c r="AF13" s="292">
        <f>SUM(AF6:AF12)</f>
        <v>519.803</v>
      </c>
      <c r="AG13" s="293">
        <f>SUM(AG6:AG12)</f>
        <v>100</v>
      </c>
      <c r="AH13" s="358">
        <v>3.0419999999999998</v>
      </c>
      <c r="AI13" s="292">
        <f>SUM(AI6:AI12)</f>
        <v>363.45300000000003</v>
      </c>
      <c r="AJ13" s="293">
        <f>SUM(AJ6:AJ12)</f>
        <v>100</v>
      </c>
      <c r="AK13" s="358">
        <v>3.74</v>
      </c>
      <c r="AL13" s="292">
        <f>SUM(AL6:AL12)</f>
        <v>588.12799999999993</v>
      </c>
      <c r="AM13" s="293">
        <f>SUM(AM6:AM12)</f>
        <v>100</v>
      </c>
      <c r="AN13" s="358">
        <v>2.7709999999999999</v>
      </c>
      <c r="AO13" s="292">
        <f>SUM(AO6:AO12)</f>
        <v>128.28800000000001</v>
      </c>
      <c r="AP13" s="293">
        <f>SUM(AP6:AP12)</f>
        <v>100</v>
      </c>
      <c r="AQ13" s="358">
        <v>6.6680000000000001</v>
      </c>
      <c r="AR13" s="292">
        <f>SUM(AR6:AR12)</f>
        <v>78.864000000000004</v>
      </c>
      <c r="AS13" s="293">
        <f>SUM(AS6:AS12)</f>
        <v>99.999999999999972</v>
      </c>
      <c r="AT13" s="358">
        <v>8.6010000000000009</v>
      </c>
      <c r="AU13" s="292">
        <f>SUM(AU6:AU12)</f>
        <v>209.08600000000001</v>
      </c>
      <c r="AV13" s="293">
        <f>SUM(AV6:AV12)</f>
        <v>100</v>
      </c>
      <c r="AW13" s="358">
        <v>5.109</v>
      </c>
      <c r="AX13" s="292">
        <f>SUM(AX6:AX12)</f>
        <v>30.469000000000001</v>
      </c>
      <c r="AY13" s="293">
        <f>SUM(AY6:AY12)</f>
        <v>100</v>
      </c>
      <c r="AZ13" s="359">
        <v>13.912000000000001</v>
      </c>
      <c r="BA13" s="316">
        <f>SUM(BA6:BA12)</f>
        <v>1918.0909999999999</v>
      </c>
      <c r="BB13" s="293">
        <f>SUM(BB6:BB12)</f>
        <v>100</v>
      </c>
      <c r="BC13" s="360">
        <v>1.323</v>
      </c>
    </row>
    <row r="14" spans="1:55" ht="12" customHeight="1" thickTop="1">
      <c r="A14" s="584"/>
      <c r="W14" s="317"/>
      <c r="AY14" s="317"/>
    </row>
    <row r="15" spans="1:55" ht="16.5" customHeight="1" thickBot="1">
      <c r="A15" s="806" t="s">
        <v>100</v>
      </c>
      <c r="B15" s="807"/>
      <c r="C15" s="807"/>
      <c r="D15" s="807"/>
      <c r="E15" s="807"/>
      <c r="F15" s="807"/>
      <c r="G15" s="807"/>
      <c r="H15" s="807"/>
      <c r="I15" s="807"/>
      <c r="J15" s="807"/>
      <c r="K15" s="807"/>
      <c r="L15" s="807"/>
      <c r="M15" s="807"/>
      <c r="N15" s="807"/>
      <c r="O15" s="807"/>
      <c r="P15" s="807"/>
      <c r="Q15" s="807"/>
      <c r="R15" s="807"/>
      <c r="S15" s="807"/>
      <c r="T15" s="807"/>
      <c r="U15" s="807"/>
      <c r="V15" s="807"/>
      <c r="W15" s="807"/>
      <c r="X15" s="807"/>
      <c r="Y15" s="807"/>
      <c r="Z15" s="807"/>
      <c r="AA15" s="808"/>
      <c r="AC15" s="806" t="s">
        <v>100</v>
      </c>
      <c r="AD15" s="807"/>
      <c r="AE15" s="807"/>
      <c r="AF15" s="807"/>
      <c r="AG15" s="807"/>
      <c r="AH15" s="807"/>
      <c r="AI15" s="807"/>
      <c r="AJ15" s="807"/>
      <c r="AK15" s="807"/>
      <c r="AL15" s="807"/>
      <c r="AM15" s="807"/>
      <c r="AN15" s="807"/>
      <c r="AO15" s="807"/>
      <c r="AP15" s="807"/>
      <c r="AQ15" s="807"/>
      <c r="AR15" s="807"/>
      <c r="AS15" s="807"/>
      <c r="AT15" s="807"/>
      <c r="AU15" s="807"/>
      <c r="AV15" s="807"/>
      <c r="AW15" s="807"/>
      <c r="AX15" s="807"/>
      <c r="AY15" s="807"/>
      <c r="AZ15" s="807"/>
      <c r="BA15" s="807"/>
      <c r="BB15" s="807"/>
      <c r="BC15" s="808"/>
    </row>
    <row r="16" spans="1:55" ht="18.75" customHeight="1">
      <c r="A16" s="785" t="s">
        <v>282</v>
      </c>
      <c r="B16" s="786"/>
      <c r="C16" s="787"/>
      <c r="D16" s="775" t="s">
        <v>219</v>
      </c>
      <c r="E16" s="776"/>
      <c r="F16" s="776"/>
      <c r="G16" s="776"/>
      <c r="H16" s="776"/>
      <c r="I16" s="776"/>
      <c r="J16" s="776"/>
      <c r="K16" s="776"/>
      <c r="L16" s="776"/>
      <c r="M16" s="776"/>
      <c r="N16" s="776"/>
      <c r="O16" s="776"/>
      <c r="P16" s="776"/>
      <c r="Q16" s="776"/>
      <c r="R16" s="776"/>
      <c r="S16" s="776"/>
      <c r="T16" s="776"/>
      <c r="U16" s="776"/>
      <c r="V16" s="776"/>
      <c r="W16" s="776"/>
      <c r="X16" s="776"/>
      <c r="Y16" s="776"/>
      <c r="Z16" s="776"/>
      <c r="AA16" s="777"/>
      <c r="AC16" s="788" t="s">
        <v>282</v>
      </c>
      <c r="AD16" s="789"/>
      <c r="AE16" s="790"/>
      <c r="AF16" s="809" t="s">
        <v>219</v>
      </c>
      <c r="AG16" s="810"/>
      <c r="AH16" s="810"/>
      <c r="AI16" s="810"/>
      <c r="AJ16" s="810"/>
      <c r="AK16" s="810"/>
      <c r="AL16" s="810"/>
      <c r="AM16" s="810"/>
      <c r="AN16" s="810"/>
      <c r="AO16" s="810"/>
      <c r="AP16" s="810"/>
      <c r="AQ16" s="810"/>
      <c r="AR16" s="810"/>
      <c r="AS16" s="810"/>
      <c r="AT16" s="810"/>
      <c r="AU16" s="810"/>
      <c r="AV16" s="810"/>
      <c r="AW16" s="810"/>
      <c r="AX16" s="810"/>
      <c r="AY16" s="810"/>
      <c r="AZ16" s="810"/>
      <c r="BA16" s="810"/>
      <c r="BB16" s="810"/>
      <c r="BC16" s="811"/>
    </row>
    <row r="17" spans="1:55" ht="20.25" customHeight="1">
      <c r="A17" s="788"/>
      <c r="B17" s="789"/>
      <c r="C17" s="790"/>
      <c r="D17" s="765" t="s">
        <v>93</v>
      </c>
      <c r="E17" s="758"/>
      <c r="F17" s="766"/>
      <c r="G17" s="765" t="s">
        <v>94</v>
      </c>
      <c r="H17" s="758"/>
      <c r="I17" s="766"/>
      <c r="J17" s="765" t="s">
        <v>95</v>
      </c>
      <c r="K17" s="758"/>
      <c r="L17" s="766"/>
      <c r="M17" s="765" t="s">
        <v>96</v>
      </c>
      <c r="N17" s="758"/>
      <c r="O17" s="766"/>
      <c r="P17" s="765" t="s">
        <v>97</v>
      </c>
      <c r="Q17" s="758"/>
      <c r="R17" s="766"/>
      <c r="S17" s="765" t="s">
        <v>98</v>
      </c>
      <c r="T17" s="758"/>
      <c r="U17" s="766"/>
      <c r="V17" s="765" t="s">
        <v>99</v>
      </c>
      <c r="W17" s="758"/>
      <c r="X17" s="766"/>
      <c r="Y17" s="778" t="s">
        <v>44</v>
      </c>
      <c r="Z17" s="779"/>
      <c r="AA17" s="780"/>
      <c r="AC17" s="788"/>
      <c r="AD17" s="789"/>
      <c r="AE17" s="790"/>
      <c r="AF17" s="765" t="s">
        <v>93</v>
      </c>
      <c r="AG17" s="758"/>
      <c r="AH17" s="766"/>
      <c r="AI17" s="765" t="s">
        <v>94</v>
      </c>
      <c r="AJ17" s="758"/>
      <c r="AK17" s="766"/>
      <c r="AL17" s="765" t="s">
        <v>95</v>
      </c>
      <c r="AM17" s="758"/>
      <c r="AN17" s="766"/>
      <c r="AO17" s="765" t="s">
        <v>96</v>
      </c>
      <c r="AP17" s="758"/>
      <c r="AQ17" s="766"/>
      <c r="AR17" s="765" t="s">
        <v>97</v>
      </c>
      <c r="AS17" s="758"/>
      <c r="AT17" s="766"/>
      <c r="AU17" s="765" t="s">
        <v>98</v>
      </c>
      <c r="AV17" s="758"/>
      <c r="AW17" s="766"/>
      <c r="AX17" s="765" t="s">
        <v>99</v>
      </c>
      <c r="AY17" s="758"/>
      <c r="AZ17" s="766"/>
      <c r="BA17" s="778" t="s">
        <v>44</v>
      </c>
      <c r="BB17" s="779"/>
      <c r="BC17" s="780"/>
    </row>
    <row r="18" spans="1:55" ht="35.25" customHeight="1" thickBot="1">
      <c r="A18" s="791"/>
      <c r="B18" s="792"/>
      <c r="C18" s="793"/>
      <c r="D18" s="277" t="s">
        <v>220</v>
      </c>
      <c r="E18" s="15" t="s">
        <v>28</v>
      </c>
      <c r="F18" s="278" t="s">
        <v>275</v>
      </c>
      <c r="G18" s="277" t="s">
        <v>220</v>
      </c>
      <c r="H18" s="15" t="s">
        <v>28</v>
      </c>
      <c r="I18" s="278" t="s">
        <v>275</v>
      </c>
      <c r="J18" s="277" t="s">
        <v>220</v>
      </c>
      <c r="K18" s="15" t="s">
        <v>28</v>
      </c>
      <c r="L18" s="278" t="s">
        <v>275</v>
      </c>
      <c r="M18" s="277" t="s">
        <v>220</v>
      </c>
      <c r="N18" s="15" t="s">
        <v>28</v>
      </c>
      <c r="O18" s="278" t="s">
        <v>275</v>
      </c>
      <c r="P18" s="277" t="s">
        <v>220</v>
      </c>
      <c r="Q18" s="15" t="s">
        <v>28</v>
      </c>
      <c r="R18" s="278" t="s">
        <v>275</v>
      </c>
      <c r="S18" s="277" t="s">
        <v>220</v>
      </c>
      <c r="T18" s="15" t="s">
        <v>28</v>
      </c>
      <c r="U18" s="278" t="s">
        <v>275</v>
      </c>
      <c r="V18" s="277" t="s">
        <v>220</v>
      </c>
      <c r="W18" s="15" t="s">
        <v>28</v>
      </c>
      <c r="X18" s="278" t="s">
        <v>275</v>
      </c>
      <c r="Y18" s="277" t="s">
        <v>220</v>
      </c>
      <c r="Z18" s="15" t="s">
        <v>28</v>
      </c>
      <c r="AA18" s="307" t="s">
        <v>275</v>
      </c>
      <c r="AC18" s="791"/>
      <c r="AD18" s="792"/>
      <c r="AE18" s="793"/>
      <c r="AF18" s="277" t="s">
        <v>220</v>
      </c>
      <c r="AG18" s="15" t="s">
        <v>28</v>
      </c>
      <c r="AH18" s="278" t="s">
        <v>275</v>
      </c>
      <c r="AI18" s="277" t="s">
        <v>220</v>
      </c>
      <c r="AJ18" s="15" t="s">
        <v>28</v>
      </c>
      <c r="AK18" s="278" t="s">
        <v>275</v>
      </c>
      <c r="AL18" s="277" t="s">
        <v>220</v>
      </c>
      <c r="AM18" s="15" t="s">
        <v>28</v>
      </c>
      <c r="AN18" s="278" t="s">
        <v>275</v>
      </c>
      <c r="AO18" s="277" t="s">
        <v>220</v>
      </c>
      <c r="AP18" s="15" t="s">
        <v>28</v>
      </c>
      <c r="AQ18" s="278" t="s">
        <v>275</v>
      </c>
      <c r="AR18" s="277" t="s">
        <v>220</v>
      </c>
      <c r="AS18" s="15" t="s">
        <v>28</v>
      </c>
      <c r="AT18" s="278" t="s">
        <v>275</v>
      </c>
      <c r="AU18" s="277" t="s">
        <v>220</v>
      </c>
      <c r="AV18" s="15" t="s">
        <v>28</v>
      </c>
      <c r="AW18" s="278" t="s">
        <v>275</v>
      </c>
      <c r="AX18" s="277" t="s">
        <v>220</v>
      </c>
      <c r="AY18" s="15" t="s">
        <v>28</v>
      </c>
      <c r="AZ18" s="278" t="s">
        <v>275</v>
      </c>
      <c r="BA18" s="277" t="s">
        <v>220</v>
      </c>
      <c r="BB18" s="15" t="s">
        <v>28</v>
      </c>
      <c r="BC18" s="307" t="s">
        <v>275</v>
      </c>
    </row>
    <row r="19" spans="1:55" ht="20.25" customHeight="1" thickTop="1">
      <c r="A19" s="794" t="s">
        <v>440</v>
      </c>
      <c r="B19" s="586"/>
      <c r="C19" s="590" t="s">
        <v>283</v>
      </c>
      <c r="D19" s="309">
        <v>5.6970000000000001</v>
      </c>
      <c r="E19" s="310">
        <f>D19/D$26*100</f>
        <v>1.2838917447360887</v>
      </c>
      <c r="F19" s="347">
        <v>31.792000000000002</v>
      </c>
      <c r="G19" s="309">
        <v>6.0119999999999996</v>
      </c>
      <c r="H19" s="310">
        <f>G19/G$26*100</f>
        <v>2.7021560616479916</v>
      </c>
      <c r="I19" s="347">
        <v>30.984000000000002</v>
      </c>
      <c r="J19" s="309">
        <v>5.5609999999999999</v>
      </c>
      <c r="K19" s="310">
        <f>J19/J$26*100</f>
        <v>1.9809422032237951</v>
      </c>
      <c r="L19" s="347">
        <v>31.792000000000002</v>
      </c>
      <c r="M19" s="309">
        <v>2.6549999999999998</v>
      </c>
      <c r="N19" s="310">
        <f>M19/M$26*100</f>
        <v>5.0100011322036453</v>
      </c>
      <c r="O19" s="347">
        <v>45.037999999999997</v>
      </c>
      <c r="P19" s="309">
        <v>1.7609999999999999</v>
      </c>
      <c r="Q19" s="310">
        <f>P19/P$26*100</f>
        <v>4.8013741581917815</v>
      </c>
      <c r="R19" s="347">
        <v>54.512</v>
      </c>
      <c r="S19" s="309">
        <v>0.93700000000000006</v>
      </c>
      <c r="T19" s="310">
        <f>S19/S$26*100</f>
        <v>2.7981007555170669</v>
      </c>
      <c r="U19" s="347">
        <v>69.635999999999996</v>
      </c>
      <c r="V19" s="309">
        <v>0.13100000000000001</v>
      </c>
      <c r="W19" s="310">
        <f>V19/V$26*100</f>
        <v>2.0401806572185022</v>
      </c>
      <c r="X19" s="347"/>
      <c r="Y19" s="309">
        <f>SUM(V19,S19,P19,M19,J19,G19,D19)</f>
        <v>22.753999999999998</v>
      </c>
      <c r="Z19" s="310">
        <f>Y19/Y$26*100</f>
        <v>2.1136586154300607</v>
      </c>
      <c r="AA19" s="351">
        <v>16.036999999999999</v>
      </c>
      <c r="AC19" s="794" t="s">
        <v>440</v>
      </c>
      <c r="AD19" s="586"/>
      <c r="AE19" s="590" t="s">
        <v>283</v>
      </c>
      <c r="AF19" s="309">
        <v>4.8369999999999997</v>
      </c>
      <c r="AG19" s="310">
        <v>1.7765388161060123</v>
      </c>
      <c r="AH19" s="347">
        <v>34.127000000000002</v>
      </c>
      <c r="AI19" s="309">
        <v>4.6079999999999997</v>
      </c>
      <c r="AJ19" s="310">
        <v>2.8362857459406889</v>
      </c>
      <c r="AK19" s="347">
        <v>35.216000000000001</v>
      </c>
      <c r="AL19" s="309">
        <v>5.2480000000000002</v>
      </c>
      <c r="AM19" s="310">
        <v>2.7063404068793027</v>
      </c>
      <c r="AN19" s="347">
        <v>32.667999999999999</v>
      </c>
      <c r="AO19" s="309">
        <v>2.6549999999999998</v>
      </c>
      <c r="AP19" s="310">
        <v>7.3717236783651705</v>
      </c>
      <c r="AQ19" s="347">
        <v>45.037999999999997</v>
      </c>
      <c r="AR19" s="309">
        <v>1.6040000000000001</v>
      </c>
      <c r="AS19" s="310">
        <v>7.2948881207931606</v>
      </c>
      <c r="AT19" s="347">
        <v>56.753999999999998</v>
      </c>
      <c r="AU19" s="309">
        <v>0.93700000000000006</v>
      </c>
      <c r="AV19" s="310">
        <v>3.5752442002442009</v>
      </c>
      <c r="AW19" s="347">
        <v>69.635999999999996</v>
      </c>
      <c r="AX19" s="309">
        <v>0.13100000000000001</v>
      </c>
      <c r="AY19" s="310">
        <v>3.4610303830911495</v>
      </c>
      <c r="AZ19" s="347"/>
      <c r="BA19" s="309">
        <f>SUM(AX19,AU19,AR19,AO19,AL19,AI19,AF19)</f>
        <v>20.02</v>
      </c>
      <c r="BB19" s="310">
        <f>BA19/BA$26*100</f>
        <v>2.7935572365272261</v>
      </c>
      <c r="BC19" s="351">
        <v>17.395</v>
      </c>
    </row>
    <row r="20" spans="1:55" ht="18" customHeight="1">
      <c r="A20" s="795"/>
      <c r="B20" s="587"/>
      <c r="C20" s="591" t="s">
        <v>284</v>
      </c>
      <c r="D20" s="312">
        <v>18.681999999999999</v>
      </c>
      <c r="E20" s="313">
        <f t="shared" ref="E20:E25" si="10">D20/D$26*100</f>
        <v>4.2102274135790081</v>
      </c>
      <c r="F20" s="348">
        <v>17.68</v>
      </c>
      <c r="G20" s="312">
        <v>20.201000000000001</v>
      </c>
      <c r="H20" s="313">
        <f t="shared" ref="H20:H25" si="11">G20/G$26*100</f>
        <v>9.0795500002247316</v>
      </c>
      <c r="I20" s="348">
        <v>17.056999999999999</v>
      </c>
      <c r="J20" s="312">
        <v>9.7070000000000007</v>
      </c>
      <c r="K20" s="313">
        <f t="shared" ref="K20:K25" si="12">J20/J$26*100</f>
        <v>3.4578323982545194</v>
      </c>
      <c r="L20" s="348">
        <v>24.466000000000001</v>
      </c>
      <c r="M20" s="312">
        <v>3.9060000000000001</v>
      </c>
      <c r="N20" s="313">
        <f t="shared" ref="N20:N25" si="13">M20/M$26*100</f>
        <v>7.3706457334792628</v>
      </c>
      <c r="O20" s="348">
        <v>37.747</v>
      </c>
      <c r="P20" s="312">
        <v>1.5620000000000001</v>
      </c>
      <c r="Q20" s="313">
        <f t="shared" ref="Q20:Q25" si="14">P20/P$26*100</f>
        <v>4.2587997927856698</v>
      </c>
      <c r="R20" s="348">
        <v>56.753999999999998</v>
      </c>
      <c r="S20" s="312">
        <v>1.397</v>
      </c>
      <c r="T20" s="313">
        <f>S20/S$26*100</f>
        <v>4.1717681488338769</v>
      </c>
      <c r="U20" s="348">
        <v>59.298000000000002</v>
      </c>
      <c r="V20" s="312">
        <v>0.312</v>
      </c>
      <c r="W20" s="313">
        <f t="shared" ref="W20:W25" si="15">V20/V$26*100</f>
        <v>4.8590562217723097</v>
      </c>
      <c r="X20" s="348"/>
      <c r="Y20" s="312">
        <f t="shared" ref="Y20:Y25" si="16">SUM(V20,S20,P20,M20,J20,G20,D20)</f>
        <v>55.766999999999996</v>
      </c>
      <c r="Z20" s="313">
        <f t="shared" ref="Z20:Z25" si="17">Y20/Y$26*100</f>
        <v>5.1802935750500216</v>
      </c>
      <c r="AA20" s="352">
        <v>10.222</v>
      </c>
      <c r="AC20" s="795"/>
      <c r="AD20" s="587"/>
      <c r="AE20" s="591" t="s">
        <v>284</v>
      </c>
      <c r="AF20" s="312">
        <v>17.125</v>
      </c>
      <c r="AG20" s="313">
        <v>6.2896893168938304</v>
      </c>
      <c r="AH20" s="348">
        <v>18.459</v>
      </c>
      <c r="AI20" s="312">
        <v>19.420000000000002</v>
      </c>
      <c r="AJ20" s="313">
        <v>11.953270222692748</v>
      </c>
      <c r="AK20" s="348">
        <v>17.395</v>
      </c>
      <c r="AL20" s="312">
        <v>8.7690000000000001</v>
      </c>
      <c r="AM20" s="313">
        <v>4.5220844184307554</v>
      </c>
      <c r="AN20" s="348">
        <v>25.707000000000001</v>
      </c>
      <c r="AO20" s="312">
        <v>3.2810000000000001</v>
      </c>
      <c r="AP20" s="313">
        <v>9.1098400710795211</v>
      </c>
      <c r="AQ20" s="348">
        <v>40.914000000000001</v>
      </c>
      <c r="AR20" s="312">
        <v>1.4059999999999999</v>
      </c>
      <c r="AS20" s="313">
        <v>6.3943969437875197</v>
      </c>
      <c r="AT20" s="348">
        <v>59.298000000000002</v>
      </c>
      <c r="AU20" s="312">
        <v>1.345</v>
      </c>
      <c r="AV20" s="313">
        <v>5.1320207570207579</v>
      </c>
      <c r="AW20" s="348">
        <v>59.298000000000002</v>
      </c>
      <c r="AX20" s="312">
        <v>0.312</v>
      </c>
      <c r="AY20" s="313">
        <v>8.2430647291941863</v>
      </c>
      <c r="AZ20" s="348"/>
      <c r="BA20" s="312">
        <f t="shared" ref="BA20:BA25" si="18">SUM(AX20,AU20,AR20,AO20,AL20,AI20,AF20)</f>
        <v>51.658000000000001</v>
      </c>
      <c r="BB20" s="313">
        <f t="shared" ref="BB20:BB25" si="19">BA20/BA$26*100</f>
        <v>7.2082707155106629</v>
      </c>
      <c r="BC20" s="352">
        <v>10.705</v>
      </c>
    </row>
    <row r="21" spans="1:55" ht="18" customHeight="1">
      <c r="A21" s="795"/>
      <c r="B21" s="797" t="s">
        <v>446</v>
      </c>
      <c r="C21" s="346" t="s">
        <v>285</v>
      </c>
      <c r="D21" s="312">
        <v>20.72</v>
      </c>
      <c r="E21" s="313">
        <f t="shared" si="10"/>
        <v>4.6695167545957093</v>
      </c>
      <c r="F21" s="348">
        <v>16.8</v>
      </c>
      <c r="G21" s="312">
        <v>24.695</v>
      </c>
      <c r="H21" s="313">
        <f t="shared" si="11"/>
        <v>11.099425140119289</v>
      </c>
      <c r="I21" s="348">
        <v>15.417999999999999</v>
      </c>
      <c r="J21" s="312">
        <v>23.331</v>
      </c>
      <c r="K21" s="313">
        <f t="shared" si="12"/>
        <v>8.3109804969275967</v>
      </c>
      <c r="L21" s="348">
        <v>15.875</v>
      </c>
      <c r="M21" s="312">
        <v>7.3120000000000003</v>
      </c>
      <c r="N21" s="313">
        <f t="shared" si="13"/>
        <v>13.797788428878741</v>
      </c>
      <c r="O21" s="348">
        <v>27.98</v>
      </c>
      <c r="P21" s="312">
        <v>4.4859999999999998</v>
      </c>
      <c r="Q21" s="313">
        <f t="shared" si="14"/>
        <v>12.23109850860212</v>
      </c>
      <c r="R21" s="348">
        <v>35.216000000000001</v>
      </c>
      <c r="S21" s="312">
        <v>4.5129999999999999</v>
      </c>
      <c r="T21" s="313">
        <f>S21/S$26*100</f>
        <v>13.476871621823397</v>
      </c>
      <c r="U21" s="348">
        <v>35.216000000000001</v>
      </c>
      <c r="V21" s="312">
        <v>0.499</v>
      </c>
      <c r="W21" s="313">
        <f t="shared" si="15"/>
        <v>7.7713751752063533</v>
      </c>
      <c r="X21" s="348">
        <v>88.36</v>
      </c>
      <c r="Y21" s="312">
        <f t="shared" si="16"/>
        <v>85.555999999999997</v>
      </c>
      <c r="Z21" s="313">
        <f t="shared" si="17"/>
        <v>7.9474455700858888</v>
      </c>
      <c r="AA21" s="352">
        <v>8.2029999999999994</v>
      </c>
      <c r="AC21" s="795"/>
      <c r="AD21" s="797" t="s">
        <v>446</v>
      </c>
      <c r="AE21" s="346" t="s">
        <v>285</v>
      </c>
      <c r="AF21" s="312">
        <v>15.725</v>
      </c>
      <c r="AG21" s="313">
        <v>5.77549573770251</v>
      </c>
      <c r="AH21" s="348">
        <v>19.256</v>
      </c>
      <c r="AI21" s="312">
        <v>22.146999999999998</v>
      </c>
      <c r="AJ21" s="313">
        <v>13.631775263747489</v>
      </c>
      <c r="AK21" s="348">
        <v>16.260999999999999</v>
      </c>
      <c r="AL21" s="312">
        <v>19.773</v>
      </c>
      <c r="AM21" s="313">
        <v>10.196735683160146</v>
      </c>
      <c r="AN21" s="348">
        <v>17.190000000000001</v>
      </c>
      <c r="AO21" s="312">
        <v>5.7489999999999997</v>
      </c>
      <c r="AP21" s="313">
        <v>15.962350066637049</v>
      </c>
      <c r="AQ21" s="348">
        <v>31.38</v>
      </c>
      <c r="AR21" s="312">
        <v>3.7050000000000001</v>
      </c>
      <c r="AS21" s="313">
        <v>16.850100054575222</v>
      </c>
      <c r="AT21" s="348">
        <v>38.469000000000001</v>
      </c>
      <c r="AU21" s="312">
        <v>3.819</v>
      </c>
      <c r="AV21" s="313">
        <v>14.571886446886447</v>
      </c>
      <c r="AW21" s="348">
        <v>38.469000000000001</v>
      </c>
      <c r="AX21" s="312">
        <v>0.34200000000000003</v>
      </c>
      <c r="AY21" s="313">
        <v>9.0356671070013217</v>
      </c>
      <c r="AZ21" s="348"/>
      <c r="BA21" s="312">
        <f t="shared" si="18"/>
        <v>71.259999999999991</v>
      </c>
      <c r="BB21" s="313">
        <f t="shared" si="19"/>
        <v>9.9435009328136932</v>
      </c>
      <c r="BC21" s="352">
        <v>9.07</v>
      </c>
    </row>
    <row r="22" spans="1:55" ht="18" customHeight="1">
      <c r="A22" s="795"/>
      <c r="B22" s="798"/>
      <c r="C22" s="346" t="s">
        <v>286</v>
      </c>
      <c r="D22" s="312">
        <v>31.942</v>
      </c>
      <c r="E22" s="313">
        <f t="shared" si="10"/>
        <v>7.1985378462980778</v>
      </c>
      <c r="F22" s="348">
        <v>13.566000000000001</v>
      </c>
      <c r="G22" s="312">
        <v>15.404</v>
      </c>
      <c r="H22" s="313">
        <f t="shared" si="11"/>
        <v>6.9234883522331456</v>
      </c>
      <c r="I22" s="348">
        <v>19.446999999999999</v>
      </c>
      <c r="J22" s="312">
        <v>29.847999999999999</v>
      </c>
      <c r="K22" s="313">
        <f t="shared" si="12"/>
        <v>10.632469498619644</v>
      </c>
      <c r="L22" s="348">
        <v>14.021000000000001</v>
      </c>
      <c r="M22" s="312">
        <v>3.8119999999999998</v>
      </c>
      <c r="N22" s="313">
        <f t="shared" si="13"/>
        <v>7.1932671623202618</v>
      </c>
      <c r="O22" s="348">
        <v>38.469000000000001</v>
      </c>
      <c r="P22" s="312">
        <v>2.1800000000000002</v>
      </c>
      <c r="Q22" s="313">
        <f t="shared" si="14"/>
        <v>5.9437794803282715</v>
      </c>
      <c r="R22" s="348">
        <v>49.103000000000002</v>
      </c>
      <c r="S22" s="803"/>
      <c r="T22" s="804"/>
      <c r="U22" s="805"/>
      <c r="V22" s="312">
        <v>0.71799999999999997</v>
      </c>
      <c r="W22" s="313">
        <f t="shared" si="15"/>
        <v>11.182058869334993</v>
      </c>
      <c r="X22" s="348">
        <v>74.5</v>
      </c>
      <c r="Y22" s="312">
        <f t="shared" si="16"/>
        <v>83.903999999999996</v>
      </c>
      <c r="Z22" s="313">
        <f t="shared" si="17"/>
        <v>7.7939884182580581</v>
      </c>
      <c r="AA22" s="352">
        <v>8.2899999999999991</v>
      </c>
      <c r="AC22" s="795"/>
      <c r="AD22" s="798"/>
      <c r="AE22" s="346" t="s">
        <v>286</v>
      </c>
      <c r="AF22" s="312">
        <v>22.484999999999999</v>
      </c>
      <c r="AG22" s="313">
        <v>8.2583161629406003</v>
      </c>
      <c r="AH22" s="348">
        <v>16.148</v>
      </c>
      <c r="AI22" s="312">
        <v>13.366</v>
      </c>
      <c r="AJ22" s="313">
        <v>8.2269521007472335</v>
      </c>
      <c r="AK22" s="348">
        <v>20.844000000000001</v>
      </c>
      <c r="AL22" s="312">
        <v>22.466000000000001</v>
      </c>
      <c r="AM22" s="313">
        <v>11.585488487223783</v>
      </c>
      <c r="AN22" s="348">
        <v>16.148</v>
      </c>
      <c r="AO22" s="312">
        <v>3.1869999999999998</v>
      </c>
      <c r="AP22" s="313">
        <v>8.8488449577965351</v>
      </c>
      <c r="AQ22" s="348">
        <v>41.838000000000001</v>
      </c>
      <c r="AR22" s="312">
        <v>1.712</v>
      </c>
      <c r="AS22" s="313">
        <v>7.7860651264325993</v>
      </c>
      <c r="AT22" s="348">
        <v>54.512</v>
      </c>
      <c r="AU22" s="803"/>
      <c r="AV22" s="804"/>
      <c r="AW22" s="805"/>
      <c r="AX22" s="312">
        <v>0.71799999999999997</v>
      </c>
      <c r="AY22" s="313">
        <v>18.969616908850725</v>
      </c>
      <c r="AZ22" s="348"/>
      <c r="BA22" s="312">
        <f t="shared" si="18"/>
        <v>63.933999999999997</v>
      </c>
      <c r="BB22" s="313">
        <f t="shared" si="19"/>
        <v>8.9212431748317531</v>
      </c>
      <c r="BC22" s="352">
        <v>9.5960000000000001</v>
      </c>
    </row>
    <row r="23" spans="1:55" ht="18" customHeight="1">
      <c r="A23" s="795"/>
      <c r="B23" s="798"/>
      <c r="C23" s="346" t="s">
        <v>287</v>
      </c>
      <c r="D23" s="312">
        <v>188.86199999999999</v>
      </c>
      <c r="E23" s="313">
        <f t="shared" si="10"/>
        <v>42.562464927917709</v>
      </c>
      <c r="F23" s="348">
        <v>5.399</v>
      </c>
      <c r="G23" s="312">
        <v>83.244</v>
      </c>
      <c r="H23" s="313">
        <f t="shared" si="11"/>
        <v>37.41488343243936</v>
      </c>
      <c r="I23" s="348">
        <v>8.3219999999999992</v>
      </c>
      <c r="J23" s="312">
        <v>91.304000000000002</v>
      </c>
      <c r="K23" s="313">
        <f t="shared" si="12"/>
        <v>32.524356576720983</v>
      </c>
      <c r="L23" s="348">
        <v>7.9370000000000003</v>
      </c>
      <c r="M23" s="312">
        <v>1.718</v>
      </c>
      <c r="N23" s="313">
        <f t="shared" si="13"/>
        <v>3.2418764388421333</v>
      </c>
      <c r="O23" s="348">
        <v>54.512</v>
      </c>
      <c r="P23" s="312">
        <v>8.1560000000000006</v>
      </c>
      <c r="Q23" s="313">
        <f t="shared" si="14"/>
        <v>22.237369468604303</v>
      </c>
      <c r="R23" s="348">
        <v>26.646999999999998</v>
      </c>
      <c r="S23" s="312">
        <v>2.7919999999999998</v>
      </c>
      <c r="T23" s="313">
        <f>S23/S$26*100</f>
        <v>8.3375638307402884</v>
      </c>
      <c r="U23" s="348">
        <v>43.890999999999998</v>
      </c>
      <c r="V23" s="312">
        <v>3.202</v>
      </c>
      <c r="W23" s="313">
        <f t="shared" si="15"/>
        <v>49.867621865752994</v>
      </c>
      <c r="X23" s="348">
        <v>41.838000000000001</v>
      </c>
      <c r="Y23" s="318">
        <f t="shared" si="16"/>
        <v>379.27800000000002</v>
      </c>
      <c r="Z23" s="313">
        <f t="shared" si="17"/>
        <v>35.231792754815977</v>
      </c>
      <c r="AA23" s="352">
        <v>3.6379999999999999</v>
      </c>
      <c r="AC23" s="795"/>
      <c r="AD23" s="798"/>
      <c r="AE23" s="346" t="s">
        <v>287</v>
      </c>
      <c r="AF23" s="312">
        <v>120.71599999999999</v>
      </c>
      <c r="AG23" s="313">
        <v>44.336708646899602</v>
      </c>
      <c r="AH23" s="348">
        <v>6.8559999999999999</v>
      </c>
      <c r="AI23" s="312">
        <v>63.491999999999997</v>
      </c>
      <c r="AJ23" s="313">
        <v>39.0801767754484</v>
      </c>
      <c r="AK23" s="348">
        <v>9.5719999999999992</v>
      </c>
      <c r="AL23" s="312">
        <v>69.545000000000002</v>
      </c>
      <c r="AM23" s="313">
        <v>35.863651599927799</v>
      </c>
      <c r="AN23" s="348">
        <v>9.1319999999999997</v>
      </c>
      <c r="AO23" s="312">
        <v>1.4059999999999999</v>
      </c>
      <c r="AP23" s="313">
        <v>3.9038205242114614</v>
      </c>
      <c r="AQ23" s="348">
        <v>59.298000000000002</v>
      </c>
      <c r="AR23" s="312">
        <v>5.0380000000000003</v>
      </c>
      <c r="AS23" s="313">
        <v>22.912497726032381</v>
      </c>
      <c r="AT23" s="348">
        <v>33.619</v>
      </c>
      <c r="AU23" s="312">
        <v>2.323</v>
      </c>
      <c r="AV23" s="313">
        <v>8.8637057387057396</v>
      </c>
      <c r="AW23" s="348">
        <v>47.628</v>
      </c>
      <c r="AX23" s="312">
        <v>1.504</v>
      </c>
      <c r="AY23" s="313">
        <v>39.735799207397619</v>
      </c>
      <c r="AZ23" s="348">
        <v>56.753999999999998</v>
      </c>
      <c r="BA23" s="318">
        <f t="shared" si="18"/>
        <v>264.024</v>
      </c>
      <c r="BB23" s="313">
        <f t="shared" si="19"/>
        <v>36.841466324518699</v>
      </c>
      <c r="BC23" s="352">
        <v>4.5659999999999998</v>
      </c>
    </row>
    <row r="24" spans="1:55" ht="18" customHeight="1">
      <c r="A24" s="795"/>
      <c r="B24" s="798"/>
      <c r="C24" s="346" t="s">
        <v>288</v>
      </c>
      <c r="D24" s="312">
        <v>52.244</v>
      </c>
      <c r="E24" s="313">
        <f t="shared" si="10"/>
        <v>11.77385295980204</v>
      </c>
      <c r="F24" s="348">
        <v>10.574</v>
      </c>
      <c r="G24" s="312">
        <v>17.678000000000001</v>
      </c>
      <c r="H24" s="313">
        <f t="shared" si="11"/>
        <v>7.9455613535950098</v>
      </c>
      <c r="I24" s="348">
        <v>18.215</v>
      </c>
      <c r="J24" s="312">
        <v>33.216000000000001</v>
      </c>
      <c r="K24" s="313">
        <f t="shared" si="12"/>
        <v>11.832220144269302</v>
      </c>
      <c r="L24" s="348">
        <v>13.273999999999999</v>
      </c>
      <c r="M24" s="312">
        <v>1.615</v>
      </c>
      <c r="N24" s="313">
        <f t="shared" si="13"/>
        <v>3.0475148129976977</v>
      </c>
      <c r="O24" s="348">
        <v>56.753999999999998</v>
      </c>
      <c r="P24" s="312">
        <v>4.9790000000000001</v>
      </c>
      <c r="Q24" s="313">
        <f t="shared" si="14"/>
        <v>13.575265152547919</v>
      </c>
      <c r="R24" s="348">
        <v>33.619</v>
      </c>
      <c r="S24" s="312">
        <v>4.9189999999999996</v>
      </c>
      <c r="T24" s="313">
        <f>S24/S$26*100</f>
        <v>14.689282408098666</v>
      </c>
      <c r="U24" s="348">
        <v>34.127000000000002</v>
      </c>
      <c r="V24" s="312">
        <v>0.30299999999999999</v>
      </c>
      <c r="W24" s="313">
        <f t="shared" si="15"/>
        <v>4.7188911384519541</v>
      </c>
      <c r="X24" s="348"/>
      <c r="Y24" s="312">
        <f t="shared" si="16"/>
        <v>114.95400000000001</v>
      </c>
      <c r="Z24" s="313">
        <f t="shared" si="17"/>
        <v>10.678276895409478</v>
      </c>
      <c r="AA24" s="352">
        <v>7.0350000000000001</v>
      </c>
      <c r="AC24" s="795"/>
      <c r="AD24" s="798"/>
      <c r="AE24" s="346" t="s">
        <v>288</v>
      </c>
      <c r="AF24" s="312">
        <v>32.673000000000002</v>
      </c>
      <c r="AG24" s="313">
        <v>12.00017629494144</v>
      </c>
      <c r="AH24" s="348">
        <v>13.401999999999999</v>
      </c>
      <c r="AI24" s="312">
        <v>11.627000000000001</v>
      </c>
      <c r="AJ24" s="313">
        <v>7.1565742986224814</v>
      </c>
      <c r="AK24" s="348">
        <v>22.44</v>
      </c>
      <c r="AL24" s="312">
        <v>22.69</v>
      </c>
      <c r="AM24" s="313">
        <v>11.701003016785705</v>
      </c>
      <c r="AN24" s="348">
        <v>16.091999999999999</v>
      </c>
      <c r="AO24" s="312">
        <v>1.1459999999999999</v>
      </c>
      <c r="AP24" s="313">
        <v>3.1819191470457571</v>
      </c>
      <c r="AQ24" s="348">
        <v>65.614000000000004</v>
      </c>
      <c r="AR24" s="312">
        <v>2.1539999999999999</v>
      </c>
      <c r="AS24" s="313">
        <v>9.7962525013643802</v>
      </c>
      <c r="AT24" s="348">
        <v>49.103000000000002</v>
      </c>
      <c r="AU24" s="312">
        <v>4.4889999999999999</v>
      </c>
      <c r="AV24" s="313">
        <v>17.128357753357754</v>
      </c>
      <c r="AW24" s="348">
        <v>35.216000000000001</v>
      </c>
      <c r="AX24" s="312">
        <v>0.30299999999999999</v>
      </c>
      <c r="AY24" s="313">
        <v>8.0052840158520482</v>
      </c>
      <c r="AZ24" s="348"/>
      <c r="BA24" s="312">
        <f t="shared" si="18"/>
        <v>75.081999999999994</v>
      </c>
      <c r="BB24" s="313">
        <f t="shared" si="19"/>
        <v>10.476816405241618</v>
      </c>
      <c r="BC24" s="352">
        <v>8.9090000000000007</v>
      </c>
    </row>
    <row r="25" spans="1:55" ht="18" customHeight="1" thickBot="1">
      <c r="A25" s="795"/>
      <c r="B25" s="799"/>
      <c r="C25" s="346" t="s">
        <v>289</v>
      </c>
      <c r="D25" s="312">
        <v>125.58199999999999</v>
      </c>
      <c r="E25" s="313">
        <f t="shared" si="10"/>
        <v>28.301508353071352</v>
      </c>
      <c r="F25" s="348">
        <v>6.7160000000000002</v>
      </c>
      <c r="G25" s="312">
        <v>55.255000000000003</v>
      </c>
      <c r="H25" s="313">
        <f t="shared" si="11"/>
        <v>24.834935659740484</v>
      </c>
      <c r="I25" s="348">
        <v>10.266</v>
      </c>
      <c r="J25" s="312">
        <v>87.757999999999996</v>
      </c>
      <c r="K25" s="313">
        <f t="shared" si="12"/>
        <v>31.261198681984144</v>
      </c>
      <c r="L25" s="348">
        <v>8.0969999999999995</v>
      </c>
      <c r="M25" s="312">
        <v>31.975999999999999</v>
      </c>
      <c r="N25" s="313">
        <f t="shared" si="13"/>
        <v>60.338906291278263</v>
      </c>
      <c r="O25" s="348">
        <v>13.532</v>
      </c>
      <c r="P25" s="312">
        <v>13.553000000000001</v>
      </c>
      <c r="Q25" s="313">
        <f t="shared" si="14"/>
        <v>36.952313438939939</v>
      </c>
      <c r="R25" s="348">
        <v>20.725999999999999</v>
      </c>
      <c r="S25" s="312">
        <v>18.928999999999998</v>
      </c>
      <c r="T25" s="313">
        <f>S25/S$26*100</f>
        <v>56.52641323498672</v>
      </c>
      <c r="U25" s="348">
        <v>17.608000000000001</v>
      </c>
      <c r="V25" s="312">
        <v>1.256</v>
      </c>
      <c r="W25" s="313">
        <f t="shared" si="15"/>
        <v>19.560816072262888</v>
      </c>
      <c r="X25" s="348">
        <v>62.216999999999999</v>
      </c>
      <c r="Y25" s="312">
        <f t="shared" si="16"/>
        <v>334.30899999999997</v>
      </c>
      <c r="Z25" s="313">
        <f t="shared" si="17"/>
        <v>31.054544170950521</v>
      </c>
      <c r="AA25" s="352">
        <v>3.919</v>
      </c>
      <c r="AC25" s="795"/>
      <c r="AD25" s="799"/>
      <c r="AE25" s="346" t="s">
        <v>289</v>
      </c>
      <c r="AF25" s="312">
        <v>58.71</v>
      </c>
      <c r="AG25" s="313">
        <v>21.563075024516017</v>
      </c>
      <c r="AH25" s="348">
        <v>9.9550000000000001</v>
      </c>
      <c r="AI25" s="312">
        <v>27.806000000000001</v>
      </c>
      <c r="AJ25" s="313">
        <v>17.114965592800953</v>
      </c>
      <c r="AK25" s="348">
        <v>14.526</v>
      </c>
      <c r="AL25" s="312">
        <v>45.423999999999999</v>
      </c>
      <c r="AM25" s="313">
        <v>23.424696387592501</v>
      </c>
      <c r="AN25" s="348">
        <v>11.34</v>
      </c>
      <c r="AO25" s="312">
        <v>18.591999999999999</v>
      </c>
      <c r="AP25" s="313">
        <v>51.621501554864501</v>
      </c>
      <c r="AQ25" s="348">
        <v>17.754000000000001</v>
      </c>
      <c r="AR25" s="312">
        <v>6.3689999999999998</v>
      </c>
      <c r="AS25" s="313">
        <v>28.965799527014735</v>
      </c>
      <c r="AT25" s="348">
        <v>29.878</v>
      </c>
      <c r="AU25" s="312">
        <v>13.295</v>
      </c>
      <c r="AV25" s="313">
        <v>50.7287851037851</v>
      </c>
      <c r="AW25" s="348">
        <v>20.963999999999999</v>
      </c>
      <c r="AX25" s="312">
        <v>0.47499999999999998</v>
      </c>
      <c r="AY25" s="313">
        <v>12.549537648612944</v>
      </c>
      <c r="AZ25" s="348"/>
      <c r="BA25" s="312">
        <f t="shared" si="18"/>
        <v>170.67099999999999</v>
      </c>
      <c r="BB25" s="313">
        <f t="shared" si="19"/>
        <v>23.815145210556356</v>
      </c>
      <c r="BC25" s="352">
        <v>5.8209999999999997</v>
      </c>
    </row>
    <row r="26" spans="1:55" s="538" customFormat="1" ht="27.75" customHeight="1" thickTop="1" thickBot="1">
      <c r="A26" s="796"/>
      <c r="B26" s="588"/>
      <c r="C26" s="585" t="s">
        <v>44</v>
      </c>
      <c r="D26" s="292">
        <f>SUM(D19:D25)</f>
        <v>443.72900000000004</v>
      </c>
      <c r="E26" s="293">
        <f>SUM(E19:E25)</f>
        <v>99.999999999999986</v>
      </c>
      <c r="F26" s="358">
        <v>3.3079999999999998</v>
      </c>
      <c r="G26" s="292">
        <f>SUM(G19:G25)</f>
        <v>222.48899999999998</v>
      </c>
      <c r="H26" s="293">
        <f>SUM(H19:H25)</f>
        <v>100.00000000000001</v>
      </c>
      <c r="I26" s="358">
        <v>4.9359999999999999</v>
      </c>
      <c r="J26" s="292">
        <f>SUM(J19:J25)</f>
        <v>280.72500000000002</v>
      </c>
      <c r="K26" s="293">
        <f>SUM(K19:K25)</f>
        <v>99.999999999999986</v>
      </c>
      <c r="L26" s="358">
        <v>4.3339999999999996</v>
      </c>
      <c r="M26" s="292">
        <f>SUM(M19:M25)</f>
        <v>52.994</v>
      </c>
      <c r="N26" s="293">
        <f>SUM(N19:N25)</f>
        <v>100</v>
      </c>
      <c r="O26" s="358">
        <v>10.494</v>
      </c>
      <c r="P26" s="292">
        <f>SUM(P19:P25)</f>
        <v>36.677</v>
      </c>
      <c r="Q26" s="293">
        <f>SUM(Q19:Q25)</f>
        <v>100</v>
      </c>
      <c r="R26" s="358">
        <v>12.634</v>
      </c>
      <c r="S26" s="292">
        <f>SUM(S19:S25)</f>
        <v>33.486999999999995</v>
      </c>
      <c r="T26" s="293">
        <f>SUM(T19:T25)</f>
        <v>100.00000000000001</v>
      </c>
      <c r="U26" s="358">
        <v>13.243</v>
      </c>
      <c r="V26" s="292">
        <f>SUM(V19:V25)</f>
        <v>6.4210000000000003</v>
      </c>
      <c r="W26" s="293">
        <f>SUM(W19:W25)</f>
        <v>100</v>
      </c>
      <c r="X26" s="358">
        <v>29.878</v>
      </c>
      <c r="Y26" s="263">
        <f>SUM(Y19:Y25)</f>
        <v>1076.5219999999999</v>
      </c>
      <c r="Z26" s="293">
        <f>SUM(Z19:Z25)</f>
        <v>100</v>
      </c>
      <c r="AA26" s="360">
        <v>2.048</v>
      </c>
      <c r="AC26" s="796"/>
      <c r="AD26" s="588"/>
      <c r="AE26" s="585" t="s">
        <v>44</v>
      </c>
      <c r="AF26" s="292">
        <f>SUM(AF19:AF25)</f>
        <v>272.27099999999996</v>
      </c>
      <c r="AG26" s="293">
        <f>SUM(AG19:AG25)</f>
        <v>100.00000000000003</v>
      </c>
      <c r="AH26" s="358">
        <v>4.5309999999999997</v>
      </c>
      <c r="AI26" s="292">
        <f>SUM(AI19:AI25)</f>
        <v>162.46600000000001</v>
      </c>
      <c r="AJ26" s="293">
        <f>SUM(AJ19:AJ25)</f>
        <v>100.00000000000001</v>
      </c>
      <c r="AK26" s="358">
        <v>5.8840000000000003</v>
      </c>
      <c r="AL26" s="292">
        <f>SUM(AL19:AL25)</f>
        <v>193.91500000000002</v>
      </c>
      <c r="AM26" s="293">
        <f>SUM(AM19:AM25)</f>
        <v>99.999999999999986</v>
      </c>
      <c r="AN26" s="358">
        <v>5.3730000000000002</v>
      </c>
      <c r="AO26" s="292">
        <f>SUM(AO19:AO25)</f>
        <v>36.015999999999998</v>
      </c>
      <c r="AP26" s="293">
        <f>SUM(AP19:AP25)</f>
        <v>100</v>
      </c>
      <c r="AQ26" s="358">
        <v>12.913</v>
      </c>
      <c r="AR26" s="292">
        <f>SUM(AR19:AR25)</f>
        <v>21.988</v>
      </c>
      <c r="AS26" s="293">
        <f>SUM(AS19:AS25)</f>
        <v>100</v>
      </c>
      <c r="AT26" s="358">
        <v>16.614000000000001</v>
      </c>
      <c r="AU26" s="292">
        <f>SUM(AU19:AU25)</f>
        <v>26.207999999999998</v>
      </c>
      <c r="AV26" s="293">
        <f>SUM(AV19:AV25)</f>
        <v>100</v>
      </c>
      <c r="AW26" s="358">
        <v>14.952</v>
      </c>
      <c r="AX26" s="292">
        <f>SUM(AX19:AX25)</f>
        <v>3.7850000000000001</v>
      </c>
      <c r="AY26" s="293">
        <f>SUM(AY19:AY25)</f>
        <v>99.999999999999986</v>
      </c>
      <c r="AZ26" s="358">
        <v>39.234999999999999</v>
      </c>
      <c r="BA26" s="263">
        <f>SUM(BA19:BA25)</f>
        <v>716.64899999999989</v>
      </c>
      <c r="BB26" s="293">
        <f>SUM(BB19:BB25)</f>
        <v>100.00000000000001</v>
      </c>
      <c r="BC26" s="360">
        <v>2.6880000000000002</v>
      </c>
    </row>
    <row r="27" spans="1:55" ht="17.25" customHeight="1" thickTop="1">
      <c r="C27" s="319"/>
      <c r="AE27" s="319"/>
    </row>
    <row r="28" spans="1:55" ht="16.5" customHeight="1" thickBot="1">
      <c r="A28" s="800" t="s">
        <v>290</v>
      </c>
      <c r="B28" s="801"/>
      <c r="C28" s="801"/>
      <c r="D28" s="801"/>
      <c r="E28" s="801"/>
      <c r="F28" s="801"/>
      <c r="G28" s="801"/>
      <c r="H28" s="801"/>
      <c r="I28" s="801"/>
      <c r="J28" s="801"/>
      <c r="K28" s="801"/>
      <c r="L28" s="801"/>
      <c r="M28" s="801"/>
      <c r="N28" s="801"/>
      <c r="O28" s="801"/>
      <c r="P28" s="801"/>
      <c r="Q28" s="801"/>
      <c r="R28" s="801"/>
      <c r="S28" s="801"/>
      <c r="T28" s="801"/>
      <c r="U28" s="801"/>
      <c r="V28" s="801"/>
      <c r="W28" s="801"/>
      <c r="X28" s="801"/>
      <c r="Y28" s="801"/>
      <c r="Z28" s="801"/>
      <c r="AA28" s="802"/>
      <c r="AC28" s="800" t="s">
        <v>290</v>
      </c>
      <c r="AD28" s="801"/>
      <c r="AE28" s="801"/>
      <c r="AF28" s="801"/>
      <c r="AG28" s="801"/>
      <c r="AH28" s="801"/>
      <c r="AI28" s="801"/>
      <c r="AJ28" s="801"/>
      <c r="AK28" s="801"/>
      <c r="AL28" s="801"/>
      <c r="AM28" s="801"/>
      <c r="AN28" s="801"/>
      <c r="AO28" s="801"/>
      <c r="AP28" s="801"/>
      <c r="AQ28" s="801"/>
      <c r="AR28" s="801"/>
      <c r="AS28" s="801"/>
      <c r="AT28" s="801"/>
      <c r="AU28" s="801"/>
      <c r="AV28" s="801"/>
      <c r="AW28" s="801"/>
      <c r="AX28" s="801"/>
      <c r="AY28" s="801"/>
      <c r="AZ28" s="801"/>
      <c r="BA28" s="801"/>
      <c r="BB28" s="801"/>
      <c r="BC28" s="802"/>
    </row>
    <row r="29" spans="1:55" ht="15.75" customHeight="1">
      <c r="A29" s="785" t="s">
        <v>282</v>
      </c>
      <c r="B29" s="786"/>
      <c r="C29" s="787"/>
      <c r="D29" s="775" t="s">
        <v>219</v>
      </c>
      <c r="E29" s="776"/>
      <c r="F29" s="776"/>
      <c r="G29" s="776"/>
      <c r="H29" s="776"/>
      <c r="I29" s="776"/>
      <c r="J29" s="776"/>
      <c r="K29" s="776"/>
      <c r="L29" s="776"/>
      <c r="M29" s="776"/>
      <c r="N29" s="776"/>
      <c r="O29" s="776"/>
      <c r="P29" s="776"/>
      <c r="Q29" s="776"/>
      <c r="R29" s="776"/>
      <c r="S29" s="776"/>
      <c r="T29" s="776"/>
      <c r="U29" s="776"/>
      <c r="V29" s="776"/>
      <c r="W29" s="776"/>
      <c r="X29" s="776"/>
      <c r="Y29" s="776"/>
      <c r="Z29" s="776"/>
      <c r="AA29" s="777"/>
      <c r="AC29" s="785" t="s">
        <v>282</v>
      </c>
      <c r="AD29" s="786"/>
      <c r="AE29" s="787"/>
      <c r="AF29" s="775" t="s">
        <v>219</v>
      </c>
      <c r="AG29" s="776"/>
      <c r="AH29" s="776"/>
      <c r="AI29" s="776"/>
      <c r="AJ29" s="776"/>
      <c r="AK29" s="776"/>
      <c r="AL29" s="776"/>
      <c r="AM29" s="776"/>
      <c r="AN29" s="776"/>
      <c r="AO29" s="776"/>
      <c r="AP29" s="776"/>
      <c r="AQ29" s="776"/>
      <c r="AR29" s="776"/>
      <c r="AS29" s="776"/>
      <c r="AT29" s="776"/>
      <c r="AU29" s="776"/>
      <c r="AV29" s="776"/>
      <c r="AW29" s="776"/>
      <c r="AX29" s="776"/>
      <c r="AY29" s="776"/>
      <c r="AZ29" s="776"/>
      <c r="BA29" s="776"/>
      <c r="BB29" s="776"/>
      <c r="BC29" s="777"/>
    </row>
    <row r="30" spans="1:55" ht="15.75" customHeight="1">
      <c r="A30" s="788"/>
      <c r="B30" s="789"/>
      <c r="C30" s="790"/>
      <c r="D30" s="765" t="s">
        <v>93</v>
      </c>
      <c r="E30" s="758"/>
      <c r="F30" s="766"/>
      <c r="G30" s="765" t="s">
        <v>94</v>
      </c>
      <c r="H30" s="758"/>
      <c r="I30" s="766"/>
      <c r="J30" s="765" t="s">
        <v>95</v>
      </c>
      <c r="K30" s="758"/>
      <c r="L30" s="766"/>
      <c r="M30" s="765" t="s">
        <v>96</v>
      </c>
      <c r="N30" s="758"/>
      <c r="O30" s="766"/>
      <c r="P30" s="765" t="s">
        <v>97</v>
      </c>
      <c r="Q30" s="758"/>
      <c r="R30" s="766"/>
      <c r="S30" s="765" t="s">
        <v>98</v>
      </c>
      <c r="T30" s="758"/>
      <c r="U30" s="766"/>
      <c r="V30" s="765" t="s">
        <v>99</v>
      </c>
      <c r="W30" s="758"/>
      <c r="X30" s="766"/>
      <c r="Y30" s="778" t="s">
        <v>44</v>
      </c>
      <c r="Z30" s="779"/>
      <c r="AA30" s="780"/>
      <c r="AC30" s="788"/>
      <c r="AD30" s="789"/>
      <c r="AE30" s="790"/>
      <c r="AF30" s="765" t="s">
        <v>93</v>
      </c>
      <c r="AG30" s="758"/>
      <c r="AH30" s="766"/>
      <c r="AI30" s="765" t="s">
        <v>94</v>
      </c>
      <c r="AJ30" s="758"/>
      <c r="AK30" s="766"/>
      <c r="AL30" s="765" t="s">
        <v>95</v>
      </c>
      <c r="AM30" s="758"/>
      <c r="AN30" s="766"/>
      <c r="AO30" s="765" t="s">
        <v>96</v>
      </c>
      <c r="AP30" s="758"/>
      <c r="AQ30" s="766"/>
      <c r="AR30" s="765" t="s">
        <v>97</v>
      </c>
      <c r="AS30" s="758"/>
      <c r="AT30" s="766"/>
      <c r="AU30" s="765" t="s">
        <v>98</v>
      </c>
      <c r="AV30" s="758"/>
      <c r="AW30" s="766"/>
      <c r="AX30" s="765" t="s">
        <v>99</v>
      </c>
      <c r="AY30" s="758"/>
      <c r="AZ30" s="766"/>
      <c r="BA30" s="778" t="s">
        <v>44</v>
      </c>
      <c r="BB30" s="779"/>
      <c r="BC30" s="780"/>
    </row>
    <row r="31" spans="1:55" ht="34.5" customHeight="1" thickBot="1">
      <c r="A31" s="791"/>
      <c r="B31" s="792"/>
      <c r="C31" s="793"/>
      <c r="D31" s="277" t="s">
        <v>220</v>
      </c>
      <c r="E31" s="15" t="s">
        <v>28</v>
      </c>
      <c r="F31" s="278" t="s">
        <v>275</v>
      </c>
      <c r="G31" s="277" t="s">
        <v>220</v>
      </c>
      <c r="H31" s="15" t="s">
        <v>28</v>
      </c>
      <c r="I31" s="278" t="s">
        <v>275</v>
      </c>
      <c r="J31" s="277" t="s">
        <v>220</v>
      </c>
      <c r="K31" s="15" t="s">
        <v>28</v>
      </c>
      <c r="L31" s="278" t="s">
        <v>275</v>
      </c>
      <c r="M31" s="277" t="s">
        <v>220</v>
      </c>
      <c r="N31" s="15" t="s">
        <v>28</v>
      </c>
      <c r="O31" s="278" t="s">
        <v>275</v>
      </c>
      <c r="P31" s="277" t="s">
        <v>220</v>
      </c>
      <c r="Q31" s="15" t="s">
        <v>28</v>
      </c>
      <c r="R31" s="278" t="s">
        <v>275</v>
      </c>
      <c r="S31" s="277" t="s">
        <v>220</v>
      </c>
      <c r="T31" s="15" t="s">
        <v>28</v>
      </c>
      <c r="U31" s="278" t="s">
        <v>275</v>
      </c>
      <c r="V31" s="277" t="s">
        <v>220</v>
      </c>
      <c r="W31" s="15" t="s">
        <v>28</v>
      </c>
      <c r="X31" s="278" t="s">
        <v>275</v>
      </c>
      <c r="Y31" s="277" t="s">
        <v>220</v>
      </c>
      <c r="Z31" s="15" t="s">
        <v>28</v>
      </c>
      <c r="AA31" s="307" t="s">
        <v>275</v>
      </c>
      <c r="AC31" s="791"/>
      <c r="AD31" s="792"/>
      <c r="AE31" s="793"/>
      <c r="AF31" s="277" t="s">
        <v>220</v>
      </c>
      <c r="AG31" s="15" t="s">
        <v>28</v>
      </c>
      <c r="AH31" s="278" t="s">
        <v>275</v>
      </c>
      <c r="AI31" s="277" t="s">
        <v>220</v>
      </c>
      <c r="AJ31" s="15" t="s">
        <v>28</v>
      </c>
      <c r="AK31" s="278" t="s">
        <v>275</v>
      </c>
      <c r="AL31" s="277" t="s">
        <v>220</v>
      </c>
      <c r="AM31" s="15" t="s">
        <v>28</v>
      </c>
      <c r="AN31" s="278" t="s">
        <v>275</v>
      </c>
      <c r="AO31" s="277" t="s">
        <v>220</v>
      </c>
      <c r="AP31" s="15" t="s">
        <v>28</v>
      </c>
      <c r="AQ31" s="278" t="s">
        <v>275</v>
      </c>
      <c r="AR31" s="277" t="s">
        <v>220</v>
      </c>
      <c r="AS31" s="15" t="s">
        <v>28</v>
      </c>
      <c r="AT31" s="278" t="s">
        <v>275</v>
      </c>
      <c r="AU31" s="277" t="s">
        <v>220</v>
      </c>
      <c r="AV31" s="15" t="s">
        <v>28</v>
      </c>
      <c r="AW31" s="278" t="s">
        <v>275</v>
      </c>
      <c r="AX31" s="277" t="s">
        <v>220</v>
      </c>
      <c r="AY31" s="15" t="s">
        <v>28</v>
      </c>
      <c r="AZ31" s="278" t="s">
        <v>275</v>
      </c>
      <c r="BA31" s="277" t="s">
        <v>220</v>
      </c>
      <c r="BB31" s="15" t="s">
        <v>28</v>
      </c>
      <c r="BC31" s="307" t="s">
        <v>275</v>
      </c>
    </row>
    <row r="32" spans="1:55" ht="18" customHeight="1" thickTop="1">
      <c r="A32" s="794" t="s">
        <v>440</v>
      </c>
      <c r="B32" s="586"/>
      <c r="C32" s="590" t="s">
        <v>283</v>
      </c>
      <c r="D32" s="309">
        <v>10.058999999999999</v>
      </c>
      <c r="E32" s="310">
        <f>D32/D$39*100</f>
        <v>3.7910851646798553</v>
      </c>
      <c r="F32" s="347">
        <v>24.09</v>
      </c>
      <c r="G32" s="309">
        <v>14.993</v>
      </c>
      <c r="H32" s="310">
        <f>G32/G$39*100</f>
        <v>7.1763968198505657</v>
      </c>
      <c r="I32" s="347">
        <v>19.744</v>
      </c>
      <c r="J32" s="309">
        <v>22.693000000000001</v>
      </c>
      <c r="K32" s="310">
        <f>J32/J$39*100</f>
        <v>5.5933214366699859</v>
      </c>
      <c r="L32" s="347">
        <v>16.091999999999999</v>
      </c>
      <c r="M32" s="309">
        <v>2.996</v>
      </c>
      <c r="N32" s="310">
        <f>M32/M$39*100</f>
        <v>3.1195010464280881</v>
      </c>
      <c r="O32" s="347">
        <v>42.828000000000003</v>
      </c>
      <c r="P32" s="309">
        <v>2.5510000000000002</v>
      </c>
      <c r="Q32" s="310">
        <f>P32/P$39*100</f>
        <v>4.3471592651920519</v>
      </c>
      <c r="R32" s="347">
        <v>46.279000000000003</v>
      </c>
      <c r="S32" s="309">
        <v>6.0730000000000004</v>
      </c>
      <c r="T32" s="310">
        <f>S32/S$13*100</f>
        <v>2.7732873021526885</v>
      </c>
      <c r="U32" s="347">
        <v>30.602</v>
      </c>
      <c r="V32" s="309">
        <v>0.93700000000000006</v>
      </c>
      <c r="W32" s="310">
        <f>V32/V$39*100</f>
        <v>3.2379570115419178</v>
      </c>
      <c r="X32" s="347">
        <v>69.635999999999996</v>
      </c>
      <c r="Y32" s="309">
        <f>SUM(V32,S32,P32,M32,J32,G32,D32)</f>
        <v>60.302</v>
      </c>
      <c r="Z32" s="310">
        <f>Y32/Y$39*100</f>
        <v>4.8275354127606018</v>
      </c>
      <c r="AA32" s="351">
        <v>9.8219999999999992</v>
      </c>
      <c r="AC32" s="794" t="s">
        <v>440</v>
      </c>
      <c r="AD32" s="586"/>
      <c r="AE32" s="590" t="s">
        <v>283</v>
      </c>
      <c r="AF32" s="309">
        <v>9.9030000000000005</v>
      </c>
      <c r="AG32" s="310">
        <f>AF32/AF$39*100</f>
        <v>4.0006786973858031</v>
      </c>
      <c r="AH32" s="347">
        <v>24.276</v>
      </c>
      <c r="AI32" s="309">
        <v>14.368</v>
      </c>
      <c r="AJ32" s="310">
        <f>AI32/AI$39*100</f>
        <v>7.1487210615611971</v>
      </c>
      <c r="AK32" s="347">
        <v>20.163</v>
      </c>
      <c r="AL32" s="309">
        <v>22.381</v>
      </c>
      <c r="AM32" s="310">
        <f>AL32/AL$39*100</f>
        <v>5.6773876051779109</v>
      </c>
      <c r="AN32" s="347">
        <v>16.204000000000001</v>
      </c>
      <c r="AO32" s="309">
        <v>2.996</v>
      </c>
      <c r="AP32" s="310">
        <f>AO32/AO$39*100</f>
        <v>3.2469221432287156</v>
      </c>
      <c r="AQ32" s="347">
        <v>42.828000000000003</v>
      </c>
      <c r="AR32" s="309">
        <v>2.395</v>
      </c>
      <c r="AS32" s="310">
        <f>AR32/AR$39*100</f>
        <v>4.2106928743472984</v>
      </c>
      <c r="AT32" s="347">
        <v>47.628</v>
      </c>
      <c r="AU32" s="309">
        <v>6.0730000000000004</v>
      </c>
      <c r="AV32" s="310">
        <f>AU32/AU$13*100</f>
        <v>2.9045464545689335</v>
      </c>
      <c r="AW32" s="347">
        <v>30.602</v>
      </c>
      <c r="AX32" s="309">
        <v>0.93700000000000006</v>
      </c>
      <c r="AY32" s="310">
        <f>AX32/AX$39*100</f>
        <v>3.5117307548159808</v>
      </c>
      <c r="AZ32" s="347">
        <v>69.635999999999996</v>
      </c>
      <c r="BA32" s="309">
        <f>SUM(AX32,AU32,AR32,AO32,AL32,AI32,AF32)</f>
        <v>59.053000000000004</v>
      </c>
      <c r="BB32" s="310">
        <f>BA32/BA$39*100</f>
        <v>4.9151687469411813</v>
      </c>
      <c r="BC32" s="351">
        <v>9.9280000000000008</v>
      </c>
    </row>
    <row r="33" spans="1:55" ht="18" customHeight="1">
      <c r="A33" s="795"/>
      <c r="B33" s="587"/>
      <c r="C33" s="591" t="s">
        <v>284</v>
      </c>
      <c r="D33" s="312">
        <v>8.8580000000000005</v>
      </c>
      <c r="E33" s="313">
        <f t="shared" ref="E33:E38" si="20">D33/D$39*100</f>
        <v>3.3384464050834244</v>
      </c>
      <c r="F33" s="348">
        <v>25.486999999999998</v>
      </c>
      <c r="G33" s="312">
        <v>23.068000000000001</v>
      </c>
      <c r="H33" s="313">
        <f t="shared" ref="H33:H38" si="21">G33/G$39*100</f>
        <v>11.041494153292394</v>
      </c>
      <c r="I33" s="348">
        <v>15.929</v>
      </c>
      <c r="J33" s="312">
        <v>17.715</v>
      </c>
      <c r="K33" s="313">
        <f t="shared" ref="K33:K38" si="22">J33/J$39*100</f>
        <v>4.3663547900501829</v>
      </c>
      <c r="L33" s="348">
        <v>18.215</v>
      </c>
      <c r="M33" s="312">
        <v>7.6980000000000004</v>
      </c>
      <c r="N33" s="313">
        <f t="shared" ref="N33:N38" si="23">M33/M$39*100</f>
        <v>8.0153267875178322</v>
      </c>
      <c r="O33" s="348">
        <v>27.423999999999999</v>
      </c>
      <c r="P33" s="312">
        <v>4.2290000000000001</v>
      </c>
      <c r="Q33" s="313">
        <f t="shared" ref="Q33:Q38" si="24">P33/P$39*100</f>
        <v>7.206639173852289</v>
      </c>
      <c r="R33" s="348">
        <v>36.415999999999997</v>
      </c>
      <c r="S33" s="312">
        <v>6.1740000000000004</v>
      </c>
      <c r="T33" s="313">
        <f>S33/S$13*100</f>
        <v>2.8194098145053017</v>
      </c>
      <c r="U33" s="348">
        <v>30.234000000000002</v>
      </c>
      <c r="V33" s="312">
        <v>1.2070000000000001</v>
      </c>
      <c r="W33" s="313">
        <f t="shared" ref="W33:W38" si="25">V33/V$39*100</f>
        <v>4.1709862464579448</v>
      </c>
      <c r="X33" s="348">
        <v>62.216999999999999</v>
      </c>
      <c r="Y33" s="312">
        <f t="shared" ref="Y33:Y38" si="26">SUM(V33,S33,P33,M33,J33,G33,D33)</f>
        <v>68.948999999999998</v>
      </c>
      <c r="Z33" s="313">
        <f t="shared" ref="Z33:Z38" si="27">Y33/Y$39*100</f>
        <v>5.5197794297773006</v>
      </c>
      <c r="AA33" s="352">
        <v>9.1750000000000007</v>
      </c>
      <c r="AC33" s="795"/>
      <c r="AD33" s="587"/>
      <c r="AE33" s="591" t="s">
        <v>284</v>
      </c>
      <c r="AF33" s="312">
        <v>8.3889999999999993</v>
      </c>
      <c r="AG33" s="313">
        <f t="shared" ref="AG33:AG38" si="28">AF33/AF$39*100</f>
        <v>3.3890430770846711</v>
      </c>
      <c r="AH33" s="348">
        <v>26.164000000000001</v>
      </c>
      <c r="AI33" s="312">
        <v>22.911000000000001</v>
      </c>
      <c r="AJ33" s="313">
        <f t="shared" ref="AJ33:AJ38" si="29">AI33/AI$39*100</f>
        <v>11.39924472727092</v>
      </c>
      <c r="AK33" s="348">
        <v>15.983000000000001</v>
      </c>
      <c r="AL33" s="312">
        <v>16.934000000000001</v>
      </c>
      <c r="AM33" s="313">
        <f t="shared" ref="AM33:AM38" si="30">AL33/AL$39*100</f>
        <v>4.2956472769797038</v>
      </c>
      <c r="AN33" s="348">
        <v>18.628</v>
      </c>
      <c r="AO33" s="312">
        <v>7.3860000000000001</v>
      </c>
      <c r="AP33" s="313">
        <f t="shared" ref="AP33:AP38" si="31">AO33/AO$39*100</f>
        <v>8.0045951101092427</v>
      </c>
      <c r="AQ33" s="348">
        <v>27.98</v>
      </c>
      <c r="AR33" s="312">
        <v>4.2290000000000001</v>
      </c>
      <c r="AS33" s="313">
        <f t="shared" ref="AS33:AS38" si="32">AR33/AR$39*100</f>
        <v>7.4350814887744159</v>
      </c>
      <c r="AT33" s="348">
        <v>36.415999999999997</v>
      </c>
      <c r="AU33" s="312">
        <v>6.0179999999999998</v>
      </c>
      <c r="AV33" s="313">
        <f>AU33/AU$13*100</f>
        <v>2.8782414891480057</v>
      </c>
      <c r="AW33" s="348">
        <v>30.602</v>
      </c>
      <c r="AX33" s="312">
        <v>1.2070000000000001</v>
      </c>
      <c r="AY33" s="313">
        <f t="shared" ref="AY33:AY38" si="33">AX33/AX$39*100</f>
        <v>4.5236489018814181</v>
      </c>
      <c r="AZ33" s="348">
        <v>62.216999999999999</v>
      </c>
      <c r="BA33" s="312">
        <f>SUM(AX33,AU33,AR33,AO33,AL33,AI33,AF33)</f>
        <v>67.073999999999998</v>
      </c>
      <c r="BB33" s="313">
        <f t="shared" ref="BB33:BB38" si="34">BA33/BA$39*100</f>
        <v>5.5827820522637763</v>
      </c>
      <c r="BC33" s="352">
        <v>9.3049999999999997</v>
      </c>
    </row>
    <row r="34" spans="1:55" ht="18" customHeight="1">
      <c r="A34" s="795"/>
      <c r="B34" s="797" t="s">
        <v>446</v>
      </c>
      <c r="C34" s="346" t="s">
        <v>285</v>
      </c>
      <c r="D34" s="312">
        <v>12.651999999999999</v>
      </c>
      <c r="E34" s="313">
        <f t="shared" si="20"/>
        <v>4.7683476989292704</v>
      </c>
      <c r="F34" s="348">
        <v>21.466999999999999</v>
      </c>
      <c r="G34" s="312">
        <v>20.658000000000001</v>
      </c>
      <c r="H34" s="313">
        <f t="shared" si="21"/>
        <v>9.8879480760670315</v>
      </c>
      <c r="I34" s="348">
        <v>16.863</v>
      </c>
      <c r="J34" s="312">
        <v>63.646000000000001</v>
      </c>
      <c r="K34" s="313">
        <f t="shared" si="22"/>
        <v>15.687328081712332</v>
      </c>
      <c r="L34" s="348">
        <v>9.56</v>
      </c>
      <c r="M34" s="312">
        <v>29.797999999999998</v>
      </c>
      <c r="N34" s="313">
        <f t="shared" si="23"/>
        <v>31.026332503826492</v>
      </c>
      <c r="O34" s="348">
        <v>14.021000000000001</v>
      </c>
      <c r="P34" s="312">
        <v>13.364000000000001</v>
      </c>
      <c r="Q34" s="313">
        <f t="shared" si="24"/>
        <v>22.773593265396546</v>
      </c>
      <c r="R34" s="348">
        <v>20.844000000000001</v>
      </c>
      <c r="S34" s="312">
        <v>54.502000000000002</v>
      </c>
      <c r="T34" s="313">
        <f>S34/S$13*100</f>
        <v>24.888803645961769</v>
      </c>
      <c r="U34" s="348">
        <v>10.34</v>
      </c>
      <c r="V34" s="312">
        <v>2.6</v>
      </c>
      <c r="W34" s="313">
        <f t="shared" si="25"/>
        <v>8.9847259658580434</v>
      </c>
      <c r="X34" s="348">
        <v>45.037999999999997</v>
      </c>
      <c r="Y34" s="312">
        <f t="shared" si="26"/>
        <v>197.22000000000003</v>
      </c>
      <c r="Z34" s="313">
        <f t="shared" si="27"/>
        <v>15.788639416680144</v>
      </c>
      <c r="AA34" s="352">
        <v>5.2750000000000004</v>
      </c>
      <c r="AC34" s="795"/>
      <c r="AD34" s="797" t="s">
        <v>446</v>
      </c>
      <c r="AE34" s="346" t="s">
        <v>285</v>
      </c>
      <c r="AF34" s="312">
        <v>11.122</v>
      </c>
      <c r="AG34" s="313">
        <f t="shared" si="28"/>
        <v>4.4931382886322222</v>
      </c>
      <c r="AH34" s="348">
        <v>22.899000000000001</v>
      </c>
      <c r="AI34" s="312">
        <v>20.501000000000001</v>
      </c>
      <c r="AJ34" s="313">
        <f t="shared" si="29"/>
        <v>10.200162199545247</v>
      </c>
      <c r="AK34" s="348">
        <v>16.927</v>
      </c>
      <c r="AL34" s="312">
        <v>62.084000000000003</v>
      </c>
      <c r="AM34" s="313">
        <f t="shared" si="30"/>
        <v>15.748846435810082</v>
      </c>
      <c r="AN34" s="348">
        <v>9.6820000000000004</v>
      </c>
      <c r="AO34" s="312">
        <v>29.33</v>
      </c>
      <c r="AP34" s="313">
        <f t="shared" si="31"/>
        <v>31.786457430206351</v>
      </c>
      <c r="AQ34" s="348">
        <v>14.132999999999999</v>
      </c>
      <c r="AR34" s="312">
        <v>13.207000000000001</v>
      </c>
      <c r="AS34" s="313">
        <f t="shared" si="32"/>
        <v>23.219465883718073</v>
      </c>
      <c r="AT34" s="348">
        <v>20.963999999999999</v>
      </c>
      <c r="AU34" s="312">
        <v>54.344999999999999</v>
      </c>
      <c r="AV34" s="313">
        <f>AU34/AU$13*100</f>
        <v>25.991697196368957</v>
      </c>
      <c r="AW34" s="348">
        <v>10.355</v>
      </c>
      <c r="AX34" s="312">
        <v>2.4430000000000001</v>
      </c>
      <c r="AY34" s="313">
        <f t="shared" si="33"/>
        <v>9.1559853084476437</v>
      </c>
      <c r="AZ34" s="348">
        <v>46.279000000000003</v>
      </c>
      <c r="BA34" s="312">
        <f>SUM(AX34,AU34,AR34,AO34,AL34,AI34,AF34)</f>
        <v>193.03199999999998</v>
      </c>
      <c r="BB34" s="313">
        <f t="shared" si="34"/>
        <v>16.066666444711529</v>
      </c>
      <c r="BC34" s="352">
        <v>5.335</v>
      </c>
    </row>
    <row r="35" spans="1:55" ht="18" customHeight="1">
      <c r="A35" s="795"/>
      <c r="B35" s="798"/>
      <c r="C35" s="346" t="s">
        <v>286</v>
      </c>
      <c r="D35" s="312">
        <v>10.417999999999999</v>
      </c>
      <c r="E35" s="313">
        <f t="shared" si="20"/>
        <v>3.9263868421945256</v>
      </c>
      <c r="F35" s="348">
        <v>23.558</v>
      </c>
      <c r="G35" s="312">
        <v>12.238</v>
      </c>
      <c r="H35" s="313">
        <f t="shared" si="21"/>
        <v>5.8577165531468838</v>
      </c>
      <c r="I35" s="348">
        <v>21.867999999999999</v>
      </c>
      <c r="J35" s="312">
        <v>40.011000000000003</v>
      </c>
      <c r="K35" s="313">
        <f t="shared" si="22"/>
        <v>9.861824527501998</v>
      </c>
      <c r="L35" s="348">
        <v>12.1</v>
      </c>
      <c r="M35" s="312">
        <v>7.9050000000000002</v>
      </c>
      <c r="N35" s="313">
        <f t="shared" si="23"/>
        <v>8.2308597369873286</v>
      </c>
      <c r="O35" s="348">
        <v>26.899000000000001</v>
      </c>
      <c r="P35" s="312">
        <v>5.298</v>
      </c>
      <c r="Q35" s="313">
        <f t="shared" si="24"/>
        <v>9.0283221430762417</v>
      </c>
      <c r="R35" s="348">
        <v>32.667999999999999</v>
      </c>
      <c r="S35" s="803"/>
      <c r="T35" s="804"/>
      <c r="U35" s="805"/>
      <c r="V35" s="312">
        <v>1.177</v>
      </c>
      <c r="W35" s="313">
        <f t="shared" si="25"/>
        <v>4.0673163314672758</v>
      </c>
      <c r="X35" s="348">
        <v>62.216999999999999</v>
      </c>
      <c r="Y35" s="312">
        <f>SUM(V35,P35,M35,J35,G35,D35)</f>
        <v>77.046999999999997</v>
      </c>
      <c r="Z35" s="313">
        <f t="shared" si="27"/>
        <v>6.1680727164433371</v>
      </c>
      <c r="AA35" s="352">
        <v>8.6639999999999997</v>
      </c>
      <c r="AC35" s="795"/>
      <c r="AD35" s="798"/>
      <c r="AE35" s="346" t="s">
        <v>286</v>
      </c>
      <c r="AF35" s="312">
        <v>10.106</v>
      </c>
      <c r="AG35" s="313">
        <f t="shared" si="28"/>
        <v>4.0826879648370111</v>
      </c>
      <c r="AH35" s="348">
        <v>23.908999999999999</v>
      </c>
      <c r="AI35" s="312">
        <v>11.871</v>
      </c>
      <c r="AJ35" s="313">
        <f t="shared" si="29"/>
        <v>5.9063521521292435</v>
      </c>
      <c r="AK35" s="348">
        <v>22.149000000000001</v>
      </c>
      <c r="AL35" s="312">
        <v>39.854999999999997</v>
      </c>
      <c r="AM35" s="313">
        <f t="shared" si="30"/>
        <v>10.110016666117048</v>
      </c>
      <c r="AN35" s="348">
        <v>12.124000000000001</v>
      </c>
      <c r="AO35" s="312">
        <v>7.7489999999999997</v>
      </c>
      <c r="AP35" s="313">
        <f t="shared" si="31"/>
        <v>8.3979972255938957</v>
      </c>
      <c r="AQ35" s="348">
        <v>27.157</v>
      </c>
      <c r="AR35" s="312">
        <v>4.9000000000000004</v>
      </c>
      <c r="AS35" s="313">
        <f t="shared" si="32"/>
        <v>8.6147787408358099</v>
      </c>
      <c r="AT35" s="348">
        <v>34.127000000000002</v>
      </c>
      <c r="AU35" s="803"/>
      <c r="AV35" s="804"/>
      <c r="AW35" s="805"/>
      <c r="AX35" s="312">
        <v>1.177</v>
      </c>
      <c r="AY35" s="313">
        <f t="shared" si="33"/>
        <v>4.4112135522074807</v>
      </c>
      <c r="AZ35" s="348">
        <v>62.216999999999999</v>
      </c>
      <c r="BA35" s="312">
        <f>SUM(AX35,AR35,AO35,AL35,AI35,AF35)</f>
        <v>75.657999999999987</v>
      </c>
      <c r="BB35" s="313">
        <f t="shared" si="34"/>
        <v>6.2972556357183516</v>
      </c>
      <c r="BC35" s="352">
        <v>8.7460000000000004</v>
      </c>
    </row>
    <row r="36" spans="1:55" ht="18" customHeight="1">
      <c r="A36" s="795"/>
      <c r="B36" s="798"/>
      <c r="C36" s="346" t="s">
        <v>287</v>
      </c>
      <c r="D36" s="312">
        <v>139.19200000000001</v>
      </c>
      <c r="E36" s="313">
        <f t="shared" si="20"/>
        <v>52.459362386133655</v>
      </c>
      <c r="F36" s="348">
        <v>6.36</v>
      </c>
      <c r="G36" s="312">
        <v>67.778999999999996</v>
      </c>
      <c r="H36" s="313">
        <f t="shared" si="21"/>
        <v>32.442406459858034</v>
      </c>
      <c r="I36" s="348">
        <v>9.25</v>
      </c>
      <c r="J36" s="312">
        <v>110.749</v>
      </c>
      <c r="K36" s="313">
        <f t="shared" si="22"/>
        <v>27.297173392225098</v>
      </c>
      <c r="L36" s="348">
        <v>7.1740000000000004</v>
      </c>
      <c r="M36" s="312">
        <v>4.2699999999999996</v>
      </c>
      <c r="N36" s="313">
        <f t="shared" si="23"/>
        <v>4.4460178465447049</v>
      </c>
      <c r="O36" s="348">
        <v>36.415999999999997</v>
      </c>
      <c r="P36" s="312">
        <v>10.368</v>
      </c>
      <c r="Q36" s="313">
        <f t="shared" si="24"/>
        <v>17.66810947138816</v>
      </c>
      <c r="R36" s="348">
        <v>23.731000000000002</v>
      </c>
      <c r="S36" s="312">
        <v>23.495000000000001</v>
      </c>
      <c r="T36" s="313">
        <f>S36/S$13*100</f>
        <v>10.729192353709438</v>
      </c>
      <c r="U36" s="348">
        <v>15.823</v>
      </c>
      <c r="V36" s="312">
        <v>10.738</v>
      </c>
      <c r="W36" s="313">
        <f t="shared" si="25"/>
        <v>37.106918238993714</v>
      </c>
      <c r="X36" s="348">
        <v>23.222000000000001</v>
      </c>
      <c r="Y36" s="318">
        <f t="shared" si="26"/>
        <v>366.59100000000001</v>
      </c>
      <c r="Z36" s="313">
        <f t="shared" si="27"/>
        <v>29.34779998174724</v>
      </c>
      <c r="AA36" s="352">
        <v>3.7120000000000002</v>
      </c>
      <c r="AC36" s="795"/>
      <c r="AD36" s="798"/>
      <c r="AE36" s="346" t="s">
        <v>287</v>
      </c>
      <c r="AF36" s="312">
        <v>131.57</v>
      </c>
      <c r="AG36" s="313">
        <f t="shared" si="28"/>
        <v>53.152508958401498</v>
      </c>
      <c r="AH36" s="348">
        <v>6.5540000000000003</v>
      </c>
      <c r="AI36" s="312">
        <v>65.385999999999996</v>
      </c>
      <c r="AJ36" s="313">
        <f t="shared" si="29"/>
        <v>32.532452347664282</v>
      </c>
      <c r="AK36" s="348">
        <v>9.4190000000000005</v>
      </c>
      <c r="AL36" s="312">
        <v>107.044</v>
      </c>
      <c r="AM36" s="313">
        <f t="shared" si="30"/>
        <v>27.153848300284363</v>
      </c>
      <c r="AN36" s="348">
        <v>7.3049999999999997</v>
      </c>
      <c r="AO36" s="312">
        <v>4.2699999999999996</v>
      </c>
      <c r="AP36" s="313">
        <f t="shared" si="31"/>
        <v>4.627622680769897</v>
      </c>
      <c r="AQ36" s="348">
        <v>36.415999999999997</v>
      </c>
      <c r="AR36" s="312">
        <v>10.055999999999999</v>
      </c>
      <c r="AS36" s="313">
        <f t="shared" si="32"/>
        <v>17.679635717927532</v>
      </c>
      <c r="AT36" s="348">
        <v>24.09</v>
      </c>
      <c r="AU36" s="312">
        <v>23.026</v>
      </c>
      <c r="AV36" s="313">
        <f>AU36/AU$13*100</f>
        <v>11.012693341495842</v>
      </c>
      <c r="AW36" s="348">
        <v>15.983000000000001</v>
      </c>
      <c r="AX36" s="312">
        <v>9.8000000000000007</v>
      </c>
      <c r="AY36" s="313">
        <f t="shared" si="33"/>
        <v>36.728880893486249</v>
      </c>
      <c r="AZ36" s="348">
        <v>24.276</v>
      </c>
      <c r="BA36" s="318">
        <f>SUM(AX36,AU36,AR36,AO36,AL36,AI36,AF36)</f>
        <v>351.15199999999999</v>
      </c>
      <c r="BB36" s="313">
        <f t="shared" si="34"/>
        <v>29.227496246183758</v>
      </c>
      <c r="BC36" s="352">
        <v>3.8079999999999998</v>
      </c>
    </row>
    <row r="37" spans="1:55" ht="18" customHeight="1">
      <c r="A37" s="795"/>
      <c r="B37" s="798"/>
      <c r="C37" s="346" t="s">
        <v>288</v>
      </c>
      <c r="D37" s="312">
        <v>34.86</v>
      </c>
      <c r="E37" s="313">
        <f t="shared" si="20"/>
        <v>13.138207460059625</v>
      </c>
      <c r="F37" s="348">
        <v>12.972</v>
      </c>
      <c r="G37" s="312">
        <v>18.975000000000001</v>
      </c>
      <c r="H37" s="313">
        <f t="shared" si="21"/>
        <v>9.0823804213075761</v>
      </c>
      <c r="I37" s="348">
        <v>17.608000000000001</v>
      </c>
      <c r="J37" s="312">
        <v>57.981999999999999</v>
      </c>
      <c r="K37" s="313">
        <f t="shared" si="22"/>
        <v>14.291277642488835</v>
      </c>
      <c r="L37" s="348">
        <v>10.023</v>
      </c>
      <c r="M37" s="312">
        <v>3.6320000000000001</v>
      </c>
      <c r="N37" s="313">
        <f t="shared" si="23"/>
        <v>3.7817182245082832</v>
      </c>
      <c r="O37" s="348">
        <v>39.234999999999999</v>
      </c>
      <c r="P37" s="312">
        <v>8.5640000000000001</v>
      </c>
      <c r="Q37" s="313">
        <f t="shared" si="24"/>
        <v>14.593912954568692</v>
      </c>
      <c r="R37" s="348">
        <v>25.933</v>
      </c>
      <c r="S37" s="312">
        <v>25.52</v>
      </c>
      <c r="T37" s="313">
        <f>S37/S$13*100</f>
        <v>11.653925893452429</v>
      </c>
      <c r="U37" s="348">
        <v>15.179</v>
      </c>
      <c r="V37" s="312">
        <v>5.7050000000000001</v>
      </c>
      <c r="W37" s="313">
        <f t="shared" si="25"/>
        <v>19.714562167392362</v>
      </c>
      <c r="X37" s="348">
        <v>31.38</v>
      </c>
      <c r="Y37" s="312">
        <f t="shared" si="26"/>
        <v>155.238</v>
      </c>
      <c r="Z37" s="313">
        <f t="shared" si="27"/>
        <v>12.427729468444335</v>
      </c>
      <c r="AA37" s="352">
        <v>6</v>
      </c>
      <c r="AC37" s="795"/>
      <c r="AD37" s="798"/>
      <c r="AE37" s="346" t="s">
        <v>288</v>
      </c>
      <c r="AF37" s="312">
        <v>33.296999999999997</v>
      </c>
      <c r="AG37" s="313">
        <f t="shared" si="28"/>
        <v>13.451539794694039</v>
      </c>
      <c r="AH37" s="348">
        <v>13.273999999999999</v>
      </c>
      <c r="AI37" s="312">
        <v>17.725000000000001</v>
      </c>
      <c r="AJ37" s="313">
        <f t="shared" si="29"/>
        <v>8.8189783418828114</v>
      </c>
      <c r="AK37" s="348">
        <v>18.215</v>
      </c>
      <c r="AL37" s="312">
        <v>57.252000000000002</v>
      </c>
      <c r="AM37" s="313">
        <f t="shared" si="30"/>
        <v>14.523113139343453</v>
      </c>
      <c r="AN37" s="348">
        <v>10.093</v>
      </c>
      <c r="AO37" s="312">
        <v>3.6320000000000001</v>
      </c>
      <c r="AP37" s="313">
        <f t="shared" si="31"/>
        <v>3.9361886596150515</v>
      </c>
      <c r="AQ37" s="348">
        <v>39.234999999999999</v>
      </c>
      <c r="AR37" s="312">
        <v>8.0960000000000001</v>
      </c>
      <c r="AS37" s="313">
        <f t="shared" si="32"/>
        <v>14.233724221593208</v>
      </c>
      <c r="AT37" s="348">
        <v>26.646999999999998</v>
      </c>
      <c r="AU37" s="312">
        <v>25.207999999999998</v>
      </c>
      <c r="AV37" s="313">
        <f>AU37/AU$13*100</f>
        <v>12.056283060558812</v>
      </c>
      <c r="AW37" s="348">
        <v>15.273</v>
      </c>
      <c r="AX37" s="312">
        <v>5.3920000000000003</v>
      </c>
      <c r="AY37" s="313">
        <f t="shared" si="33"/>
        <v>20.2083801813957</v>
      </c>
      <c r="AZ37" s="348">
        <v>32.220999999999997</v>
      </c>
      <c r="BA37" s="312">
        <f>SUM(AX37,AU37,AR37,AO37,AL37,AI37,AF37)</f>
        <v>150.602</v>
      </c>
      <c r="BB37" s="313">
        <f t="shared" si="34"/>
        <v>12.535082783716927</v>
      </c>
      <c r="BC37" s="352">
        <v>6.0990000000000002</v>
      </c>
    </row>
    <row r="38" spans="1:55" ht="18" customHeight="1" thickBot="1">
      <c r="A38" s="795"/>
      <c r="B38" s="799"/>
      <c r="C38" s="346" t="s">
        <v>289</v>
      </c>
      <c r="D38" s="312">
        <v>49.293999999999997</v>
      </c>
      <c r="E38" s="313">
        <f t="shared" si="20"/>
        <v>18.578164042919653</v>
      </c>
      <c r="F38" s="348">
        <v>10.875999999999999</v>
      </c>
      <c r="G38" s="312">
        <v>51.21</v>
      </c>
      <c r="H38" s="313">
        <f t="shared" si="21"/>
        <v>24.511657516477523</v>
      </c>
      <c r="I38" s="348">
        <v>10.672000000000001</v>
      </c>
      <c r="J38" s="312">
        <v>92.92</v>
      </c>
      <c r="K38" s="313">
        <f t="shared" si="22"/>
        <v>22.902720129351568</v>
      </c>
      <c r="L38" s="348">
        <v>7.8609999999999998</v>
      </c>
      <c r="M38" s="312">
        <v>39.741999999999997</v>
      </c>
      <c r="N38" s="313">
        <f t="shared" si="23"/>
        <v>41.38024385418727</v>
      </c>
      <c r="O38" s="348">
        <v>12.148</v>
      </c>
      <c r="P38" s="312">
        <v>14.308</v>
      </c>
      <c r="Q38" s="313">
        <f t="shared" si="24"/>
        <v>24.38226372652602</v>
      </c>
      <c r="R38" s="348">
        <v>20.163</v>
      </c>
      <c r="S38" s="312">
        <v>69.730999999999995</v>
      </c>
      <c r="T38" s="313">
        <f>S38/S$13*100</f>
        <v>31.843256523367213</v>
      </c>
      <c r="U38" s="348">
        <v>9.1219999999999999</v>
      </c>
      <c r="V38" s="312">
        <v>6.5739999999999998</v>
      </c>
      <c r="W38" s="313">
        <f t="shared" si="25"/>
        <v>22.717534038288758</v>
      </c>
      <c r="X38" s="348">
        <v>29.535</v>
      </c>
      <c r="Y38" s="312">
        <f t="shared" si="26"/>
        <v>323.77899999999994</v>
      </c>
      <c r="Z38" s="313">
        <f t="shared" si="27"/>
        <v>25.92044357414704</v>
      </c>
      <c r="AA38" s="352">
        <v>3.9929999999999999</v>
      </c>
      <c r="AC38" s="795"/>
      <c r="AD38" s="799"/>
      <c r="AE38" s="346" t="s">
        <v>289</v>
      </c>
      <c r="AF38" s="312">
        <v>43.146000000000001</v>
      </c>
      <c r="AG38" s="313">
        <f t="shared" si="28"/>
        <v>17.430403218964745</v>
      </c>
      <c r="AH38" s="348">
        <v>11.648</v>
      </c>
      <c r="AI38" s="312">
        <v>48.225000000000001</v>
      </c>
      <c r="AJ38" s="313">
        <f t="shared" si="29"/>
        <v>23.994089169946321</v>
      </c>
      <c r="AK38" s="348">
        <v>11</v>
      </c>
      <c r="AL38" s="312">
        <v>88.662999999999997</v>
      </c>
      <c r="AM38" s="313">
        <f t="shared" si="30"/>
        <v>22.491140576287435</v>
      </c>
      <c r="AN38" s="348">
        <v>8.0519999999999996</v>
      </c>
      <c r="AO38" s="312">
        <v>36.908999999999999</v>
      </c>
      <c r="AP38" s="313">
        <f t="shared" si="31"/>
        <v>40.000216750476852</v>
      </c>
      <c r="AQ38" s="348">
        <v>12.606999999999999</v>
      </c>
      <c r="AR38" s="312">
        <v>13.996</v>
      </c>
      <c r="AS38" s="313">
        <f t="shared" si="32"/>
        <v>24.606621072803673</v>
      </c>
      <c r="AT38" s="348">
        <v>20.382999999999999</v>
      </c>
      <c r="AU38" s="312">
        <v>68.207999999999998</v>
      </c>
      <c r="AV38" s="313">
        <f>AU38/AU$13*100</f>
        <v>32.621983298738314</v>
      </c>
      <c r="AW38" s="348">
        <v>9.218</v>
      </c>
      <c r="AX38" s="312">
        <v>5.726</v>
      </c>
      <c r="AY38" s="313">
        <f t="shared" si="33"/>
        <v>21.460160407765535</v>
      </c>
      <c r="AZ38" s="348">
        <v>31.38</v>
      </c>
      <c r="BA38" s="312">
        <f>SUM(AX38,AU38,AR38,AO38,AL38,AI38,AF38)</f>
        <v>304.87300000000005</v>
      </c>
      <c r="BB38" s="313">
        <f t="shared" si="34"/>
        <v>25.375548090464477</v>
      </c>
      <c r="BC38" s="352">
        <v>4.1349999999999998</v>
      </c>
    </row>
    <row r="39" spans="1:55" s="538" customFormat="1" ht="27.75" customHeight="1" thickTop="1" thickBot="1">
      <c r="A39" s="796"/>
      <c r="B39" s="588"/>
      <c r="C39" s="585" t="s">
        <v>44</v>
      </c>
      <c r="D39" s="292">
        <f>SUM(D32:D38)</f>
        <v>265.33299999999997</v>
      </c>
      <c r="E39" s="293">
        <f>SUM(E32:E38)</f>
        <v>100.00000000000001</v>
      </c>
      <c r="F39" s="358">
        <v>4.4749999999999996</v>
      </c>
      <c r="G39" s="292">
        <f>SUM(G32:G38)</f>
        <v>208.92099999999999</v>
      </c>
      <c r="H39" s="293">
        <f>SUM(H32:H38)</f>
        <v>100.00000000000001</v>
      </c>
      <c r="I39" s="358">
        <v>5.1109999999999998</v>
      </c>
      <c r="J39" s="292">
        <f>SUM(J32:J38)</f>
        <v>405.71600000000001</v>
      </c>
      <c r="K39" s="293">
        <f>SUM(K32:K38)</f>
        <v>99.999999999999986</v>
      </c>
      <c r="L39" s="358">
        <v>3.4940000000000002</v>
      </c>
      <c r="M39" s="292">
        <f>SUM(M32:M38)</f>
        <v>96.040999999999997</v>
      </c>
      <c r="N39" s="293">
        <f>SUM(N32:N38)</f>
        <v>100</v>
      </c>
      <c r="O39" s="358">
        <v>7.7270000000000003</v>
      </c>
      <c r="P39" s="292">
        <f>SUM(P32:P38)</f>
        <v>58.682000000000002</v>
      </c>
      <c r="Q39" s="293">
        <f>SUM(Q32:Q38)</f>
        <v>100</v>
      </c>
      <c r="R39" s="358">
        <v>9.9550000000000001</v>
      </c>
      <c r="S39" s="292">
        <f>SUM(S32:S38)</f>
        <v>185.495</v>
      </c>
      <c r="T39" s="293">
        <f>SUM(T32:T38)</f>
        <v>84.707875533148837</v>
      </c>
      <c r="U39" s="358">
        <v>5.4530000000000003</v>
      </c>
      <c r="V39" s="292">
        <f>SUM(V32:V38)</f>
        <v>28.937999999999995</v>
      </c>
      <c r="W39" s="293">
        <f>SUM(W32:W38)</f>
        <v>100.00000000000001</v>
      </c>
      <c r="X39" s="358">
        <v>14.247999999999999</v>
      </c>
      <c r="Y39" s="263">
        <f>SUM(Y32:Y38)</f>
        <v>1249.126</v>
      </c>
      <c r="Z39" s="293">
        <f>SUM(Z32:Z38)</f>
        <v>100.00000000000001</v>
      </c>
      <c r="AA39" s="360">
        <v>1.85</v>
      </c>
      <c r="AC39" s="796"/>
      <c r="AD39" s="588"/>
      <c r="AE39" s="585" t="s">
        <v>44</v>
      </c>
      <c r="AF39" s="292">
        <f>SUM(AF32:AF38)</f>
        <v>247.53300000000002</v>
      </c>
      <c r="AG39" s="293">
        <f>SUM(AG32:AG38)</f>
        <v>99.999999999999986</v>
      </c>
      <c r="AH39" s="358">
        <v>4.6529999999999996</v>
      </c>
      <c r="AI39" s="292">
        <f>SUM(AI32:AI38)</f>
        <v>200.98699999999997</v>
      </c>
      <c r="AJ39" s="293">
        <f>SUM(AJ32:AJ38)</f>
        <v>100.00000000000003</v>
      </c>
      <c r="AK39" s="358">
        <v>5.218</v>
      </c>
      <c r="AL39" s="292">
        <f>SUM(AL32:AL38)</f>
        <v>394.21300000000002</v>
      </c>
      <c r="AM39" s="293">
        <f>SUM(AM32:AM38)</f>
        <v>100</v>
      </c>
      <c r="AN39" s="358">
        <v>3.5550000000000002</v>
      </c>
      <c r="AO39" s="292">
        <f>SUM(AO32:AO38)</f>
        <v>92.271999999999991</v>
      </c>
      <c r="AP39" s="293">
        <f>SUM(AP32:AP38)</f>
        <v>100</v>
      </c>
      <c r="AQ39" s="358">
        <v>7.8879999999999999</v>
      </c>
      <c r="AR39" s="292">
        <f>SUM(AR32:AR38)</f>
        <v>56.878999999999998</v>
      </c>
      <c r="AS39" s="293">
        <f>SUM(AS32:AS38)</f>
        <v>100.00000000000001</v>
      </c>
      <c r="AT39" s="358">
        <v>10.121</v>
      </c>
      <c r="AU39" s="292">
        <f>SUM(AU32:AU38)</f>
        <v>182.87799999999999</v>
      </c>
      <c r="AV39" s="293">
        <f>SUM(AV32:AV38)</f>
        <v>87.46544484087886</v>
      </c>
      <c r="AW39" s="358">
        <v>5.4939999999999998</v>
      </c>
      <c r="AX39" s="292">
        <f>SUM(AX32:AX38)</f>
        <v>26.681999999999999</v>
      </c>
      <c r="AY39" s="293">
        <f>SUM(AY32:AY38)</f>
        <v>100</v>
      </c>
      <c r="AZ39" s="358">
        <v>14.82</v>
      </c>
      <c r="BA39" s="263">
        <f>SUM(BA32:BA38)</f>
        <v>1201.444</v>
      </c>
      <c r="BB39" s="293">
        <f>SUM(BB32:BB38)</f>
        <v>100</v>
      </c>
      <c r="BC39" s="360">
        <v>1.901</v>
      </c>
    </row>
    <row r="40" spans="1:55" ht="15.75" customHeight="1" thickTop="1"/>
  </sheetData>
  <mergeCells count="84">
    <mergeCell ref="AU22:AW22"/>
    <mergeCell ref="AF29:BC29"/>
    <mergeCell ref="AF30:AH30"/>
    <mergeCell ref="AI30:AK30"/>
    <mergeCell ref="AL30:AN30"/>
    <mergeCell ref="AO30:AQ30"/>
    <mergeCell ref="AR30:AT30"/>
    <mergeCell ref="AU30:AW30"/>
    <mergeCell ref="AX30:AZ30"/>
    <mergeCell ref="BA30:BC30"/>
    <mergeCell ref="AE1:BC1"/>
    <mergeCell ref="AF3:BC3"/>
    <mergeCell ref="AF4:AH4"/>
    <mergeCell ref="AI4:AK4"/>
    <mergeCell ref="AL4:AN4"/>
    <mergeCell ref="AO4:AQ4"/>
    <mergeCell ref="AR4:AT4"/>
    <mergeCell ref="AU4:AW4"/>
    <mergeCell ref="AX4:AZ4"/>
    <mergeCell ref="BA4:BC4"/>
    <mergeCell ref="AC3:AE5"/>
    <mergeCell ref="S22:U22"/>
    <mergeCell ref="D29:AA29"/>
    <mergeCell ref="D30:F30"/>
    <mergeCell ref="G30:I30"/>
    <mergeCell ref="J30:L30"/>
    <mergeCell ref="M30:O30"/>
    <mergeCell ref="P30:R30"/>
    <mergeCell ref="S30:U30"/>
    <mergeCell ref="V30:X30"/>
    <mergeCell ref="Y30:AA30"/>
    <mergeCell ref="C1:AA1"/>
    <mergeCell ref="D3:AA3"/>
    <mergeCell ref="D4:F4"/>
    <mergeCell ref="G4:I4"/>
    <mergeCell ref="J4:L4"/>
    <mergeCell ref="M4:O4"/>
    <mergeCell ref="P4:R4"/>
    <mergeCell ref="S4:U4"/>
    <mergeCell ref="V4:X4"/>
    <mergeCell ref="Y4:AA4"/>
    <mergeCell ref="A6:A13"/>
    <mergeCell ref="B8:B12"/>
    <mergeCell ref="A3:C5"/>
    <mergeCell ref="A16:C18"/>
    <mergeCell ref="A15:AA15"/>
    <mergeCell ref="S9:U9"/>
    <mergeCell ref="D16:AA16"/>
    <mergeCell ref="D17:F17"/>
    <mergeCell ref="G17:I17"/>
    <mergeCell ref="J17:L17"/>
    <mergeCell ref="M17:O17"/>
    <mergeCell ref="P17:R17"/>
    <mergeCell ref="S17:U17"/>
    <mergeCell ref="V17:X17"/>
    <mergeCell ref="Y17:AA17"/>
    <mergeCell ref="A19:A26"/>
    <mergeCell ref="B21:B25"/>
    <mergeCell ref="A29:C31"/>
    <mergeCell ref="A32:A39"/>
    <mergeCell ref="B34:B38"/>
    <mergeCell ref="AC6:AC13"/>
    <mergeCell ref="AD8:AD12"/>
    <mergeCell ref="AC16:AE18"/>
    <mergeCell ref="AC19:AC26"/>
    <mergeCell ref="AD21:AD25"/>
    <mergeCell ref="AC15:BC15"/>
    <mergeCell ref="AU9:AW9"/>
    <mergeCell ref="AF16:BC16"/>
    <mergeCell ref="AF17:AH17"/>
    <mergeCell ref="AI17:AK17"/>
    <mergeCell ref="AL17:AN17"/>
    <mergeCell ref="AO17:AQ17"/>
    <mergeCell ref="AR17:AT17"/>
    <mergeCell ref="AU17:AW17"/>
    <mergeCell ref="AX17:AZ17"/>
    <mergeCell ref="BA17:BC17"/>
    <mergeCell ref="AC29:AE31"/>
    <mergeCell ref="AC32:AC39"/>
    <mergeCell ref="AD34:AD38"/>
    <mergeCell ref="AC28:BC28"/>
    <mergeCell ref="A28:AA28"/>
    <mergeCell ref="S35:U35"/>
    <mergeCell ref="AU35:AW35"/>
  </mergeCells>
  <printOptions horizontalCentered="1"/>
  <pageMargins left="0.78740157480314965" right="0.78740157480314965" top="0.98425196850393704" bottom="1.1811023622047245" header="0.51181102362204722" footer="0.51181102362204722"/>
  <pageSetup paperSize="9" scale="83" orientation="landscape" r:id="rId1"/>
  <headerFooter scaleWithDoc="0" alignWithMargins="0">
    <oddHeader>&amp;L&amp;G</oddHeader>
    <oddFooter>&amp;L&amp;D&amp;RTabel &amp;A</oddFooter>
  </headerFooter>
  <rowBreaks count="1" manualBreakCount="1">
    <brk id="26" max="16383" man="1"/>
  </rowBreaks>
  <colBreaks count="1" manualBreakCount="1">
    <brk id="27"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9"/>
  <dimension ref="A1:AM40"/>
  <sheetViews>
    <sheetView topLeftCell="F19" zoomScaleNormal="100" workbookViewId="0">
      <selection activeCell="H19" sqref="H19"/>
    </sheetView>
  </sheetViews>
  <sheetFormatPr defaultColWidth="11.42578125" defaultRowHeight="12.75"/>
  <cols>
    <col min="1" max="2" width="3.140625" customWidth="1"/>
    <col min="3" max="3" width="14.28515625" customWidth="1"/>
    <col min="4" max="17" width="7.5703125" customWidth="1"/>
    <col min="18" max="18" width="8.140625" customWidth="1"/>
    <col min="19" max="19" width="6.85546875" customWidth="1"/>
    <col min="20" max="20" width="2.140625" customWidth="1"/>
    <col min="21" max="22" width="3.140625" customWidth="1"/>
    <col min="23" max="23" width="13.140625" customWidth="1"/>
    <col min="24" max="37" width="7" customWidth="1"/>
    <col min="38" max="38" width="7.5703125" customWidth="1"/>
    <col min="39" max="39" width="7" customWidth="1"/>
  </cols>
  <sheetData>
    <row r="1" spans="1:39" ht="21.75" customHeight="1">
      <c r="C1" s="635" t="s">
        <v>294</v>
      </c>
      <c r="D1" s="636"/>
      <c r="E1" s="635"/>
      <c r="F1" s="635"/>
      <c r="G1" s="635"/>
      <c r="H1" s="635"/>
      <c r="I1" s="635"/>
      <c r="J1" s="635"/>
      <c r="K1" s="635"/>
      <c r="L1" s="635"/>
      <c r="M1" s="635"/>
      <c r="N1" s="635"/>
      <c r="O1" s="635"/>
      <c r="P1" s="635"/>
      <c r="Q1" s="635"/>
      <c r="R1" s="635"/>
      <c r="S1" s="635"/>
      <c r="W1" s="635" t="s">
        <v>295</v>
      </c>
      <c r="X1" s="635"/>
      <c r="Y1" s="635"/>
      <c r="Z1" s="635"/>
      <c r="AA1" s="635"/>
      <c r="AB1" s="635"/>
      <c r="AC1" s="635"/>
      <c r="AD1" s="635"/>
      <c r="AE1" s="635"/>
      <c r="AF1" s="635"/>
      <c r="AG1" s="635"/>
      <c r="AH1" s="635"/>
      <c r="AI1" s="635"/>
      <c r="AJ1" s="635"/>
      <c r="AK1" s="635"/>
      <c r="AL1" s="635"/>
      <c r="AM1" s="635"/>
    </row>
    <row r="2" spans="1:39" ht="10.5" customHeight="1" thickBot="1">
      <c r="C2" s="156"/>
      <c r="D2" s="354"/>
      <c r="E2" s="156"/>
      <c r="F2" s="354"/>
      <c r="G2" s="156"/>
      <c r="H2" s="354"/>
      <c r="I2" s="156"/>
      <c r="J2" s="354"/>
      <c r="K2" s="156"/>
      <c r="L2" s="354"/>
      <c r="M2" s="156"/>
      <c r="N2" s="354"/>
      <c r="O2" s="156"/>
      <c r="P2" s="354"/>
      <c r="Q2" s="156"/>
      <c r="R2" s="354"/>
      <c r="S2" s="156"/>
      <c r="W2" s="156"/>
      <c r="X2" s="354"/>
      <c r="Y2" s="156"/>
      <c r="Z2" s="354"/>
      <c r="AA2" s="156"/>
      <c r="AB2" s="354"/>
      <c r="AC2" s="156"/>
      <c r="AD2" s="354"/>
      <c r="AE2" s="156"/>
      <c r="AF2" s="354"/>
      <c r="AG2" s="156"/>
      <c r="AH2" s="354"/>
      <c r="AI2" s="156"/>
      <c r="AJ2" s="354"/>
      <c r="AK2" s="156"/>
      <c r="AL2" s="354"/>
      <c r="AM2" s="156"/>
    </row>
    <row r="3" spans="1:39" ht="18.75" customHeight="1">
      <c r="A3" s="785" t="s">
        <v>282</v>
      </c>
      <c r="B3" s="786"/>
      <c r="C3" s="787"/>
      <c r="D3" s="775" t="s">
        <v>219</v>
      </c>
      <c r="E3" s="776"/>
      <c r="F3" s="776"/>
      <c r="G3" s="776"/>
      <c r="H3" s="776"/>
      <c r="I3" s="776"/>
      <c r="J3" s="776"/>
      <c r="K3" s="776"/>
      <c r="L3" s="776"/>
      <c r="M3" s="776"/>
      <c r="N3" s="776"/>
      <c r="O3" s="776"/>
      <c r="P3" s="776"/>
      <c r="Q3" s="776"/>
      <c r="R3" s="776"/>
      <c r="S3" s="777"/>
      <c r="U3" s="785" t="s">
        <v>282</v>
      </c>
      <c r="V3" s="786"/>
      <c r="W3" s="787"/>
      <c r="X3" s="775" t="s">
        <v>219</v>
      </c>
      <c r="Y3" s="776"/>
      <c r="Z3" s="776"/>
      <c r="AA3" s="776"/>
      <c r="AB3" s="776"/>
      <c r="AC3" s="776"/>
      <c r="AD3" s="776"/>
      <c r="AE3" s="776"/>
      <c r="AF3" s="776"/>
      <c r="AG3" s="776"/>
      <c r="AH3" s="776"/>
      <c r="AI3" s="776"/>
      <c r="AJ3" s="776"/>
      <c r="AK3" s="776"/>
      <c r="AL3" s="776"/>
      <c r="AM3" s="777"/>
    </row>
    <row r="4" spans="1:39" ht="20.25" customHeight="1">
      <c r="A4" s="788"/>
      <c r="B4" s="789"/>
      <c r="C4" s="790"/>
      <c r="D4" s="765" t="s">
        <v>93</v>
      </c>
      <c r="E4" s="766"/>
      <c r="F4" s="765" t="s">
        <v>94</v>
      </c>
      <c r="G4" s="766"/>
      <c r="H4" s="765" t="s">
        <v>95</v>
      </c>
      <c r="I4" s="766"/>
      <c r="J4" s="765" t="s">
        <v>96</v>
      </c>
      <c r="K4" s="766"/>
      <c r="L4" s="765" t="s">
        <v>97</v>
      </c>
      <c r="M4" s="766"/>
      <c r="N4" s="765" t="s">
        <v>98</v>
      </c>
      <c r="O4" s="766"/>
      <c r="P4" s="765" t="s">
        <v>99</v>
      </c>
      <c r="Q4" s="758"/>
      <c r="R4" s="813" t="s">
        <v>105</v>
      </c>
      <c r="S4" s="814"/>
      <c r="U4" s="788"/>
      <c r="V4" s="789"/>
      <c r="W4" s="790"/>
      <c r="X4" s="765" t="s">
        <v>93</v>
      </c>
      <c r="Y4" s="766"/>
      <c r="Z4" s="765" t="s">
        <v>94</v>
      </c>
      <c r="AA4" s="766"/>
      <c r="AB4" s="765" t="s">
        <v>95</v>
      </c>
      <c r="AC4" s="766"/>
      <c r="AD4" s="765" t="s">
        <v>96</v>
      </c>
      <c r="AE4" s="766"/>
      <c r="AF4" s="765" t="s">
        <v>97</v>
      </c>
      <c r="AG4" s="766"/>
      <c r="AH4" s="765" t="s">
        <v>98</v>
      </c>
      <c r="AI4" s="766"/>
      <c r="AJ4" s="765" t="s">
        <v>99</v>
      </c>
      <c r="AK4" s="758"/>
      <c r="AL4" s="813" t="s">
        <v>105</v>
      </c>
      <c r="AM4" s="814"/>
    </row>
    <row r="5" spans="1:39" ht="35.25" customHeight="1" thickBot="1">
      <c r="A5" s="791"/>
      <c r="B5" s="792"/>
      <c r="C5" s="793"/>
      <c r="D5" s="353" t="s">
        <v>296</v>
      </c>
      <c r="E5" s="278" t="s">
        <v>275</v>
      </c>
      <c r="F5" s="353" t="s">
        <v>296</v>
      </c>
      <c r="G5" s="278" t="s">
        <v>275</v>
      </c>
      <c r="H5" s="353" t="s">
        <v>296</v>
      </c>
      <c r="I5" s="278" t="s">
        <v>275</v>
      </c>
      <c r="J5" s="353" t="s">
        <v>296</v>
      </c>
      <c r="K5" s="278" t="s">
        <v>275</v>
      </c>
      <c r="L5" s="353" t="s">
        <v>296</v>
      </c>
      <c r="M5" s="278" t="s">
        <v>275</v>
      </c>
      <c r="N5" s="353" t="s">
        <v>296</v>
      </c>
      <c r="O5" s="278" t="s">
        <v>275</v>
      </c>
      <c r="P5" s="353" t="s">
        <v>296</v>
      </c>
      <c r="Q5" s="308" t="s">
        <v>275</v>
      </c>
      <c r="R5" s="353" t="s">
        <v>296</v>
      </c>
      <c r="S5" s="307" t="s">
        <v>275</v>
      </c>
      <c r="U5" s="791"/>
      <c r="V5" s="792"/>
      <c r="W5" s="793"/>
      <c r="X5" s="353" t="s">
        <v>296</v>
      </c>
      <c r="Y5" s="278" t="s">
        <v>275</v>
      </c>
      <c r="Z5" s="353" t="s">
        <v>296</v>
      </c>
      <c r="AA5" s="278" t="s">
        <v>275</v>
      </c>
      <c r="AB5" s="353" t="s">
        <v>296</v>
      </c>
      <c r="AC5" s="278" t="s">
        <v>275</v>
      </c>
      <c r="AD5" s="353" t="s">
        <v>296</v>
      </c>
      <c r="AE5" s="278" t="s">
        <v>275</v>
      </c>
      <c r="AF5" s="353" t="s">
        <v>296</v>
      </c>
      <c r="AG5" s="278" t="s">
        <v>275</v>
      </c>
      <c r="AH5" s="353" t="s">
        <v>296</v>
      </c>
      <c r="AI5" s="278" t="s">
        <v>275</v>
      </c>
      <c r="AJ5" s="353" t="s">
        <v>296</v>
      </c>
      <c r="AK5" s="308" t="s">
        <v>275</v>
      </c>
      <c r="AL5" s="353" t="s">
        <v>296</v>
      </c>
      <c r="AM5" s="307" t="s">
        <v>275</v>
      </c>
    </row>
    <row r="6" spans="1:39" ht="20.25" customHeight="1" thickTop="1">
      <c r="A6" s="794" t="s">
        <v>440</v>
      </c>
      <c r="B6" s="586"/>
      <c r="C6" s="590" t="s">
        <v>283</v>
      </c>
      <c r="D6" s="355">
        <v>1E-3</v>
      </c>
      <c r="E6" s="347"/>
      <c r="F6" s="355">
        <v>1E-3</v>
      </c>
      <c r="G6" s="347"/>
      <c r="H6" s="355">
        <v>8.9999999999999993E-3</v>
      </c>
      <c r="I6" s="347"/>
      <c r="J6" s="355">
        <v>1.4E-2</v>
      </c>
      <c r="K6" s="347"/>
      <c r="L6" s="355">
        <v>2.5999999999999999E-2</v>
      </c>
      <c r="M6" s="347"/>
      <c r="N6" s="355">
        <v>0</v>
      </c>
      <c r="O6" s="347"/>
      <c r="P6" s="355">
        <v>1.7999999999999999E-2</v>
      </c>
      <c r="Q6" s="349"/>
      <c r="R6" s="355">
        <v>6.0000000000000001E-3</v>
      </c>
      <c r="S6" s="351"/>
      <c r="U6" s="794" t="s">
        <v>440</v>
      </c>
      <c r="V6" s="586"/>
      <c r="W6" s="590" t="s">
        <v>283</v>
      </c>
      <c r="X6" s="355">
        <v>1E-3</v>
      </c>
      <c r="Y6" s="347"/>
      <c r="Z6" s="355">
        <v>1E-3</v>
      </c>
      <c r="AA6" s="347"/>
      <c r="AB6" s="355">
        <v>0.01</v>
      </c>
      <c r="AC6" s="347"/>
      <c r="AD6" s="355">
        <v>1.4E-2</v>
      </c>
      <c r="AE6" s="347"/>
      <c r="AF6" s="355">
        <v>2.8000000000000001E-2</v>
      </c>
      <c r="AG6" s="347"/>
      <c r="AH6" s="355">
        <v>0</v>
      </c>
      <c r="AI6" s="347"/>
      <c r="AJ6" s="355">
        <v>1.7999999999999999E-2</v>
      </c>
      <c r="AK6" s="349"/>
      <c r="AL6" s="355">
        <v>6.0000000000000001E-3</v>
      </c>
      <c r="AM6" s="351"/>
    </row>
    <row r="7" spans="1:39" ht="18" customHeight="1">
      <c r="A7" s="795"/>
      <c r="B7" s="587"/>
      <c r="C7" s="591" t="s">
        <v>284</v>
      </c>
      <c r="D7" s="356">
        <v>0.61699999999999999</v>
      </c>
      <c r="E7" s="348">
        <v>41.261000000000003</v>
      </c>
      <c r="F7" s="356">
        <v>0.91600000000000004</v>
      </c>
      <c r="G7" s="348">
        <v>46.23</v>
      </c>
      <c r="H7" s="356">
        <v>0.64</v>
      </c>
      <c r="I7" s="348">
        <v>44.463000000000001</v>
      </c>
      <c r="J7" s="356">
        <v>1.1100000000000001</v>
      </c>
      <c r="K7" s="348">
        <v>85.320999999999998</v>
      </c>
      <c r="L7" s="356">
        <v>0.90100000000000002</v>
      </c>
      <c r="M7" s="348">
        <v>62.582000000000001</v>
      </c>
      <c r="N7" s="356">
        <v>0.48799999999999999</v>
      </c>
      <c r="O7" s="348">
        <v>63.445</v>
      </c>
      <c r="P7" s="356">
        <v>0.14699999999999999</v>
      </c>
      <c r="Q7" s="350"/>
      <c r="R7" s="356">
        <v>0.77100000000000002</v>
      </c>
      <c r="S7" s="352">
        <v>25.314</v>
      </c>
      <c r="U7" s="795"/>
      <c r="V7" s="587"/>
      <c r="W7" s="591" t="s">
        <v>284</v>
      </c>
      <c r="X7" s="356">
        <v>0.64200000000000002</v>
      </c>
      <c r="Y7" s="348">
        <v>42.62</v>
      </c>
      <c r="Z7" s="356">
        <v>0.92300000000000004</v>
      </c>
      <c r="AA7" s="348">
        <v>46.783999999999999</v>
      </c>
      <c r="AB7" s="356">
        <v>0.56699999999999995</v>
      </c>
      <c r="AC7" s="348">
        <v>47.947000000000003</v>
      </c>
      <c r="AD7" s="356">
        <v>0.59499999999999997</v>
      </c>
      <c r="AE7" s="348">
        <v>67.021000000000001</v>
      </c>
      <c r="AF7" s="356">
        <v>0.91600000000000004</v>
      </c>
      <c r="AG7" s="348">
        <v>63.033999999999999</v>
      </c>
      <c r="AH7" s="356">
        <v>0.501</v>
      </c>
      <c r="AI7" s="348">
        <v>63.984000000000002</v>
      </c>
      <c r="AJ7" s="356">
        <v>0.14699999999999999</v>
      </c>
      <c r="AK7" s="350"/>
      <c r="AL7" s="356">
        <v>0.72</v>
      </c>
      <c r="AM7" s="352">
        <v>25.571999999999999</v>
      </c>
    </row>
    <row r="8" spans="1:39" ht="18" customHeight="1">
      <c r="A8" s="795"/>
      <c r="B8" s="797" t="s">
        <v>446</v>
      </c>
      <c r="C8" s="346" t="s">
        <v>285</v>
      </c>
      <c r="D8" s="356">
        <v>15.361000000000001</v>
      </c>
      <c r="E8" s="348">
        <v>9.9870000000000001</v>
      </c>
      <c r="F8" s="356">
        <v>23.504000000000001</v>
      </c>
      <c r="G8" s="348">
        <v>9.1159999999999997</v>
      </c>
      <c r="H8" s="356">
        <v>19.036999999999999</v>
      </c>
      <c r="I8" s="348">
        <v>7.8979999999999997</v>
      </c>
      <c r="J8" s="356">
        <v>26.567</v>
      </c>
      <c r="K8" s="348">
        <v>12.555999999999999</v>
      </c>
      <c r="L8" s="356">
        <v>18.780999999999999</v>
      </c>
      <c r="M8" s="348">
        <v>18.709</v>
      </c>
      <c r="N8" s="356">
        <v>30.524000000000001</v>
      </c>
      <c r="O8" s="348">
        <v>8.23</v>
      </c>
      <c r="P8" s="356">
        <v>15.856999999999999</v>
      </c>
      <c r="Q8" s="350">
        <v>41.353000000000002</v>
      </c>
      <c r="R8" s="356">
        <v>22.654</v>
      </c>
      <c r="S8" s="352">
        <v>4.2590000000000003</v>
      </c>
      <c r="U8" s="795"/>
      <c r="V8" s="797" t="s">
        <v>446</v>
      </c>
      <c r="W8" s="346" t="s">
        <v>285</v>
      </c>
      <c r="X8" s="356">
        <v>14.426</v>
      </c>
      <c r="Y8" s="348">
        <v>11.744999999999999</v>
      </c>
      <c r="Z8" s="356">
        <v>23.109000000000002</v>
      </c>
      <c r="AA8" s="348">
        <v>9.5050000000000008</v>
      </c>
      <c r="AB8" s="356">
        <v>18.742999999999999</v>
      </c>
      <c r="AC8" s="348">
        <v>8.2739999999999991</v>
      </c>
      <c r="AD8" s="356">
        <v>26.388999999999999</v>
      </c>
      <c r="AE8" s="348">
        <v>13.004</v>
      </c>
      <c r="AF8" s="356">
        <v>17.882000000000001</v>
      </c>
      <c r="AG8" s="348">
        <v>18.54</v>
      </c>
      <c r="AH8" s="356">
        <v>30.321000000000002</v>
      </c>
      <c r="AI8" s="348">
        <v>8.27</v>
      </c>
      <c r="AJ8" s="356">
        <v>14.78</v>
      </c>
      <c r="AK8" s="350">
        <v>49.03</v>
      </c>
      <c r="AL8" s="356">
        <v>22.475000000000001</v>
      </c>
      <c r="AM8" s="352">
        <v>4.4489999999999998</v>
      </c>
    </row>
    <row r="9" spans="1:39" ht="18" customHeight="1">
      <c r="A9" s="795"/>
      <c r="B9" s="798"/>
      <c r="C9" s="346" t="s">
        <v>286</v>
      </c>
      <c r="D9" s="356">
        <v>67.052000000000007</v>
      </c>
      <c r="E9" s="348">
        <v>5.6669999999999998</v>
      </c>
      <c r="F9" s="356">
        <v>97.599000000000004</v>
      </c>
      <c r="G9" s="348">
        <v>6.3150000000000004</v>
      </c>
      <c r="H9" s="356">
        <v>92.534000000000006</v>
      </c>
      <c r="I9" s="348">
        <v>3.25</v>
      </c>
      <c r="J9" s="356">
        <v>129.798</v>
      </c>
      <c r="K9" s="348">
        <v>7.1849999999999996</v>
      </c>
      <c r="L9" s="356">
        <v>106.23</v>
      </c>
      <c r="M9" s="348">
        <v>11.260999999999999</v>
      </c>
      <c r="N9" s="803"/>
      <c r="O9" s="805"/>
      <c r="P9" s="356">
        <v>92.322000000000003</v>
      </c>
      <c r="Q9" s="350">
        <v>35.479999999999997</v>
      </c>
      <c r="R9" s="356">
        <v>90.043999999999997</v>
      </c>
      <c r="S9" s="352">
        <v>2.6080000000000001</v>
      </c>
      <c r="U9" s="795"/>
      <c r="V9" s="798"/>
      <c r="W9" s="346" t="s">
        <v>286</v>
      </c>
      <c r="X9" s="356">
        <v>69.596999999999994</v>
      </c>
      <c r="Y9" s="348">
        <v>6.351</v>
      </c>
      <c r="Z9" s="356">
        <v>97.588999999999999</v>
      </c>
      <c r="AA9" s="348">
        <v>6.7009999999999996</v>
      </c>
      <c r="AB9" s="356">
        <v>91.92</v>
      </c>
      <c r="AC9" s="348">
        <v>3.3929999999999998</v>
      </c>
      <c r="AD9" s="356">
        <v>128.74100000000001</v>
      </c>
      <c r="AE9" s="348">
        <v>7.6289999999999996</v>
      </c>
      <c r="AF9" s="356">
        <v>104.483</v>
      </c>
      <c r="AG9" s="348">
        <v>12.238</v>
      </c>
      <c r="AH9" s="803"/>
      <c r="AI9" s="805"/>
      <c r="AJ9" s="356">
        <v>92.322000000000003</v>
      </c>
      <c r="AK9" s="350">
        <v>35.479999999999997</v>
      </c>
      <c r="AL9" s="356">
        <v>91.218000000000004</v>
      </c>
      <c r="AM9" s="352">
        <v>2.7530000000000001</v>
      </c>
    </row>
    <row r="10" spans="1:39" ht="18" customHeight="1">
      <c r="A10" s="795"/>
      <c r="B10" s="798"/>
      <c r="C10" s="346" t="s">
        <v>287</v>
      </c>
      <c r="D10" s="356">
        <v>230.50200000000001</v>
      </c>
      <c r="E10" s="348">
        <v>1.875</v>
      </c>
      <c r="F10" s="356">
        <v>244.489</v>
      </c>
      <c r="G10" s="348">
        <v>1.905</v>
      </c>
      <c r="H10" s="356">
        <v>180.892</v>
      </c>
      <c r="I10" s="348">
        <v>1.7330000000000001</v>
      </c>
      <c r="J10" s="356">
        <v>176.792</v>
      </c>
      <c r="K10" s="348">
        <v>8.4</v>
      </c>
      <c r="L10" s="356">
        <v>236.21299999999999</v>
      </c>
      <c r="M10" s="348">
        <v>5.4779999999999998</v>
      </c>
      <c r="N10" s="356">
        <v>107.364</v>
      </c>
      <c r="O10" s="348">
        <v>4.5620000000000003</v>
      </c>
      <c r="P10" s="356">
        <v>220.05699999999999</v>
      </c>
      <c r="Q10" s="350">
        <v>8.2289999999999992</v>
      </c>
      <c r="R10" s="356">
        <v>215.071</v>
      </c>
      <c r="S10" s="352">
        <v>1.1559999999999999</v>
      </c>
      <c r="U10" s="795"/>
      <c r="V10" s="798"/>
      <c r="W10" s="346" t="s">
        <v>287</v>
      </c>
      <c r="X10" s="356">
        <v>242.33</v>
      </c>
      <c r="Y10" s="348">
        <v>2.0139999999999998</v>
      </c>
      <c r="Z10" s="356">
        <v>243.63499999999999</v>
      </c>
      <c r="AA10" s="348">
        <v>2.0720000000000001</v>
      </c>
      <c r="AB10" s="356">
        <v>183.369</v>
      </c>
      <c r="AC10" s="348">
        <v>1.8129999999999999</v>
      </c>
      <c r="AD10" s="356">
        <v>177.66399999999999</v>
      </c>
      <c r="AE10" s="348">
        <v>8.7970000000000006</v>
      </c>
      <c r="AF10" s="356">
        <v>236.869</v>
      </c>
      <c r="AG10" s="348">
        <v>5.931</v>
      </c>
      <c r="AH10" s="356">
        <v>108.38500000000001</v>
      </c>
      <c r="AI10" s="348">
        <v>4.63</v>
      </c>
      <c r="AJ10" s="356">
        <v>219.541</v>
      </c>
      <c r="AK10" s="350">
        <v>9.5779999999999994</v>
      </c>
      <c r="AL10" s="356">
        <v>219.00899999999999</v>
      </c>
      <c r="AM10" s="352">
        <v>1.242</v>
      </c>
    </row>
    <row r="11" spans="1:39" ht="18" customHeight="1">
      <c r="A11" s="795"/>
      <c r="B11" s="798"/>
      <c r="C11" s="346" t="s">
        <v>288</v>
      </c>
      <c r="D11" s="356">
        <v>319.68599999999998</v>
      </c>
      <c r="E11" s="348">
        <v>2.6280000000000001</v>
      </c>
      <c r="F11" s="356">
        <v>304.50599999999997</v>
      </c>
      <c r="G11" s="348">
        <v>2.988</v>
      </c>
      <c r="H11" s="356">
        <v>242.035</v>
      </c>
      <c r="I11" s="348">
        <v>2.383</v>
      </c>
      <c r="J11" s="356">
        <v>221.23400000000001</v>
      </c>
      <c r="K11" s="348">
        <v>7.734</v>
      </c>
      <c r="L11" s="356">
        <v>296.30399999999997</v>
      </c>
      <c r="M11" s="348">
        <v>5.8170000000000002</v>
      </c>
      <c r="N11" s="356">
        <v>158.63800000000001</v>
      </c>
      <c r="O11" s="348">
        <v>3.669</v>
      </c>
      <c r="P11" s="356">
        <v>177.41399999999999</v>
      </c>
      <c r="Q11" s="350">
        <v>16.873000000000001</v>
      </c>
      <c r="R11" s="356">
        <v>267.02699999999999</v>
      </c>
      <c r="S11" s="352">
        <v>1.6859999999999999</v>
      </c>
      <c r="U11" s="795"/>
      <c r="V11" s="798"/>
      <c r="W11" s="346" t="s">
        <v>288</v>
      </c>
      <c r="X11" s="356">
        <v>330.13900000000001</v>
      </c>
      <c r="Y11" s="348">
        <v>2.8479999999999999</v>
      </c>
      <c r="Z11" s="356">
        <v>305.35500000000002</v>
      </c>
      <c r="AA11" s="348">
        <v>3.319</v>
      </c>
      <c r="AB11" s="356">
        <v>244.70099999999999</v>
      </c>
      <c r="AC11" s="348">
        <v>2.4380000000000002</v>
      </c>
      <c r="AD11" s="356">
        <v>221.37799999999999</v>
      </c>
      <c r="AE11" s="348">
        <v>8.2509999999999994</v>
      </c>
      <c r="AF11" s="356">
        <v>297.745</v>
      </c>
      <c r="AG11" s="348">
        <v>6.2690000000000001</v>
      </c>
      <c r="AH11" s="356">
        <v>158.37100000000001</v>
      </c>
      <c r="AI11" s="348">
        <v>3.6949999999999998</v>
      </c>
      <c r="AJ11" s="356">
        <v>170.137</v>
      </c>
      <c r="AK11" s="350">
        <v>17.475000000000001</v>
      </c>
      <c r="AL11" s="356">
        <v>266.238</v>
      </c>
      <c r="AM11" s="352">
        <v>1.84</v>
      </c>
    </row>
    <row r="12" spans="1:39" ht="18" customHeight="1" thickBot="1">
      <c r="A12" s="795"/>
      <c r="B12" s="799"/>
      <c r="C12" s="346" t="s">
        <v>289</v>
      </c>
      <c r="D12" s="356">
        <v>327.05099999999999</v>
      </c>
      <c r="E12" s="348">
        <v>2.0579999999999998</v>
      </c>
      <c r="F12" s="356">
        <v>346.23</v>
      </c>
      <c r="G12" s="348">
        <v>1.7669999999999999</v>
      </c>
      <c r="H12" s="356">
        <v>294.70800000000003</v>
      </c>
      <c r="I12" s="348">
        <v>2.0649999999999999</v>
      </c>
      <c r="J12" s="356">
        <v>411.32799999999997</v>
      </c>
      <c r="K12" s="348">
        <v>3.0880000000000001</v>
      </c>
      <c r="L12" s="356">
        <v>330.27499999999998</v>
      </c>
      <c r="M12" s="348">
        <v>3.9089999999999998</v>
      </c>
      <c r="N12" s="356">
        <v>252.44499999999999</v>
      </c>
      <c r="O12" s="348">
        <v>2.3050000000000002</v>
      </c>
      <c r="P12" s="356">
        <v>237.55600000000001</v>
      </c>
      <c r="Q12" s="350">
        <v>12.831</v>
      </c>
      <c r="R12" s="356">
        <v>319.47899999999998</v>
      </c>
      <c r="S12" s="352">
        <v>1.0640000000000001</v>
      </c>
      <c r="U12" s="795"/>
      <c r="V12" s="799"/>
      <c r="W12" s="346" t="s">
        <v>289</v>
      </c>
      <c r="X12" s="356">
        <v>333.113</v>
      </c>
      <c r="Y12" s="348">
        <v>2.5920000000000001</v>
      </c>
      <c r="Z12" s="356">
        <v>342.70299999999997</v>
      </c>
      <c r="AA12" s="348">
        <v>2.1349999999999998</v>
      </c>
      <c r="AB12" s="356">
        <v>297.74799999999999</v>
      </c>
      <c r="AC12" s="348">
        <v>2.2389999999999999</v>
      </c>
      <c r="AD12" s="356">
        <v>398.55799999999999</v>
      </c>
      <c r="AE12" s="348">
        <v>3.3639999999999999</v>
      </c>
      <c r="AF12" s="356">
        <v>327.8</v>
      </c>
      <c r="AG12" s="348">
        <v>4.3769999999999998</v>
      </c>
      <c r="AH12" s="356">
        <v>252.50299999999999</v>
      </c>
      <c r="AI12" s="348">
        <v>2.41</v>
      </c>
      <c r="AJ12" s="356">
        <v>220.00399999999999</v>
      </c>
      <c r="AK12" s="350">
        <v>15.726000000000001</v>
      </c>
      <c r="AL12" s="356">
        <v>316.79500000000002</v>
      </c>
      <c r="AM12" s="352">
        <v>1.208</v>
      </c>
    </row>
    <row r="13" spans="1:39" ht="28.5" customHeight="1" thickTop="1" thickBot="1">
      <c r="A13" s="796"/>
      <c r="B13" s="588"/>
      <c r="C13" s="585" t="s">
        <v>105</v>
      </c>
      <c r="D13" s="240">
        <v>231.32900000000001</v>
      </c>
      <c r="E13" s="358">
        <v>1.6990000000000001</v>
      </c>
      <c r="F13" s="240">
        <v>205.71899999999999</v>
      </c>
      <c r="G13" s="358">
        <v>2.468</v>
      </c>
      <c r="H13" s="240">
        <v>174.827</v>
      </c>
      <c r="I13" s="358">
        <v>1.988</v>
      </c>
      <c r="J13" s="240">
        <v>229.73699999999999</v>
      </c>
      <c r="K13" s="358">
        <v>5.4420000000000002</v>
      </c>
      <c r="L13" s="240">
        <v>196.36799999999999</v>
      </c>
      <c r="M13" s="358">
        <v>5.5739999999999998</v>
      </c>
      <c r="N13" s="240">
        <v>145.39099999999999</v>
      </c>
      <c r="O13" s="358">
        <v>3.649</v>
      </c>
      <c r="P13" s="240">
        <v>175.85400000000001</v>
      </c>
      <c r="Q13" s="359">
        <v>8.3979999999999997</v>
      </c>
      <c r="R13" s="240">
        <v>199.43</v>
      </c>
      <c r="S13" s="360">
        <v>1.0880000000000001</v>
      </c>
      <c r="U13" s="796"/>
      <c r="V13" s="588"/>
      <c r="W13" s="585" t="s">
        <v>105</v>
      </c>
      <c r="X13" s="240">
        <v>229.928</v>
      </c>
      <c r="Y13" s="358">
        <v>2.0110000000000001</v>
      </c>
      <c r="Z13" s="240">
        <v>192.33600000000001</v>
      </c>
      <c r="AA13" s="358">
        <v>2.8530000000000002</v>
      </c>
      <c r="AB13" s="240">
        <v>168.577</v>
      </c>
      <c r="AC13" s="358">
        <v>2.1869999999999998</v>
      </c>
      <c r="AD13" s="240">
        <v>206.77500000000001</v>
      </c>
      <c r="AE13" s="358">
        <v>6.1390000000000002</v>
      </c>
      <c r="AF13" s="240">
        <v>181.33199999999999</v>
      </c>
      <c r="AG13" s="358">
        <v>6.5579999999999998</v>
      </c>
      <c r="AH13" s="240">
        <v>142.51300000000001</v>
      </c>
      <c r="AI13" s="358">
        <v>3.7930000000000001</v>
      </c>
      <c r="AJ13" s="240">
        <v>165.13399999999999</v>
      </c>
      <c r="AK13" s="359">
        <v>9.5619999999999994</v>
      </c>
      <c r="AL13" s="240">
        <v>189.88800000000001</v>
      </c>
      <c r="AM13" s="360">
        <v>1.238</v>
      </c>
    </row>
    <row r="14" spans="1:39" ht="12" customHeight="1" thickTop="1">
      <c r="D14" s="357"/>
      <c r="F14" s="357"/>
      <c r="H14" s="357"/>
      <c r="J14" s="357"/>
      <c r="L14" s="357"/>
      <c r="N14" s="357"/>
      <c r="P14" s="357"/>
      <c r="R14" s="357"/>
      <c r="X14" s="357"/>
      <c r="Z14" s="357"/>
      <c r="AB14" s="357"/>
      <c r="AD14" s="357"/>
      <c r="AF14" s="357"/>
      <c r="AH14" s="357"/>
      <c r="AJ14" s="357"/>
      <c r="AL14" s="357"/>
    </row>
    <row r="15" spans="1:39" ht="16.5" customHeight="1" thickBot="1">
      <c r="A15" s="806" t="s">
        <v>100</v>
      </c>
      <c r="B15" s="807"/>
      <c r="C15" s="807"/>
      <c r="D15" s="807"/>
      <c r="E15" s="807"/>
      <c r="F15" s="807"/>
      <c r="G15" s="807"/>
      <c r="H15" s="807"/>
      <c r="I15" s="807"/>
      <c r="J15" s="807"/>
      <c r="K15" s="807"/>
      <c r="L15" s="807"/>
      <c r="M15" s="807"/>
      <c r="N15" s="807"/>
      <c r="O15" s="807"/>
      <c r="P15" s="807"/>
      <c r="Q15" s="807"/>
      <c r="R15" s="807"/>
      <c r="S15" s="808"/>
      <c r="U15" s="806" t="s">
        <v>100</v>
      </c>
      <c r="V15" s="807"/>
      <c r="W15" s="807"/>
      <c r="X15" s="807"/>
      <c r="Y15" s="807"/>
      <c r="Z15" s="807"/>
      <c r="AA15" s="807"/>
      <c r="AB15" s="807"/>
      <c r="AC15" s="807"/>
      <c r="AD15" s="807"/>
      <c r="AE15" s="807"/>
      <c r="AF15" s="807"/>
      <c r="AG15" s="807"/>
      <c r="AH15" s="807"/>
      <c r="AI15" s="807"/>
      <c r="AJ15" s="807"/>
      <c r="AK15" s="807"/>
      <c r="AL15" s="807"/>
      <c r="AM15" s="808"/>
    </row>
    <row r="16" spans="1:39" ht="18.75" customHeight="1">
      <c r="A16" s="788" t="s">
        <v>282</v>
      </c>
      <c r="B16" s="789"/>
      <c r="C16" s="790"/>
      <c r="D16" s="809" t="s">
        <v>219</v>
      </c>
      <c r="E16" s="810"/>
      <c r="F16" s="810"/>
      <c r="G16" s="810"/>
      <c r="H16" s="810"/>
      <c r="I16" s="810"/>
      <c r="J16" s="810"/>
      <c r="K16" s="810"/>
      <c r="L16" s="810"/>
      <c r="M16" s="810"/>
      <c r="N16" s="810"/>
      <c r="O16" s="810"/>
      <c r="P16" s="810"/>
      <c r="Q16" s="810"/>
      <c r="R16" s="810"/>
      <c r="S16" s="811"/>
      <c r="U16" s="785" t="s">
        <v>282</v>
      </c>
      <c r="V16" s="786"/>
      <c r="W16" s="787"/>
      <c r="X16" s="775" t="s">
        <v>219</v>
      </c>
      <c r="Y16" s="776"/>
      <c r="Z16" s="776"/>
      <c r="AA16" s="776"/>
      <c r="AB16" s="776"/>
      <c r="AC16" s="776"/>
      <c r="AD16" s="776"/>
      <c r="AE16" s="776"/>
      <c r="AF16" s="776"/>
      <c r="AG16" s="776"/>
      <c r="AH16" s="776"/>
      <c r="AI16" s="776"/>
      <c r="AJ16" s="776"/>
      <c r="AK16" s="776"/>
      <c r="AL16" s="776"/>
      <c r="AM16" s="777"/>
    </row>
    <row r="17" spans="1:39" ht="23.25" customHeight="1">
      <c r="A17" s="788"/>
      <c r="B17" s="789"/>
      <c r="C17" s="790"/>
      <c r="D17" s="765" t="s">
        <v>93</v>
      </c>
      <c r="E17" s="766"/>
      <c r="F17" s="765" t="s">
        <v>94</v>
      </c>
      <c r="G17" s="766"/>
      <c r="H17" s="765" t="s">
        <v>95</v>
      </c>
      <c r="I17" s="766"/>
      <c r="J17" s="765" t="s">
        <v>96</v>
      </c>
      <c r="K17" s="766"/>
      <c r="L17" s="765" t="s">
        <v>97</v>
      </c>
      <c r="M17" s="766"/>
      <c r="N17" s="765" t="s">
        <v>98</v>
      </c>
      <c r="O17" s="766"/>
      <c r="P17" s="765" t="s">
        <v>99</v>
      </c>
      <c r="Q17" s="766"/>
      <c r="R17" s="778" t="s">
        <v>105</v>
      </c>
      <c r="S17" s="780"/>
      <c r="U17" s="788"/>
      <c r="V17" s="789"/>
      <c r="W17" s="790"/>
      <c r="X17" s="765" t="s">
        <v>93</v>
      </c>
      <c r="Y17" s="766"/>
      <c r="Z17" s="765" t="s">
        <v>94</v>
      </c>
      <c r="AA17" s="766"/>
      <c r="AB17" s="765" t="s">
        <v>95</v>
      </c>
      <c r="AC17" s="766"/>
      <c r="AD17" s="765" t="s">
        <v>96</v>
      </c>
      <c r="AE17" s="766"/>
      <c r="AF17" s="765" t="s">
        <v>97</v>
      </c>
      <c r="AG17" s="766"/>
      <c r="AH17" s="765" t="s">
        <v>98</v>
      </c>
      <c r="AI17" s="766"/>
      <c r="AJ17" s="765" t="s">
        <v>99</v>
      </c>
      <c r="AK17" s="766"/>
      <c r="AL17" s="778" t="s">
        <v>105</v>
      </c>
      <c r="AM17" s="780"/>
    </row>
    <row r="18" spans="1:39" ht="35.25" customHeight="1" thickBot="1">
      <c r="A18" s="791"/>
      <c r="B18" s="792"/>
      <c r="C18" s="793"/>
      <c r="D18" s="353" t="s">
        <v>296</v>
      </c>
      <c r="E18" s="278" t="s">
        <v>275</v>
      </c>
      <c r="F18" s="353" t="s">
        <v>296</v>
      </c>
      <c r="G18" s="278" t="s">
        <v>275</v>
      </c>
      <c r="H18" s="353" t="s">
        <v>296</v>
      </c>
      <c r="I18" s="278" t="s">
        <v>275</v>
      </c>
      <c r="J18" s="353" t="s">
        <v>296</v>
      </c>
      <c r="K18" s="278" t="s">
        <v>275</v>
      </c>
      <c r="L18" s="353" t="s">
        <v>296</v>
      </c>
      <c r="M18" s="278" t="s">
        <v>275</v>
      </c>
      <c r="N18" s="353" t="s">
        <v>296</v>
      </c>
      <c r="O18" s="278" t="s">
        <v>275</v>
      </c>
      <c r="P18" s="353" t="s">
        <v>296</v>
      </c>
      <c r="Q18" s="278" t="s">
        <v>275</v>
      </c>
      <c r="R18" s="353" t="s">
        <v>296</v>
      </c>
      <c r="S18" s="307" t="s">
        <v>275</v>
      </c>
      <c r="U18" s="791"/>
      <c r="V18" s="792"/>
      <c r="W18" s="793"/>
      <c r="X18" s="353" t="s">
        <v>296</v>
      </c>
      <c r="Y18" s="278" t="s">
        <v>275</v>
      </c>
      <c r="Z18" s="353" t="s">
        <v>296</v>
      </c>
      <c r="AA18" s="278" t="s">
        <v>275</v>
      </c>
      <c r="AB18" s="353" t="s">
        <v>296</v>
      </c>
      <c r="AC18" s="278" t="s">
        <v>275</v>
      </c>
      <c r="AD18" s="353" t="s">
        <v>296</v>
      </c>
      <c r="AE18" s="278" t="s">
        <v>275</v>
      </c>
      <c r="AF18" s="353" t="s">
        <v>296</v>
      </c>
      <c r="AG18" s="278" t="s">
        <v>275</v>
      </c>
      <c r="AH18" s="353" t="s">
        <v>296</v>
      </c>
      <c r="AI18" s="278" t="s">
        <v>275</v>
      </c>
      <c r="AJ18" s="353" t="s">
        <v>296</v>
      </c>
      <c r="AK18" s="278" t="s">
        <v>275</v>
      </c>
      <c r="AL18" s="353" t="s">
        <v>296</v>
      </c>
      <c r="AM18" s="307" t="s">
        <v>275</v>
      </c>
    </row>
    <row r="19" spans="1:39" ht="20.25" customHeight="1" thickTop="1">
      <c r="A19" s="794" t="s">
        <v>440</v>
      </c>
      <c r="B19" s="586"/>
      <c r="C19" s="590" t="s">
        <v>283</v>
      </c>
      <c r="D19" s="355">
        <v>0</v>
      </c>
      <c r="E19" s="347"/>
      <c r="F19" s="355">
        <v>0</v>
      </c>
      <c r="G19" s="347"/>
      <c r="H19" s="355">
        <v>1E-3</v>
      </c>
      <c r="I19" s="347"/>
      <c r="J19" s="355">
        <v>0</v>
      </c>
      <c r="K19" s="347"/>
      <c r="L19" s="355">
        <v>0</v>
      </c>
      <c r="M19" s="347"/>
      <c r="N19" s="355">
        <v>0</v>
      </c>
      <c r="O19" s="347"/>
      <c r="P19" s="355">
        <v>0</v>
      </c>
      <c r="Q19" s="347"/>
      <c r="R19" s="355">
        <v>0</v>
      </c>
      <c r="S19" s="351"/>
      <c r="U19" s="794" t="s">
        <v>440</v>
      </c>
      <c r="V19" s="586"/>
      <c r="W19" s="590" t="s">
        <v>283</v>
      </c>
      <c r="X19" s="355">
        <v>0</v>
      </c>
      <c r="Y19" s="347"/>
      <c r="Z19" s="355">
        <v>0</v>
      </c>
      <c r="AA19" s="347"/>
      <c r="AB19" s="355">
        <v>1E-3</v>
      </c>
      <c r="AC19" s="347"/>
      <c r="AD19" s="355">
        <v>0</v>
      </c>
      <c r="AE19" s="347"/>
      <c r="AF19" s="355">
        <v>0</v>
      </c>
      <c r="AG19" s="347"/>
      <c r="AH19" s="355">
        <v>0</v>
      </c>
      <c r="AI19" s="347"/>
      <c r="AJ19" s="355">
        <v>0</v>
      </c>
      <c r="AK19" s="347"/>
      <c r="AL19" s="355">
        <v>0</v>
      </c>
      <c r="AM19" s="351"/>
    </row>
    <row r="20" spans="1:39" ht="18" customHeight="1">
      <c r="A20" s="795"/>
      <c r="B20" s="587"/>
      <c r="C20" s="591" t="s">
        <v>284</v>
      </c>
      <c r="D20" s="356">
        <v>0.47</v>
      </c>
      <c r="E20" s="348"/>
      <c r="F20" s="356">
        <v>1.0580000000000001</v>
      </c>
      <c r="G20" s="348">
        <v>72.811999999999998</v>
      </c>
      <c r="H20" s="356">
        <v>0.57099999999999995</v>
      </c>
      <c r="I20" s="348">
        <v>74.914000000000001</v>
      </c>
      <c r="J20" s="356">
        <v>1.6140000000000001</v>
      </c>
      <c r="K20" s="348">
        <v>176.13499999999999</v>
      </c>
      <c r="L20" s="356">
        <v>0.17100000000000001</v>
      </c>
      <c r="M20" s="348"/>
      <c r="N20" s="356">
        <v>0.86299999999999999</v>
      </c>
      <c r="O20" s="348"/>
      <c r="P20" s="356">
        <v>0.01</v>
      </c>
      <c r="Q20" s="348"/>
      <c r="R20" s="356">
        <v>0.77900000000000003</v>
      </c>
      <c r="S20" s="352">
        <v>46.494</v>
      </c>
      <c r="U20" s="795"/>
      <c r="V20" s="587"/>
      <c r="W20" s="591" t="s">
        <v>284</v>
      </c>
      <c r="X20" s="356">
        <v>0.47699999999999998</v>
      </c>
      <c r="Y20" s="348"/>
      <c r="Z20" s="356">
        <v>1.075</v>
      </c>
      <c r="AA20" s="348"/>
      <c r="AB20" s="356">
        <v>0.307</v>
      </c>
      <c r="AC20" s="348"/>
      <c r="AD20" s="356">
        <v>0.13600000000000001</v>
      </c>
      <c r="AE20" s="348"/>
      <c r="AF20" s="356">
        <v>0.15</v>
      </c>
      <c r="AG20" s="348"/>
      <c r="AH20" s="356">
        <v>0.89</v>
      </c>
      <c r="AI20" s="348"/>
      <c r="AJ20" s="356">
        <v>0.01</v>
      </c>
      <c r="AK20" s="348"/>
      <c r="AL20" s="356">
        <v>0.65</v>
      </c>
      <c r="AM20" s="352">
        <v>50.808999999999997</v>
      </c>
    </row>
    <row r="21" spans="1:39" ht="18" customHeight="1">
      <c r="A21" s="795"/>
      <c r="B21" s="797" t="s">
        <v>446</v>
      </c>
      <c r="C21" s="346" t="s">
        <v>285</v>
      </c>
      <c r="D21" s="356">
        <v>16.367000000000001</v>
      </c>
      <c r="E21" s="348">
        <v>11.768000000000001</v>
      </c>
      <c r="F21" s="356">
        <v>22.956</v>
      </c>
      <c r="G21" s="348">
        <v>12.587999999999999</v>
      </c>
      <c r="H21" s="356">
        <v>19.849</v>
      </c>
      <c r="I21" s="348">
        <v>14.244</v>
      </c>
      <c r="J21" s="356">
        <v>32.960999999999999</v>
      </c>
      <c r="K21" s="348">
        <v>26.073</v>
      </c>
      <c r="L21" s="356">
        <v>16.707999999999998</v>
      </c>
      <c r="M21" s="348">
        <v>47.423999999999999</v>
      </c>
      <c r="N21" s="356">
        <v>32.020000000000003</v>
      </c>
      <c r="O21" s="348">
        <v>32.228999999999999</v>
      </c>
      <c r="P21" s="356">
        <v>16.533999999999999</v>
      </c>
      <c r="Q21" s="348">
        <v>55.036000000000001</v>
      </c>
      <c r="R21" s="356">
        <v>21.481000000000002</v>
      </c>
      <c r="S21" s="352">
        <v>7.5839999999999996</v>
      </c>
      <c r="U21" s="795"/>
      <c r="V21" s="797" t="s">
        <v>446</v>
      </c>
      <c r="W21" s="346" t="s">
        <v>285</v>
      </c>
      <c r="X21" s="356">
        <v>15.423</v>
      </c>
      <c r="Y21" s="348">
        <v>13.912000000000001</v>
      </c>
      <c r="Z21" s="356">
        <v>22.155000000000001</v>
      </c>
      <c r="AA21" s="348">
        <v>13.554</v>
      </c>
      <c r="AB21" s="356">
        <v>19.279</v>
      </c>
      <c r="AC21" s="348">
        <v>16.061</v>
      </c>
      <c r="AD21" s="356">
        <v>31.776</v>
      </c>
      <c r="AE21" s="348">
        <v>31.466000000000001</v>
      </c>
      <c r="AF21" s="356">
        <v>12.057</v>
      </c>
      <c r="AG21" s="348">
        <v>44.793999999999997</v>
      </c>
      <c r="AH21" s="356">
        <v>29.683</v>
      </c>
      <c r="AI21" s="348">
        <v>34.256</v>
      </c>
      <c r="AJ21" s="356">
        <v>12.361000000000001</v>
      </c>
      <c r="AK21" s="348">
        <v>59.533999999999999</v>
      </c>
      <c r="AL21" s="356">
        <v>20.478999999999999</v>
      </c>
      <c r="AM21" s="352">
        <v>8.4870000000000001</v>
      </c>
    </row>
    <row r="22" spans="1:39" ht="18" customHeight="1">
      <c r="A22" s="795"/>
      <c r="B22" s="798"/>
      <c r="C22" s="346" t="s">
        <v>286</v>
      </c>
      <c r="D22" s="356">
        <v>65.754000000000005</v>
      </c>
      <c r="E22" s="348">
        <v>6.19</v>
      </c>
      <c r="F22" s="356">
        <v>94.995000000000005</v>
      </c>
      <c r="G22" s="348">
        <v>8.609</v>
      </c>
      <c r="H22" s="356">
        <v>96.114999999999995</v>
      </c>
      <c r="I22" s="348">
        <v>5.0270000000000001</v>
      </c>
      <c r="J22" s="356">
        <v>127.76300000000001</v>
      </c>
      <c r="K22" s="348">
        <v>10.872999999999999</v>
      </c>
      <c r="L22" s="356">
        <v>106.069</v>
      </c>
      <c r="M22" s="348">
        <v>20.167000000000002</v>
      </c>
      <c r="N22" s="803"/>
      <c r="O22" s="805"/>
      <c r="P22" s="356">
        <v>86.730999999999995</v>
      </c>
      <c r="Q22" s="348">
        <v>60.640999999999998</v>
      </c>
      <c r="R22" s="356">
        <v>85.966999999999999</v>
      </c>
      <c r="S22" s="352">
        <v>3.681</v>
      </c>
      <c r="U22" s="795"/>
      <c r="V22" s="798"/>
      <c r="W22" s="346" t="s">
        <v>286</v>
      </c>
      <c r="X22" s="356">
        <v>69</v>
      </c>
      <c r="Y22" s="348">
        <v>7.02</v>
      </c>
      <c r="Z22" s="356">
        <v>94.751000000000005</v>
      </c>
      <c r="AA22" s="348">
        <v>9.4130000000000003</v>
      </c>
      <c r="AB22" s="356">
        <v>95.554000000000002</v>
      </c>
      <c r="AC22" s="348">
        <v>5.6219999999999999</v>
      </c>
      <c r="AD22" s="356">
        <v>125.307</v>
      </c>
      <c r="AE22" s="348">
        <v>12.867000000000001</v>
      </c>
      <c r="AF22" s="356">
        <v>103.94199999999999</v>
      </c>
      <c r="AG22" s="348">
        <v>22.603999999999999</v>
      </c>
      <c r="AH22" s="803"/>
      <c r="AI22" s="805"/>
      <c r="AJ22" s="356">
        <v>86.730999999999995</v>
      </c>
      <c r="AK22" s="348">
        <v>60.640999999999998</v>
      </c>
      <c r="AL22" s="356">
        <v>87.656000000000006</v>
      </c>
      <c r="AM22" s="352">
        <v>4.0739999999999998</v>
      </c>
    </row>
    <row r="23" spans="1:39" ht="18" customHeight="1">
      <c r="A23" s="795"/>
      <c r="B23" s="798"/>
      <c r="C23" s="346" t="s">
        <v>287</v>
      </c>
      <c r="D23" s="356">
        <v>218.2</v>
      </c>
      <c r="E23" s="348">
        <v>2.613</v>
      </c>
      <c r="F23" s="356">
        <v>242.833</v>
      </c>
      <c r="G23" s="348">
        <v>2.5569999999999999</v>
      </c>
      <c r="H23" s="356">
        <v>174.43100000000001</v>
      </c>
      <c r="I23" s="348">
        <v>2.8109999999999999</v>
      </c>
      <c r="J23" s="356">
        <v>181.928</v>
      </c>
      <c r="K23" s="348">
        <v>18.181000000000001</v>
      </c>
      <c r="L23" s="356">
        <v>225.64400000000001</v>
      </c>
      <c r="M23" s="348">
        <v>8.6460000000000008</v>
      </c>
      <c r="N23" s="356">
        <v>106.19799999999999</v>
      </c>
      <c r="O23" s="348">
        <v>16.888999999999999</v>
      </c>
      <c r="P23" s="356">
        <v>237.37799999999999</v>
      </c>
      <c r="Q23" s="348">
        <v>13.772</v>
      </c>
      <c r="R23" s="356">
        <v>212.40299999999999</v>
      </c>
      <c r="S23" s="352">
        <v>1.6619999999999999</v>
      </c>
      <c r="U23" s="795"/>
      <c r="V23" s="798"/>
      <c r="W23" s="346" t="s">
        <v>287</v>
      </c>
      <c r="X23" s="356">
        <v>234.94300000000001</v>
      </c>
      <c r="Y23" s="348">
        <v>3.03</v>
      </c>
      <c r="Z23" s="356">
        <v>240.41200000000001</v>
      </c>
      <c r="AA23" s="348">
        <v>2.931</v>
      </c>
      <c r="AB23" s="356">
        <v>178.63200000000001</v>
      </c>
      <c r="AC23" s="348">
        <v>3.1150000000000002</v>
      </c>
      <c r="AD23" s="356">
        <v>186.59</v>
      </c>
      <c r="AE23" s="348">
        <v>21.530999999999999</v>
      </c>
      <c r="AF23" s="356">
        <v>222.31700000000001</v>
      </c>
      <c r="AG23" s="348">
        <v>10.371</v>
      </c>
      <c r="AH23" s="356">
        <v>109.68600000000001</v>
      </c>
      <c r="AI23" s="348">
        <v>19.268000000000001</v>
      </c>
      <c r="AJ23" s="356">
        <v>244.852</v>
      </c>
      <c r="AK23" s="348">
        <v>19.652999999999999</v>
      </c>
      <c r="AL23" s="356">
        <v>219.88200000000001</v>
      </c>
      <c r="AM23" s="352">
        <v>1.901</v>
      </c>
    </row>
    <row r="24" spans="1:39" ht="18" customHeight="1">
      <c r="A24" s="795"/>
      <c r="B24" s="798"/>
      <c r="C24" s="346" t="s">
        <v>288</v>
      </c>
      <c r="D24" s="356">
        <v>313.42899999999997</v>
      </c>
      <c r="E24" s="348">
        <v>3.6619999999999999</v>
      </c>
      <c r="F24" s="356">
        <v>306.697</v>
      </c>
      <c r="G24" s="348">
        <v>4.5129999999999999</v>
      </c>
      <c r="H24" s="356">
        <v>239.816</v>
      </c>
      <c r="I24" s="348">
        <v>4.2450000000000001</v>
      </c>
      <c r="J24" s="356">
        <v>222.25899999999999</v>
      </c>
      <c r="K24" s="348">
        <v>14.534000000000001</v>
      </c>
      <c r="L24" s="356">
        <v>285.90699999999998</v>
      </c>
      <c r="M24" s="348">
        <v>11.365</v>
      </c>
      <c r="N24" s="356">
        <v>161.79</v>
      </c>
      <c r="O24" s="348">
        <v>9.7059999999999995</v>
      </c>
      <c r="P24" s="356">
        <v>209.642</v>
      </c>
      <c r="Q24" s="348"/>
      <c r="R24" s="356">
        <v>281.88900000000001</v>
      </c>
      <c r="S24" s="352">
        <v>2.5310000000000001</v>
      </c>
      <c r="U24" s="795"/>
      <c r="V24" s="798"/>
      <c r="W24" s="346" t="s">
        <v>288</v>
      </c>
      <c r="X24" s="356">
        <v>329.32900000000001</v>
      </c>
      <c r="Y24" s="348">
        <v>4.3529999999999998</v>
      </c>
      <c r="Z24" s="356">
        <v>307.40800000000002</v>
      </c>
      <c r="AA24" s="348">
        <v>5.5529999999999999</v>
      </c>
      <c r="AB24" s="356">
        <v>247.047</v>
      </c>
      <c r="AC24" s="348">
        <v>4.5780000000000003</v>
      </c>
      <c r="AD24" s="356">
        <v>223.27600000000001</v>
      </c>
      <c r="AE24" s="348">
        <v>18.792999999999999</v>
      </c>
      <c r="AF24" s="356">
        <v>279.11500000000001</v>
      </c>
      <c r="AG24" s="348">
        <v>15.96</v>
      </c>
      <c r="AH24" s="356">
        <v>163.19800000000001</v>
      </c>
      <c r="AI24" s="348">
        <v>10.037000000000001</v>
      </c>
      <c r="AJ24" s="356">
        <v>209.642</v>
      </c>
      <c r="AK24" s="348"/>
      <c r="AL24" s="356">
        <v>287.59399999999999</v>
      </c>
      <c r="AM24" s="352">
        <v>3.048</v>
      </c>
    </row>
    <row r="25" spans="1:39" ht="18" customHeight="1" thickBot="1">
      <c r="A25" s="795"/>
      <c r="B25" s="799"/>
      <c r="C25" s="346" t="s">
        <v>289</v>
      </c>
      <c r="D25" s="356">
        <v>327.363</v>
      </c>
      <c r="E25" s="348">
        <v>2.4369999999999998</v>
      </c>
      <c r="F25" s="356">
        <v>348.28300000000002</v>
      </c>
      <c r="G25" s="348">
        <v>2.3519999999999999</v>
      </c>
      <c r="H25" s="356">
        <v>298.20999999999998</v>
      </c>
      <c r="I25" s="348">
        <v>3.0670000000000002</v>
      </c>
      <c r="J25" s="356">
        <v>448.89299999999997</v>
      </c>
      <c r="K25" s="348">
        <v>4.3490000000000002</v>
      </c>
      <c r="L25" s="356">
        <v>341.75299999999999</v>
      </c>
      <c r="M25" s="348">
        <v>5.6280000000000001</v>
      </c>
      <c r="N25" s="356">
        <v>256.79500000000002</v>
      </c>
      <c r="O25" s="348">
        <v>4.1890000000000001</v>
      </c>
      <c r="P25" s="356">
        <v>289.25099999999998</v>
      </c>
      <c r="Q25" s="348">
        <v>31.693000000000001</v>
      </c>
      <c r="R25" s="356">
        <v>331.23599999999999</v>
      </c>
      <c r="S25" s="352">
        <v>1.4950000000000001</v>
      </c>
      <c r="U25" s="795"/>
      <c r="V25" s="799"/>
      <c r="W25" s="346" t="s">
        <v>289</v>
      </c>
      <c r="X25" s="356">
        <v>337.27</v>
      </c>
      <c r="Y25" s="348">
        <v>3.347</v>
      </c>
      <c r="Z25" s="356">
        <v>343.66699999999997</v>
      </c>
      <c r="AA25" s="348">
        <v>3.4119999999999999</v>
      </c>
      <c r="AB25" s="356">
        <v>308.42200000000003</v>
      </c>
      <c r="AC25" s="348">
        <v>3.6110000000000002</v>
      </c>
      <c r="AD25" s="356">
        <v>428.43900000000002</v>
      </c>
      <c r="AE25" s="348">
        <v>5.391</v>
      </c>
      <c r="AF25" s="356">
        <v>349.72399999999999</v>
      </c>
      <c r="AG25" s="348">
        <v>7.1390000000000002</v>
      </c>
      <c r="AH25" s="356">
        <v>256.91300000000001</v>
      </c>
      <c r="AI25" s="348">
        <v>5.1669999999999998</v>
      </c>
      <c r="AJ25" s="356">
        <v>306.43</v>
      </c>
      <c r="AK25" s="348">
        <v>71.67</v>
      </c>
      <c r="AL25" s="356">
        <v>334.685</v>
      </c>
      <c r="AM25" s="352">
        <v>1.927</v>
      </c>
    </row>
    <row r="26" spans="1:39" ht="27.75" customHeight="1" thickTop="1" thickBot="1">
      <c r="A26" s="796"/>
      <c r="B26" s="588"/>
      <c r="C26" s="585" t="s">
        <v>105</v>
      </c>
      <c r="D26" s="240">
        <v>227.94</v>
      </c>
      <c r="E26" s="358">
        <v>2.2109999999999999</v>
      </c>
      <c r="F26" s="240">
        <v>210.941</v>
      </c>
      <c r="G26" s="358">
        <v>3.294</v>
      </c>
      <c r="H26" s="240">
        <v>190.22200000000001</v>
      </c>
      <c r="I26" s="358">
        <v>2.8849999999999998</v>
      </c>
      <c r="J26" s="240">
        <v>297.387</v>
      </c>
      <c r="K26" s="358">
        <v>7.7489999999999997</v>
      </c>
      <c r="L26" s="240">
        <v>223.63200000000001</v>
      </c>
      <c r="M26" s="358">
        <v>7.9690000000000003</v>
      </c>
      <c r="N26" s="240">
        <v>182.126</v>
      </c>
      <c r="O26" s="358">
        <v>7.4489999999999998</v>
      </c>
      <c r="P26" s="240">
        <v>195.84399999999999</v>
      </c>
      <c r="Q26" s="358">
        <v>18.797999999999998</v>
      </c>
      <c r="R26" s="240">
        <v>216.24600000000001</v>
      </c>
      <c r="S26" s="360">
        <v>1.5049999999999999</v>
      </c>
      <c r="U26" s="796"/>
      <c r="V26" s="588"/>
      <c r="W26" s="585" t="s">
        <v>105</v>
      </c>
      <c r="X26" s="240">
        <v>223.03100000000001</v>
      </c>
      <c r="Y26" s="358">
        <v>2.9460000000000002</v>
      </c>
      <c r="Z26" s="240">
        <v>185.715</v>
      </c>
      <c r="AA26" s="358">
        <v>4.2809999999999997</v>
      </c>
      <c r="AB26" s="240">
        <v>178.268</v>
      </c>
      <c r="AC26" s="358">
        <v>3.5680000000000001</v>
      </c>
      <c r="AD26" s="240">
        <v>251.726</v>
      </c>
      <c r="AE26" s="358">
        <v>10.507</v>
      </c>
      <c r="AF26" s="240">
        <v>189.709</v>
      </c>
      <c r="AG26" s="358">
        <v>12.294</v>
      </c>
      <c r="AH26" s="240">
        <v>172.37</v>
      </c>
      <c r="AI26" s="358">
        <v>9</v>
      </c>
      <c r="AJ26" s="240">
        <v>170.09</v>
      </c>
      <c r="AK26" s="358">
        <v>30.247</v>
      </c>
      <c r="AL26" s="240">
        <v>200.74700000000001</v>
      </c>
      <c r="AM26" s="360">
        <v>1.9610000000000001</v>
      </c>
    </row>
    <row r="27" spans="1:39" ht="17.25" customHeight="1" thickTop="1">
      <c r="C27" s="319"/>
      <c r="W27" s="319"/>
    </row>
    <row r="28" spans="1:39" ht="16.5" customHeight="1" thickBot="1">
      <c r="A28" s="806" t="s">
        <v>290</v>
      </c>
      <c r="B28" s="807"/>
      <c r="C28" s="807"/>
      <c r="D28" s="807"/>
      <c r="E28" s="807"/>
      <c r="F28" s="807"/>
      <c r="G28" s="807"/>
      <c r="H28" s="807"/>
      <c r="I28" s="807"/>
      <c r="J28" s="807"/>
      <c r="K28" s="807"/>
      <c r="L28" s="807"/>
      <c r="M28" s="807"/>
      <c r="N28" s="807"/>
      <c r="O28" s="807"/>
      <c r="P28" s="807"/>
      <c r="Q28" s="807"/>
      <c r="R28" s="807"/>
      <c r="S28" s="808"/>
      <c r="U28" s="806" t="s">
        <v>290</v>
      </c>
      <c r="V28" s="807"/>
      <c r="W28" s="807"/>
      <c r="X28" s="807"/>
      <c r="Y28" s="807"/>
      <c r="Z28" s="807"/>
      <c r="AA28" s="807"/>
      <c r="AB28" s="807"/>
      <c r="AC28" s="807"/>
      <c r="AD28" s="807"/>
      <c r="AE28" s="807"/>
      <c r="AF28" s="807"/>
      <c r="AG28" s="807"/>
      <c r="AH28" s="807"/>
      <c r="AI28" s="807"/>
      <c r="AJ28" s="807"/>
      <c r="AK28" s="807"/>
      <c r="AL28" s="807"/>
      <c r="AM28" s="808"/>
    </row>
    <row r="29" spans="1:39" ht="15.75" customHeight="1">
      <c r="A29" s="788" t="s">
        <v>282</v>
      </c>
      <c r="B29" s="789"/>
      <c r="C29" s="790"/>
      <c r="D29" s="809" t="s">
        <v>219</v>
      </c>
      <c r="E29" s="810"/>
      <c r="F29" s="810"/>
      <c r="G29" s="810"/>
      <c r="H29" s="810"/>
      <c r="I29" s="810"/>
      <c r="J29" s="810"/>
      <c r="K29" s="810"/>
      <c r="L29" s="810"/>
      <c r="M29" s="810"/>
      <c r="N29" s="810"/>
      <c r="O29" s="810"/>
      <c r="P29" s="810"/>
      <c r="Q29" s="810"/>
      <c r="R29" s="810"/>
      <c r="S29" s="811"/>
      <c r="U29" s="785" t="s">
        <v>282</v>
      </c>
      <c r="V29" s="786"/>
      <c r="W29" s="787"/>
      <c r="X29" s="775" t="s">
        <v>219</v>
      </c>
      <c r="Y29" s="776"/>
      <c r="Z29" s="776"/>
      <c r="AA29" s="776"/>
      <c r="AB29" s="776"/>
      <c r="AC29" s="776"/>
      <c r="AD29" s="776"/>
      <c r="AE29" s="776"/>
      <c r="AF29" s="776"/>
      <c r="AG29" s="776"/>
      <c r="AH29" s="776"/>
      <c r="AI29" s="776"/>
      <c r="AJ29" s="776"/>
      <c r="AK29" s="776"/>
      <c r="AL29" s="776"/>
      <c r="AM29" s="777"/>
    </row>
    <row r="30" spans="1:39" ht="21.75" customHeight="1">
      <c r="A30" s="788"/>
      <c r="B30" s="789"/>
      <c r="C30" s="790"/>
      <c r="D30" s="765" t="s">
        <v>93</v>
      </c>
      <c r="E30" s="766"/>
      <c r="F30" s="765" t="s">
        <v>94</v>
      </c>
      <c r="G30" s="766"/>
      <c r="H30" s="765" t="s">
        <v>95</v>
      </c>
      <c r="I30" s="766"/>
      <c r="J30" s="765" t="s">
        <v>96</v>
      </c>
      <c r="K30" s="766"/>
      <c r="L30" s="765" t="s">
        <v>97</v>
      </c>
      <c r="M30" s="766"/>
      <c r="N30" s="765" t="s">
        <v>98</v>
      </c>
      <c r="O30" s="766"/>
      <c r="P30" s="765" t="s">
        <v>99</v>
      </c>
      <c r="Q30" s="766"/>
      <c r="R30" s="778" t="s">
        <v>105</v>
      </c>
      <c r="S30" s="780"/>
      <c r="U30" s="788"/>
      <c r="V30" s="789"/>
      <c r="W30" s="790"/>
      <c r="X30" s="765" t="s">
        <v>93</v>
      </c>
      <c r="Y30" s="766"/>
      <c r="Z30" s="765" t="s">
        <v>94</v>
      </c>
      <c r="AA30" s="766"/>
      <c r="AB30" s="765" t="s">
        <v>95</v>
      </c>
      <c r="AC30" s="766"/>
      <c r="AD30" s="765" t="s">
        <v>96</v>
      </c>
      <c r="AE30" s="766"/>
      <c r="AF30" s="765" t="s">
        <v>97</v>
      </c>
      <c r="AG30" s="766"/>
      <c r="AH30" s="765" t="s">
        <v>98</v>
      </c>
      <c r="AI30" s="766"/>
      <c r="AJ30" s="765" t="s">
        <v>99</v>
      </c>
      <c r="AK30" s="766"/>
      <c r="AL30" s="778" t="s">
        <v>105</v>
      </c>
      <c r="AM30" s="780"/>
    </row>
    <row r="31" spans="1:39" ht="34.5" customHeight="1" thickBot="1">
      <c r="A31" s="791"/>
      <c r="B31" s="792"/>
      <c r="C31" s="793"/>
      <c r="D31" s="353" t="s">
        <v>296</v>
      </c>
      <c r="E31" s="278" t="s">
        <v>275</v>
      </c>
      <c r="F31" s="353" t="s">
        <v>296</v>
      </c>
      <c r="G31" s="278" t="s">
        <v>275</v>
      </c>
      <c r="H31" s="353" t="s">
        <v>296</v>
      </c>
      <c r="I31" s="278" t="s">
        <v>275</v>
      </c>
      <c r="J31" s="353" t="s">
        <v>296</v>
      </c>
      <c r="K31" s="278" t="s">
        <v>275</v>
      </c>
      <c r="L31" s="353" t="s">
        <v>296</v>
      </c>
      <c r="M31" s="278" t="s">
        <v>275</v>
      </c>
      <c r="N31" s="353" t="s">
        <v>296</v>
      </c>
      <c r="O31" s="278" t="s">
        <v>275</v>
      </c>
      <c r="P31" s="353" t="s">
        <v>296</v>
      </c>
      <c r="Q31" s="278" t="s">
        <v>275</v>
      </c>
      <c r="R31" s="353" t="s">
        <v>296</v>
      </c>
      <c r="S31" s="307" t="s">
        <v>275</v>
      </c>
      <c r="U31" s="791"/>
      <c r="V31" s="792"/>
      <c r="W31" s="793"/>
      <c r="X31" s="353" t="s">
        <v>296</v>
      </c>
      <c r="Y31" s="278" t="s">
        <v>275</v>
      </c>
      <c r="Z31" s="353" t="s">
        <v>296</v>
      </c>
      <c r="AA31" s="278" t="s">
        <v>275</v>
      </c>
      <c r="AB31" s="353" t="s">
        <v>296</v>
      </c>
      <c r="AC31" s="278" t="s">
        <v>275</v>
      </c>
      <c r="AD31" s="353" t="s">
        <v>296</v>
      </c>
      <c r="AE31" s="278" t="s">
        <v>275</v>
      </c>
      <c r="AF31" s="353" t="s">
        <v>296</v>
      </c>
      <c r="AG31" s="278" t="s">
        <v>275</v>
      </c>
      <c r="AH31" s="353" t="s">
        <v>296</v>
      </c>
      <c r="AI31" s="278" t="s">
        <v>275</v>
      </c>
      <c r="AJ31" s="353" t="s">
        <v>296</v>
      </c>
      <c r="AK31" s="278" t="s">
        <v>275</v>
      </c>
      <c r="AL31" s="353" t="s">
        <v>296</v>
      </c>
      <c r="AM31" s="307" t="s">
        <v>275</v>
      </c>
    </row>
    <row r="32" spans="1:39" ht="18" customHeight="1" thickTop="1">
      <c r="A32" s="794" t="s">
        <v>440</v>
      </c>
      <c r="B32" s="586"/>
      <c r="C32" s="590" t="s">
        <v>283</v>
      </c>
      <c r="D32" s="355">
        <v>1E-3</v>
      </c>
      <c r="E32" s="347"/>
      <c r="F32" s="355">
        <v>1E-3</v>
      </c>
      <c r="G32" s="347"/>
      <c r="H32" s="355">
        <v>1.0999999999999999E-2</v>
      </c>
      <c r="I32" s="347"/>
      <c r="J32" s="355">
        <v>2.7E-2</v>
      </c>
      <c r="K32" s="347"/>
      <c r="L32" s="355">
        <v>4.3999999999999997E-2</v>
      </c>
      <c r="M32" s="347"/>
      <c r="N32" s="355">
        <v>0</v>
      </c>
      <c r="O32" s="347"/>
      <c r="P32" s="355">
        <v>0.02</v>
      </c>
      <c r="Q32" s="347"/>
      <c r="R32" s="355">
        <v>8.0000000000000002E-3</v>
      </c>
      <c r="S32" s="351"/>
      <c r="U32" s="794" t="s">
        <v>440</v>
      </c>
      <c r="V32" s="586"/>
      <c r="W32" s="590" t="s">
        <v>283</v>
      </c>
      <c r="X32" s="355">
        <v>1E-3</v>
      </c>
      <c r="Y32" s="347"/>
      <c r="Z32" s="355">
        <v>1E-3</v>
      </c>
      <c r="AA32" s="347"/>
      <c r="AB32" s="355">
        <v>1.2E-2</v>
      </c>
      <c r="AC32" s="347"/>
      <c r="AD32" s="355">
        <v>2.7E-2</v>
      </c>
      <c r="AE32" s="347"/>
      <c r="AF32" s="355">
        <v>4.7E-2</v>
      </c>
      <c r="AG32" s="347"/>
      <c r="AH32" s="355">
        <v>0</v>
      </c>
      <c r="AI32" s="347"/>
      <c r="AJ32" s="355">
        <v>0.02</v>
      </c>
      <c r="AK32" s="347"/>
      <c r="AL32" s="355">
        <v>8.0000000000000002E-3</v>
      </c>
      <c r="AM32" s="351"/>
    </row>
    <row r="33" spans="1:39" ht="18" customHeight="1">
      <c r="A33" s="795"/>
      <c r="B33" s="587"/>
      <c r="C33" s="591" t="s">
        <v>284</v>
      </c>
      <c r="D33" s="356">
        <v>0.92600000000000005</v>
      </c>
      <c r="E33" s="348">
        <v>62.51</v>
      </c>
      <c r="F33" s="356">
        <v>0.79300000000000004</v>
      </c>
      <c r="G33" s="348">
        <v>53.429000000000002</v>
      </c>
      <c r="H33" s="356">
        <v>0.67700000000000005</v>
      </c>
      <c r="I33" s="348">
        <v>54.911000000000001</v>
      </c>
      <c r="J33" s="356">
        <v>0.85399999999999998</v>
      </c>
      <c r="K33" s="348">
        <v>63.744999999999997</v>
      </c>
      <c r="L33" s="356">
        <v>1.171</v>
      </c>
      <c r="M33" s="348">
        <v>62.19</v>
      </c>
      <c r="N33" s="356">
        <v>0.40300000000000002</v>
      </c>
      <c r="O33" s="348">
        <v>69.787000000000006</v>
      </c>
      <c r="P33" s="356">
        <v>0.183</v>
      </c>
      <c r="Q33" s="348">
        <v>128.477</v>
      </c>
      <c r="R33" s="356">
        <v>0.76500000000000001</v>
      </c>
      <c r="S33" s="352">
        <v>26.428000000000001</v>
      </c>
      <c r="U33" s="795"/>
      <c r="V33" s="587"/>
      <c r="W33" s="591" t="s">
        <v>284</v>
      </c>
      <c r="X33" s="356">
        <v>0.97699999999999998</v>
      </c>
      <c r="Y33" s="348">
        <v>62.143000000000001</v>
      </c>
      <c r="Z33" s="356">
        <v>0.79400000000000004</v>
      </c>
      <c r="AA33" s="348">
        <v>53.658000000000001</v>
      </c>
      <c r="AB33" s="356">
        <v>0.70099999999999996</v>
      </c>
      <c r="AC33" s="348">
        <v>55.277999999999999</v>
      </c>
      <c r="AD33" s="356">
        <v>0.8</v>
      </c>
      <c r="AE33" s="348">
        <v>68.650000000000006</v>
      </c>
      <c r="AF33" s="356">
        <v>1.171</v>
      </c>
      <c r="AG33" s="348">
        <v>62.19</v>
      </c>
      <c r="AH33" s="356">
        <v>0.41399999999999998</v>
      </c>
      <c r="AI33" s="348">
        <v>69.45</v>
      </c>
      <c r="AJ33" s="356">
        <v>0.183</v>
      </c>
      <c r="AK33" s="348"/>
      <c r="AL33" s="356">
        <v>0.77300000000000002</v>
      </c>
      <c r="AM33" s="352">
        <v>26.722999999999999</v>
      </c>
    </row>
    <row r="34" spans="1:39" ht="18" customHeight="1">
      <c r="A34" s="795"/>
      <c r="B34" s="797" t="s">
        <v>446</v>
      </c>
      <c r="C34" s="346" t="s">
        <v>285</v>
      </c>
      <c r="D34" s="356">
        <v>13.712999999999999</v>
      </c>
      <c r="E34" s="348">
        <v>18.187000000000001</v>
      </c>
      <c r="F34" s="356">
        <v>24.158000000000001</v>
      </c>
      <c r="G34" s="348">
        <v>13.238</v>
      </c>
      <c r="H34" s="356">
        <v>18.739000000000001</v>
      </c>
      <c r="I34" s="348">
        <v>9.4809999999999999</v>
      </c>
      <c r="J34" s="356">
        <v>24.998000000000001</v>
      </c>
      <c r="K34" s="348">
        <v>14.241</v>
      </c>
      <c r="L34" s="356">
        <v>19.478000000000002</v>
      </c>
      <c r="M34" s="348">
        <v>19.939</v>
      </c>
      <c r="N34" s="356">
        <v>30.4</v>
      </c>
      <c r="O34" s="348">
        <v>8.5030000000000001</v>
      </c>
      <c r="P34" s="356">
        <v>15.728</v>
      </c>
      <c r="Q34" s="348">
        <v>51.228000000000002</v>
      </c>
      <c r="R34" s="356">
        <v>23.163</v>
      </c>
      <c r="S34" s="352">
        <v>5.1340000000000003</v>
      </c>
      <c r="U34" s="795"/>
      <c r="V34" s="797" t="s">
        <v>446</v>
      </c>
      <c r="W34" s="346" t="s">
        <v>285</v>
      </c>
      <c r="X34" s="356">
        <v>13.016</v>
      </c>
      <c r="Y34" s="348">
        <v>20.780999999999999</v>
      </c>
      <c r="Z34" s="356">
        <v>24.14</v>
      </c>
      <c r="AA34" s="348">
        <v>13.339</v>
      </c>
      <c r="AB34" s="356">
        <v>18.571999999999999</v>
      </c>
      <c r="AC34" s="348">
        <v>9.6590000000000007</v>
      </c>
      <c r="AD34" s="356">
        <v>25.332999999999998</v>
      </c>
      <c r="AE34" s="348">
        <v>14.201000000000001</v>
      </c>
      <c r="AF34" s="356">
        <v>19.515999999999998</v>
      </c>
      <c r="AG34" s="348">
        <v>20.117999999999999</v>
      </c>
      <c r="AH34" s="356">
        <v>30.366</v>
      </c>
      <c r="AI34" s="348">
        <v>8.532</v>
      </c>
      <c r="AJ34" s="356">
        <v>15.119</v>
      </c>
      <c r="AK34" s="348">
        <v>55.854999999999997</v>
      </c>
      <c r="AL34" s="356">
        <v>23.212</v>
      </c>
      <c r="AM34" s="352">
        <v>5.2050000000000001</v>
      </c>
    </row>
    <row r="35" spans="1:39" ht="18" customHeight="1">
      <c r="A35" s="795"/>
      <c r="B35" s="798"/>
      <c r="C35" s="346" t="s">
        <v>286</v>
      </c>
      <c r="D35" s="356">
        <v>71.033000000000001</v>
      </c>
      <c r="E35" s="348">
        <v>12.802</v>
      </c>
      <c r="F35" s="356">
        <v>100.876</v>
      </c>
      <c r="G35" s="348">
        <v>9.2949999999999999</v>
      </c>
      <c r="H35" s="356">
        <v>89.861999999999995</v>
      </c>
      <c r="I35" s="348">
        <v>4.2359999999999998</v>
      </c>
      <c r="J35" s="356">
        <v>130.779</v>
      </c>
      <c r="K35" s="348">
        <v>9.2279999999999998</v>
      </c>
      <c r="L35" s="356">
        <v>106.297</v>
      </c>
      <c r="M35" s="348">
        <v>13.647</v>
      </c>
      <c r="N35" s="803"/>
      <c r="O35" s="805"/>
      <c r="P35" s="356">
        <v>95.730999999999995</v>
      </c>
      <c r="Q35" s="348">
        <v>45.3</v>
      </c>
      <c r="R35" s="356">
        <v>94.483000000000004</v>
      </c>
      <c r="S35" s="352">
        <v>3.6640000000000001</v>
      </c>
      <c r="U35" s="795"/>
      <c r="V35" s="798"/>
      <c r="W35" s="346" t="s">
        <v>286</v>
      </c>
      <c r="X35" s="356">
        <v>70.924999999999997</v>
      </c>
      <c r="Y35" s="348">
        <v>13.182</v>
      </c>
      <c r="Z35" s="356">
        <v>100.78400000000001</v>
      </c>
      <c r="AA35" s="348">
        <v>9.5489999999999995</v>
      </c>
      <c r="AB35" s="356">
        <v>89.870999999999995</v>
      </c>
      <c r="AC35" s="348">
        <v>4.2510000000000003</v>
      </c>
      <c r="AD35" s="356">
        <v>130.154</v>
      </c>
      <c r="AE35" s="348">
        <v>9.3719999999999999</v>
      </c>
      <c r="AF35" s="356">
        <v>104.67100000000001</v>
      </c>
      <c r="AG35" s="348">
        <v>14.631</v>
      </c>
      <c r="AH35" s="803"/>
      <c r="AI35" s="805"/>
      <c r="AJ35" s="356">
        <v>95.730999999999995</v>
      </c>
      <c r="AK35" s="348">
        <v>45.3</v>
      </c>
      <c r="AL35" s="356">
        <v>94.228999999999999</v>
      </c>
      <c r="AM35" s="352">
        <v>3.7149999999999999</v>
      </c>
    </row>
    <row r="36" spans="1:39" ht="18" customHeight="1">
      <c r="A36" s="795"/>
      <c r="B36" s="798"/>
      <c r="C36" s="346" t="s">
        <v>287</v>
      </c>
      <c r="D36" s="356">
        <v>247.19300000000001</v>
      </c>
      <c r="E36" s="348">
        <v>2.6440000000000001</v>
      </c>
      <c r="F36" s="356">
        <v>246.52199999999999</v>
      </c>
      <c r="G36" s="348">
        <v>2.8570000000000002</v>
      </c>
      <c r="H36" s="356">
        <v>186.21899999999999</v>
      </c>
      <c r="I36" s="348">
        <v>2.1629999999999998</v>
      </c>
      <c r="J36" s="356">
        <v>174.72399999999999</v>
      </c>
      <c r="K36" s="348">
        <v>9.3030000000000008</v>
      </c>
      <c r="L36" s="356">
        <v>244.52799999999999</v>
      </c>
      <c r="M36" s="348">
        <v>6.9859999999999998</v>
      </c>
      <c r="N36" s="356">
        <v>107.502</v>
      </c>
      <c r="O36" s="348">
        <v>4.6959999999999997</v>
      </c>
      <c r="P36" s="356">
        <v>214.893</v>
      </c>
      <c r="Q36" s="348">
        <v>9.8680000000000003</v>
      </c>
      <c r="R36" s="356">
        <v>217.83</v>
      </c>
      <c r="S36" s="352">
        <v>1.6080000000000001</v>
      </c>
      <c r="U36" s="795"/>
      <c r="V36" s="798"/>
      <c r="W36" s="346" t="s">
        <v>287</v>
      </c>
      <c r="X36" s="356">
        <v>249.107</v>
      </c>
      <c r="Y36" s="348">
        <v>2.6869999999999998</v>
      </c>
      <c r="Z36" s="356">
        <v>246.76499999999999</v>
      </c>
      <c r="AA36" s="348">
        <v>2.9279999999999999</v>
      </c>
      <c r="AB36" s="356">
        <v>186.447</v>
      </c>
      <c r="AC36" s="348">
        <v>2.2080000000000002</v>
      </c>
      <c r="AD36" s="356">
        <v>174.72399999999999</v>
      </c>
      <c r="AE36" s="348">
        <v>9.3030000000000008</v>
      </c>
      <c r="AF36" s="356">
        <v>244.15899999999999</v>
      </c>
      <c r="AG36" s="348">
        <v>7.1820000000000004</v>
      </c>
      <c r="AH36" s="356">
        <v>108.254</v>
      </c>
      <c r="AI36" s="348">
        <v>4.702</v>
      </c>
      <c r="AJ36" s="356">
        <v>215.655</v>
      </c>
      <c r="AK36" s="348">
        <v>10.669</v>
      </c>
      <c r="AL36" s="356">
        <v>218.35400000000001</v>
      </c>
      <c r="AM36" s="352">
        <v>1.64</v>
      </c>
    </row>
    <row r="37" spans="1:39" ht="18" customHeight="1">
      <c r="A37" s="795"/>
      <c r="B37" s="798"/>
      <c r="C37" s="346" t="s">
        <v>288</v>
      </c>
      <c r="D37" s="356">
        <v>329.06400000000002</v>
      </c>
      <c r="E37" s="348">
        <v>3.641</v>
      </c>
      <c r="F37" s="356">
        <v>302.46499999999997</v>
      </c>
      <c r="G37" s="348">
        <v>3.907</v>
      </c>
      <c r="H37" s="356">
        <v>243.30600000000001</v>
      </c>
      <c r="I37" s="348">
        <v>2.8660000000000001</v>
      </c>
      <c r="J37" s="356">
        <v>220.779</v>
      </c>
      <c r="K37" s="348">
        <v>9.3149999999999995</v>
      </c>
      <c r="L37" s="356">
        <v>302.34899999999999</v>
      </c>
      <c r="M37" s="348">
        <v>6.4989999999999997</v>
      </c>
      <c r="N37" s="356">
        <v>158.03100000000001</v>
      </c>
      <c r="O37" s="348">
        <v>3.9609999999999999</v>
      </c>
      <c r="P37" s="356">
        <v>175.70500000000001</v>
      </c>
      <c r="Q37" s="348">
        <v>17.771999999999998</v>
      </c>
      <c r="R37" s="356">
        <v>256.02199999999999</v>
      </c>
      <c r="S37" s="352">
        <v>2.226</v>
      </c>
      <c r="U37" s="795"/>
      <c r="V37" s="798"/>
      <c r="W37" s="346" t="s">
        <v>288</v>
      </c>
      <c r="X37" s="356">
        <v>330.93400000000003</v>
      </c>
      <c r="Y37" s="348">
        <v>3.6949999999999998</v>
      </c>
      <c r="Z37" s="356">
        <v>304.00900000000001</v>
      </c>
      <c r="AA37" s="348">
        <v>4.0720000000000001</v>
      </c>
      <c r="AB37" s="356">
        <v>243.77099999999999</v>
      </c>
      <c r="AC37" s="348">
        <v>2.8780000000000001</v>
      </c>
      <c r="AD37" s="356">
        <v>220.779</v>
      </c>
      <c r="AE37" s="348">
        <v>9.3149999999999995</v>
      </c>
      <c r="AF37" s="356">
        <v>302.70100000000002</v>
      </c>
      <c r="AG37" s="348">
        <v>6.72</v>
      </c>
      <c r="AH37" s="356">
        <v>157.511</v>
      </c>
      <c r="AI37" s="348">
        <v>3.9740000000000002</v>
      </c>
      <c r="AJ37" s="356">
        <v>167.92</v>
      </c>
      <c r="AK37" s="348">
        <v>18.469000000000001</v>
      </c>
      <c r="AL37" s="356">
        <v>255.59100000000001</v>
      </c>
      <c r="AM37" s="352">
        <v>2.27</v>
      </c>
    </row>
    <row r="38" spans="1:39" ht="18" customHeight="1" thickBot="1">
      <c r="A38" s="795"/>
      <c r="B38" s="799"/>
      <c r="C38" s="346" t="s">
        <v>289</v>
      </c>
      <c r="D38" s="356">
        <v>326.25799999999998</v>
      </c>
      <c r="E38" s="348">
        <v>3.8420000000000001</v>
      </c>
      <c r="F38" s="356">
        <v>344.01499999999999</v>
      </c>
      <c r="G38" s="348">
        <v>2.6520000000000001</v>
      </c>
      <c r="H38" s="356">
        <v>291.40100000000001</v>
      </c>
      <c r="I38" s="348">
        <v>2.7749999999999999</v>
      </c>
      <c r="J38" s="356">
        <v>381.10500000000002</v>
      </c>
      <c r="K38" s="348">
        <v>4.1070000000000002</v>
      </c>
      <c r="L38" s="356">
        <v>319.40300000000002</v>
      </c>
      <c r="M38" s="348">
        <v>5.3330000000000002</v>
      </c>
      <c r="N38" s="356">
        <v>251.26499999999999</v>
      </c>
      <c r="O38" s="348">
        <v>2.694</v>
      </c>
      <c r="P38" s="356">
        <v>227.679</v>
      </c>
      <c r="Q38" s="348">
        <v>13.939</v>
      </c>
      <c r="R38" s="356">
        <v>307.33999999999997</v>
      </c>
      <c r="S38" s="352">
        <v>1.4910000000000001</v>
      </c>
      <c r="U38" s="795"/>
      <c r="V38" s="799"/>
      <c r="W38" s="346" t="s">
        <v>289</v>
      </c>
      <c r="X38" s="356">
        <v>327.45600000000002</v>
      </c>
      <c r="Y38" s="348">
        <v>4.0839999999999996</v>
      </c>
      <c r="Z38" s="356">
        <v>342.14699999999999</v>
      </c>
      <c r="AA38" s="348">
        <v>2.734</v>
      </c>
      <c r="AB38" s="356">
        <v>292.27999999999997</v>
      </c>
      <c r="AC38" s="348">
        <v>2.827</v>
      </c>
      <c r="AD38" s="356">
        <v>383.50599999999997</v>
      </c>
      <c r="AE38" s="348">
        <v>4.1870000000000003</v>
      </c>
      <c r="AF38" s="356">
        <v>317.82400000000001</v>
      </c>
      <c r="AG38" s="348">
        <v>5.3979999999999997</v>
      </c>
      <c r="AH38" s="356">
        <v>251.643</v>
      </c>
      <c r="AI38" s="348">
        <v>2.694</v>
      </c>
      <c r="AJ38" s="356">
        <v>212.83500000000001</v>
      </c>
      <c r="AK38" s="348">
        <v>15.282999999999999</v>
      </c>
      <c r="AL38" s="356">
        <v>306.779</v>
      </c>
      <c r="AM38" s="352">
        <v>1.528</v>
      </c>
    </row>
    <row r="39" spans="1:39" ht="27.75" customHeight="1" thickTop="1" thickBot="1">
      <c r="A39" s="796"/>
      <c r="B39" s="588"/>
      <c r="C39" s="585" t="s">
        <v>105</v>
      </c>
      <c r="D39" s="240">
        <v>236.99600000000001</v>
      </c>
      <c r="E39" s="358">
        <v>2.6459999999999999</v>
      </c>
      <c r="F39" s="240">
        <v>200.15799999999999</v>
      </c>
      <c r="G39" s="358">
        <v>3.7069999999999999</v>
      </c>
      <c r="H39" s="240">
        <v>164.17400000000001</v>
      </c>
      <c r="I39" s="358">
        <v>2.71</v>
      </c>
      <c r="J39" s="240">
        <v>192.40899999999999</v>
      </c>
      <c r="K39" s="358">
        <v>7.226</v>
      </c>
      <c r="L39" s="240">
        <v>179.328</v>
      </c>
      <c r="M39" s="358">
        <v>7.5940000000000003</v>
      </c>
      <c r="N39" s="240">
        <v>138.75899999999999</v>
      </c>
      <c r="O39" s="358">
        <v>4.109</v>
      </c>
      <c r="P39" s="240">
        <v>171.41900000000001</v>
      </c>
      <c r="Q39" s="358">
        <v>9.3840000000000003</v>
      </c>
      <c r="R39" s="240">
        <v>184.93799999999999</v>
      </c>
      <c r="S39" s="360">
        <v>1.5529999999999999</v>
      </c>
      <c r="U39" s="796"/>
      <c r="V39" s="588"/>
      <c r="W39" s="585" t="s">
        <v>105</v>
      </c>
      <c r="X39" s="240">
        <v>237.51300000000001</v>
      </c>
      <c r="Y39" s="358">
        <v>2.7269999999999999</v>
      </c>
      <c r="Z39" s="240">
        <v>197.68799999999999</v>
      </c>
      <c r="AA39" s="358">
        <v>3.82</v>
      </c>
      <c r="AB39" s="240">
        <v>163.809</v>
      </c>
      <c r="AC39" s="358">
        <v>2.7559999999999998</v>
      </c>
      <c r="AD39" s="240">
        <v>189.22800000000001</v>
      </c>
      <c r="AE39" s="358">
        <v>7.4580000000000002</v>
      </c>
      <c r="AF39" s="240">
        <v>178.09399999999999</v>
      </c>
      <c r="AG39" s="358">
        <v>7.7560000000000002</v>
      </c>
      <c r="AH39" s="240">
        <v>138.23400000000001</v>
      </c>
      <c r="AI39" s="358">
        <v>4.149</v>
      </c>
      <c r="AJ39" s="240">
        <v>164.43100000000001</v>
      </c>
      <c r="AK39" s="358">
        <v>10.042</v>
      </c>
      <c r="AL39" s="240">
        <v>183.411</v>
      </c>
      <c r="AM39" s="360">
        <v>1.5920000000000001</v>
      </c>
    </row>
    <row r="40" spans="1:39" ht="15.75" customHeight="1" thickTop="1"/>
  </sheetData>
  <mergeCells count="84">
    <mergeCell ref="AH30:AI30"/>
    <mergeCell ref="AJ30:AK30"/>
    <mergeCell ref="AL30:AM30"/>
    <mergeCell ref="A29:C31"/>
    <mergeCell ref="N35:O35"/>
    <mergeCell ref="AH35:AI35"/>
    <mergeCell ref="P30:Q30"/>
    <mergeCell ref="R30:S30"/>
    <mergeCell ref="X30:Y30"/>
    <mergeCell ref="Z30:AA30"/>
    <mergeCell ref="AB30:AC30"/>
    <mergeCell ref="AD30:AE30"/>
    <mergeCell ref="AH22:AI22"/>
    <mergeCell ref="X17:Y17"/>
    <mergeCell ref="Z17:AA17"/>
    <mergeCell ref="AB17:AC17"/>
    <mergeCell ref="AD17:AE17"/>
    <mergeCell ref="AF17:AG17"/>
    <mergeCell ref="AH17:AI17"/>
    <mergeCell ref="AH9:AI9"/>
    <mergeCell ref="D16:S16"/>
    <mergeCell ref="X16:AM16"/>
    <mergeCell ref="D17:E17"/>
    <mergeCell ref="F17:G17"/>
    <mergeCell ref="AJ17:AK17"/>
    <mergeCell ref="AL17:AM17"/>
    <mergeCell ref="U16:W18"/>
    <mergeCell ref="A15:S15"/>
    <mergeCell ref="U15:AM15"/>
    <mergeCell ref="H17:I17"/>
    <mergeCell ref="J17:K17"/>
    <mergeCell ref="L17:M17"/>
    <mergeCell ref="N17:O17"/>
    <mergeCell ref="P17:Q17"/>
    <mergeCell ref="R17:S17"/>
    <mergeCell ref="AH4:AI4"/>
    <mergeCell ref="C1:S1"/>
    <mergeCell ref="W1:AM1"/>
    <mergeCell ref="D3:S3"/>
    <mergeCell ref="X3:AM3"/>
    <mergeCell ref="D4:E4"/>
    <mergeCell ref="F4:G4"/>
    <mergeCell ref="H4:I4"/>
    <mergeCell ref="J4:K4"/>
    <mergeCell ref="AL4:AM4"/>
    <mergeCell ref="L4:M4"/>
    <mergeCell ref="AJ4:AK4"/>
    <mergeCell ref="X4:Y4"/>
    <mergeCell ref="AB4:AC4"/>
    <mergeCell ref="Z4:AA4"/>
    <mergeCell ref="AD4:AE4"/>
    <mergeCell ref="AF4:AG4"/>
    <mergeCell ref="A3:C5"/>
    <mergeCell ref="A6:A13"/>
    <mergeCell ref="B8:B12"/>
    <mergeCell ref="U3:W5"/>
    <mergeCell ref="U6:U13"/>
    <mergeCell ref="V8:V12"/>
    <mergeCell ref="N4:O4"/>
    <mergeCell ref="P4:Q4"/>
    <mergeCell ref="R4:S4"/>
    <mergeCell ref="N9:O9"/>
    <mergeCell ref="U19:U26"/>
    <mergeCell ref="V21:V25"/>
    <mergeCell ref="A16:C18"/>
    <mergeCell ref="A19:A26"/>
    <mergeCell ref="B21:B25"/>
    <mergeCell ref="N22:O22"/>
    <mergeCell ref="A28:S28"/>
    <mergeCell ref="U28:AM28"/>
    <mergeCell ref="A32:A39"/>
    <mergeCell ref="B34:B38"/>
    <mergeCell ref="U29:W31"/>
    <mergeCell ref="U32:U39"/>
    <mergeCell ref="V34:V38"/>
    <mergeCell ref="D29:S29"/>
    <mergeCell ref="X29:AM29"/>
    <mergeCell ref="D30:E30"/>
    <mergeCell ref="F30:G30"/>
    <mergeCell ref="H30:I30"/>
    <mergeCell ref="J30:K30"/>
    <mergeCell ref="L30:M30"/>
    <mergeCell ref="N30:O30"/>
    <mergeCell ref="AF30:AG30"/>
  </mergeCells>
  <printOptions horizontalCentered="1"/>
  <pageMargins left="0.78740157480314965" right="0.78740157480314965" top="0.98425196850393704" bottom="1.1811023622047245" header="0.51181102362204722" footer="0.51181102362204722"/>
  <pageSetup paperSize="9" scale="82" orientation="landscape" r:id="rId1"/>
  <headerFooter scaleWithDoc="0" alignWithMargins="0">
    <oddHeader>&amp;L&amp;G</oddHeader>
    <oddFooter>&amp;L&amp;D&amp;RTabel &amp;A</oddFooter>
  </headerFooter>
  <rowBreaks count="1" manualBreakCount="1">
    <brk id="26" max="16383" man="1"/>
  </rowBreaks>
  <colBreaks count="1" manualBreakCount="1">
    <brk id="19"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
    <tabColor theme="5" tint="0.59999389629810485"/>
  </sheetPr>
  <dimension ref="A1:M24"/>
  <sheetViews>
    <sheetView zoomScaleNormal="100" workbookViewId="0">
      <selection activeCell="H19" sqref="H19"/>
    </sheetView>
  </sheetViews>
  <sheetFormatPr defaultColWidth="11.42578125" defaultRowHeight="12.75"/>
  <cols>
    <col min="1" max="1" width="29.5703125" customWidth="1"/>
    <col min="2" max="2" width="10.5703125" customWidth="1"/>
    <col min="3" max="3" width="8" customWidth="1"/>
    <col min="4" max="4" width="7.5703125" customWidth="1"/>
    <col min="5" max="5" width="10.140625" customWidth="1"/>
    <col min="6" max="6" width="8.28515625" customWidth="1"/>
    <col min="7" max="8" width="11" customWidth="1"/>
    <col min="9" max="9" width="10.85546875" customWidth="1"/>
    <col min="10" max="10" width="8.140625" customWidth="1"/>
    <col min="11" max="11" width="8.28515625" customWidth="1"/>
    <col min="12" max="12" width="5.42578125" customWidth="1"/>
  </cols>
  <sheetData>
    <row r="1" spans="1:13" ht="18.75" customHeight="1">
      <c r="A1" s="635" t="s">
        <v>20</v>
      </c>
      <c r="B1" s="636"/>
      <c r="C1" s="635"/>
      <c r="D1" s="635"/>
      <c r="E1" s="635"/>
      <c r="F1" s="635"/>
      <c r="G1" s="635"/>
      <c r="H1" s="635"/>
      <c r="I1" s="635"/>
      <c r="J1" s="635"/>
      <c r="K1" s="635"/>
    </row>
    <row r="2" spans="1:13" ht="10.5" customHeight="1">
      <c r="A2" s="54"/>
      <c r="B2" s="53">
        <f>SUM(B15:B19,B8:B9,B5,B12:B13)</f>
        <v>4346.8820000000005</v>
      </c>
      <c r="C2" s="12"/>
      <c r="D2" s="55"/>
      <c r="E2" s="54"/>
      <c r="F2" s="12"/>
      <c r="G2" s="55"/>
      <c r="H2" s="12"/>
      <c r="I2" s="54"/>
      <c r="J2" s="12"/>
      <c r="K2" s="55"/>
    </row>
    <row r="3" spans="1:13" ht="39.75" customHeight="1">
      <c r="A3" s="637" t="s">
        <v>21</v>
      </c>
      <c r="B3" s="639" t="s">
        <v>148</v>
      </c>
      <c r="C3" s="640"/>
      <c r="D3" s="641" t="s">
        <v>22</v>
      </c>
      <c r="E3" s="643" t="s">
        <v>23</v>
      </c>
      <c r="F3" s="644"/>
      <c r="G3" s="645" t="s">
        <v>24</v>
      </c>
      <c r="H3" s="647" t="s">
        <v>25</v>
      </c>
      <c r="I3" s="649" t="s">
        <v>26</v>
      </c>
      <c r="J3" s="650"/>
      <c r="K3" s="641" t="s">
        <v>24</v>
      </c>
    </row>
    <row r="4" spans="1:13" ht="21.75" customHeight="1">
      <c r="A4" s="638"/>
      <c r="B4" s="13" t="s">
        <v>27</v>
      </c>
      <c r="C4" s="14" t="s">
        <v>28</v>
      </c>
      <c r="D4" s="642"/>
      <c r="E4" s="13" t="s">
        <v>27</v>
      </c>
      <c r="F4" s="15" t="s">
        <v>28</v>
      </c>
      <c r="G4" s="646"/>
      <c r="H4" s="648"/>
      <c r="I4" s="13" t="s">
        <v>27</v>
      </c>
      <c r="J4" s="15" t="s">
        <v>28</v>
      </c>
      <c r="K4" s="642"/>
      <c r="M4" s="543" t="s">
        <v>428</v>
      </c>
    </row>
    <row r="5" spans="1:13" ht="16.899999999999999" customHeight="1">
      <c r="A5" s="16" t="s">
        <v>29</v>
      </c>
      <c r="B5" s="17">
        <v>2325.6460000000002</v>
      </c>
      <c r="C5" s="18">
        <f t="shared" ref="C5:C19" si="0">B5/$B$20*100</f>
        <v>51.293554331905789</v>
      </c>
      <c r="D5" s="19">
        <v>1.095</v>
      </c>
      <c r="E5" s="20">
        <v>1076.521</v>
      </c>
      <c r="F5" s="18">
        <f>E5/$E20*100</f>
        <v>75.325435920400793</v>
      </c>
      <c r="G5" s="48">
        <v>2.048</v>
      </c>
      <c r="H5" s="21">
        <f>E5/$B5*100</f>
        <v>46.289117088327281</v>
      </c>
      <c r="I5" s="22">
        <v>1249.125</v>
      </c>
      <c r="J5" s="18">
        <f t="shared" ref="J5:J11" si="1">I5/$I$20*100</f>
        <v>40.231662455628062</v>
      </c>
      <c r="K5" s="19">
        <v>1.85</v>
      </c>
      <c r="M5" s="544"/>
    </row>
    <row r="6" spans="1:13" ht="16.899999999999999" customHeight="1">
      <c r="A6" s="23" t="s">
        <v>30</v>
      </c>
      <c r="B6" s="24">
        <v>2117.8739999999998</v>
      </c>
      <c r="C6" s="18">
        <f t="shared" si="0"/>
        <v>46.711014955470702</v>
      </c>
      <c r="D6" s="25">
        <v>1.2050000000000001</v>
      </c>
      <c r="E6" s="26">
        <v>997.99900000000002</v>
      </c>
      <c r="F6" s="27">
        <f t="shared" ref="F6:F19" si="2">E6/$E$20*100</f>
        <v>69.831159562260353</v>
      </c>
      <c r="G6" s="49">
        <v>2.1520000000000001</v>
      </c>
      <c r="H6" s="28">
        <f>E6/$B6*100</f>
        <v>47.122680574953947</v>
      </c>
      <c r="I6" s="29">
        <v>1119.875</v>
      </c>
      <c r="J6" s="27">
        <f t="shared" si="1"/>
        <v>36.068794550182304</v>
      </c>
      <c r="K6" s="25">
        <v>1.994</v>
      </c>
      <c r="M6" s="545" t="s">
        <v>429</v>
      </c>
    </row>
    <row r="7" spans="1:13" ht="16.899999999999999" customHeight="1">
      <c r="A7" s="30" t="s">
        <v>31</v>
      </c>
      <c r="B7" s="24">
        <v>207.77199999999999</v>
      </c>
      <c r="C7" s="18">
        <f t="shared" si="0"/>
        <v>4.5825393764350757</v>
      </c>
      <c r="D7" s="25">
        <v>5.2409999999999997</v>
      </c>
      <c r="E7" s="26">
        <v>78.521000000000001</v>
      </c>
      <c r="F7" s="27">
        <f t="shared" si="2"/>
        <v>5.4942063869685693</v>
      </c>
      <c r="G7" s="49">
        <v>8.6440000000000001</v>
      </c>
      <c r="H7" s="28">
        <f>E7/$B7*100</f>
        <v>37.791906512908383</v>
      </c>
      <c r="I7" s="29">
        <v>129.25</v>
      </c>
      <c r="J7" s="27">
        <f t="shared" si="1"/>
        <v>4.1628679054457534</v>
      </c>
      <c r="K7" s="25">
        <v>6.7060000000000004</v>
      </c>
      <c r="M7" s="546" t="s">
        <v>430</v>
      </c>
    </row>
    <row r="8" spans="1:13" ht="16.899999999999999" customHeight="1">
      <c r="A8" s="31" t="s">
        <v>32</v>
      </c>
      <c r="B8" s="32">
        <v>61.555</v>
      </c>
      <c r="C8" s="18">
        <f t="shared" si="0"/>
        <v>1.35763342181074</v>
      </c>
      <c r="D8" s="25">
        <v>9.7810000000000006</v>
      </c>
      <c r="E8" s="33">
        <v>9.7639999999999993</v>
      </c>
      <c r="F8" s="27">
        <f t="shared" si="2"/>
        <v>0.68319852220885002</v>
      </c>
      <c r="G8" s="49">
        <v>24.489000000000001</v>
      </c>
      <c r="H8" s="28">
        <f>E8/$B8*100</f>
        <v>15.862237023799853</v>
      </c>
      <c r="I8" s="34">
        <v>51.790999999999997</v>
      </c>
      <c r="J8" s="27">
        <f t="shared" si="1"/>
        <v>1.6680780788467389</v>
      </c>
      <c r="K8" s="25">
        <v>10.662000000000001</v>
      </c>
      <c r="M8" s="546" t="s">
        <v>32</v>
      </c>
    </row>
    <row r="9" spans="1:13" ht="16.899999999999999" customHeight="1">
      <c r="A9" s="31" t="s">
        <v>33</v>
      </c>
      <c r="B9" s="32">
        <v>1221.039</v>
      </c>
      <c r="C9" s="18">
        <f t="shared" si="0"/>
        <v>26.93076688708252</v>
      </c>
      <c r="D9" s="25">
        <v>1.88</v>
      </c>
      <c r="E9" s="33">
        <v>33.65</v>
      </c>
      <c r="F9" s="27">
        <f t="shared" si="2"/>
        <v>2.3545299336673291</v>
      </c>
      <c r="G9" s="49">
        <v>13.257</v>
      </c>
      <c r="H9" s="28">
        <f>E9/$B9*100</f>
        <v>2.7558497312534653</v>
      </c>
      <c r="I9" s="34">
        <v>1187.3889999999999</v>
      </c>
      <c r="J9" s="27">
        <f t="shared" si="1"/>
        <v>38.243277055159204</v>
      </c>
      <c r="K9" s="25">
        <v>1.917</v>
      </c>
      <c r="M9" s="546" t="s">
        <v>33</v>
      </c>
    </row>
    <row r="10" spans="1:13" ht="16.899999999999999" customHeight="1">
      <c r="A10" s="23" t="s">
        <v>34</v>
      </c>
      <c r="B10" s="24">
        <v>976.91800000000001</v>
      </c>
      <c r="C10" s="18">
        <f t="shared" si="0"/>
        <v>21.546527937105104</v>
      </c>
      <c r="D10" s="25">
        <v>2.1819999999999999</v>
      </c>
      <c r="E10" s="26">
        <v>4.3419999999999996</v>
      </c>
      <c r="F10" s="27">
        <f t="shared" si="2"/>
        <v>0.30381482829074424</v>
      </c>
      <c r="G10" s="49">
        <v>35.816000000000003</v>
      </c>
      <c r="H10" s="28">
        <f t="shared" ref="H10:H20" si="3">E10/$B10*100</f>
        <v>0.44445900270032895</v>
      </c>
      <c r="I10" s="29">
        <v>972.57600000000002</v>
      </c>
      <c r="J10" s="27">
        <f t="shared" si="1"/>
        <v>31.324606700246104</v>
      </c>
      <c r="K10" s="25">
        <v>2.1880000000000002</v>
      </c>
      <c r="M10" s="547"/>
    </row>
    <row r="11" spans="1:13" ht="16.899999999999999" customHeight="1">
      <c r="A11" s="35" t="s">
        <v>35</v>
      </c>
      <c r="B11" s="24">
        <v>244.12100000000001</v>
      </c>
      <c r="C11" s="18">
        <f t="shared" si="0"/>
        <v>5.3842389499774139</v>
      </c>
      <c r="D11" s="25">
        <v>4.8140000000000001</v>
      </c>
      <c r="E11" s="26">
        <v>29.308</v>
      </c>
      <c r="F11" s="27">
        <f t="shared" si="2"/>
        <v>2.0507151053765851</v>
      </c>
      <c r="G11" s="49">
        <v>14.175000000000001</v>
      </c>
      <c r="H11" s="28">
        <f t="shared" si="3"/>
        <v>12.00552185186854</v>
      </c>
      <c r="I11" s="29">
        <v>214.81299999999999</v>
      </c>
      <c r="J11" s="27">
        <f t="shared" si="1"/>
        <v>6.9186703549131039</v>
      </c>
      <c r="K11" s="25">
        <v>5.15</v>
      </c>
      <c r="M11" s="546"/>
    </row>
    <row r="12" spans="1:13" ht="16.899999999999999" customHeight="1">
      <c r="A12" s="31" t="s">
        <v>36</v>
      </c>
      <c r="B12" s="32">
        <v>227.78800000000001</v>
      </c>
      <c r="C12" s="18">
        <f t="shared" si="0"/>
        <v>5.0240045794399304</v>
      </c>
      <c r="D12" s="25">
        <v>4.9939999999999998</v>
      </c>
      <c r="E12" s="33">
        <v>209.08500000000001</v>
      </c>
      <c r="F12" s="27">
        <f t="shared" si="2"/>
        <v>14.629922471941562</v>
      </c>
      <c r="G12" s="49">
        <v>5.2240000000000002</v>
      </c>
      <c r="H12" s="28">
        <f t="shared" si="3"/>
        <v>91.789295309673903</v>
      </c>
      <c r="I12" s="34">
        <v>18.702000000000002</v>
      </c>
      <c r="J12" s="27">
        <f t="shared" ref="J12:J19" si="4">I12/$I$20*100</f>
        <v>0.60235168717714882</v>
      </c>
      <c r="K12" s="25">
        <v>17.713000000000001</v>
      </c>
      <c r="M12" s="546" t="s">
        <v>36</v>
      </c>
    </row>
    <row r="13" spans="1:13" ht="16.899999999999999" customHeight="1">
      <c r="A13" s="31" t="s">
        <v>37</v>
      </c>
      <c r="B13" s="32">
        <v>79.253</v>
      </c>
      <c r="C13" s="18">
        <f t="shared" si="0"/>
        <v>1.7479737077210071</v>
      </c>
      <c r="D13" s="25">
        <v>8.609</v>
      </c>
      <c r="E13" s="33">
        <v>31.817</v>
      </c>
      <c r="F13" s="27">
        <f t="shared" si="2"/>
        <v>2.2262727756164464</v>
      </c>
      <c r="G13" s="49">
        <v>13.609</v>
      </c>
      <c r="H13" s="28">
        <f t="shared" si="3"/>
        <v>40.146114342674728</v>
      </c>
      <c r="I13" s="34">
        <v>47.436</v>
      </c>
      <c r="J13" s="27">
        <f t="shared" si="4"/>
        <v>1.5278127811429381</v>
      </c>
      <c r="K13" s="25">
        <v>11.145</v>
      </c>
      <c r="L13" s="36"/>
      <c r="M13" s="546" t="s">
        <v>37</v>
      </c>
    </row>
    <row r="14" spans="1:13" ht="16.899999999999999" customHeight="1">
      <c r="A14" s="31" t="s">
        <v>146</v>
      </c>
      <c r="B14" s="32">
        <f>'3.'!B5-B2</f>
        <v>187.11068249459913</v>
      </c>
      <c r="C14" s="18">
        <f t="shared" si="0"/>
        <v>4.126841298553904</v>
      </c>
      <c r="D14" s="67"/>
      <c r="E14" s="33">
        <v>0</v>
      </c>
      <c r="F14" s="27">
        <f t="shared" si="2"/>
        <v>0</v>
      </c>
      <c r="G14" s="68"/>
      <c r="H14" s="28">
        <f t="shared" si="3"/>
        <v>0</v>
      </c>
      <c r="I14" s="34">
        <f>B14</f>
        <v>187.11068249459913</v>
      </c>
      <c r="J14" s="27">
        <f t="shared" si="4"/>
        <v>6.0264375622655111</v>
      </c>
      <c r="K14" s="67"/>
      <c r="M14" s="546" t="s">
        <v>38</v>
      </c>
    </row>
    <row r="15" spans="1:13" ht="16.899999999999999" customHeight="1">
      <c r="A15" s="31" t="s">
        <v>39</v>
      </c>
      <c r="B15" s="32">
        <v>201.035</v>
      </c>
      <c r="C15" s="18">
        <f t="shared" si="0"/>
        <v>4.4339506937490398</v>
      </c>
      <c r="D15" s="25">
        <v>5.3319999999999999</v>
      </c>
      <c r="E15" s="33">
        <v>1.0489999999999999</v>
      </c>
      <c r="F15" s="27">
        <f t="shared" si="2"/>
        <v>7.339975929916874E-2</v>
      </c>
      <c r="G15" s="49">
        <v>65.62</v>
      </c>
      <c r="H15" s="28">
        <f t="shared" si="3"/>
        <v>0.52179968662173248</v>
      </c>
      <c r="I15" s="34">
        <v>199.98599999999999</v>
      </c>
      <c r="J15" s="27">
        <f t="shared" si="4"/>
        <v>6.4411241852106338</v>
      </c>
      <c r="K15" s="25">
        <v>5.3470000000000004</v>
      </c>
      <c r="M15" s="546" t="s">
        <v>39</v>
      </c>
    </row>
    <row r="16" spans="1:13" ht="16.899999999999999" customHeight="1">
      <c r="A16" s="31" t="s">
        <v>40</v>
      </c>
      <c r="B16" s="32">
        <v>65.147999999999996</v>
      </c>
      <c r="C16" s="18">
        <f t="shared" si="0"/>
        <v>1.4368792488689155</v>
      </c>
      <c r="D16" s="25">
        <v>9.5039999999999996</v>
      </c>
      <c r="E16" s="33">
        <v>10.997</v>
      </c>
      <c r="F16" s="27">
        <f t="shared" si="2"/>
        <v>0.76947297713342111</v>
      </c>
      <c r="G16" s="49">
        <v>23.082999999999998</v>
      </c>
      <c r="H16" s="28">
        <f t="shared" si="3"/>
        <v>16.880027015411063</v>
      </c>
      <c r="I16" s="34">
        <v>54.151000000000003</v>
      </c>
      <c r="J16" s="27">
        <f t="shared" si="4"/>
        <v>1.7440886649732534</v>
      </c>
      <c r="K16" s="25">
        <v>10.428000000000001</v>
      </c>
      <c r="M16" s="546" t="s">
        <v>40</v>
      </c>
    </row>
    <row r="17" spans="1:13" ht="16.899999999999999" customHeight="1">
      <c r="A17" s="31" t="s">
        <v>41</v>
      </c>
      <c r="B17" s="32">
        <v>80.861000000000004</v>
      </c>
      <c r="C17" s="18">
        <f t="shared" si="0"/>
        <v>1.7834391376986152</v>
      </c>
      <c r="D17" s="25">
        <v>8.516</v>
      </c>
      <c r="E17" s="33">
        <v>35.69</v>
      </c>
      <c r="F17" s="27">
        <f t="shared" si="2"/>
        <v>2.4972711242967898</v>
      </c>
      <c r="G17" s="49">
        <v>12.872999999999999</v>
      </c>
      <c r="H17" s="28">
        <f t="shared" si="3"/>
        <v>44.137470474023324</v>
      </c>
      <c r="I17" s="34">
        <v>45.170999999999999</v>
      </c>
      <c r="J17" s="27">
        <f t="shared" si="4"/>
        <v>1.4548619431867706</v>
      </c>
      <c r="K17" s="25">
        <v>11.432</v>
      </c>
      <c r="M17" s="546" t="s">
        <v>41</v>
      </c>
    </row>
    <row r="18" spans="1:13" ht="16.899999999999999" customHeight="1">
      <c r="A18" s="37" t="s">
        <v>42</v>
      </c>
      <c r="B18" s="38">
        <v>33.393000000000001</v>
      </c>
      <c r="C18" s="18">
        <f t="shared" si="0"/>
        <v>0.73650317365812756</v>
      </c>
      <c r="D18" s="39">
        <v>13.288</v>
      </c>
      <c r="E18" s="40">
        <v>1.1259999999999999</v>
      </c>
      <c r="F18" s="41">
        <f t="shared" si="2"/>
        <v>7.8787539533712106E-2</v>
      </c>
      <c r="G18" s="51">
        <v>65.62</v>
      </c>
      <c r="H18" s="42">
        <f t="shared" si="3"/>
        <v>3.3719641841104417</v>
      </c>
      <c r="I18" s="43">
        <v>32.265999999999998</v>
      </c>
      <c r="J18" s="41">
        <f t="shared" si="4"/>
        <v>1.0392193101517422</v>
      </c>
      <c r="K18" s="39">
        <v>13.51</v>
      </c>
      <c r="M18" s="546" t="s">
        <v>42</v>
      </c>
    </row>
    <row r="19" spans="1:13" ht="16.899999999999999" customHeight="1">
      <c r="A19" s="44" t="s">
        <v>43</v>
      </c>
      <c r="B19" s="45">
        <v>51.164000000000001</v>
      </c>
      <c r="C19" s="18">
        <f t="shared" si="0"/>
        <v>1.1284535195114078</v>
      </c>
      <c r="D19" s="46">
        <v>10.744</v>
      </c>
      <c r="E19" s="47">
        <v>19.460999999999999</v>
      </c>
      <c r="F19" s="50">
        <f t="shared" si="2"/>
        <v>1.3617089759019283</v>
      </c>
      <c r="G19" s="52">
        <v>17.359000000000002</v>
      </c>
      <c r="H19" s="56">
        <f t="shared" si="3"/>
        <v>38.036510046126175</v>
      </c>
      <c r="I19" s="57">
        <v>31.702999999999999</v>
      </c>
      <c r="J19" s="50">
        <f t="shared" si="4"/>
        <v>1.0210862762580017</v>
      </c>
      <c r="K19" s="46">
        <v>13.641999999999999</v>
      </c>
      <c r="M19" s="546" t="s">
        <v>43</v>
      </c>
    </row>
    <row r="20" spans="1:13" ht="18" customHeight="1">
      <c r="A20" s="58" t="s">
        <v>44</v>
      </c>
      <c r="B20" s="59">
        <f>SUM(B12:B19,B8:B9,B5)</f>
        <v>4533.9926824945996</v>
      </c>
      <c r="C20" s="61">
        <f>SUM(C12:C19,C8:C9,C5)</f>
        <v>100</v>
      </c>
      <c r="D20" s="62"/>
      <c r="E20" s="59">
        <f>SUM(E12:E19,E8:E9,E5)</f>
        <v>1429.1599999999999</v>
      </c>
      <c r="F20" s="61">
        <f>SUM(F12:F19,F8:F9,F5)</f>
        <v>100</v>
      </c>
      <c r="G20" s="528">
        <v>1.679</v>
      </c>
      <c r="H20" s="63">
        <f t="shared" si="3"/>
        <v>31.521003673382133</v>
      </c>
      <c r="I20" s="59">
        <f>SUM(I12:I19,I8:I9,I5)</f>
        <v>3104.8306824945989</v>
      </c>
      <c r="J20" s="61">
        <f>SUM(J12:J19,J8:J9,J5)</f>
        <v>100</v>
      </c>
      <c r="K20" s="206">
        <v>0.82199999999999995</v>
      </c>
    </row>
    <row r="21" spans="1:13" ht="33.75" customHeight="1">
      <c r="A21" s="632" t="s">
        <v>147</v>
      </c>
      <c r="B21" s="633"/>
      <c r="C21" s="633"/>
      <c r="D21" s="633"/>
      <c r="E21" s="633"/>
      <c r="F21" s="633"/>
      <c r="G21" s="633"/>
      <c r="H21" s="633"/>
      <c r="I21" s="64"/>
      <c r="J21" s="65"/>
      <c r="K21" s="55"/>
    </row>
    <row r="22" spans="1:13" ht="31.5" customHeight="1">
      <c r="A22" s="634" t="s">
        <v>45</v>
      </c>
      <c r="B22" s="634"/>
      <c r="C22" s="634"/>
      <c r="D22" s="634"/>
      <c r="E22" s="634"/>
      <c r="F22" s="634"/>
      <c r="G22" s="634"/>
      <c r="H22" s="634"/>
      <c r="I22" s="64"/>
      <c r="J22" s="64"/>
      <c r="K22" s="66"/>
    </row>
    <row r="23" spans="1:13" ht="15.75" customHeight="1">
      <c r="A23" s="12"/>
      <c r="B23" s="12"/>
      <c r="C23" s="12"/>
      <c r="D23" s="12"/>
      <c r="E23" s="12"/>
      <c r="F23" s="12"/>
      <c r="G23" s="12"/>
      <c r="H23" s="12"/>
      <c r="I23" s="64"/>
      <c r="J23" s="64"/>
      <c r="K23" s="66"/>
    </row>
    <row r="24" spans="1:13" ht="15" customHeight="1">
      <c r="A24" s="12"/>
      <c r="B24" s="12"/>
      <c r="C24" s="12"/>
      <c r="D24" s="12"/>
      <c r="E24" s="12"/>
      <c r="F24" s="12"/>
      <c r="G24" s="12"/>
      <c r="H24" s="12"/>
    </row>
  </sheetData>
  <mergeCells count="11">
    <mergeCell ref="A21:H21"/>
    <mergeCell ref="A22:H22"/>
    <mergeCell ref="A1:K1"/>
    <mergeCell ref="A3:A4"/>
    <mergeCell ref="B3:C3"/>
    <mergeCell ref="D3:D4"/>
    <mergeCell ref="E3:F3"/>
    <mergeCell ref="G3:G4"/>
    <mergeCell ref="H3:H4"/>
    <mergeCell ref="I3:J3"/>
    <mergeCell ref="K3:K4"/>
  </mergeCells>
  <hyperlinks>
    <hyperlink ref="A1:K1" location="'0'!A1" display="EESTI   ÜLDPINDALA  JAOTUS  MAAKATEGOORIATE  JÄRGI"/>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0">
    <tabColor theme="5" tint="0.59999389629810485"/>
  </sheetPr>
  <dimension ref="A1:Y71"/>
  <sheetViews>
    <sheetView topLeftCell="A19" zoomScaleNormal="100" workbookViewId="0">
      <selection activeCell="H19" sqref="H19"/>
    </sheetView>
  </sheetViews>
  <sheetFormatPr defaultColWidth="11.42578125" defaultRowHeight="12.75"/>
  <cols>
    <col min="1" max="1" width="13" customWidth="1"/>
    <col min="2" max="2" width="6.42578125" customWidth="1"/>
    <col min="3" max="3" width="24.42578125" customWidth="1"/>
    <col min="4" max="8" width="8.7109375" customWidth="1"/>
    <col min="9" max="9" width="8.85546875" customWidth="1"/>
    <col min="10" max="12" width="8.7109375" customWidth="1"/>
    <col min="13" max="13" width="10.140625" customWidth="1"/>
    <col min="14" max="14" width="12.140625" customWidth="1"/>
    <col min="16" max="16" width="23.7109375" customWidth="1"/>
    <col min="17" max="25" width="8.85546875" customWidth="1"/>
  </cols>
  <sheetData>
    <row r="1" spans="1:25" ht="27" customHeight="1">
      <c r="A1" s="635" t="s">
        <v>152</v>
      </c>
      <c r="B1" s="636"/>
      <c r="C1" s="635"/>
      <c r="D1" s="635"/>
      <c r="E1" s="635"/>
      <c r="F1" s="635"/>
      <c r="G1" s="635"/>
      <c r="H1" s="635"/>
      <c r="I1" s="635"/>
      <c r="J1" s="635"/>
      <c r="K1" s="635"/>
      <c r="L1" s="635"/>
      <c r="N1" s="635" t="s">
        <v>179</v>
      </c>
      <c r="O1" s="635"/>
      <c r="P1" s="635"/>
      <c r="Q1" s="635"/>
      <c r="R1" s="635"/>
      <c r="S1" s="635"/>
      <c r="T1" s="635"/>
      <c r="U1" s="635"/>
      <c r="V1" s="635"/>
      <c r="W1" s="635"/>
      <c r="X1" s="635"/>
      <c r="Y1" s="635"/>
    </row>
    <row r="2" spans="1:25" ht="10.5" customHeight="1">
      <c r="C2" s="64"/>
      <c r="D2" s="64"/>
      <c r="E2" s="64"/>
      <c r="F2" s="64"/>
      <c r="G2" s="64"/>
      <c r="H2" s="64"/>
      <c r="I2" s="64"/>
      <c r="J2" s="64"/>
      <c r="K2" s="64"/>
      <c r="L2" s="64"/>
      <c r="P2" s="64"/>
      <c r="Q2" s="64"/>
      <c r="R2" s="64"/>
      <c r="S2" s="64"/>
      <c r="T2" s="64"/>
      <c r="U2" s="64"/>
      <c r="V2" s="64"/>
      <c r="W2" s="64"/>
      <c r="X2" s="64"/>
      <c r="Y2" s="64"/>
    </row>
    <row r="3" spans="1:25" ht="18.75" customHeight="1">
      <c r="A3" s="830" t="s">
        <v>182</v>
      </c>
      <c r="B3" s="831"/>
      <c r="C3" s="831"/>
      <c r="D3" s="817" t="s">
        <v>44</v>
      </c>
      <c r="E3" s="817"/>
      <c r="F3" s="817"/>
      <c r="G3" s="818" t="s">
        <v>74</v>
      </c>
      <c r="H3" s="818"/>
      <c r="I3" s="818"/>
      <c r="J3" s="819" t="s">
        <v>26</v>
      </c>
      <c r="K3" s="819"/>
      <c r="L3" s="820"/>
      <c r="N3" s="830" t="s">
        <v>182</v>
      </c>
      <c r="O3" s="831"/>
      <c r="P3" s="831"/>
      <c r="Q3" s="817" t="s">
        <v>44</v>
      </c>
      <c r="R3" s="817"/>
      <c r="S3" s="817"/>
      <c r="T3" s="818" t="s">
        <v>74</v>
      </c>
      <c r="U3" s="818"/>
      <c r="V3" s="818"/>
      <c r="W3" s="819" t="s">
        <v>26</v>
      </c>
      <c r="X3" s="819"/>
      <c r="Y3" s="820"/>
    </row>
    <row r="4" spans="1:25" ht="20.25" customHeight="1">
      <c r="A4" s="832" t="s">
        <v>180</v>
      </c>
      <c r="B4" s="834" t="s">
        <v>181</v>
      </c>
      <c r="C4" s="834" t="s">
        <v>62</v>
      </c>
      <c r="D4" s="821" t="s">
        <v>77</v>
      </c>
      <c r="E4" s="821"/>
      <c r="F4" s="822" t="s">
        <v>78</v>
      </c>
      <c r="G4" s="821" t="s">
        <v>77</v>
      </c>
      <c r="H4" s="821"/>
      <c r="I4" s="822" t="s">
        <v>78</v>
      </c>
      <c r="J4" s="824" t="s">
        <v>77</v>
      </c>
      <c r="K4" s="824"/>
      <c r="L4" s="815" t="s">
        <v>78</v>
      </c>
      <c r="N4" s="832" t="s">
        <v>180</v>
      </c>
      <c r="O4" s="834" t="s">
        <v>181</v>
      </c>
      <c r="P4" s="834" t="s">
        <v>62</v>
      </c>
      <c r="Q4" s="821" t="s">
        <v>77</v>
      </c>
      <c r="R4" s="821"/>
      <c r="S4" s="822" t="s">
        <v>78</v>
      </c>
      <c r="T4" s="821" t="s">
        <v>77</v>
      </c>
      <c r="U4" s="821"/>
      <c r="V4" s="822" t="s">
        <v>78</v>
      </c>
      <c r="W4" s="824" t="s">
        <v>77</v>
      </c>
      <c r="X4" s="824"/>
      <c r="Y4" s="815" t="s">
        <v>78</v>
      </c>
    </row>
    <row r="5" spans="1:25" ht="18.75" customHeight="1">
      <c r="A5" s="833"/>
      <c r="B5" s="835"/>
      <c r="C5" s="835"/>
      <c r="D5" s="372" t="s">
        <v>27</v>
      </c>
      <c r="E5" s="373" t="s">
        <v>28</v>
      </c>
      <c r="F5" s="823"/>
      <c r="G5" s="372" t="s">
        <v>27</v>
      </c>
      <c r="H5" s="373" t="s">
        <v>28</v>
      </c>
      <c r="I5" s="823"/>
      <c r="J5" s="594" t="s">
        <v>27</v>
      </c>
      <c r="K5" s="595" t="s">
        <v>28</v>
      </c>
      <c r="L5" s="816"/>
      <c r="N5" s="833"/>
      <c r="O5" s="835"/>
      <c r="P5" s="835"/>
      <c r="Q5" s="372" t="s">
        <v>27</v>
      </c>
      <c r="R5" s="373" t="s">
        <v>28</v>
      </c>
      <c r="S5" s="823"/>
      <c r="T5" s="372" t="s">
        <v>27</v>
      </c>
      <c r="U5" s="373" t="s">
        <v>28</v>
      </c>
      <c r="V5" s="823"/>
      <c r="W5" s="594" t="s">
        <v>27</v>
      </c>
      <c r="X5" s="595" t="s">
        <v>28</v>
      </c>
      <c r="Y5" s="816"/>
    </row>
    <row r="6" spans="1:25" ht="21" customHeight="1">
      <c r="A6" s="827" t="s">
        <v>183</v>
      </c>
      <c r="B6" s="379" t="s">
        <v>154</v>
      </c>
      <c r="C6" s="371" t="s">
        <v>184</v>
      </c>
      <c r="D6" s="363">
        <v>36.472000000000001</v>
      </c>
      <c r="E6" s="144">
        <f>D6/$D$42*100</f>
        <v>1.5682531082774886</v>
      </c>
      <c r="F6" s="400">
        <v>12.688000000000001</v>
      </c>
      <c r="G6" s="363">
        <v>12.571</v>
      </c>
      <c r="H6" s="144">
        <f>G6/$G$42*100</f>
        <v>1.1677431280950394</v>
      </c>
      <c r="I6" s="408">
        <v>21.597999999999999</v>
      </c>
      <c r="J6" s="596">
        <v>23.902000000000001</v>
      </c>
      <c r="K6" s="597">
        <f>J6/$J$42*100</f>
        <v>1.9135009814878268</v>
      </c>
      <c r="L6" s="598">
        <v>15.667</v>
      </c>
      <c r="N6" s="827" t="s">
        <v>183</v>
      </c>
      <c r="O6" s="379" t="s">
        <v>154</v>
      </c>
      <c r="P6" s="371" t="s">
        <v>184</v>
      </c>
      <c r="Q6" s="363">
        <v>27.712</v>
      </c>
      <c r="R6" s="144">
        <f>Q6/$Q$42*100</f>
        <v>1.4447690725992286</v>
      </c>
      <c r="S6" s="400">
        <v>14.567</v>
      </c>
      <c r="T6" s="363">
        <v>4.8140000000000001</v>
      </c>
      <c r="U6" s="144">
        <f>T6/$T$42*100</f>
        <v>0.67173748934276045</v>
      </c>
      <c r="V6" s="408">
        <v>34.127000000000002</v>
      </c>
      <c r="W6" s="596">
        <v>22.896999999999998</v>
      </c>
      <c r="X6" s="597">
        <f>W6/$W$42*100</f>
        <v>1.905790032660698</v>
      </c>
      <c r="Y6" s="598">
        <v>15.983000000000001</v>
      </c>
    </row>
    <row r="7" spans="1:25" ht="19.5" customHeight="1">
      <c r="A7" s="828"/>
      <c r="B7" s="380" t="s">
        <v>153</v>
      </c>
      <c r="C7" s="364" t="s">
        <v>185</v>
      </c>
      <c r="D7" s="366">
        <v>1.4870000000000001</v>
      </c>
      <c r="E7" s="147">
        <f>D7/$D$42*100</f>
        <v>6.3939251261478008E-2</v>
      </c>
      <c r="F7" s="401">
        <v>56.753999999999998</v>
      </c>
      <c r="G7" s="366">
        <v>0.46899999999999997</v>
      </c>
      <c r="H7" s="147">
        <f t="shared" ref="H7:H41" si="0">G7/$G$42*100</f>
        <v>4.3566265776515276E-2</v>
      </c>
      <c r="I7" s="401"/>
      <c r="J7" s="599">
        <v>1.018</v>
      </c>
      <c r="K7" s="600">
        <f t="shared" ref="K7:K41" si="1">J7/$J$42*100</f>
        <v>8.1497113176914382E-2</v>
      </c>
      <c r="L7" s="601">
        <v>65.614000000000004</v>
      </c>
      <c r="N7" s="828"/>
      <c r="O7" s="380" t="s">
        <v>153</v>
      </c>
      <c r="P7" s="364" t="s">
        <v>185</v>
      </c>
      <c r="Q7" s="366">
        <v>1.1739999999999999</v>
      </c>
      <c r="R7" s="147">
        <f t="shared" ref="R7:R41" si="2">Q7/$Q$42*100</f>
        <v>6.1206657449173432E-2</v>
      </c>
      <c r="S7" s="401">
        <v>62.216999999999999</v>
      </c>
      <c r="T7" s="366">
        <v>0.156</v>
      </c>
      <c r="U7" s="147">
        <f t="shared" ref="U7:U41" si="3">T7/$T$42*100</f>
        <v>2.1767978466445913E-2</v>
      </c>
      <c r="V7" s="401"/>
      <c r="W7" s="599">
        <v>1.018</v>
      </c>
      <c r="X7" s="600">
        <f t="shared" ref="X7:X41" si="4">W7/$W$42*100</f>
        <v>8.4731373247525471E-2</v>
      </c>
      <c r="Y7" s="601">
        <v>65.614000000000004</v>
      </c>
    </row>
    <row r="8" spans="1:25" ht="19.5" customHeight="1">
      <c r="A8" s="828"/>
      <c r="B8" s="381" t="s">
        <v>155</v>
      </c>
      <c r="C8" s="367" t="s">
        <v>186</v>
      </c>
      <c r="D8" s="369">
        <v>2.609</v>
      </c>
      <c r="E8" s="370">
        <f>D8/$D$42*100</f>
        <v>0.1121839317694661</v>
      </c>
      <c r="F8" s="402">
        <v>45.037999999999997</v>
      </c>
      <c r="G8" s="369">
        <v>0.83899999999999997</v>
      </c>
      <c r="H8" s="370">
        <f t="shared" si="0"/>
        <v>7.7936240909373802E-2</v>
      </c>
      <c r="I8" s="402">
        <v>74.5</v>
      </c>
      <c r="J8" s="602">
        <v>1.7689999999999999</v>
      </c>
      <c r="K8" s="603">
        <f t="shared" si="1"/>
        <v>0.14161924676813512</v>
      </c>
      <c r="L8" s="604">
        <v>54.512</v>
      </c>
      <c r="N8" s="828"/>
      <c r="O8" s="381" t="s">
        <v>155</v>
      </c>
      <c r="P8" s="367" t="s">
        <v>186</v>
      </c>
      <c r="Q8" s="369">
        <v>2.14</v>
      </c>
      <c r="R8" s="370">
        <f t="shared" si="2"/>
        <v>0.11156920523103166</v>
      </c>
      <c r="S8" s="402">
        <v>49.103000000000002</v>
      </c>
      <c r="T8" s="369">
        <v>0.52700000000000002</v>
      </c>
      <c r="U8" s="370">
        <f t="shared" si="3"/>
        <v>7.3536696486006387E-2</v>
      </c>
      <c r="V8" s="402">
        <v>88.36</v>
      </c>
      <c r="W8" s="602">
        <v>1.613</v>
      </c>
      <c r="X8" s="603">
        <f t="shared" si="4"/>
        <v>0.13425511301400644</v>
      </c>
      <c r="Y8" s="604">
        <v>56.753999999999998</v>
      </c>
    </row>
    <row r="9" spans="1:25" ht="19.5" customHeight="1">
      <c r="A9" s="829"/>
      <c r="B9" s="393"/>
      <c r="C9" s="394" t="s">
        <v>187</v>
      </c>
      <c r="D9" s="395">
        <v>40.567999999999998</v>
      </c>
      <c r="E9" s="396">
        <f>D9/$D$42*100</f>
        <v>1.7443762913084324</v>
      </c>
      <c r="F9" s="403">
        <v>12.005000000000001</v>
      </c>
      <c r="G9" s="395">
        <v>13.879</v>
      </c>
      <c r="H9" s="396">
        <f t="shared" si="0"/>
        <v>1.2892456347809285</v>
      </c>
      <c r="I9" s="403">
        <v>20.495000000000001</v>
      </c>
      <c r="J9" s="605">
        <v>26.689</v>
      </c>
      <c r="K9" s="606">
        <f t="shared" si="1"/>
        <v>2.136617341432876</v>
      </c>
      <c r="L9" s="607">
        <v>14.82</v>
      </c>
      <c r="N9" s="829"/>
      <c r="O9" s="393"/>
      <c r="P9" s="394" t="s">
        <v>187</v>
      </c>
      <c r="Q9" s="395">
        <v>31.026</v>
      </c>
      <c r="R9" s="396">
        <f t="shared" si="2"/>
        <v>1.6175449352794338</v>
      </c>
      <c r="S9" s="403">
        <v>13.736000000000001</v>
      </c>
      <c r="T9" s="395">
        <v>5.4980000000000002</v>
      </c>
      <c r="U9" s="396">
        <f t="shared" si="3"/>
        <v>0.76718170261871566</v>
      </c>
      <c r="V9" s="403">
        <v>32.220999999999997</v>
      </c>
      <c r="W9" s="605">
        <v>25.529</v>
      </c>
      <c r="X9" s="606">
        <f t="shared" si="4"/>
        <v>2.1248597520983079</v>
      </c>
      <c r="Y9" s="607">
        <v>15.179</v>
      </c>
    </row>
    <row r="10" spans="1:25" ht="19.5" customHeight="1">
      <c r="A10" s="825" t="s">
        <v>365</v>
      </c>
      <c r="B10" s="362" t="s">
        <v>157</v>
      </c>
      <c r="C10" s="371" t="s">
        <v>188</v>
      </c>
      <c r="D10" s="363">
        <v>3.306</v>
      </c>
      <c r="E10" s="144">
        <f t="shared" ref="E10:E41" si="5">D10/$D$42*100</f>
        <v>0.14215411208503448</v>
      </c>
      <c r="F10" s="400">
        <v>40.914000000000001</v>
      </c>
      <c r="G10" s="363">
        <v>2.2490000000000001</v>
      </c>
      <c r="H10" s="144">
        <f t="shared" si="0"/>
        <v>0.20891371371296988</v>
      </c>
      <c r="I10" s="400">
        <v>49.103000000000002</v>
      </c>
      <c r="J10" s="596">
        <v>1.0569999999999999</v>
      </c>
      <c r="K10" s="597">
        <f t="shared" si="1"/>
        <v>8.4619301206285358E-2</v>
      </c>
      <c r="L10" s="598">
        <v>65.614000000000004</v>
      </c>
      <c r="N10" s="825" t="s">
        <v>365</v>
      </c>
      <c r="O10" s="362" t="s">
        <v>157</v>
      </c>
      <c r="P10" s="371" t="s">
        <v>188</v>
      </c>
      <c r="Q10" s="363">
        <v>1.4770000000000001</v>
      </c>
      <c r="R10" s="144">
        <f t="shared" si="2"/>
        <v>7.7003605666464373E-2</v>
      </c>
      <c r="S10" s="400">
        <v>59.298000000000002</v>
      </c>
      <c r="T10" s="363">
        <v>0.73199999999999998</v>
      </c>
      <c r="U10" s="144">
        <f t="shared" si="3"/>
        <v>0.10214205280409236</v>
      </c>
      <c r="V10" s="400">
        <v>74.5</v>
      </c>
      <c r="W10" s="596">
        <v>0.74399999999999999</v>
      </c>
      <c r="X10" s="597">
        <f t="shared" si="4"/>
        <v>6.1925483002120779E-2</v>
      </c>
      <c r="Y10" s="598">
        <v>74.5</v>
      </c>
    </row>
    <row r="11" spans="1:25" ht="19.5" customHeight="1">
      <c r="A11" s="762"/>
      <c r="B11" s="368" t="s">
        <v>156</v>
      </c>
      <c r="C11" s="367" t="s">
        <v>189</v>
      </c>
      <c r="D11" s="369">
        <v>5.0010000000000003</v>
      </c>
      <c r="E11" s="370">
        <f t="shared" si="5"/>
        <v>0.21503711873480263</v>
      </c>
      <c r="F11" s="402">
        <v>33.619</v>
      </c>
      <c r="G11" s="369">
        <v>4.3120000000000003</v>
      </c>
      <c r="H11" s="370">
        <f t="shared" si="0"/>
        <v>0.40054954803482701</v>
      </c>
      <c r="I11" s="402">
        <v>35.801000000000002</v>
      </c>
      <c r="J11" s="602">
        <v>0.68899999999999995</v>
      </c>
      <c r="K11" s="603">
        <f t="shared" si="1"/>
        <v>5.5158655185554031E-2</v>
      </c>
      <c r="L11" s="604"/>
      <c r="N11" s="762"/>
      <c r="O11" s="368" t="s">
        <v>156</v>
      </c>
      <c r="P11" s="367" t="s">
        <v>189</v>
      </c>
      <c r="Q11" s="369">
        <v>3.0329999999999999</v>
      </c>
      <c r="R11" s="370">
        <f t="shared" si="2"/>
        <v>0.15812588760080326</v>
      </c>
      <c r="S11" s="402">
        <v>42.828000000000003</v>
      </c>
      <c r="T11" s="369">
        <v>2.343</v>
      </c>
      <c r="U11" s="370">
        <f t="shared" si="3"/>
        <v>0.32693829196719726</v>
      </c>
      <c r="V11" s="402">
        <v>47.628</v>
      </c>
      <c r="W11" s="602">
        <v>0.68899999999999995</v>
      </c>
      <c r="X11" s="603">
        <f t="shared" si="4"/>
        <v>5.7347658317824207E-2</v>
      </c>
      <c r="Y11" s="604">
        <v>80.55</v>
      </c>
    </row>
    <row r="12" spans="1:25" ht="19.5" customHeight="1">
      <c r="A12" s="826"/>
      <c r="B12" s="393"/>
      <c r="C12" s="394" t="s">
        <v>187</v>
      </c>
      <c r="D12" s="395">
        <v>8.3070000000000004</v>
      </c>
      <c r="E12" s="396">
        <f t="shared" si="5"/>
        <v>0.35719123081983711</v>
      </c>
      <c r="F12" s="403">
        <v>26.402000000000001</v>
      </c>
      <c r="G12" s="395">
        <v>6.5609999999999999</v>
      </c>
      <c r="H12" s="396">
        <f t="shared" si="0"/>
        <v>0.60946326174779686</v>
      </c>
      <c r="I12" s="403">
        <v>29.535</v>
      </c>
      <c r="J12" s="605">
        <v>1.746</v>
      </c>
      <c r="K12" s="606">
        <f t="shared" si="1"/>
        <v>0.1397779563918394</v>
      </c>
      <c r="L12" s="607">
        <v>54.512</v>
      </c>
      <c r="N12" s="826"/>
      <c r="O12" s="393"/>
      <c r="P12" s="394" t="s">
        <v>187</v>
      </c>
      <c r="Q12" s="395">
        <v>4.51</v>
      </c>
      <c r="R12" s="396">
        <f t="shared" si="2"/>
        <v>0.23512949326726765</v>
      </c>
      <c r="S12" s="403">
        <v>35.216000000000001</v>
      </c>
      <c r="T12" s="395">
        <v>3.0760000000000001</v>
      </c>
      <c r="U12" s="396">
        <f t="shared" si="3"/>
        <v>0.42921988309479248</v>
      </c>
      <c r="V12" s="403">
        <v>41.838000000000001</v>
      </c>
      <c r="W12" s="605">
        <v>1.4339999999999999</v>
      </c>
      <c r="X12" s="606">
        <f t="shared" si="4"/>
        <v>0.1193563744960231</v>
      </c>
      <c r="Y12" s="607">
        <v>59.298000000000002</v>
      </c>
    </row>
    <row r="13" spans="1:25" ht="19.5" customHeight="1">
      <c r="A13" s="825" t="s">
        <v>195</v>
      </c>
      <c r="B13" s="362" t="s">
        <v>160</v>
      </c>
      <c r="C13" s="371" t="s">
        <v>190</v>
      </c>
      <c r="D13" s="363">
        <v>204.58699999999999</v>
      </c>
      <c r="E13" s="144">
        <f t="shared" si="5"/>
        <v>8.7970004020390036</v>
      </c>
      <c r="F13" s="400">
        <v>5.1680000000000001</v>
      </c>
      <c r="G13" s="363">
        <v>106.95699999999999</v>
      </c>
      <c r="H13" s="144">
        <f t="shared" si="0"/>
        <v>9.9354308926625681</v>
      </c>
      <c r="I13" s="400">
        <v>7.3049999999999997</v>
      </c>
      <c r="J13" s="596">
        <v>97.63</v>
      </c>
      <c r="K13" s="597">
        <f t="shared" si="1"/>
        <v>7.8158773668586941</v>
      </c>
      <c r="L13" s="598">
        <v>7.6619999999999999</v>
      </c>
      <c r="N13" s="825" t="s">
        <v>195</v>
      </c>
      <c r="O13" s="362" t="s">
        <v>160</v>
      </c>
      <c r="P13" s="371" t="s">
        <v>190</v>
      </c>
      <c r="Q13" s="363">
        <v>168.50800000000001</v>
      </c>
      <c r="R13" s="144">
        <f t="shared" si="2"/>
        <v>8.7851886145190097</v>
      </c>
      <c r="S13" s="400">
        <v>5.742</v>
      </c>
      <c r="T13" s="363">
        <v>74.159000000000006</v>
      </c>
      <c r="U13" s="144">
        <f t="shared" si="3"/>
        <v>10.348022532648478</v>
      </c>
      <c r="V13" s="400">
        <v>8.8309999999999995</v>
      </c>
      <c r="W13" s="596">
        <v>94.349000000000004</v>
      </c>
      <c r="X13" s="597">
        <f t="shared" si="4"/>
        <v>7.85296692979448</v>
      </c>
      <c r="Y13" s="598">
        <v>7.8</v>
      </c>
    </row>
    <row r="14" spans="1:25" ht="19.5" customHeight="1">
      <c r="A14" s="762"/>
      <c r="B14" s="365" t="s">
        <v>158</v>
      </c>
      <c r="C14" s="364" t="s">
        <v>191</v>
      </c>
      <c r="D14" s="366">
        <v>56.808</v>
      </c>
      <c r="E14" s="147">
        <f t="shared" si="5"/>
        <v>2.4426771927787772</v>
      </c>
      <c r="F14" s="401">
        <v>10.121</v>
      </c>
      <c r="G14" s="366">
        <v>29.553999999999998</v>
      </c>
      <c r="H14" s="147">
        <f t="shared" si="0"/>
        <v>2.7453249866932463</v>
      </c>
      <c r="I14" s="401">
        <v>14.096</v>
      </c>
      <c r="J14" s="599">
        <v>27.254999999999999</v>
      </c>
      <c r="K14" s="600">
        <f t="shared" si="1"/>
        <v>2.1819290959104136</v>
      </c>
      <c r="L14" s="601">
        <v>14.692</v>
      </c>
      <c r="N14" s="762"/>
      <c r="O14" s="365" t="s">
        <v>158</v>
      </c>
      <c r="P14" s="364" t="s">
        <v>191</v>
      </c>
      <c r="Q14" s="366">
        <v>48.95</v>
      </c>
      <c r="R14" s="147">
        <f t="shared" si="2"/>
        <v>2.5520152318032707</v>
      </c>
      <c r="S14" s="401">
        <v>10.929</v>
      </c>
      <c r="T14" s="366">
        <v>22.007999999999999</v>
      </c>
      <c r="U14" s="147">
        <f t="shared" si="3"/>
        <v>3.0709594236509079</v>
      </c>
      <c r="V14" s="401">
        <v>16.318000000000001</v>
      </c>
      <c r="W14" s="599">
        <v>26.942</v>
      </c>
      <c r="X14" s="600">
        <f t="shared" si="4"/>
        <v>2.2424682298966907</v>
      </c>
      <c r="Y14" s="601">
        <v>14.776999999999999</v>
      </c>
    </row>
    <row r="15" spans="1:25" ht="19.5" customHeight="1">
      <c r="A15" s="762"/>
      <c r="B15" s="365" t="s">
        <v>162</v>
      </c>
      <c r="C15" s="364" t="s">
        <v>192</v>
      </c>
      <c r="D15" s="366">
        <v>49.279000000000003</v>
      </c>
      <c r="E15" s="147">
        <f t="shared" si="5"/>
        <v>2.1189390470170641</v>
      </c>
      <c r="F15" s="401">
        <v>10.893000000000001</v>
      </c>
      <c r="G15" s="366">
        <v>32.17</v>
      </c>
      <c r="H15" s="147">
        <f t="shared" si="0"/>
        <v>2.9883300000650244</v>
      </c>
      <c r="I15" s="401">
        <v>13.499000000000001</v>
      </c>
      <c r="J15" s="599">
        <v>17.11</v>
      </c>
      <c r="K15" s="600">
        <f t="shared" si="1"/>
        <v>1.3697599277573722</v>
      </c>
      <c r="L15" s="601">
        <v>18.459</v>
      </c>
      <c r="N15" s="762"/>
      <c r="O15" s="365" t="s">
        <v>162</v>
      </c>
      <c r="P15" s="364" t="s">
        <v>192</v>
      </c>
      <c r="Q15" s="366">
        <v>36.479999999999997</v>
      </c>
      <c r="R15" s="147">
        <f t="shared" si="2"/>
        <v>1.90189000319067</v>
      </c>
      <c r="S15" s="401">
        <v>12.661</v>
      </c>
      <c r="T15" s="366">
        <v>20.620999999999999</v>
      </c>
      <c r="U15" s="147">
        <f t="shared" si="3"/>
        <v>2.8774197689524432</v>
      </c>
      <c r="V15" s="401">
        <v>16.863</v>
      </c>
      <c r="W15" s="599">
        <v>15.86</v>
      </c>
      <c r="X15" s="600">
        <f t="shared" si="4"/>
        <v>1.3200781725989723</v>
      </c>
      <c r="Y15" s="601">
        <v>19.161999999999999</v>
      </c>
    </row>
    <row r="16" spans="1:25" ht="19.5" customHeight="1">
      <c r="A16" s="762"/>
      <c r="B16" s="365" t="s">
        <v>161</v>
      </c>
      <c r="C16" s="364" t="s">
        <v>193</v>
      </c>
      <c r="D16" s="366">
        <v>131.773</v>
      </c>
      <c r="E16" s="147">
        <f t="shared" si="5"/>
        <v>5.6660840326017086</v>
      </c>
      <c r="F16" s="401">
        <v>6.55</v>
      </c>
      <c r="G16" s="366">
        <v>87.575000000000003</v>
      </c>
      <c r="H16" s="147">
        <f t="shared" si="0"/>
        <v>8.1350015466488816</v>
      </c>
      <c r="I16" s="401">
        <v>8.1039999999999992</v>
      </c>
      <c r="J16" s="599">
        <v>44.198</v>
      </c>
      <c r="K16" s="600">
        <f t="shared" si="1"/>
        <v>3.5383196544138129</v>
      </c>
      <c r="L16" s="601">
        <v>11.502000000000001</v>
      </c>
      <c r="N16" s="762"/>
      <c r="O16" s="365" t="s">
        <v>161</v>
      </c>
      <c r="P16" s="364" t="s">
        <v>193</v>
      </c>
      <c r="Q16" s="366">
        <v>101.239</v>
      </c>
      <c r="R16" s="147">
        <f t="shared" si="2"/>
        <v>5.2781097048525298</v>
      </c>
      <c r="S16" s="401">
        <v>7.52</v>
      </c>
      <c r="T16" s="366">
        <v>59.851999999999997</v>
      </c>
      <c r="U16" s="147">
        <f t="shared" si="3"/>
        <v>8.3516477382930816</v>
      </c>
      <c r="V16" s="401">
        <v>9.8610000000000007</v>
      </c>
      <c r="W16" s="599">
        <v>41.386000000000003</v>
      </c>
      <c r="X16" s="600">
        <f t="shared" si="4"/>
        <v>3.4446882251690467</v>
      </c>
      <c r="Y16" s="601">
        <v>11.89</v>
      </c>
    </row>
    <row r="17" spans="1:25" ht="19.5" customHeight="1">
      <c r="A17" s="762"/>
      <c r="B17" s="368" t="s">
        <v>159</v>
      </c>
      <c r="C17" s="367" t="s">
        <v>194</v>
      </c>
      <c r="D17" s="369">
        <v>72.680000000000007</v>
      </c>
      <c r="E17" s="370">
        <f t="shared" si="5"/>
        <v>3.1251545270236858</v>
      </c>
      <c r="F17" s="402">
        <v>8.9280000000000008</v>
      </c>
      <c r="G17" s="369">
        <v>50.685000000000002</v>
      </c>
      <c r="H17" s="370">
        <f t="shared" si="0"/>
        <v>4.708222134078202</v>
      </c>
      <c r="I17" s="402">
        <v>10.739000000000001</v>
      </c>
      <c r="J17" s="602">
        <v>21.995000000000001</v>
      </c>
      <c r="K17" s="603">
        <f t="shared" si="1"/>
        <v>1.7608339924619174</v>
      </c>
      <c r="L17" s="604">
        <v>16.318000000000001</v>
      </c>
      <c r="N17" s="762"/>
      <c r="O17" s="368" t="s">
        <v>159</v>
      </c>
      <c r="P17" s="367" t="s">
        <v>194</v>
      </c>
      <c r="Q17" s="369">
        <v>53.292999999999999</v>
      </c>
      <c r="R17" s="370">
        <f t="shared" si="2"/>
        <v>2.7784381562511071</v>
      </c>
      <c r="S17" s="402">
        <v>10.462999999999999</v>
      </c>
      <c r="T17" s="369">
        <v>33.210999999999999</v>
      </c>
      <c r="U17" s="370">
        <f t="shared" si="3"/>
        <v>4.6342072618534305</v>
      </c>
      <c r="V17" s="402">
        <v>13.273999999999999</v>
      </c>
      <c r="W17" s="602">
        <v>20.082000000000001</v>
      </c>
      <c r="X17" s="603">
        <f t="shared" si="4"/>
        <v>1.6714886420007922</v>
      </c>
      <c r="Y17" s="604">
        <v>17.056999999999999</v>
      </c>
    </row>
    <row r="18" spans="1:25" ht="19.5" customHeight="1">
      <c r="A18" s="826"/>
      <c r="B18" s="378"/>
      <c r="C18" s="394" t="s">
        <v>187</v>
      </c>
      <c r="D18" s="395">
        <v>515.12800000000004</v>
      </c>
      <c r="E18" s="396">
        <f t="shared" si="5"/>
        <v>22.149898200284223</v>
      </c>
      <c r="F18" s="403">
        <v>3.0110000000000001</v>
      </c>
      <c r="G18" s="395">
        <v>306.94099999999997</v>
      </c>
      <c r="H18" s="396">
        <f t="shared" si="0"/>
        <v>28.512309560147919</v>
      </c>
      <c r="I18" s="403">
        <v>4.1180000000000003</v>
      </c>
      <c r="J18" s="605">
        <v>208.18700000000001</v>
      </c>
      <c r="K18" s="606">
        <f t="shared" si="1"/>
        <v>16.666639981298896</v>
      </c>
      <c r="L18" s="607">
        <v>5.1189999999999998</v>
      </c>
      <c r="N18" s="826"/>
      <c r="O18" s="378"/>
      <c r="P18" s="394" t="s">
        <v>187</v>
      </c>
      <c r="Q18" s="395">
        <v>408.47</v>
      </c>
      <c r="R18" s="396">
        <f t="shared" si="2"/>
        <v>21.295641710616589</v>
      </c>
      <c r="S18" s="403">
        <v>3.4790000000000001</v>
      </c>
      <c r="T18" s="395">
        <v>209.85</v>
      </c>
      <c r="U18" s="396">
        <f t="shared" si="3"/>
        <v>29.282117187074842</v>
      </c>
      <c r="V18" s="403">
        <v>5.0979999999999999</v>
      </c>
      <c r="W18" s="605">
        <v>198.62</v>
      </c>
      <c r="X18" s="606">
        <f t="shared" si="4"/>
        <v>16.531773432636061</v>
      </c>
      <c r="Y18" s="607">
        <v>5.2539999999999996</v>
      </c>
    </row>
    <row r="19" spans="1:25" ht="19.5" customHeight="1">
      <c r="A19" s="825" t="s">
        <v>366</v>
      </c>
      <c r="B19" s="362" t="s">
        <v>164</v>
      </c>
      <c r="C19" s="371" t="s">
        <v>196</v>
      </c>
      <c r="D19" s="363">
        <v>324.69600000000003</v>
      </c>
      <c r="E19" s="144">
        <f t="shared" si="5"/>
        <v>13.961546151712753</v>
      </c>
      <c r="F19" s="400">
        <v>3.9870000000000001</v>
      </c>
      <c r="G19" s="363">
        <v>110.465</v>
      </c>
      <c r="H19" s="144">
        <f t="shared" si="0"/>
        <v>10.261295413651942</v>
      </c>
      <c r="I19" s="400">
        <v>7.1849999999999996</v>
      </c>
      <c r="J19" s="596">
        <v>214.23099999999999</v>
      </c>
      <c r="K19" s="597">
        <f t="shared" si="1"/>
        <v>17.150499069748079</v>
      </c>
      <c r="L19" s="598">
        <v>5.0410000000000004</v>
      </c>
      <c r="N19" s="825" t="s">
        <v>366</v>
      </c>
      <c r="O19" s="362" t="s">
        <v>164</v>
      </c>
      <c r="P19" s="371" t="s">
        <v>196</v>
      </c>
      <c r="Q19" s="363">
        <v>293.64</v>
      </c>
      <c r="R19" s="144">
        <f t="shared" si="2"/>
        <v>15.308963282261745</v>
      </c>
      <c r="S19" s="400">
        <v>4.2229999999999999</v>
      </c>
      <c r="T19" s="363">
        <v>82.703000000000003</v>
      </c>
      <c r="U19" s="144">
        <f t="shared" si="3"/>
        <v>11.540237968656902</v>
      </c>
      <c r="V19" s="400">
        <v>8.3539999999999992</v>
      </c>
      <c r="W19" s="596">
        <v>210.93700000000001</v>
      </c>
      <c r="X19" s="597">
        <f t="shared" si="4"/>
        <v>17.556956462390254</v>
      </c>
      <c r="Y19" s="598">
        <v>5.0839999999999996</v>
      </c>
    </row>
    <row r="20" spans="1:25" ht="19.5" customHeight="1">
      <c r="A20" s="762"/>
      <c r="B20" s="382" t="s">
        <v>163</v>
      </c>
      <c r="C20" s="383" t="s">
        <v>197</v>
      </c>
      <c r="D20" s="384">
        <v>211.874</v>
      </c>
      <c r="E20" s="385">
        <f t="shared" si="5"/>
        <v>9.1103328323970327</v>
      </c>
      <c r="F20" s="404">
        <v>5.0709999999999997</v>
      </c>
      <c r="G20" s="384">
        <v>63.484000000000002</v>
      </c>
      <c r="H20" s="385">
        <f t="shared" si="0"/>
        <v>5.8971445982010575</v>
      </c>
      <c r="I20" s="404">
        <v>9.5719999999999992</v>
      </c>
      <c r="J20" s="608">
        <v>148.38999999999999</v>
      </c>
      <c r="K20" s="609">
        <f t="shared" si="1"/>
        <v>11.879525171240003</v>
      </c>
      <c r="L20" s="610">
        <v>6.1470000000000002</v>
      </c>
      <c r="N20" s="762"/>
      <c r="O20" s="382" t="s">
        <v>163</v>
      </c>
      <c r="P20" s="383" t="s">
        <v>197</v>
      </c>
      <c r="Q20" s="384">
        <v>185.79900000000001</v>
      </c>
      <c r="R20" s="385">
        <f t="shared" si="2"/>
        <v>9.6866573657572204</v>
      </c>
      <c r="S20" s="404">
        <v>5.4480000000000004</v>
      </c>
      <c r="T20" s="384">
        <v>42.148000000000003</v>
      </c>
      <c r="U20" s="385">
        <f t="shared" si="3"/>
        <v>5.8812612589984772</v>
      </c>
      <c r="V20" s="404">
        <v>11.778</v>
      </c>
      <c r="W20" s="608">
        <v>143.65100000000001</v>
      </c>
      <c r="X20" s="609">
        <f t="shared" si="4"/>
        <v>11.956528976797918</v>
      </c>
      <c r="Y20" s="610">
        <v>6.2530000000000001</v>
      </c>
    </row>
    <row r="21" spans="1:25" ht="19.5" customHeight="1">
      <c r="A21" s="826"/>
      <c r="B21" s="378"/>
      <c r="C21" s="394" t="s">
        <v>187</v>
      </c>
      <c r="D21" s="395">
        <v>536.57000000000005</v>
      </c>
      <c r="E21" s="396">
        <f t="shared" si="5"/>
        <v>23.071878984109787</v>
      </c>
      <c r="F21" s="403">
        <v>2.9329999999999998</v>
      </c>
      <c r="G21" s="395">
        <v>173.94900000000001</v>
      </c>
      <c r="H21" s="396">
        <f t="shared" si="0"/>
        <v>16.158440011852999</v>
      </c>
      <c r="I21" s="403">
        <v>5.6470000000000002</v>
      </c>
      <c r="J21" s="605">
        <v>362.62099999999998</v>
      </c>
      <c r="K21" s="606">
        <f t="shared" si="1"/>
        <v>29.030024240988084</v>
      </c>
      <c r="L21" s="607">
        <v>3.7360000000000002</v>
      </c>
      <c r="N21" s="826"/>
      <c r="O21" s="378"/>
      <c r="P21" s="394" t="s">
        <v>187</v>
      </c>
      <c r="Q21" s="395">
        <v>479.43900000000002</v>
      </c>
      <c r="R21" s="396">
        <f t="shared" si="2"/>
        <v>24.995620648018964</v>
      </c>
      <c r="S21" s="403">
        <v>3.1520000000000001</v>
      </c>
      <c r="T21" s="395">
        <v>124.851</v>
      </c>
      <c r="U21" s="396">
        <f t="shared" si="3"/>
        <v>17.421499227655378</v>
      </c>
      <c r="V21" s="403">
        <v>6.7380000000000004</v>
      </c>
      <c r="W21" s="605">
        <v>354.58800000000002</v>
      </c>
      <c r="X21" s="606">
        <f t="shared" si="4"/>
        <v>29.513485439188177</v>
      </c>
      <c r="Y21" s="607">
        <v>3.786</v>
      </c>
    </row>
    <row r="22" spans="1:25" ht="19.5" customHeight="1">
      <c r="A22" s="825" t="s">
        <v>198</v>
      </c>
      <c r="B22" s="362" t="s">
        <v>165</v>
      </c>
      <c r="C22" s="371" t="s">
        <v>199</v>
      </c>
      <c r="D22" s="363">
        <v>231.97900000000001</v>
      </c>
      <c r="E22" s="144">
        <f t="shared" si="5"/>
        <v>9.9748241885584434</v>
      </c>
      <c r="F22" s="400">
        <v>4.8230000000000004</v>
      </c>
      <c r="G22" s="363">
        <v>67.320999999999998</v>
      </c>
      <c r="H22" s="144">
        <f t="shared" si="0"/>
        <v>6.2535705295112685</v>
      </c>
      <c r="I22" s="400">
        <v>9.2829999999999995</v>
      </c>
      <c r="J22" s="596">
        <v>164.65799999999999</v>
      </c>
      <c r="K22" s="597">
        <f t="shared" si="1"/>
        <v>13.18187786000429</v>
      </c>
      <c r="L22" s="598">
        <v>5.8150000000000004</v>
      </c>
      <c r="N22" s="825" t="s">
        <v>198</v>
      </c>
      <c r="O22" s="362" t="s">
        <v>165</v>
      </c>
      <c r="P22" s="371" t="s">
        <v>199</v>
      </c>
      <c r="Q22" s="363">
        <v>208.828</v>
      </c>
      <c r="R22" s="144">
        <f t="shared" si="2"/>
        <v>10.887277565413962</v>
      </c>
      <c r="S22" s="400">
        <v>5.1109999999999998</v>
      </c>
      <c r="T22" s="363">
        <v>47.762999999999998</v>
      </c>
      <c r="U22" s="144">
        <f t="shared" si="3"/>
        <v>6.6647689454670269</v>
      </c>
      <c r="V22" s="400">
        <v>11.055</v>
      </c>
      <c r="W22" s="596">
        <v>161.065</v>
      </c>
      <c r="X22" s="597">
        <f t="shared" si="4"/>
        <v>13.405951505022287</v>
      </c>
      <c r="Y22" s="598">
        <v>5.8840000000000003</v>
      </c>
    </row>
    <row r="23" spans="1:25" ht="19.5" customHeight="1">
      <c r="A23" s="762"/>
      <c r="B23" s="368" t="s">
        <v>166</v>
      </c>
      <c r="C23" s="367" t="s">
        <v>200</v>
      </c>
      <c r="D23" s="369">
        <v>3.5569999999999999</v>
      </c>
      <c r="E23" s="370">
        <f t="shared" si="5"/>
        <v>0.15294681690455766</v>
      </c>
      <c r="F23" s="402">
        <v>39.234999999999999</v>
      </c>
      <c r="G23" s="369">
        <v>1.4650000000000001</v>
      </c>
      <c r="H23" s="370">
        <f t="shared" si="0"/>
        <v>0.13608652316118311</v>
      </c>
      <c r="I23" s="402">
        <v>59.298000000000002</v>
      </c>
      <c r="J23" s="602">
        <v>2.0910000000000002</v>
      </c>
      <c r="K23" s="603">
        <f t="shared" si="1"/>
        <v>0.16739731203627503</v>
      </c>
      <c r="L23" s="604">
        <v>50.723999999999997</v>
      </c>
      <c r="N23" s="762"/>
      <c r="O23" s="368" t="s">
        <v>166</v>
      </c>
      <c r="P23" s="367" t="s">
        <v>200</v>
      </c>
      <c r="Q23" s="369">
        <v>2.294</v>
      </c>
      <c r="R23" s="370">
        <f t="shared" si="2"/>
        <v>0.11959801719625543</v>
      </c>
      <c r="S23" s="402">
        <v>47.628</v>
      </c>
      <c r="T23" s="369">
        <v>0.46899999999999997</v>
      </c>
      <c r="U23" s="370">
        <f t="shared" si="3"/>
        <v>6.5443473722840595E-2</v>
      </c>
      <c r="V23" s="402">
        <v>88.36</v>
      </c>
      <c r="W23" s="602">
        <v>1.8260000000000001</v>
      </c>
      <c r="X23" s="603">
        <f t="shared" si="4"/>
        <v>0.15198377951864589</v>
      </c>
      <c r="Y23" s="604">
        <v>52.515999999999998</v>
      </c>
    </row>
    <row r="24" spans="1:25" ht="19.5" customHeight="1">
      <c r="A24" s="826"/>
      <c r="B24" s="393"/>
      <c r="C24" s="394" t="s">
        <v>187</v>
      </c>
      <c r="D24" s="395">
        <v>235.535</v>
      </c>
      <c r="E24" s="396">
        <f t="shared" si="5"/>
        <v>10.127728006639018</v>
      </c>
      <c r="F24" s="403">
        <v>4.782</v>
      </c>
      <c r="G24" s="395">
        <v>68.786000000000001</v>
      </c>
      <c r="H24" s="396">
        <f t="shared" si="0"/>
        <v>6.389657052672451</v>
      </c>
      <c r="I24" s="403">
        <v>9.1850000000000005</v>
      </c>
      <c r="J24" s="605">
        <v>166.749</v>
      </c>
      <c r="K24" s="606">
        <f t="shared" si="1"/>
        <v>13.349275172040564</v>
      </c>
      <c r="L24" s="607">
        <v>5.7759999999999998</v>
      </c>
      <c r="N24" s="826"/>
      <c r="O24" s="393"/>
      <c r="P24" s="394" t="s">
        <v>187</v>
      </c>
      <c r="Q24" s="395">
        <v>211.12200000000001</v>
      </c>
      <c r="R24" s="396">
        <f t="shared" si="2"/>
        <v>11.006875582610217</v>
      </c>
      <c r="S24" s="403">
        <v>5.0810000000000004</v>
      </c>
      <c r="T24" s="395">
        <v>48.231000000000002</v>
      </c>
      <c r="U24" s="396">
        <f t="shared" si="3"/>
        <v>6.7300728808663637</v>
      </c>
      <c r="V24" s="403">
        <v>11</v>
      </c>
      <c r="W24" s="605">
        <v>162.89099999999999</v>
      </c>
      <c r="X24" s="606">
        <f t="shared" si="4"/>
        <v>13.557935284540934</v>
      </c>
      <c r="Y24" s="607">
        <v>5.8479999999999999</v>
      </c>
    </row>
    <row r="25" spans="1:25" ht="19.5" customHeight="1">
      <c r="A25" s="825" t="s">
        <v>363</v>
      </c>
      <c r="B25" s="362" t="s">
        <v>167</v>
      </c>
      <c r="C25" s="371" t="s">
        <v>201</v>
      </c>
      <c r="D25" s="363">
        <v>264.06</v>
      </c>
      <c r="E25" s="144">
        <f t="shared" si="5"/>
        <v>11.354269460730249</v>
      </c>
      <c r="F25" s="400">
        <v>4.4870000000000001</v>
      </c>
      <c r="G25" s="363">
        <v>104</v>
      </c>
      <c r="H25" s="144">
        <f t="shared" si="0"/>
        <v>9.6607497670737494</v>
      </c>
      <c r="I25" s="400">
        <v>7.4130000000000003</v>
      </c>
      <c r="J25" s="596">
        <v>160.06</v>
      </c>
      <c r="K25" s="597">
        <f t="shared" si="1"/>
        <v>12.813779896951782</v>
      </c>
      <c r="L25" s="598">
        <v>5.9020000000000001</v>
      </c>
      <c r="N25" s="825" t="s">
        <v>363</v>
      </c>
      <c r="O25" s="362" t="s">
        <v>167</v>
      </c>
      <c r="P25" s="371" t="s">
        <v>201</v>
      </c>
      <c r="Q25" s="363">
        <v>233.54</v>
      </c>
      <c r="R25" s="144">
        <f t="shared" si="2"/>
        <v>12.17564121011922</v>
      </c>
      <c r="S25" s="400">
        <v>4.8049999999999997</v>
      </c>
      <c r="T25" s="363">
        <v>79.061999999999998</v>
      </c>
      <c r="U25" s="144">
        <f t="shared" si="3"/>
        <v>11.032178932782992</v>
      </c>
      <c r="V25" s="400">
        <v>8.548</v>
      </c>
      <c r="W25" s="596">
        <v>154.47800000000001</v>
      </c>
      <c r="X25" s="597">
        <f t="shared" si="4"/>
        <v>12.857694574195715</v>
      </c>
      <c r="Y25" s="598">
        <v>6.016</v>
      </c>
    </row>
    <row r="26" spans="1:25" ht="19.5" customHeight="1">
      <c r="A26" s="762"/>
      <c r="B26" s="365" t="s">
        <v>170</v>
      </c>
      <c r="C26" s="364" t="s">
        <v>202</v>
      </c>
      <c r="D26" s="366">
        <v>6.5780000000000003</v>
      </c>
      <c r="E26" s="147">
        <f t="shared" si="5"/>
        <v>0.2828462641546754</v>
      </c>
      <c r="F26" s="401">
        <v>29.535</v>
      </c>
      <c r="G26" s="366">
        <v>2.8119999999999998</v>
      </c>
      <c r="H26" s="147">
        <f t="shared" si="0"/>
        <v>0.26121181100972485</v>
      </c>
      <c r="I26" s="401">
        <v>43.890999999999998</v>
      </c>
      <c r="J26" s="599">
        <v>3.766</v>
      </c>
      <c r="K26" s="600">
        <f t="shared" si="1"/>
        <v>0.30149128509259288</v>
      </c>
      <c r="L26" s="601">
        <v>38.469000000000001</v>
      </c>
      <c r="N26" s="762"/>
      <c r="O26" s="365" t="s">
        <v>170</v>
      </c>
      <c r="P26" s="364" t="s">
        <v>202</v>
      </c>
      <c r="Q26" s="366">
        <v>5.2050000000000001</v>
      </c>
      <c r="R26" s="147">
        <f t="shared" si="2"/>
        <v>0.27136341739603725</v>
      </c>
      <c r="S26" s="401">
        <v>33.133000000000003</v>
      </c>
      <c r="T26" s="366">
        <v>1.875</v>
      </c>
      <c r="U26" s="147">
        <f t="shared" si="3"/>
        <v>0.26163435656785955</v>
      </c>
      <c r="V26" s="401">
        <v>52.515999999999998</v>
      </c>
      <c r="W26" s="599">
        <v>3.33</v>
      </c>
      <c r="X26" s="600">
        <f t="shared" si="4"/>
        <v>0.27716647634013736</v>
      </c>
      <c r="Y26" s="601">
        <v>40.914000000000001</v>
      </c>
    </row>
    <row r="27" spans="1:25" ht="19.5" customHeight="1">
      <c r="A27" s="762"/>
      <c r="B27" s="365" t="s">
        <v>168</v>
      </c>
      <c r="C27" s="364" t="s">
        <v>203</v>
      </c>
      <c r="D27" s="366">
        <v>127.461</v>
      </c>
      <c r="E27" s="147">
        <f t="shared" si="5"/>
        <v>5.4806731035906164</v>
      </c>
      <c r="F27" s="401">
        <v>6.6630000000000003</v>
      </c>
      <c r="G27" s="366">
        <v>39.683</v>
      </c>
      <c r="H27" s="147">
        <f t="shared" si="0"/>
        <v>3.6862262789114197</v>
      </c>
      <c r="I27" s="401">
        <v>12.148</v>
      </c>
      <c r="J27" s="599">
        <v>87.778000000000006</v>
      </c>
      <c r="K27" s="600">
        <f t="shared" si="1"/>
        <v>7.0271646369775942</v>
      </c>
      <c r="L27" s="601">
        <v>8.0969999999999995</v>
      </c>
      <c r="N27" s="762"/>
      <c r="O27" s="365" t="s">
        <v>168</v>
      </c>
      <c r="P27" s="364" t="s">
        <v>203</v>
      </c>
      <c r="Q27" s="366">
        <v>112.343</v>
      </c>
      <c r="R27" s="147">
        <f t="shared" si="2"/>
        <v>5.8570183286307431</v>
      </c>
      <c r="S27" s="401">
        <v>7.1219999999999999</v>
      </c>
      <c r="T27" s="366">
        <v>28.815000000000001</v>
      </c>
      <c r="U27" s="147">
        <f t="shared" si="3"/>
        <v>4.020796791734865</v>
      </c>
      <c r="V27" s="401">
        <v>14.286</v>
      </c>
      <c r="W27" s="599">
        <v>83.528000000000006</v>
      </c>
      <c r="X27" s="600">
        <f t="shared" si="4"/>
        <v>6.9523007314531506</v>
      </c>
      <c r="Y27" s="601">
        <v>8.3059999999999992</v>
      </c>
    </row>
    <row r="28" spans="1:25" ht="19.5" customHeight="1">
      <c r="A28" s="762"/>
      <c r="B28" s="382" t="s">
        <v>169</v>
      </c>
      <c r="C28" s="383" t="s">
        <v>204</v>
      </c>
      <c r="D28" s="384">
        <v>27.48</v>
      </c>
      <c r="E28" s="385">
        <f t="shared" si="5"/>
        <v>1.1816076830298692</v>
      </c>
      <c r="F28" s="404">
        <v>14.608000000000001</v>
      </c>
      <c r="G28" s="384">
        <v>8.8059999999999992</v>
      </c>
      <c r="H28" s="385">
        <f t="shared" si="0"/>
        <v>0.81800540816203293</v>
      </c>
      <c r="I28" s="404">
        <v>25.707000000000001</v>
      </c>
      <c r="J28" s="608">
        <v>18.673999999999999</v>
      </c>
      <c r="K28" s="609">
        <f t="shared" si="1"/>
        <v>1.4949676733454804</v>
      </c>
      <c r="L28" s="610">
        <v>17.68</v>
      </c>
      <c r="N28" s="762"/>
      <c r="O28" s="382" t="s">
        <v>169</v>
      </c>
      <c r="P28" s="383" t="s">
        <v>204</v>
      </c>
      <c r="Q28" s="384">
        <v>22.574999999999999</v>
      </c>
      <c r="R28" s="385">
        <f t="shared" si="2"/>
        <v>1.1769508449021213</v>
      </c>
      <c r="S28" s="404">
        <v>16.091999999999999</v>
      </c>
      <c r="T28" s="384">
        <v>5.5250000000000004</v>
      </c>
      <c r="U28" s="385">
        <f t="shared" si="3"/>
        <v>0.7709492373532929</v>
      </c>
      <c r="V28" s="404">
        <v>32.220999999999997</v>
      </c>
      <c r="W28" s="608">
        <v>17.05</v>
      </c>
      <c r="X28" s="609">
        <f t="shared" si="4"/>
        <v>1.4191256521319344</v>
      </c>
      <c r="Y28" s="610">
        <v>18.542999999999999</v>
      </c>
    </row>
    <row r="29" spans="1:25" ht="19.5" customHeight="1">
      <c r="A29" s="826"/>
      <c r="B29" s="378"/>
      <c r="C29" s="394" t="s">
        <v>187</v>
      </c>
      <c r="D29" s="395">
        <v>425.58</v>
      </c>
      <c r="E29" s="396">
        <f t="shared" si="5"/>
        <v>18.299439510329393</v>
      </c>
      <c r="F29" s="403">
        <v>3.3929999999999998</v>
      </c>
      <c r="G29" s="395">
        <v>155.30199999999999</v>
      </c>
      <c r="H29" s="396">
        <f t="shared" si="0"/>
        <v>14.426286156981611</v>
      </c>
      <c r="I29" s="403">
        <v>6</v>
      </c>
      <c r="J29" s="605">
        <v>270.279</v>
      </c>
      <c r="K29" s="606">
        <f t="shared" si="1"/>
        <v>21.637483548470769</v>
      </c>
      <c r="L29" s="607">
        <v>4.4279999999999999</v>
      </c>
      <c r="N29" s="826"/>
      <c r="O29" s="378"/>
      <c r="P29" s="394" t="s">
        <v>187</v>
      </c>
      <c r="Q29" s="395">
        <v>373.66300000000001</v>
      </c>
      <c r="R29" s="396">
        <f t="shared" si="2"/>
        <v>19.480973801048123</v>
      </c>
      <c r="S29" s="403">
        <v>3.67</v>
      </c>
      <c r="T29" s="395">
        <v>115.277</v>
      </c>
      <c r="U29" s="396">
        <f t="shared" si="3"/>
        <v>16.08555931843901</v>
      </c>
      <c r="V29" s="403">
        <v>7.0250000000000004</v>
      </c>
      <c r="W29" s="605">
        <v>258.38600000000002</v>
      </c>
      <c r="X29" s="606">
        <f t="shared" si="4"/>
        <v>21.506287434120942</v>
      </c>
      <c r="Y29" s="607">
        <v>4.5410000000000004</v>
      </c>
    </row>
    <row r="30" spans="1:25" ht="19.5" customHeight="1">
      <c r="A30" s="825" t="s">
        <v>207</v>
      </c>
      <c r="B30" s="362" t="s">
        <v>171</v>
      </c>
      <c r="C30" s="371" t="s">
        <v>205</v>
      </c>
      <c r="D30" s="363">
        <v>7.2110000000000003</v>
      </c>
      <c r="E30" s="144">
        <f t="shared" si="5"/>
        <v>0.31006451973538524</v>
      </c>
      <c r="F30" s="400">
        <v>28.271999999999998</v>
      </c>
      <c r="G30" s="363">
        <v>4.2329999999999997</v>
      </c>
      <c r="H30" s="144">
        <f t="shared" si="0"/>
        <v>0.39321109388483827</v>
      </c>
      <c r="I30" s="400">
        <v>36.415999999999997</v>
      </c>
      <c r="J30" s="596">
        <v>2.9780000000000002</v>
      </c>
      <c r="K30" s="597">
        <f t="shared" si="1"/>
        <v>0.23840707567863562</v>
      </c>
      <c r="L30" s="598">
        <v>42.828000000000003</v>
      </c>
      <c r="N30" s="825" t="s">
        <v>207</v>
      </c>
      <c r="O30" s="362" t="s">
        <v>171</v>
      </c>
      <c r="P30" s="371" t="s">
        <v>205</v>
      </c>
      <c r="Q30" s="363">
        <v>5.024</v>
      </c>
      <c r="R30" s="144">
        <f t="shared" si="2"/>
        <v>0.26192695657976778</v>
      </c>
      <c r="S30" s="400">
        <v>33.619</v>
      </c>
      <c r="T30" s="363">
        <v>2.3580000000000001</v>
      </c>
      <c r="U30" s="144">
        <f t="shared" si="3"/>
        <v>0.32903136681974016</v>
      </c>
      <c r="V30" s="400">
        <v>47.628</v>
      </c>
      <c r="W30" s="596">
        <v>2.665</v>
      </c>
      <c r="X30" s="597">
        <f t="shared" si="4"/>
        <v>0.22181641424818799</v>
      </c>
      <c r="Y30" s="598">
        <v>45.037999999999997</v>
      </c>
    </row>
    <row r="31" spans="1:25" ht="19.5" customHeight="1">
      <c r="A31" s="762"/>
      <c r="B31" s="368" t="s">
        <v>172</v>
      </c>
      <c r="C31" s="367" t="s">
        <v>206</v>
      </c>
      <c r="D31" s="369">
        <v>6.9820000000000002</v>
      </c>
      <c r="E31" s="370">
        <f t="shared" si="5"/>
        <v>0.30021778904346968</v>
      </c>
      <c r="F31" s="402">
        <v>28.571999999999999</v>
      </c>
      <c r="G31" s="369">
        <v>5.42</v>
      </c>
      <c r="H31" s="370">
        <f t="shared" si="0"/>
        <v>0.50347368978403584</v>
      </c>
      <c r="I31" s="402">
        <v>32.220999999999997</v>
      </c>
      <c r="J31" s="602">
        <v>1.5620000000000001</v>
      </c>
      <c r="K31" s="603">
        <f t="shared" si="1"/>
        <v>0.12504763338147373</v>
      </c>
      <c r="L31" s="604">
        <v>56.753999999999998</v>
      </c>
      <c r="N31" s="762"/>
      <c r="O31" s="368" t="s">
        <v>172</v>
      </c>
      <c r="P31" s="367" t="s">
        <v>206</v>
      </c>
      <c r="Q31" s="369">
        <v>3.3980000000000001</v>
      </c>
      <c r="R31" s="370">
        <f t="shared" si="2"/>
        <v>0.17715521466123624</v>
      </c>
      <c r="S31" s="402">
        <v>40.048000000000002</v>
      </c>
      <c r="T31" s="369">
        <v>2.1480000000000001</v>
      </c>
      <c r="U31" s="370">
        <f t="shared" si="3"/>
        <v>0.29972831888413992</v>
      </c>
      <c r="V31" s="402">
        <v>49.103000000000002</v>
      </c>
      <c r="W31" s="602">
        <v>1.25</v>
      </c>
      <c r="X31" s="603">
        <f t="shared" si="4"/>
        <v>0.10404147009764914</v>
      </c>
      <c r="Y31" s="604">
        <v>62.216999999999999</v>
      </c>
    </row>
    <row r="32" spans="1:25" ht="19.5" customHeight="1">
      <c r="A32" s="826"/>
      <c r="B32" s="393"/>
      <c r="C32" s="394" t="s">
        <v>187</v>
      </c>
      <c r="D32" s="395">
        <v>14.193</v>
      </c>
      <c r="E32" s="396">
        <f t="shared" si="5"/>
        <v>0.61028230877885492</v>
      </c>
      <c r="F32" s="403">
        <v>20.271999999999998</v>
      </c>
      <c r="G32" s="395">
        <v>9.6530000000000005</v>
      </c>
      <c r="H32" s="396">
        <f t="shared" si="0"/>
        <v>0.89668478366887405</v>
      </c>
      <c r="I32" s="403">
        <v>24.466000000000001</v>
      </c>
      <c r="J32" s="605">
        <v>4.54</v>
      </c>
      <c r="K32" s="606">
        <f t="shared" si="1"/>
        <v>0.36345470906010929</v>
      </c>
      <c r="L32" s="607">
        <v>35.216000000000001</v>
      </c>
      <c r="N32" s="826"/>
      <c r="O32" s="393"/>
      <c r="P32" s="394" t="s">
        <v>187</v>
      </c>
      <c r="Q32" s="395">
        <v>8.4220000000000006</v>
      </c>
      <c r="R32" s="396">
        <f t="shared" si="2"/>
        <v>0.43908217124100402</v>
      </c>
      <c r="S32" s="403">
        <v>26.164000000000001</v>
      </c>
      <c r="T32" s="395">
        <v>4.5069999999999997</v>
      </c>
      <c r="U32" s="396">
        <f t="shared" si="3"/>
        <v>0.62889922402738285</v>
      </c>
      <c r="V32" s="403">
        <v>35.216000000000001</v>
      </c>
      <c r="W32" s="605">
        <v>3.915</v>
      </c>
      <c r="X32" s="606">
        <f t="shared" si="4"/>
        <v>0.32585788434583712</v>
      </c>
      <c r="Y32" s="607">
        <v>37.747</v>
      </c>
    </row>
    <row r="33" spans="1:25" ht="19.5" customHeight="1">
      <c r="A33" s="825" t="s">
        <v>364</v>
      </c>
      <c r="B33" s="362" t="s">
        <v>208</v>
      </c>
      <c r="C33" s="371" t="s">
        <v>209</v>
      </c>
      <c r="D33" s="363">
        <v>182.643</v>
      </c>
      <c r="E33" s="144">
        <f t="shared" si="5"/>
        <v>7.853434208574396</v>
      </c>
      <c r="F33" s="400">
        <v>5.4989999999999997</v>
      </c>
      <c r="G33" s="363">
        <v>95.07</v>
      </c>
      <c r="H33" s="144">
        <f t="shared" si="0"/>
        <v>8.8312257726509742</v>
      </c>
      <c r="I33" s="400">
        <v>7.766</v>
      </c>
      <c r="J33" s="596">
        <v>87.572999999999993</v>
      </c>
      <c r="K33" s="597">
        <f t="shared" si="1"/>
        <v>7.0107531357975663</v>
      </c>
      <c r="L33" s="598">
        <v>8.1039999999999992</v>
      </c>
      <c r="N33" s="825" t="s">
        <v>364</v>
      </c>
      <c r="O33" s="362" t="s">
        <v>208</v>
      </c>
      <c r="P33" s="371" t="s">
        <v>209</v>
      </c>
      <c r="Q33" s="363">
        <v>158.27199999999999</v>
      </c>
      <c r="R33" s="144">
        <f t="shared" si="2"/>
        <v>8.2515332945447852</v>
      </c>
      <c r="S33" s="400">
        <v>5.94</v>
      </c>
      <c r="T33" s="363">
        <v>73.557000000000002</v>
      </c>
      <c r="U33" s="144">
        <f t="shared" si="3"/>
        <v>10.264020461899758</v>
      </c>
      <c r="V33" s="400">
        <v>8.8699999999999992</v>
      </c>
      <c r="W33" s="596">
        <v>84.713999999999999</v>
      </c>
      <c r="X33" s="597">
        <f t="shared" si="4"/>
        <v>7.0510152782817999</v>
      </c>
      <c r="Y33" s="598">
        <v>8.25</v>
      </c>
    </row>
    <row r="34" spans="1:25" ht="19.5" customHeight="1">
      <c r="A34" s="762"/>
      <c r="B34" s="368" t="s">
        <v>210</v>
      </c>
      <c r="C34" s="367" t="s">
        <v>211</v>
      </c>
      <c r="D34" s="369">
        <v>182.084</v>
      </c>
      <c r="E34" s="370">
        <f t="shared" si="5"/>
        <v>7.8293978659683656</v>
      </c>
      <c r="F34" s="402">
        <v>5.5060000000000002</v>
      </c>
      <c r="G34" s="369">
        <v>110.098</v>
      </c>
      <c r="H34" s="370">
        <f t="shared" si="0"/>
        <v>10.227204113993132</v>
      </c>
      <c r="I34" s="402">
        <v>7.1959999999999997</v>
      </c>
      <c r="J34" s="602">
        <v>71.986000000000004</v>
      </c>
      <c r="K34" s="603">
        <f t="shared" si="1"/>
        <v>5.7629186533922976</v>
      </c>
      <c r="L34" s="604">
        <v>8.968</v>
      </c>
      <c r="N34" s="762"/>
      <c r="O34" s="368" t="s">
        <v>210</v>
      </c>
      <c r="P34" s="367" t="s">
        <v>211</v>
      </c>
      <c r="Q34" s="369">
        <v>140.60900000000001</v>
      </c>
      <c r="R34" s="370">
        <f t="shared" si="2"/>
        <v>7.3306702702477242</v>
      </c>
      <c r="S34" s="402">
        <v>6.3259999999999996</v>
      </c>
      <c r="T34" s="369">
        <v>72.528000000000006</v>
      </c>
      <c r="U34" s="370">
        <f t="shared" si="3"/>
        <v>10.120435527015315</v>
      </c>
      <c r="V34" s="402">
        <v>8.9380000000000006</v>
      </c>
      <c r="W34" s="602">
        <v>68.08</v>
      </c>
      <c r="X34" s="603">
        <f t="shared" si="4"/>
        <v>5.6665146273983629</v>
      </c>
      <c r="Y34" s="604">
        <v>9.2289999999999992</v>
      </c>
    </row>
    <row r="35" spans="1:25" ht="19.5" customHeight="1">
      <c r="A35" s="826"/>
      <c r="B35" s="368"/>
      <c r="C35" s="394" t="s">
        <v>187</v>
      </c>
      <c r="D35" s="395">
        <v>364.72699999999998</v>
      </c>
      <c r="E35" s="397">
        <f t="shared" si="5"/>
        <v>15.682832074542761</v>
      </c>
      <c r="F35" s="405">
        <v>3.7229999999999999</v>
      </c>
      <c r="G35" s="369">
        <v>205.16800000000001</v>
      </c>
      <c r="H35" s="397">
        <f t="shared" si="0"/>
        <v>19.058429886644106</v>
      </c>
      <c r="I35" s="405">
        <v>5.1619999999999999</v>
      </c>
      <c r="J35" s="602">
        <v>159.55799999999999</v>
      </c>
      <c r="K35" s="611">
        <f t="shared" si="1"/>
        <v>12.773591733086546</v>
      </c>
      <c r="L35" s="612">
        <v>5.915</v>
      </c>
      <c r="N35" s="826"/>
      <c r="O35" s="368"/>
      <c r="P35" s="394" t="s">
        <v>187</v>
      </c>
      <c r="Q35" s="395">
        <v>298.88</v>
      </c>
      <c r="R35" s="397">
        <f t="shared" si="2"/>
        <v>15.58215142964988</v>
      </c>
      <c r="S35" s="405">
        <v>4.1820000000000004</v>
      </c>
      <c r="T35" s="369">
        <v>146.08600000000001</v>
      </c>
      <c r="U35" s="397">
        <f t="shared" si="3"/>
        <v>20.384595527238577</v>
      </c>
      <c r="V35" s="405">
        <v>6.1989999999999998</v>
      </c>
      <c r="W35" s="602">
        <v>152.79400000000001</v>
      </c>
      <c r="X35" s="611">
        <f t="shared" si="4"/>
        <v>12.717529905680165</v>
      </c>
      <c r="Y35" s="612">
        <v>6.0519999999999996</v>
      </c>
    </row>
    <row r="36" spans="1:25" ht="19.5" customHeight="1">
      <c r="A36" s="825" t="s">
        <v>216</v>
      </c>
      <c r="B36" s="387" t="s">
        <v>173</v>
      </c>
      <c r="C36" s="388" t="s">
        <v>212</v>
      </c>
      <c r="D36" s="389">
        <v>17.087</v>
      </c>
      <c r="E36" s="390">
        <f t="shared" si="5"/>
        <v>0.73472090538323775</v>
      </c>
      <c r="F36" s="406">
        <v>18.542999999999999</v>
      </c>
      <c r="G36" s="389">
        <v>12.069000000000001</v>
      </c>
      <c r="H36" s="390">
        <f t="shared" si="0"/>
        <v>1.1211114321039721</v>
      </c>
      <c r="I36" s="406">
        <v>22.007000000000001</v>
      </c>
      <c r="J36" s="613">
        <v>5.0179999999999998</v>
      </c>
      <c r="K36" s="614">
        <f t="shared" si="1"/>
        <v>0.40172152644573311</v>
      </c>
      <c r="L36" s="615">
        <v>33.619</v>
      </c>
      <c r="N36" s="825" t="s">
        <v>216</v>
      </c>
      <c r="O36" s="387" t="s">
        <v>173</v>
      </c>
      <c r="P36" s="388" t="s">
        <v>212</v>
      </c>
      <c r="Q36" s="389">
        <v>8.6059999999999999</v>
      </c>
      <c r="R36" s="390">
        <f t="shared" si="2"/>
        <v>0.44867503748516741</v>
      </c>
      <c r="S36" s="406">
        <v>25.933</v>
      </c>
      <c r="T36" s="389">
        <v>3.5880000000000001</v>
      </c>
      <c r="U36" s="390">
        <f t="shared" si="3"/>
        <v>0.50066350472825605</v>
      </c>
      <c r="V36" s="406">
        <v>39.234999999999999</v>
      </c>
      <c r="W36" s="613">
        <v>5.0179999999999998</v>
      </c>
      <c r="X36" s="614">
        <f t="shared" si="4"/>
        <v>0.41766407756000273</v>
      </c>
      <c r="Y36" s="615">
        <v>33.619</v>
      </c>
    </row>
    <row r="37" spans="1:25" ht="19.5" customHeight="1">
      <c r="A37" s="762"/>
      <c r="B37" s="391" t="s">
        <v>174</v>
      </c>
      <c r="C37" s="364" t="s">
        <v>213</v>
      </c>
      <c r="D37" s="366">
        <v>21.353000000000002</v>
      </c>
      <c r="E37" s="147">
        <f t="shared" si="5"/>
        <v>0.91815388849114976</v>
      </c>
      <c r="F37" s="401">
        <v>16.553999999999998</v>
      </c>
      <c r="G37" s="366">
        <v>14.14</v>
      </c>
      <c r="H37" s="147">
        <f t="shared" si="0"/>
        <v>1.3134904010232964</v>
      </c>
      <c r="I37" s="401">
        <v>20.271999999999998</v>
      </c>
      <c r="J37" s="599">
        <v>7.2130000000000001</v>
      </c>
      <c r="K37" s="600">
        <f t="shared" si="1"/>
        <v>0.57744467322699744</v>
      </c>
      <c r="L37" s="601">
        <v>28.271999999999998</v>
      </c>
      <c r="N37" s="762"/>
      <c r="O37" s="391" t="s">
        <v>174</v>
      </c>
      <c r="P37" s="364" t="s">
        <v>213</v>
      </c>
      <c r="Q37" s="366">
        <v>11.98</v>
      </c>
      <c r="R37" s="147">
        <f t="shared" si="2"/>
        <v>0.624579008723252</v>
      </c>
      <c r="S37" s="401">
        <v>22.007000000000001</v>
      </c>
      <c r="T37" s="366">
        <v>5.7039999999999997</v>
      </c>
      <c r="U37" s="147">
        <f t="shared" si="3"/>
        <v>0.79592659726030435</v>
      </c>
      <c r="V37" s="401">
        <v>31.38</v>
      </c>
      <c r="W37" s="599">
        <v>6.2759999999999998</v>
      </c>
      <c r="X37" s="600">
        <f t="shared" si="4"/>
        <v>0.52237141306627677</v>
      </c>
      <c r="Y37" s="601">
        <v>30.234000000000002</v>
      </c>
    </row>
    <row r="38" spans="1:25" ht="19.5" customHeight="1">
      <c r="A38" s="762"/>
      <c r="B38" s="391" t="s">
        <v>176</v>
      </c>
      <c r="C38" s="364" t="s">
        <v>214</v>
      </c>
      <c r="D38" s="366">
        <v>59.115000000000002</v>
      </c>
      <c r="E38" s="147">
        <f t="shared" si="5"/>
        <v>2.54187547970563</v>
      </c>
      <c r="F38" s="401">
        <v>9.9280000000000008</v>
      </c>
      <c r="G38" s="366">
        <v>49.570999999999998</v>
      </c>
      <c r="H38" s="147">
        <f t="shared" si="0"/>
        <v>4.604740641380892</v>
      </c>
      <c r="I38" s="401">
        <v>10.858000000000001</v>
      </c>
      <c r="J38" s="599">
        <v>9.5440000000000005</v>
      </c>
      <c r="K38" s="600">
        <f t="shared" si="1"/>
        <v>0.76405545005940168</v>
      </c>
      <c r="L38" s="601">
        <v>24.66</v>
      </c>
      <c r="N38" s="762"/>
      <c r="O38" s="391" t="s">
        <v>176</v>
      </c>
      <c r="P38" s="364" t="s">
        <v>214</v>
      </c>
      <c r="Q38" s="366">
        <v>29.434000000000001</v>
      </c>
      <c r="R38" s="147">
        <f t="shared" si="2"/>
        <v>1.534545788210367</v>
      </c>
      <c r="S38" s="401">
        <v>14.132999999999999</v>
      </c>
      <c r="T38" s="366">
        <v>21.452000000000002</v>
      </c>
      <c r="U38" s="147">
        <f t="shared" si="3"/>
        <v>2.993376115783319</v>
      </c>
      <c r="V38" s="401">
        <v>16.553999999999998</v>
      </c>
      <c r="W38" s="599">
        <v>7.9820000000000002</v>
      </c>
      <c r="X38" s="600">
        <f t="shared" si="4"/>
        <v>0.66436721145554833</v>
      </c>
      <c r="Y38" s="601">
        <v>26.899000000000001</v>
      </c>
    </row>
    <row r="39" spans="1:25" ht="19.5" customHeight="1">
      <c r="A39" s="762"/>
      <c r="B39" s="386" t="s">
        <v>175</v>
      </c>
      <c r="C39" s="367" t="s">
        <v>215</v>
      </c>
      <c r="D39" s="369">
        <v>64.995999999999995</v>
      </c>
      <c r="E39" s="370">
        <f t="shared" si="5"/>
        <v>2.7947515635447369</v>
      </c>
      <c r="F39" s="402">
        <v>9.4529999999999994</v>
      </c>
      <c r="G39" s="369">
        <v>50.265999999999998</v>
      </c>
      <c r="H39" s="370">
        <f t="shared" si="0"/>
        <v>4.6693004595358563</v>
      </c>
      <c r="I39" s="402">
        <v>10.773</v>
      </c>
      <c r="J39" s="602">
        <v>14.73</v>
      </c>
      <c r="K39" s="603">
        <f t="shared" si="1"/>
        <v>1.1792264018624252</v>
      </c>
      <c r="L39" s="604">
        <v>19.951000000000001</v>
      </c>
      <c r="N39" s="762"/>
      <c r="O39" s="386" t="s">
        <v>175</v>
      </c>
      <c r="P39" s="367" t="s">
        <v>215</v>
      </c>
      <c r="Q39" s="369">
        <v>31.268999999999998</v>
      </c>
      <c r="R39" s="370">
        <f t="shared" si="2"/>
        <v>1.6302137749388452</v>
      </c>
      <c r="S39" s="402">
        <v>13.701000000000001</v>
      </c>
      <c r="T39" s="369">
        <v>18.57</v>
      </c>
      <c r="U39" s="370">
        <f t="shared" si="3"/>
        <v>2.5912266674480806</v>
      </c>
      <c r="V39" s="402">
        <v>17.754000000000001</v>
      </c>
      <c r="W39" s="602">
        <v>12.699</v>
      </c>
      <c r="X39" s="603">
        <f t="shared" si="4"/>
        <v>1.056978103016037</v>
      </c>
      <c r="Y39" s="604">
        <v>21.466999999999999</v>
      </c>
    </row>
    <row r="40" spans="1:25" ht="19.5" customHeight="1">
      <c r="A40" s="826"/>
      <c r="B40" s="393"/>
      <c r="C40" s="394" t="s">
        <v>187</v>
      </c>
      <c r="D40" s="395">
        <v>162.55099999999999</v>
      </c>
      <c r="E40" s="396">
        <f t="shared" si="5"/>
        <v>6.9895018371247533</v>
      </c>
      <c r="F40" s="403">
        <v>5.8570000000000002</v>
      </c>
      <c r="G40" s="395">
        <v>126.04600000000001</v>
      </c>
      <c r="H40" s="396">
        <f t="shared" si="0"/>
        <v>11.708642934044018</v>
      </c>
      <c r="I40" s="403">
        <v>6.702</v>
      </c>
      <c r="J40" s="605">
        <v>36.505000000000003</v>
      </c>
      <c r="K40" s="606">
        <f t="shared" si="1"/>
        <v>2.9224480515945577</v>
      </c>
      <c r="L40" s="607">
        <v>12.661</v>
      </c>
      <c r="N40" s="826"/>
      <c r="O40" s="393"/>
      <c r="P40" s="394" t="s">
        <v>187</v>
      </c>
      <c r="Q40" s="395">
        <v>81.289000000000001</v>
      </c>
      <c r="R40" s="396">
        <f t="shared" si="2"/>
        <v>4.2380136093576315</v>
      </c>
      <c r="S40" s="403">
        <v>8.4290000000000003</v>
      </c>
      <c r="T40" s="395">
        <v>49.314</v>
      </c>
      <c r="U40" s="396">
        <f t="shared" si="3"/>
        <v>6.88119288521996</v>
      </c>
      <c r="V40" s="403">
        <v>10.875999999999999</v>
      </c>
      <c r="W40" s="605">
        <v>31.975000000000001</v>
      </c>
      <c r="X40" s="606">
        <f t="shared" si="4"/>
        <v>2.6613808050978651</v>
      </c>
      <c r="Y40" s="607">
        <v>13.532</v>
      </c>
    </row>
    <row r="41" spans="1:25" ht="19.5" customHeight="1">
      <c r="A41" s="392" t="s">
        <v>217</v>
      </c>
      <c r="B41" s="374" t="s">
        <v>178</v>
      </c>
      <c r="C41" s="375" t="s">
        <v>177</v>
      </c>
      <c r="D41" s="376">
        <v>22.486000000000001</v>
      </c>
      <c r="E41" s="377">
        <f t="shared" si="5"/>
        <v>0.96687155606294173</v>
      </c>
      <c r="F41" s="407">
        <v>16.148</v>
      </c>
      <c r="G41" s="376">
        <v>10.236000000000001</v>
      </c>
      <c r="H41" s="377">
        <f t="shared" si="0"/>
        <v>0.95084071745929721</v>
      </c>
      <c r="I41" s="407">
        <v>23.731000000000002</v>
      </c>
      <c r="J41" s="616">
        <v>12.25</v>
      </c>
      <c r="K41" s="617">
        <f t="shared" si="1"/>
        <v>0.98068726563575759</v>
      </c>
      <c r="L41" s="618">
        <v>21.867999999999999</v>
      </c>
      <c r="N41" s="392" t="s">
        <v>217</v>
      </c>
      <c r="O41" s="374" t="s">
        <v>178</v>
      </c>
      <c r="P41" s="375" t="s">
        <v>177</v>
      </c>
      <c r="Q41" s="376">
        <v>21.271000000000001</v>
      </c>
      <c r="R41" s="377">
        <f t="shared" si="2"/>
        <v>1.1089666189108758</v>
      </c>
      <c r="S41" s="407">
        <v>16.614000000000001</v>
      </c>
      <c r="T41" s="376">
        <v>9.9589999999999996</v>
      </c>
      <c r="U41" s="377">
        <f t="shared" si="3"/>
        <v>1.3896621637649669</v>
      </c>
      <c r="V41" s="407">
        <v>24.09</v>
      </c>
      <c r="W41" s="616">
        <v>11.311999999999999</v>
      </c>
      <c r="X41" s="617">
        <f t="shared" si="4"/>
        <v>0.94153368779568569</v>
      </c>
      <c r="Y41" s="618">
        <v>22.742999999999999</v>
      </c>
    </row>
    <row r="42" spans="1:25" ht="35.25" customHeight="1">
      <c r="A42" s="836" t="s">
        <v>44</v>
      </c>
      <c r="B42" s="837"/>
      <c r="C42" s="838"/>
      <c r="D42" s="71">
        <f>SUM(D40,D41,D35,D32,D29,D24,D21,D18,D12,D9)</f>
        <v>2325.645</v>
      </c>
      <c r="E42" s="87">
        <f>SUM(E40,E41,E35,E32,E29,E24,E21,E18,E12,E9)</f>
        <v>100</v>
      </c>
      <c r="F42" s="274">
        <f>'4.'!D9</f>
        <v>1.095</v>
      </c>
      <c r="G42" s="71">
        <f>SUM(G40,G41,G35,G32,G29,G24,G21,G18,G12,G9)</f>
        <v>1076.521</v>
      </c>
      <c r="H42" s="87">
        <f>SUM(H40,H41,H35,H32,H29,H24,H21,H18,H12,H9)</f>
        <v>100</v>
      </c>
      <c r="I42" s="274">
        <f>'4.'!G9</f>
        <v>2.048</v>
      </c>
      <c r="J42" s="619">
        <f>SUM(J40,J41,J35,J32,J29,J24,J21,J18,J12,J9)</f>
        <v>1249.124</v>
      </c>
      <c r="K42" s="620">
        <f>SUM(K40,K41,K35,K32,K29,K24,K21,K18,K12,K9)</f>
        <v>100</v>
      </c>
      <c r="L42" s="621">
        <f>'4.'!J9</f>
        <v>1.85</v>
      </c>
      <c r="N42" s="836" t="s">
        <v>44</v>
      </c>
      <c r="O42" s="837"/>
      <c r="P42" s="838"/>
      <c r="Q42" s="71">
        <f>SUM(Q40,Q41,Q35,Q32,Q29,Q24,Q21,Q18,Q12,Q9)</f>
        <v>1918.0920000000003</v>
      </c>
      <c r="R42" s="87">
        <f>SUM(R40,R41,R35,R32,R29,R24,R21,R18,R12,R9)</f>
        <v>99.999999999999986</v>
      </c>
      <c r="S42" s="274">
        <v>0.74099999999999999</v>
      </c>
      <c r="T42" s="71">
        <f>SUM(T40,T41,T35,T32,T29,T24,T21,T18,T12,T9)</f>
        <v>716.64900000000011</v>
      </c>
      <c r="U42" s="87">
        <f>SUM(U40,U41,U35,U32,U29,U24,U21,U18,U12,U9)</f>
        <v>99.999999999999986</v>
      </c>
      <c r="V42" s="274">
        <v>2.407</v>
      </c>
      <c r="W42" s="619">
        <f>SUM(W40,W41,W35,W32,W29,W24,W21,W18,W12,W9)</f>
        <v>1201.4440000000002</v>
      </c>
      <c r="X42" s="620">
        <f>SUM(X40,X41,X35,X32,X29,X24,X21,X18,X12,X9)</f>
        <v>99.999999999999986</v>
      </c>
      <c r="Y42" s="621">
        <f>'4.'!J8</f>
        <v>1.554</v>
      </c>
    </row>
    <row r="43" spans="1:25" ht="21" customHeight="1">
      <c r="D43" s="244"/>
      <c r="E43" s="244"/>
      <c r="F43" s="244"/>
      <c r="G43" s="244"/>
      <c r="H43" s="244"/>
      <c r="I43" s="244"/>
      <c r="J43" s="244"/>
    </row>
    <row r="44" spans="1:25" ht="7.5" customHeight="1">
      <c r="C44" s="592" t="str">
        <f>A6</f>
        <v>Loometsad</v>
      </c>
      <c r="D44" s="592">
        <f>D9</f>
        <v>40.567999999999998</v>
      </c>
      <c r="P44" s="592" t="str">
        <f>P6</f>
        <v>Kastikuloo</v>
      </c>
      <c r="Q44" s="592">
        <f t="shared" ref="Q44" si="6">Q6</f>
        <v>27.712</v>
      </c>
      <c r="R44" s="592">
        <f>T6</f>
        <v>4.8140000000000001</v>
      </c>
      <c r="S44" s="593">
        <f>W6</f>
        <v>22.896999999999998</v>
      </c>
    </row>
    <row r="45" spans="1:25" ht="7.5" customHeight="1">
      <c r="C45" s="592" t="str">
        <f>A10</f>
        <v>Nõmme-metsad</v>
      </c>
      <c r="D45" s="592">
        <f>D12</f>
        <v>8.3070000000000004</v>
      </c>
      <c r="P45" s="592" t="str">
        <f t="shared" ref="P45:Q46" si="7">P7</f>
        <v>Leesikaloo</v>
      </c>
      <c r="Q45" s="592">
        <f t="shared" si="7"/>
        <v>1.1739999999999999</v>
      </c>
      <c r="R45" s="592">
        <f t="shared" ref="R45:R46" si="8">T7</f>
        <v>0.156</v>
      </c>
      <c r="S45" s="593">
        <f t="shared" ref="S45:S46" si="9">W7</f>
        <v>1.018</v>
      </c>
    </row>
    <row r="46" spans="1:25" ht="7.5" customHeight="1">
      <c r="C46" s="592" t="str">
        <f>A13</f>
        <v>Palumetsad</v>
      </c>
      <c r="D46" s="592">
        <f>D18</f>
        <v>515.12800000000004</v>
      </c>
      <c r="L46" s="361"/>
      <c r="P46" s="592" t="str">
        <f t="shared" si="7"/>
        <v>Lubikaloo</v>
      </c>
      <c r="Q46" s="592">
        <f t="shared" si="7"/>
        <v>2.14</v>
      </c>
      <c r="R46" s="592">
        <f t="shared" si="8"/>
        <v>0.52700000000000002</v>
      </c>
      <c r="S46" s="593">
        <f t="shared" si="9"/>
        <v>1.613</v>
      </c>
    </row>
    <row r="47" spans="1:25" ht="7.5" customHeight="1">
      <c r="C47" s="592" t="str">
        <f>A19</f>
        <v>Laane-metsad</v>
      </c>
      <c r="D47" s="592">
        <f>D21</f>
        <v>536.57000000000005</v>
      </c>
      <c r="P47" s="592" t="str">
        <f t="shared" ref="P47:Q48" si="10">P10</f>
        <v>Kanarbiku</v>
      </c>
      <c r="Q47" s="592">
        <f t="shared" si="10"/>
        <v>1.4770000000000001</v>
      </c>
      <c r="R47" s="592">
        <f>T10</f>
        <v>0.73199999999999998</v>
      </c>
      <c r="S47" s="593">
        <f>W10</f>
        <v>0.74399999999999999</v>
      </c>
    </row>
    <row r="48" spans="1:25" ht="7.5" customHeight="1">
      <c r="C48" s="592" t="str">
        <f>A22</f>
        <v>Salumetsad</v>
      </c>
      <c r="D48" s="592">
        <f>D24</f>
        <v>235.535</v>
      </c>
      <c r="P48" s="592" t="str">
        <f t="shared" si="10"/>
        <v>Sambliku</v>
      </c>
      <c r="Q48" s="592">
        <f t="shared" si="10"/>
        <v>3.0329999999999999</v>
      </c>
      <c r="R48" s="592">
        <f>T11</f>
        <v>2.343</v>
      </c>
      <c r="S48" s="593">
        <f>W11</f>
        <v>0.68899999999999995</v>
      </c>
    </row>
    <row r="49" spans="3:19" ht="7.5" customHeight="1">
      <c r="C49" s="592" t="str">
        <f>A25</f>
        <v>Sooviku-metsad</v>
      </c>
      <c r="D49" s="592">
        <f>D29</f>
        <v>425.58</v>
      </c>
      <c r="P49" s="592" t="str">
        <f t="shared" ref="P49:Q53" si="11">P13</f>
        <v>Jänesekapsa-mustika</v>
      </c>
      <c r="Q49" s="592">
        <f t="shared" si="11"/>
        <v>168.50800000000001</v>
      </c>
      <c r="R49" s="592">
        <f>T13</f>
        <v>74.159000000000006</v>
      </c>
      <c r="S49" s="593">
        <f>W13</f>
        <v>94.349000000000004</v>
      </c>
    </row>
    <row r="50" spans="3:19" ht="7.5" customHeight="1">
      <c r="C50" s="592" t="str">
        <f>A30</f>
        <v>Rabastuvad metsad</v>
      </c>
      <c r="D50" s="592">
        <f>D32</f>
        <v>14.193</v>
      </c>
      <c r="P50" s="592" t="str">
        <f t="shared" si="11"/>
        <v>Jänesekapsa-pohla</v>
      </c>
      <c r="Q50" s="592">
        <f t="shared" si="11"/>
        <v>48.95</v>
      </c>
      <c r="R50" s="592">
        <f>T14</f>
        <v>22.007999999999999</v>
      </c>
      <c r="S50" s="593">
        <f>W14</f>
        <v>26.942</v>
      </c>
    </row>
    <row r="51" spans="3:19" ht="7.5" customHeight="1">
      <c r="C51" s="592" t="str">
        <f>A33</f>
        <v>Kõdusoo-metsad</v>
      </c>
      <c r="D51" s="592">
        <f>D35</f>
        <v>364.72699999999998</v>
      </c>
      <c r="P51" s="592" t="str">
        <f t="shared" si="11"/>
        <v>Karusambla-mustika</v>
      </c>
      <c r="Q51" s="592">
        <f t="shared" si="11"/>
        <v>36.479999999999997</v>
      </c>
      <c r="R51" s="592">
        <f>T15</f>
        <v>20.620999999999999</v>
      </c>
      <c r="S51" s="593">
        <f>W15</f>
        <v>15.86</v>
      </c>
    </row>
    <row r="52" spans="3:19" ht="7.5" customHeight="1">
      <c r="C52" s="592" t="str">
        <f>A36</f>
        <v>Soometsad</v>
      </c>
      <c r="D52" s="592">
        <f>D40</f>
        <v>162.55099999999999</v>
      </c>
      <c r="P52" s="592" t="str">
        <f t="shared" si="11"/>
        <v>Mustika</v>
      </c>
      <c r="Q52" s="592">
        <f t="shared" si="11"/>
        <v>101.239</v>
      </c>
      <c r="R52" s="592">
        <f>T16</f>
        <v>59.851999999999997</v>
      </c>
      <c r="S52" s="593">
        <f>W16</f>
        <v>41.386000000000003</v>
      </c>
    </row>
    <row r="53" spans="3:19" ht="7.5" customHeight="1">
      <c r="C53" s="592" t="str">
        <f>A41</f>
        <v>Puistangud</v>
      </c>
      <c r="D53" s="592">
        <f>D41</f>
        <v>22.486000000000001</v>
      </c>
      <c r="P53" s="592" t="str">
        <f t="shared" si="11"/>
        <v>Pohla</v>
      </c>
      <c r="Q53" s="592">
        <f t="shared" si="11"/>
        <v>53.292999999999999</v>
      </c>
      <c r="R53" s="592">
        <f>T17</f>
        <v>33.210999999999999</v>
      </c>
      <c r="S53" s="593">
        <f>W17</f>
        <v>20.082000000000001</v>
      </c>
    </row>
    <row r="54" spans="3:19" ht="7.5" customHeight="1">
      <c r="P54" s="592" t="str">
        <f t="shared" ref="P54:Q55" si="12">P19</f>
        <v>Jänesekapsa</v>
      </c>
      <c r="Q54" s="592">
        <f t="shared" si="12"/>
        <v>293.64</v>
      </c>
      <c r="R54" s="592">
        <f>T19</f>
        <v>82.703000000000003</v>
      </c>
      <c r="S54" s="593">
        <f>W19</f>
        <v>210.93700000000001</v>
      </c>
    </row>
    <row r="55" spans="3:19" ht="7.5" customHeight="1">
      <c r="P55" s="592" t="str">
        <f t="shared" si="12"/>
        <v>Sinilille</v>
      </c>
      <c r="Q55" s="592">
        <f t="shared" si="12"/>
        <v>185.79900000000001</v>
      </c>
      <c r="R55" s="592">
        <f>T20</f>
        <v>42.148000000000003</v>
      </c>
      <c r="S55" s="593">
        <f>W20</f>
        <v>143.65100000000001</v>
      </c>
    </row>
    <row r="56" spans="3:19" ht="7.5" customHeight="1">
      <c r="P56" s="592" t="str">
        <f t="shared" ref="P56:Q57" si="13">P22</f>
        <v>Naadi</v>
      </c>
      <c r="Q56" s="592">
        <f t="shared" si="13"/>
        <v>208.828</v>
      </c>
      <c r="R56" s="592">
        <f>T22</f>
        <v>47.762999999999998</v>
      </c>
      <c r="S56" s="593">
        <f>W22</f>
        <v>161.065</v>
      </c>
    </row>
    <row r="57" spans="3:19" ht="7.5" customHeight="1">
      <c r="P57" s="592" t="str">
        <f t="shared" si="13"/>
        <v>Sõnajala</v>
      </c>
      <c r="Q57" s="592">
        <f t="shared" si="13"/>
        <v>2.294</v>
      </c>
      <c r="R57" s="592">
        <f>T23</f>
        <v>0.46899999999999997</v>
      </c>
      <c r="S57" s="593">
        <f>W23</f>
        <v>1.8260000000000001</v>
      </c>
    </row>
    <row r="58" spans="3:19" ht="7.5" customHeight="1">
      <c r="P58" s="592" t="str">
        <f t="shared" ref="P58:Q60" si="14">P25</f>
        <v>Angervaksa</v>
      </c>
      <c r="Q58" s="592">
        <f t="shared" si="14"/>
        <v>233.54</v>
      </c>
      <c r="R58" s="592">
        <f>T25</f>
        <v>79.061999999999998</v>
      </c>
      <c r="S58" s="593">
        <f>W25</f>
        <v>154.47800000000001</v>
      </c>
    </row>
    <row r="59" spans="3:19" ht="7.5" customHeight="1">
      <c r="P59" s="592" t="str">
        <f t="shared" si="14"/>
        <v>Osja</v>
      </c>
      <c r="Q59" s="592">
        <f t="shared" si="14"/>
        <v>5.2050000000000001</v>
      </c>
      <c r="R59" s="592">
        <f>T26</f>
        <v>1.875</v>
      </c>
      <c r="S59" s="593">
        <f>W26</f>
        <v>3.33</v>
      </c>
    </row>
    <row r="60" spans="3:19" ht="7.5" customHeight="1">
      <c r="P60" s="592" t="str">
        <f>P27</f>
        <v>Tarna-angervaksa</v>
      </c>
      <c r="Q60" s="592">
        <f t="shared" si="14"/>
        <v>112.343</v>
      </c>
      <c r="R60" s="592">
        <f>T27</f>
        <v>28.815000000000001</v>
      </c>
      <c r="S60" s="593">
        <f>W27</f>
        <v>83.528000000000006</v>
      </c>
    </row>
    <row r="61" spans="3:19" ht="7.5" customHeight="1">
      <c r="P61" s="592" t="str">
        <f t="shared" ref="P61:Q61" si="15">P28</f>
        <v>Tarna</v>
      </c>
      <c r="Q61" s="592">
        <f t="shared" si="15"/>
        <v>22.574999999999999</v>
      </c>
      <c r="R61" s="592">
        <f>T28</f>
        <v>5.5250000000000004</v>
      </c>
      <c r="S61" s="593">
        <f>W28</f>
        <v>17.05</v>
      </c>
    </row>
    <row r="62" spans="3:19" ht="7.5" customHeight="1">
      <c r="P62" s="592" t="str">
        <f t="shared" ref="P62:Q63" si="16">P30</f>
        <v>Karusambla</v>
      </c>
      <c r="Q62" s="592">
        <f t="shared" si="16"/>
        <v>5.024</v>
      </c>
      <c r="R62" s="592">
        <f>T30</f>
        <v>2.3580000000000001</v>
      </c>
      <c r="S62" s="593">
        <f>W30</f>
        <v>2.665</v>
      </c>
    </row>
    <row r="63" spans="3:19" ht="7.5" customHeight="1">
      <c r="P63" s="592" t="str">
        <f t="shared" si="16"/>
        <v>Sinika</v>
      </c>
      <c r="Q63" s="592">
        <f t="shared" si="16"/>
        <v>3.3980000000000001</v>
      </c>
      <c r="R63" s="592">
        <f>T31</f>
        <v>2.1480000000000001</v>
      </c>
      <c r="S63" s="593">
        <f>W31</f>
        <v>1.25</v>
      </c>
    </row>
    <row r="64" spans="3:19" ht="7.5" customHeight="1">
      <c r="P64" s="592" t="str">
        <f t="shared" ref="P64:Q65" si="17">P33</f>
        <v>Jänesekapsa-kõdusoo</v>
      </c>
      <c r="Q64" s="592">
        <f t="shared" si="17"/>
        <v>158.27199999999999</v>
      </c>
      <c r="R64" s="592">
        <f>T33</f>
        <v>73.557000000000002</v>
      </c>
      <c r="S64" s="593">
        <f>W33</f>
        <v>84.713999999999999</v>
      </c>
    </row>
    <row r="65" spans="16:19" ht="7.5" customHeight="1">
      <c r="P65" s="592" t="str">
        <f>P34</f>
        <v>Mustika-kõdusoo</v>
      </c>
      <c r="Q65" s="592">
        <f t="shared" si="17"/>
        <v>140.60900000000001</v>
      </c>
      <c r="R65" s="592">
        <f>T34</f>
        <v>72.528000000000006</v>
      </c>
      <c r="S65" s="593">
        <f>W34</f>
        <v>68.08</v>
      </c>
    </row>
    <row r="66" spans="16:19" ht="7.5" customHeight="1">
      <c r="P66" s="592" t="str">
        <f t="shared" ref="P66:Q69" si="18">P36</f>
        <v>Lodu</v>
      </c>
      <c r="Q66" s="592">
        <f t="shared" si="18"/>
        <v>8.6059999999999999</v>
      </c>
      <c r="R66" s="592">
        <f>T36</f>
        <v>3.5880000000000001</v>
      </c>
      <c r="S66" s="593">
        <f>W36</f>
        <v>5.0179999999999998</v>
      </c>
    </row>
    <row r="67" spans="16:19" ht="7.5" customHeight="1">
      <c r="P67" s="592" t="str">
        <f t="shared" si="18"/>
        <v>Madalsoo</v>
      </c>
      <c r="Q67" s="592">
        <f t="shared" si="18"/>
        <v>11.98</v>
      </c>
      <c r="R67" s="592">
        <f>T37</f>
        <v>5.7039999999999997</v>
      </c>
      <c r="S67" s="593">
        <f>W37</f>
        <v>6.2759999999999998</v>
      </c>
    </row>
    <row r="68" spans="16:19" ht="7.5" customHeight="1">
      <c r="P68" s="592" t="str">
        <f t="shared" si="18"/>
        <v>Raba</v>
      </c>
      <c r="Q68" s="592">
        <f t="shared" si="18"/>
        <v>29.434000000000001</v>
      </c>
      <c r="R68" s="592">
        <f>T38</f>
        <v>21.452000000000002</v>
      </c>
      <c r="S68" s="593">
        <f>W38</f>
        <v>7.9820000000000002</v>
      </c>
    </row>
    <row r="69" spans="16:19" ht="7.5" customHeight="1">
      <c r="P69" s="592" t="str">
        <f t="shared" si="18"/>
        <v>Siirdesoo</v>
      </c>
      <c r="Q69" s="592">
        <f t="shared" si="18"/>
        <v>31.268999999999998</v>
      </c>
      <c r="R69" s="592">
        <f>T39</f>
        <v>18.57</v>
      </c>
      <c r="S69" s="593">
        <f>W39</f>
        <v>12.699</v>
      </c>
    </row>
    <row r="70" spans="16:19" ht="7.5" customHeight="1">
      <c r="P70" s="592" t="str">
        <f t="shared" ref="P70:Q70" si="19">P41</f>
        <v xml:space="preserve"> Puistangud</v>
      </c>
      <c r="Q70" s="592">
        <f t="shared" si="19"/>
        <v>21.271000000000001</v>
      </c>
      <c r="R70" s="592">
        <f>T41</f>
        <v>9.9589999999999996</v>
      </c>
      <c r="S70" s="593">
        <f>W41</f>
        <v>11.311999999999999</v>
      </c>
    </row>
    <row r="71" spans="16:19" ht="7.5" customHeight="1"/>
  </sheetData>
  <mergeCells count="48">
    <mergeCell ref="N42:P42"/>
    <mergeCell ref="N19:N21"/>
    <mergeCell ref="N22:N24"/>
    <mergeCell ref="N25:N29"/>
    <mergeCell ref="N30:N32"/>
    <mergeCell ref="N33:N35"/>
    <mergeCell ref="N36:N40"/>
    <mergeCell ref="V4:V5"/>
    <mergeCell ref="W4:X4"/>
    <mergeCell ref="Y4:Y5"/>
    <mergeCell ref="N6:N9"/>
    <mergeCell ref="N10:N12"/>
    <mergeCell ref="Q4:R4"/>
    <mergeCell ref="S4:S5"/>
    <mergeCell ref="T4:U4"/>
    <mergeCell ref="N13:N18"/>
    <mergeCell ref="A42:C42"/>
    <mergeCell ref="A1:L1"/>
    <mergeCell ref="N1:Y1"/>
    <mergeCell ref="N3:P3"/>
    <mergeCell ref="Q3:S3"/>
    <mergeCell ref="T3:V3"/>
    <mergeCell ref="W3:Y3"/>
    <mergeCell ref="N4:N5"/>
    <mergeCell ref="O4:O5"/>
    <mergeCell ref="P4:P5"/>
    <mergeCell ref="A19:A21"/>
    <mergeCell ref="A22:A24"/>
    <mergeCell ref="A25:A29"/>
    <mergeCell ref="A30:A32"/>
    <mergeCell ref="A33:A35"/>
    <mergeCell ref="A36:A40"/>
    <mergeCell ref="A6:A9"/>
    <mergeCell ref="A13:A18"/>
    <mergeCell ref="A10:A12"/>
    <mergeCell ref="A3:C3"/>
    <mergeCell ref="A4:A5"/>
    <mergeCell ref="B4:B5"/>
    <mergeCell ref="C4:C5"/>
    <mergeCell ref="L4:L5"/>
    <mergeCell ref="D3:F3"/>
    <mergeCell ref="G3:I3"/>
    <mergeCell ref="J3:L3"/>
    <mergeCell ref="D4:E4"/>
    <mergeCell ref="F4:F5"/>
    <mergeCell ref="G4:H4"/>
    <mergeCell ref="I4:I5"/>
    <mergeCell ref="J4:K4"/>
  </mergeCells>
  <printOptions horizontalCentered="1"/>
  <pageMargins left="0.78740157480314965" right="0.78740157480314965" top="0.98425196850393704" bottom="1.1811023622047245" header="0.51181102362204722" footer="0.51181102362204722"/>
  <pageSetup paperSize="9" scale="68" orientation="landscape" r:id="rId1"/>
  <headerFooter scaleWithDoc="0" alignWithMargins="0">
    <oddHeader>&amp;L&amp;G</oddHeader>
    <oddFooter>&amp;L&amp;D&amp;RTabel &amp;A</oddFooter>
  </headerFooter>
  <rowBreaks count="1" manualBreakCount="1">
    <brk id="29" max="16383" man="1"/>
  </rowBreaks>
  <colBreaks count="1" manualBreakCount="1">
    <brk id="13" max="1048575" man="1"/>
  </col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1"/>
  <dimension ref="A1:H35"/>
  <sheetViews>
    <sheetView topLeftCell="A16" zoomScale="115" zoomScaleNormal="115" workbookViewId="0">
      <selection activeCell="H19" sqref="H19"/>
    </sheetView>
  </sheetViews>
  <sheetFormatPr defaultColWidth="11.42578125" defaultRowHeight="12.75"/>
  <cols>
    <col min="1" max="1" width="15.28515625" customWidth="1"/>
    <col min="2" max="2" width="10" customWidth="1"/>
    <col min="3" max="3" width="11.42578125" customWidth="1"/>
    <col min="4" max="4" width="7.5703125" customWidth="1"/>
    <col min="5" max="5" width="10.7109375" customWidth="1"/>
    <col min="6" max="6" width="10.140625" customWidth="1"/>
    <col min="7" max="7" width="13.5703125" customWidth="1"/>
    <col min="8" max="8" width="10.7109375" customWidth="1"/>
  </cols>
  <sheetData>
    <row r="1" spans="1:8" ht="15.75" customHeight="1">
      <c r="A1" s="635" t="s">
        <v>300</v>
      </c>
      <c r="B1" s="636"/>
      <c r="C1" s="635"/>
      <c r="D1" s="635"/>
      <c r="E1" s="635"/>
      <c r="F1" s="635"/>
      <c r="G1" s="635"/>
      <c r="H1" s="635"/>
    </row>
    <row r="2" spans="1:8" ht="7.5" customHeight="1">
      <c r="A2" s="156"/>
      <c r="B2" s="156"/>
      <c r="C2" s="156"/>
      <c r="D2" s="156"/>
      <c r="E2" s="156"/>
      <c r="F2" s="156"/>
      <c r="G2" s="156"/>
      <c r="H2" s="156"/>
    </row>
    <row r="3" spans="1:8" ht="24" customHeight="1">
      <c r="A3" s="839" t="s">
        <v>301</v>
      </c>
      <c r="B3" s="840"/>
      <c r="C3" s="639" t="s">
        <v>89</v>
      </c>
      <c r="D3" s="668"/>
      <c r="E3" s="668"/>
      <c r="F3" s="668"/>
      <c r="G3" s="668"/>
      <c r="H3" s="764"/>
    </row>
    <row r="4" spans="1:8" ht="20.25" customHeight="1">
      <c r="A4" s="841"/>
      <c r="B4" s="842"/>
      <c r="C4" s="765" t="s">
        <v>314</v>
      </c>
      <c r="D4" s="766"/>
      <c r="E4" s="765" t="s">
        <v>74</v>
      </c>
      <c r="F4" s="766"/>
      <c r="G4" s="765" t="s">
        <v>26</v>
      </c>
      <c r="H4" s="759"/>
    </row>
    <row r="5" spans="1:8" ht="18.75" customHeight="1">
      <c r="A5" s="843"/>
      <c r="B5" s="844"/>
      <c r="C5" s="72" t="s">
        <v>91</v>
      </c>
      <c r="D5" s="409" t="s">
        <v>28</v>
      </c>
      <c r="E5" s="72" t="s">
        <v>91</v>
      </c>
      <c r="F5" s="409" t="s">
        <v>28</v>
      </c>
      <c r="G5" s="159" t="s">
        <v>91</v>
      </c>
      <c r="H5" s="410" t="s">
        <v>28</v>
      </c>
    </row>
    <row r="6" spans="1:8" ht="21.75" customHeight="1">
      <c r="A6" s="16" t="s">
        <v>93</v>
      </c>
      <c r="B6" s="16" t="s">
        <v>331</v>
      </c>
      <c r="C6" s="163">
        <f t="shared" ref="C6:C24" si="0">E6+G6</f>
        <v>135007.59999999998</v>
      </c>
      <c r="D6" s="411">
        <f>C6/$C$25*100</f>
        <v>29.108799116177241</v>
      </c>
      <c r="E6" s="163">
        <v>81377.399999999994</v>
      </c>
      <c r="F6" s="435">
        <f>E6/$E$25*100</f>
        <v>34.956948914315376</v>
      </c>
      <c r="G6" s="163">
        <v>53630.2</v>
      </c>
      <c r="H6" s="412">
        <f>G6/$G$25*100</f>
        <v>23.21551169602035</v>
      </c>
    </row>
    <row r="7" spans="1:8" ht="21" customHeight="1">
      <c r="A7" s="31" t="s">
        <v>94</v>
      </c>
      <c r="B7" s="31" t="s">
        <v>319</v>
      </c>
      <c r="C7" s="168">
        <f t="shared" si="0"/>
        <v>120430.5</v>
      </c>
      <c r="D7" s="413">
        <f t="shared" ref="D7:D25" si="1">C7/$C$25*100</f>
        <v>25.965851048094951</v>
      </c>
      <c r="E7" s="168">
        <v>66433.2</v>
      </c>
      <c r="F7" s="436">
        <f t="shared" ref="F7:F24" si="2">E7/$E$25*100</f>
        <v>28.537431505731277</v>
      </c>
      <c r="G7" s="168">
        <v>53997.3</v>
      </c>
      <c r="H7" s="414">
        <f t="shared" ref="H7:H24" si="3">G7/$G$25*100</f>
        <v>23.37442242810058</v>
      </c>
    </row>
    <row r="8" spans="1:8" ht="21" customHeight="1">
      <c r="A8" s="31" t="s">
        <v>335</v>
      </c>
      <c r="B8" s="31" t="s">
        <v>327</v>
      </c>
      <c r="C8" s="168">
        <f t="shared" si="0"/>
        <v>484.6</v>
      </c>
      <c r="D8" s="413">
        <f t="shared" si="1"/>
        <v>0.1044839257323254</v>
      </c>
      <c r="E8" s="168">
        <v>153.80000000000001</v>
      </c>
      <c r="F8" s="436">
        <f t="shared" si="2"/>
        <v>6.6067221894797648E-2</v>
      </c>
      <c r="G8" s="168">
        <v>330.8</v>
      </c>
      <c r="H8" s="414">
        <f t="shared" si="3"/>
        <v>0.14319714021285643</v>
      </c>
    </row>
    <row r="9" spans="1:8" ht="21" customHeight="1">
      <c r="A9" s="31" t="s">
        <v>302</v>
      </c>
      <c r="B9" s="31" t="s">
        <v>168</v>
      </c>
      <c r="C9" s="168">
        <f t="shared" si="0"/>
        <v>3290.4</v>
      </c>
      <c r="D9" s="413">
        <f t="shared" si="1"/>
        <v>0.70943852503021776</v>
      </c>
      <c r="E9" s="168">
        <v>1053</v>
      </c>
      <c r="F9" s="436">
        <f t="shared" si="2"/>
        <v>0.45233280009897214</v>
      </c>
      <c r="G9" s="168">
        <v>2237.4</v>
      </c>
      <c r="H9" s="414">
        <f t="shared" si="3"/>
        <v>0.96852866237075264</v>
      </c>
    </row>
    <row r="10" spans="1:8" ht="21" customHeight="1">
      <c r="A10" s="31" t="s">
        <v>303</v>
      </c>
      <c r="B10" s="31" t="s">
        <v>325</v>
      </c>
      <c r="C10" s="168">
        <f t="shared" si="0"/>
        <v>3157.6</v>
      </c>
      <c r="D10" s="413">
        <f t="shared" si="1"/>
        <v>0.68080570345107438</v>
      </c>
      <c r="E10" s="168">
        <v>696.9</v>
      </c>
      <c r="F10" s="436">
        <f t="shared" si="2"/>
        <v>0.29936441442447637</v>
      </c>
      <c r="G10" s="168">
        <v>2460.6999999999998</v>
      </c>
      <c r="H10" s="414">
        <f t="shared" si="3"/>
        <v>1.0651910608276172</v>
      </c>
    </row>
    <row r="11" spans="1:8" ht="21" customHeight="1">
      <c r="A11" s="31" t="s">
        <v>304</v>
      </c>
      <c r="B11" s="31" t="s">
        <v>324</v>
      </c>
      <c r="C11" s="168">
        <f t="shared" si="0"/>
        <v>1792.8000000000002</v>
      </c>
      <c r="D11" s="413">
        <f t="shared" si="1"/>
        <v>0.38654309131843378</v>
      </c>
      <c r="E11" s="168">
        <v>278.39999999999998</v>
      </c>
      <c r="F11" s="436">
        <f t="shared" si="2"/>
        <v>0.11959112207744903</v>
      </c>
      <c r="G11" s="168">
        <v>1514.4</v>
      </c>
      <c r="H11" s="414">
        <f t="shared" si="3"/>
        <v>0.65555546897929184</v>
      </c>
    </row>
    <row r="12" spans="1:8" ht="21" customHeight="1">
      <c r="A12" s="31" t="s">
        <v>334</v>
      </c>
      <c r="B12" s="31" t="s">
        <v>332</v>
      </c>
      <c r="C12" s="168">
        <f t="shared" si="0"/>
        <v>793.90000000000009</v>
      </c>
      <c r="D12" s="413">
        <f t="shared" si="1"/>
        <v>0.17117166454579683</v>
      </c>
      <c r="E12" s="168">
        <v>307.60000000000002</v>
      </c>
      <c r="F12" s="436">
        <f t="shared" si="2"/>
        <v>0.1321344437895953</v>
      </c>
      <c r="G12" s="168">
        <v>486.3</v>
      </c>
      <c r="H12" s="414">
        <f t="shared" si="3"/>
        <v>0.21051018526454679</v>
      </c>
    </row>
    <row r="13" spans="1:8" ht="21" customHeight="1">
      <c r="A13" s="31" t="s">
        <v>333</v>
      </c>
      <c r="B13" s="31" t="s">
        <v>329</v>
      </c>
      <c r="C13" s="168">
        <f t="shared" si="0"/>
        <v>143.6</v>
      </c>
      <c r="D13" s="413">
        <f t="shared" si="1"/>
        <v>3.0961394418410906E-2</v>
      </c>
      <c r="E13" s="168">
        <v>3.1</v>
      </c>
      <c r="F13" s="436">
        <f t="shared" si="2"/>
        <v>1.3316540173853879E-3</v>
      </c>
      <c r="G13" s="168">
        <v>140.5</v>
      </c>
      <c r="H13" s="414">
        <f t="shared" si="3"/>
        <v>6.0819825271784533E-2</v>
      </c>
    </row>
    <row r="14" spans="1:8" ht="21" customHeight="1">
      <c r="A14" s="31" t="s">
        <v>305</v>
      </c>
      <c r="B14" s="31" t="s">
        <v>318</v>
      </c>
      <c r="C14" s="168">
        <f t="shared" si="0"/>
        <v>1745.6</v>
      </c>
      <c r="D14" s="413">
        <f t="shared" si="1"/>
        <v>0.37636636557644904</v>
      </c>
      <c r="E14" s="168">
        <v>890.9</v>
      </c>
      <c r="F14" s="436">
        <f t="shared" si="2"/>
        <v>0.38270018196407812</v>
      </c>
      <c r="G14" s="168">
        <v>854.7</v>
      </c>
      <c r="H14" s="414">
        <f t="shared" si="3"/>
        <v>0.3699836630590338</v>
      </c>
    </row>
    <row r="15" spans="1:8" ht="21" customHeight="1">
      <c r="A15" s="31" t="s">
        <v>95</v>
      </c>
      <c r="B15" s="31" t="s">
        <v>330</v>
      </c>
      <c r="C15" s="168">
        <f t="shared" si="0"/>
        <v>104120</v>
      </c>
      <c r="D15" s="413">
        <f t="shared" si="1"/>
        <v>22.449167039310193</v>
      </c>
      <c r="E15" s="168">
        <v>47539.3</v>
      </c>
      <c r="F15" s="436">
        <f t="shared" si="2"/>
        <v>20.421258009254572</v>
      </c>
      <c r="G15" s="168">
        <v>56580.7</v>
      </c>
      <c r="H15" s="414">
        <f t="shared" si="3"/>
        <v>24.492728026727825</v>
      </c>
    </row>
    <row r="16" spans="1:8" ht="21" customHeight="1">
      <c r="A16" s="31" t="s">
        <v>96</v>
      </c>
      <c r="B16" s="31" t="s">
        <v>326</v>
      </c>
      <c r="C16" s="168">
        <f t="shared" si="0"/>
        <v>32981.699999999997</v>
      </c>
      <c r="D16" s="413">
        <f t="shared" si="1"/>
        <v>7.1111380382291296</v>
      </c>
      <c r="E16" s="168">
        <v>15759.9</v>
      </c>
      <c r="F16" s="436">
        <f t="shared" si="2"/>
        <v>6.769914241481283</v>
      </c>
      <c r="G16" s="168">
        <v>17221.8</v>
      </c>
      <c r="H16" s="414">
        <f t="shared" si="3"/>
        <v>7.4549954937054723</v>
      </c>
    </row>
    <row r="17" spans="1:8" ht="21" customHeight="1">
      <c r="A17" s="31" t="s">
        <v>97</v>
      </c>
      <c r="B17" s="31" t="s">
        <v>317</v>
      </c>
      <c r="C17" s="168">
        <f t="shared" si="0"/>
        <v>23549.599999999999</v>
      </c>
      <c r="D17" s="413">
        <f t="shared" si="1"/>
        <v>5.0774961977424056</v>
      </c>
      <c r="E17" s="168">
        <v>10439.6</v>
      </c>
      <c r="F17" s="436">
        <f t="shared" si="2"/>
        <v>4.4844952515795153</v>
      </c>
      <c r="G17" s="168">
        <v>13110</v>
      </c>
      <c r="H17" s="414">
        <f t="shared" si="3"/>
        <v>5.6750740876376886</v>
      </c>
    </row>
    <row r="18" spans="1:8" ht="21" customHeight="1">
      <c r="A18" s="31" t="s">
        <v>98</v>
      </c>
      <c r="B18" s="31" t="s">
        <v>328</v>
      </c>
      <c r="C18" s="168">
        <f t="shared" si="0"/>
        <v>28740.400000000001</v>
      </c>
      <c r="D18" s="413">
        <f t="shared" si="1"/>
        <v>6.1966772990452439</v>
      </c>
      <c r="E18" s="168">
        <v>6285.2</v>
      </c>
      <c r="F18" s="436">
        <f t="shared" si="2"/>
        <v>2.6999070419582707</v>
      </c>
      <c r="G18" s="168">
        <v>22455.200000000001</v>
      </c>
      <c r="H18" s="414">
        <f t="shared" si="3"/>
        <v>9.7204365867827498</v>
      </c>
    </row>
    <row r="19" spans="1:8" ht="21" customHeight="1">
      <c r="A19" s="31" t="s">
        <v>306</v>
      </c>
      <c r="B19" s="31" t="s">
        <v>323</v>
      </c>
      <c r="C19" s="168">
        <f t="shared" si="0"/>
        <v>4923.2000000000007</v>
      </c>
      <c r="D19" s="413">
        <f t="shared" si="1"/>
        <v>1.0614842409520935</v>
      </c>
      <c r="E19" s="168">
        <v>1208.9000000000001</v>
      </c>
      <c r="F19" s="436">
        <f t="shared" si="2"/>
        <v>0.51930211019909533</v>
      </c>
      <c r="G19" s="168">
        <v>3714.3</v>
      </c>
      <c r="H19" s="414">
        <f t="shared" si="3"/>
        <v>1.60785108190028</v>
      </c>
    </row>
    <row r="20" spans="1:8" ht="21" customHeight="1">
      <c r="A20" s="31" t="s">
        <v>307</v>
      </c>
      <c r="B20" s="31" t="s">
        <v>322</v>
      </c>
      <c r="C20" s="168">
        <f t="shared" si="0"/>
        <v>1506.3</v>
      </c>
      <c r="D20" s="413">
        <f t="shared" si="1"/>
        <v>0.32477122849897183</v>
      </c>
      <c r="E20" s="168">
        <v>203.8</v>
      </c>
      <c r="F20" s="436">
        <f t="shared" si="2"/>
        <v>8.7545512497787775E-2</v>
      </c>
      <c r="G20" s="168">
        <v>1302.5</v>
      </c>
      <c r="H20" s="414">
        <f t="shared" si="3"/>
        <v>0.5638279175551556</v>
      </c>
    </row>
    <row r="21" spans="1:8" ht="21" customHeight="1">
      <c r="A21" s="31" t="s">
        <v>336</v>
      </c>
      <c r="B21" s="31" t="s">
        <v>320</v>
      </c>
      <c r="C21" s="168">
        <f t="shared" si="0"/>
        <v>766.8</v>
      </c>
      <c r="D21" s="413">
        <f t="shared" si="1"/>
        <v>0.16532867158800477</v>
      </c>
      <c r="E21" s="168">
        <v>145.30000000000001</v>
      </c>
      <c r="F21" s="436">
        <f t="shared" si="2"/>
        <v>6.2415912492289324E-2</v>
      </c>
      <c r="G21" s="168">
        <v>621.5</v>
      </c>
      <c r="H21" s="414">
        <f t="shared" si="3"/>
        <v>0.26903573954743126</v>
      </c>
    </row>
    <row r="22" spans="1:8" ht="21" customHeight="1">
      <c r="A22" s="31" t="s">
        <v>337</v>
      </c>
      <c r="B22" s="31" t="s">
        <v>315</v>
      </c>
      <c r="C22" s="168">
        <f t="shared" si="0"/>
        <v>189</v>
      </c>
      <c r="D22" s="413">
        <f t="shared" si="1"/>
        <v>4.0750024687184278E-2</v>
      </c>
      <c r="E22" s="168">
        <v>7.3</v>
      </c>
      <c r="F22" s="436">
        <f t="shared" si="2"/>
        <v>3.1358304280365585E-3</v>
      </c>
      <c r="G22" s="168">
        <v>181.7</v>
      </c>
      <c r="H22" s="414">
        <f t="shared" si="3"/>
        <v>7.8654535600592532E-2</v>
      </c>
    </row>
    <row r="23" spans="1:8" ht="21" customHeight="1">
      <c r="A23" s="440" t="s">
        <v>338</v>
      </c>
      <c r="B23" s="31" t="s">
        <v>316</v>
      </c>
      <c r="C23" s="168">
        <f t="shared" si="0"/>
        <v>71.599999999999994</v>
      </c>
      <c r="D23" s="442">
        <f t="shared" si="1"/>
        <v>1.5437575489959755E-2</v>
      </c>
      <c r="E23" s="168">
        <v>9.3000000000000007</v>
      </c>
      <c r="F23" s="137">
        <f t="shared" si="2"/>
        <v>3.9949620521561643E-3</v>
      </c>
      <c r="G23" s="441">
        <v>62.3</v>
      </c>
      <c r="H23" s="443">
        <f t="shared" si="3"/>
        <v>2.6968506152542183E-2</v>
      </c>
    </row>
    <row r="24" spans="1:8" ht="21" customHeight="1">
      <c r="A24" s="31" t="s">
        <v>308</v>
      </c>
      <c r="B24" s="31" t="s">
        <v>321</v>
      </c>
      <c r="C24" s="168">
        <f t="shared" si="0"/>
        <v>108.2</v>
      </c>
      <c r="D24" s="413">
        <f t="shared" si="1"/>
        <v>2.3328850111922428E-2</v>
      </c>
      <c r="E24" s="168">
        <v>0.3</v>
      </c>
      <c r="F24" s="436">
        <f t="shared" si="2"/>
        <v>1.2886974361794076E-4</v>
      </c>
      <c r="G24" s="168">
        <v>107.9</v>
      </c>
      <c r="H24" s="414">
        <f t="shared" si="3"/>
        <v>4.6707894283455884E-2</v>
      </c>
    </row>
    <row r="25" spans="1:8" ht="24" customHeight="1" thickTop="1">
      <c r="A25" s="448" t="s">
        <v>309</v>
      </c>
      <c r="B25" s="415"/>
      <c r="C25" s="416">
        <f>SUM(C6:C24)</f>
        <v>463803.39999999991</v>
      </c>
      <c r="D25" s="417">
        <f t="shared" si="1"/>
        <v>100</v>
      </c>
      <c r="E25" s="416">
        <f>SUM(E6:E24)</f>
        <v>232793.19999999992</v>
      </c>
      <c r="F25" s="437">
        <f>SUM(F6:F24)</f>
        <v>100.00000000000004</v>
      </c>
      <c r="G25" s="416">
        <f>SUM(G6:G24)</f>
        <v>231010.19999999998</v>
      </c>
      <c r="H25" s="418">
        <f>SUM(H6:H24)</f>
        <v>100</v>
      </c>
    </row>
    <row r="26" spans="1:8" ht="24" customHeight="1">
      <c r="A26" s="444" t="s">
        <v>310</v>
      </c>
      <c r="B26" s="419"/>
      <c r="C26" s="847">
        <f>C25/'1.'!B5</f>
        <v>199.42992183677131</v>
      </c>
      <c r="D26" s="848"/>
      <c r="E26" s="847">
        <f>E25/'1.'!E5</f>
        <v>216.24585121888001</v>
      </c>
      <c r="F26" s="848"/>
      <c r="G26" s="847">
        <f>G25/'1.'!I5</f>
        <v>184.937616331432</v>
      </c>
      <c r="H26" s="849"/>
    </row>
    <row r="27" spans="1:8" ht="9.75" customHeight="1" thickBot="1">
      <c r="A27" s="420"/>
      <c r="B27" s="420"/>
      <c r="C27" s="421"/>
      <c r="D27" s="422"/>
      <c r="E27" s="422"/>
      <c r="F27" s="422"/>
      <c r="G27" s="421"/>
      <c r="H27" s="422"/>
    </row>
    <row r="28" spans="1:8" ht="24" customHeight="1">
      <c r="A28" s="423" t="s">
        <v>311</v>
      </c>
      <c r="B28" s="423"/>
      <c r="C28" s="424">
        <f>'20.'!B13</f>
        <v>14920.6</v>
      </c>
      <c r="D28" s="425">
        <f>C28/SUM($C$25,$C$28,$C$30)*100</f>
        <v>2.9833626435593068</v>
      </c>
      <c r="E28" s="424">
        <f>'20.'!F13</f>
        <v>7797.28</v>
      </c>
      <c r="F28" s="438">
        <f>E28/SUM($E$25,$E$28,$E$30)*100</f>
        <v>3.1034445564683448</v>
      </c>
      <c r="G28" s="424">
        <f>'20.'!J13</f>
        <v>7123.32</v>
      </c>
      <c r="H28" s="426">
        <f>G28/SUM($G$25,$G$28,$G$30)*100</f>
        <v>2.8621396238699517</v>
      </c>
    </row>
    <row r="29" spans="1:8" ht="24" customHeight="1" thickBot="1">
      <c r="A29" s="445" t="s">
        <v>310</v>
      </c>
      <c r="B29" s="427"/>
      <c r="C29" s="845">
        <f>C28/'1.'!B5</f>
        <v>6.4156797724159222</v>
      </c>
      <c r="D29" s="846"/>
      <c r="E29" s="845">
        <f>E28/'1.'!E5</f>
        <v>7.243035667673924</v>
      </c>
      <c r="F29" s="846"/>
      <c r="G29" s="428">
        <f>G28/'1.'!I5</f>
        <v>5.7026478534974476</v>
      </c>
      <c r="H29" s="429"/>
    </row>
    <row r="30" spans="1:8" ht="24" customHeight="1">
      <c r="A30" s="447" t="s">
        <v>312</v>
      </c>
      <c r="B30" s="423"/>
      <c r="C30" s="424">
        <f>'20.'!D13</f>
        <v>21402.929999999997</v>
      </c>
      <c r="D30" s="425">
        <f>C30/SUM($C$25,$C$28,$C$30)*100</f>
        <v>4.2794996062299626</v>
      </c>
      <c r="E30" s="424">
        <f>'20.'!H13</f>
        <v>10655.509999999998</v>
      </c>
      <c r="F30" s="438">
        <f>E30/SUM($E$25,$E$28,$E$30)*100</f>
        <v>4.2410666932435426</v>
      </c>
      <c r="G30" s="424">
        <f>'20.'!L13</f>
        <v>10747.42</v>
      </c>
      <c r="H30" s="426">
        <f>G30/SUM($G$25,$G$28,$G$30)*100</f>
        <v>4.318297737062549</v>
      </c>
    </row>
    <row r="31" spans="1:8" ht="24" customHeight="1" thickBot="1">
      <c r="A31" s="446" t="s">
        <v>310</v>
      </c>
      <c r="B31" s="430"/>
      <c r="C31" s="850">
        <f>C30/'1.'!B5</f>
        <v>9.2030042405421959</v>
      </c>
      <c r="D31" s="851"/>
      <c r="E31" s="850">
        <f>E30/'1.'!E5</f>
        <v>9.8980976683223076</v>
      </c>
      <c r="F31" s="851"/>
      <c r="G31" s="850">
        <f>G30/'1.'!I5</f>
        <v>8.6039587711397978</v>
      </c>
      <c r="H31" s="852"/>
    </row>
    <row r="32" spans="1:8" ht="24" customHeight="1" thickTop="1">
      <c r="A32" s="415" t="s">
        <v>313</v>
      </c>
      <c r="B32" s="415"/>
      <c r="C32" s="416">
        <f>SUM(C30,C28)</f>
        <v>36323.53</v>
      </c>
      <c r="D32" s="431">
        <f>C32/SUM($C$25,$C$28,$C$30)*100</f>
        <v>7.2628622497892703</v>
      </c>
      <c r="E32" s="416">
        <f>SUM(E30,E28)</f>
        <v>18452.789999999997</v>
      </c>
      <c r="F32" s="439">
        <f>E32/SUM($E$25,$E$28,$E$30)*100</f>
        <v>7.3445112497118865</v>
      </c>
      <c r="G32" s="416">
        <f>SUM(G30,G28)</f>
        <v>17870.739999999998</v>
      </c>
      <c r="H32" s="432">
        <f>G32/SUM($G$25,$G$28,$G$30)*100</f>
        <v>7.1804373609324994</v>
      </c>
    </row>
    <row r="33" spans="1:8" ht="24" customHeight="1" thickBot="1">
      <c r="A33" s="446" t="s">
        <v>310</v>
      </c>
      <c r="B33" s="430"/>
      <c r="C33" s="850">
        <f>C32/'1.'!B5</f>
        <v>15.618684012958118</v>
      </c>
      <c r="D33" s="851"/>
      <c r="E33" s="850">
        <f>E32/'1.'!E5</f>
        <v>17.14113333599623</v>
      </c>
      <c r="F33" s="851"/>
      <c r="G33" s="850">
        <f>G32/'1.'!I5</f>
        <v>14.306606624637244</v>
      </c>
      <c r="H33" s="852"/>
    </row>
    <row r="34" spans="1:8" ht="13.5" customHeight="1" thickTop="1"/>
    <row r="35" spans="1:8">
      <c r="A35" s="433"/>
      <c r="B35" s="433"/>
      <c r="C35" s="434"/>
      <c r="G35" s="434"/>
    </row>
  </sheetData>
  <mergeCells count="17">
    <mergeCell ref="C31:D31"/>
    <mergeCell ref="E31:F31"/>
    <mergeCell ref="G31:H31"/>
    <mergeCell ref="C33:D33"/>
    <mergeCell ref="E33:F33"/>
    <mergeCell ref="G33:H33"/>
    <mergeCell ref="C29:D29"/>
    <mergeCell ref="E29:F29"/>
    <mergeCell ref="C26:D26"/>
    <mergeCell ref="E26:F26"/>
    <mergeCell ref="G26:H26"/>
    <mergeCell ref="A1:H1"/>
    <mergeCell ref="C3:H3"/>
    <mergeCell ref="C4:D4"/>
    <mergeCell ref="G4:H4"/>
    <mergeCell ref="E4:F4"/>
    <mergeCell ref="A3:B5"/>
  </mergeCells>
  <printOptions horizontalCentered="1"/>
  <pageMargins left="0.78740157480314965" right="0.78740157480314965" top="0.98425196850393704" bottom="1.1811023622047245" header="0.51181102362204722" footer="0.51181102362204722"/>
  <pageSetup paperSize="9" scale="97" orientation="portrait" r:id="rId1"/>
  <headerFooter scaleWithDoc="0" alignWithMargins="0">
    <oddHeader>&amp;L&amp;G</oddHeader>
    <oddFooter>&amp;L&amp;D&amp;RTabel &amp;A</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2"/>
  <dimension ref="A1:M14"/>
  <sheetViews>
    <sheetView zoomScaleNormal="100" workbookViewId="0">
      <selection activeCell="H19" sqref="H19"/>
    </sheetView>
  </sheetViews>
  <sheetFormatPr defaultColWidth="11.42578125" defaultRowHeight="12.75"/>
  <cols>
    <col min="1" max="1" width="16.28515625" customWidth="1"/>
    <col min="2" max="13" width="8.7109375" customWidth="1"/>
  </cols>
  <sheetData>
    <row r="1" spans="1:13" ht="15.75" customHeight="1">
      <c r="A1" s="635" t="s">
        <v>339</v>
      </c>
      <c r="B1" s="636"/>
      <c r="C1" s="635"/>
      <c r="D1" s="635"/>
      <c r="E1" s="635"/>
      <c r="F1" s="635"/>
      <c r="G1" s="635"/>
      <c r="H1" s="635"/>
      <c r="I1" s="635"/>
      <c r="J1" s="635"/>
      <c r="K1" s="635"/>
      <c r="L1" s="635"/>
      <c r="M1" s="635"/>
    </row>
    <row r="2" spans="1:13" ht="6.75" customHeight="1">
      <c r="A2" s="64"/>
      <c r="B2" s="64"/>
      <c r="C2" s="64"/>
    </row>
    <row r="3" spans="1:13" ht="13.15" customHeight="1">
      <c r="A3" s="856" t="s">
        <v>341</v>
      </c>
      <c r="B3" s="856"/>
      <c r="C3" s="856"/>
      <c r="D3" s="856"/>
      <c r="E3" s="856"/>
      <c r="F3" s="853" t="s">
        <v>74</v>
      </c>
      <c r="G3" s="853"/>
      <c r="H3" s="853"/>
      <c r="I3" s="853"/>
      <c r="J3" s="853" t="s">
        <v>26</v>
      </c>
      <c r="K3" s="853"/>
      <c r="L3" s="853"/>
      <c r="M3" s="853"/>
    </row>
    <row r="4" spans="1:13" ht="23.45" customHeight="1">
      <c r="A4" s="692" t="s">
        <v>264</v>
      </c>
      <c r="B4" s="854" t="s">
        <v>340</v>
      </c>
      <c r="C4" s="855"/>
      <c r="D4" s="854" t="s">
        <v>312</v>
      </c>
      <c r="E4" s="855"/>
      <c r="F4" s="854" t="s">
        <v>340</v>
      </c>
      <c r="G4" s="855"/>
      <c r="H4" s="854" t="s">
        <v>312</v>
      </c>
      <c r="I4" s="855"/>
      <c r="J4" s="854" t="s">
        <v>340</v>
      </c>
      <c r="K4" s="855"/>
      <c r="L4" s="854" t="s">
        <v>312</v>
      </c>
      <c r="M4" s="855"/>
    </row>
    <row r="5" spans="1:13" ht="20.45" customHeight="1">
      <c r="A5" s="693"/>
      <c r="B5" s="452" t="s">
        <v>91</v>
      </c>
      <c r="C5" s="158" t="s">
        <v>28</v>
      </c>
      <c r="D5" s="452" t="s">
        <v>91</v>
      </c>
      <c r="E5" s="158" t="s">
        <v>28</v>
      </c>
      <c r="F5" s="452" t="s">
        <v>91</v>
      </c>
      <c r="G5" s="158" t="s">
        <v>28</v>
      </c>
      <c r="H5" s="452" t="s">
        <v>91</v>
      </c>
      <c r="I5" s="158" t="s">
        <v>28</v>
      </c>
      <c r="J5" s="452" t="s">
        <v>91</v>
      </c>
      <c r="K5" s="158" t="s">
        <v>28</v>
      </c>
      <c r="L5" s="452" t="s">
        <v>91</v>
      </c>
      <c r="M5" s="158" t="s">
        <v>28</v>
      </c>
    </row>
    <row r="6" spans="1:13" ht="20.45" customHeight="1">
      <c r="A6" s="449" t="s">
        <v>93</v>
      </c>
      <c r="B6" s="163">
        <f t="shared" ref="B6:B12" si="0">F6+J6</f>
        <v>4713.0200000000004</v>
      </c>
      <c r="C6" s="83">
        <f>B6/$B$13*100</f>
        <v>31.587335629934454</v>
      </c>
      <c r="D6" s="163">
        <f t="shared" ref="D6:D12" si="1">H6+L6</f>
        <v>3552.94</v>
      </c>
      <c r="E6" s="83">
        <f>D6/$D$13*100</f>
        <v>16.600250526446615</v>
      </c>
      <c r="F6" s="163">
        <v>2657.22</v>
      </c>
      <c r="G6" s="83">
        <f>F6/$F$13*100</f>
        <v>34.078806968583912</v>
      </c>
      <c r="H6" s="163">
        <v>1917.88</v>
      </c>
      <c r="I6" s="83">
        <f>H6/$H$13*100</f>
        <v>17.99895077757893</v>
      </c>
      <c r="J6" s="163">
        <v>2055.8000000000002</v>
      </c>
      <c r="K6" s="83">
        <f>J6/$J$13*100</f>
        <v>28.860138250141791</v>
      </c>
      <c r="L6" s="163">
        <v>1635.06</v>
      </c>
      <c r="M6" s="83">
        <f>L6/$L$13*100</f>
        <v>15.21351170792618</v>
      </c>
    </row>
    <row r="7" spans="1:13" ht="20.45" customHeight="1">
      <c r="A7" s="450" t="s">
        <v>94</v>
      </c>
      <c r="B7" s="168">
        <f t="shared" si="0"/>
        <v>4576.0599999999995</v>
      </c>
      <c r="C7" s="83">
        <f t="shared" ref="C7:C12" si="2">B7/$B$13*100</f>
        <v>30.669410077342729</v>
      </c>
      <c r="D7" s="168">
        <f t="shared" si="1"/>
        <v>6753.25</v>
      </c>
      <c r="E7" s="83">
        <f t="shared" ref="E7:E12" si="3">D7/$D$13*100</f>
        <v>31.552922894201874</v>
      </c>
      <c r="F7" s="168">
        <v>2745.23</v>
      </c>
      <c r="G7" s="83">
        <f t="shared" ref="G7:G12" si="4">F7/$F$13*100</f>
        <v>35.207533909260668</v>
      </c>
      <c r="H7" s="168">
        <v>3783.98</v>
      </c>
      <c r="I7" s="83">
        <f t="shared" ref="I7:I12" si="5">H7/$H$13*100</f>
        <v>35.511955786255186</v>
      </c>
      <c r="J7" s="168">
        <v>1830.83</v>
      </c>
      <c r="K7" s="83">
        <f t="shared" ref="K7:K12" si="6">J7/$J$13*100</f>
        <v>25.701919891286646</v>
      </c>
      <c r="L7" s="168">
        <v>2969.27</v>
      </c>
      <c r="M7" s="83">
        <f t="shared" ref="M7:M12" si="7">L7/$L$13*100</f>
        <v>27.627746938334969</v>
      </c>
    </row>
    <row r="8" spans="1:13" ht="20.45" customHeight="1">
      <c r="A8" s="450" t="s">
        <v>95</v>
      </c>
      <c r="B8" s="168">
        <f t="shared" si="0"/>
        <v>1836.67</v>
      </c>
      <c r="C8" s="83">
        <f t="shared" si="2"/>
        <v>12.309625618272724</v>
      </c>
      <c r="D8" s="168">
        <f t="shared" si="1"/>
        <v>3999.83</v>
      </c>
      <c r="E8" s="83">
        <f t="shared" si="3"/>
        <v>18.688235676143407</v>
      </c>
      <c r="F8" s="168">
        <v>1162.53</v>
      </c>
      <c r="G8" s="83">
        <f t="shared" si="4"/>
        <v>14.909429955061251</v>
      </c>
      <c r="H8" s="168">
        <v>2247.09</v>
      </c>
      <c r="I8" s="83">
        <f t="shared" si="5"/>
        <v>21.088526030194714</v>
      </c>
      <c r="J8" s="168">
        <v>674.14</v>
      </c>
      <c r="K8" s="83">
        <f t="shared" si="6"/>
        <v>9.463845510239608</v>
      </c>
      <c r="L8" s="168">
        <v>1752.74</v>
      </c>
      <c r="M8" s="83">
        <f t="shared" si="7"/>
        <v>16.308472172856369</v>
      </c>
    </row>
    <row r="9" spans="1:13" ht="20.45" customHeight="1">
      <c r="A9" s="450" t="s">
        <v>96</v>
      </c>
      <c r="B9" s="168">
        <f t="shared" si="0"/>
        <v>560.73</v>
      </c>
      <c r="C9" s="83">
        <f t="shared" si="2"/>
        <v>3.7580928380896208</v>
      </c>
      <c r="D9" s="168">
        <f t="shared" si="1"/>
        <v>1444.65</v>
      </c>
      <c r="E9" s="83">
        <f t="shared" si="3"/>
        <v>6.749776782898417</v>
      </c>
      <c r="F9" s="168">
        <v>306.02999999999997</v>
      </c>
      <c r="G9" s="83">
        <f t="shared" si="4"/>
        <v>3.9248301971969712</v>
      </c>
      <c r="H9" s="168">
        <v>848.88</v>
      </c>
      <c r="I9" s="83">
        <f t="shared" si="5"/>
        <v>7.966582547433207</v>
      </c>
      <c r="J9" s="168">
        <v>254.7</v>
      </c>
      <c r="K9" s="83">
        <f t="shared" si="6"/>
        <v>3.5755799262141812</v>
      </c>
      <c r="L9" s="168">
        <v>595.77</v>
      </c>
      <c r="M9" s="83">
        <f t="shared" si="7"/>
        <v>5.543376922089208</v>
      </c>
    </row>
    <row r="10" spans="1:13" ht="20.45" customHeight="1">
      <c r="A10" s="450" t="s">
        <v>97</v>
      </c>
      <c r="B10" s="168">
        <f t="shared" si="0"/>
        <v>442.91</v>
      </c>
      <c r="C10" s="83">
        <f t="shared" si="2"/>
        <v>2.9684463091296598</v>
      </c>
      <c r="D10" s="168">
        <f t="shared" si="1"/>
        <v>581.88</v>
      </c>
      <c r="E10" s="83">
        <f t="shared" si="3"/>
        <v>2.718693188269083</v>
      </c>
      <c r="F10" s="168">
        <v>167</v>
      </c>
      <c r="G10" s="83">
        <f t="shared" si="4"/>
        <v>2.1417725155438818</v>
      </c>
      <c r="H10" s="168">
        <v>331.93</v>
      </c>
      <c r="I10" s="83">
        <f t="shared" si="5"/>
        <v>3.115101951947866</v>
      </c>
      <c r="J10" s="168">
        <v>275.91000000000003</v>
      </c>
      <c r="K10" s="83">
        <f t="shared" si="6"/>
        <v>3.8733343440979771</v>
      </c>
      <c r="L10" s="168">
        <v>249.95</v>
      </c>
      <c r="M10" s="83">
        <f t="shared" si="7"/>
        <v>2.3256744409355918</v>
      </c>
    </row>
    <row r="11" spans="1:13" ht="20.45" customHeight="1">
      <c r="A11" s="450" t="s">
        <v>98</v>
      </c>
      <c r="B11" s="168">
        <f t="shared" si="0"/>
        <v>1359.27</v>
      </c>
      <c r="C11" s="83">
        <f t="shared" si="2"/>
        <v>9.1100223851587732</v>
      </c>
      <c r="D11" s="168">
        <f t="shared" si="1"/>
        <v>2379.69</v>
      </c>
      <c r="E11" s="83">
        <f t="shared" si="3"/>
        <v>11.118524426328547</v>
      </c>
      <c r="F11" s="168">
        <v>377.85</v>
      </c>
      <c r="G11" s="83">
        <f t="shared" si="4"/>
        <v>4.8459206287320713</v>
      </c>
      <c r="H11" s="168">
        <v>572.54</v>
      </c>
      <c r="I11" s="83">
        <f t="shared" si="5"/>
        <v>5.3731825130847799</v>
      </c>
      <c r="J11" s="168">
        <v>981.42</v>
      </c>
      <c r="K11" s="83">
        <f t="shared" si="6"/>
        <v>13.777564394130826</v>
      </c>
      <c r="L11" s="168">
        <v>1807.15</v>
      </c>
      <c r="M11" s="83">
        <f t="shared" si="7"/>
        <v>16.8147332103891</v>
      </c>
    </row>
    <row r="12" spans="1:13" ht="20.45" customHeight="1">
      <c r="A12" s="451" t="s">
        <v>99</v>
      </c>
      <c r="B12" s="173">
        <f t="shared" si="0"/>
        <v>1431.94</v>
      </c>
      <c r="C12" s="83">
        <f t="shared" si="2"/>
        <v>9.5970671420720333</v>
      </c>
      <c r="D12" s="173">
        <f t="shared" si="1"/>
        <v>2690.69</v>
      </c>
      <c r="E12" s="83">
        <f t="shared" si="3"/>
        <v>12.571596505712071</v>
      </c>
      <c r="F12" s="173">
        <v>381.42</v>
      </c>
      <c r="G12" s="83">
        <f t="shared" si="4"/>
        <v>4.8917058256212425</v>
      </c>
      <c r="H12" s="173">
        <v>953.21</v>
      </c>
      <c r="I12" s="83">
        <f t="shared" si="5"/>
        <v>8.9457003935053336</v>
      </c>
      <c r="J12" s="173">
        <v>1050.52</v>
      </c>
      <c r="K12" s="83">
        <f t="shared" si="6"/>
        <v>14.747617683888972</v>
      </c>
      <c r="L12" s="173">
        <v>1737.48</v>
      </c>
      <c r="M12" s="83">
        <f t="shared" si="7"/>
        <v>16.166484607468583</v>
      </c>
    </row>
    <row r="13" spans="1:13" ht="20.45" customHeight="1">
      <c r="A13" s="453" t="s">
        <v>44</v>
      </c>
      <c r="B13" s="622">
        <f t="shared" ref="B13:M13" si="8">SUM(B6:B12)</f>
        <v>14920.6</v>
      </c>
      <c r="C13" s="87">
        <f t="shared" si="8"/>
        <v>100</v>
      </c>
      <c r="D13" s="622">
        <f t="shared" si="8"/>
        <v>21402.929999999997</v>
      </c>
      <c r="E13" s="87">
        <f t="shared" si="8"/>
        <v>100.00000000000001</v>
      </c>
      <c r="F13" s="622">
        <f t="shared" si="8"/>
        <v>7797.28</v>
      </c>
      <c r="G13" s="87">
        <f t="shared" si="8"/>
        <v>100</v>
      </c>
      <c r="H13" s="622">
        <f t="shared" si="8"/>
        <v>10655.509999999998</v>
      </c>
      <c r="I13" s="87">
        <f t="shared" si="8"/>
        <v>100.00000000000001</v>
      </c>
      <c r="J13" s="622">
        <f t="shared" si="8"/>
        <v>7123.32</v>
      </c>
      <c r="K13" s="87">
        <f t="shared" si="8"/>
        <v>100</v>
      </c>
      <c r="L13" s="622">
        <f t="shared" si="8"/>
        <v>10747.42</v>
      </c>
      <c r="M13" s="87">
        <f t="shared" si="8"/>
        <v>100</v>
      </c>
    </row>
    <row r="14" spans="1:13" ht="6.75" customHeight="1"/>
  </sheetData>
  <mergeCells count="11">
    <mergeCell ref="A1:M1"/>
    <mergeCell ref="F3:I3"/>
    <mergeCell ref="F4:G4"/>
    <mergeCell ref="H4:I4"/>
    <mergeCell ref="J3:M3"/>
    <mergeCell ref="J4:K4"/>
    <mergeCell ref="L4:M4"/>
    <mergeCell ref="A3:E3"/>
    <mergeCell ref="A4:A5"/>
    <mergeCell ref="B4:C4"/>
    <mergeCell ref="D4:E4"/>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3"/>
  <dimension ref="A1:J12"/>
  <sheetViews>
    <sheetView zoomScaleNormal="100" workbookViewId="0">
      <selection activeCell="H19" sqref="H19"/>
    </sheetView>
  </sheetViews>
  <sheetFormatPr defaultColWidth="11.42578125" defaultRowHeight="12.75"/>
  <cols>
    <col min="1" max="1" width="16.140625" customWidth="1"/>
  </cols>
  <sheetData>
    <row r="1" spans="1:10" ht="31.5" customHeight="1">
      <c r="A1" s="722" t="s">
        <v>427</v>
      </c>
      <c r="B1" s="636"/>
      <c r="C1" s="635"/>
      <c r="D1" s="635"/>
      <c r="E1" s="635"/>
      <c r="F1" s="635"/>
      <c r="G1" s="635"/>
      <c r="H1" s="635"/>
      <c r="I1" s="635"/>
      <c r="J1" s="635"/>
    </row>
    <row r="2" spans="1:10" ht="13.5" thickBot="1">
      <c r="A2" s="156"/>
      <c r="B2" s="156"/>
      <c r="C2" s="156"/>
      <c r="D2" s="156"/>
      <c r="E2" s="156"/>
      <c r="F2" s="156"/>
      <c r="G2" s="156"/>
      <c r="H2" s="156"/>
      <c r="I2" s="156"/>
      <c r="J2" s="156"/>
    </row>
    <row r="3" spans="1:10" ht="15.75" thickBot="1">
      <c r="A3" s="723" t="s">
        <v>87</v>
      </c>
      <c r="B3" s="706" t="s">
        <v>341</v>
      </c>
      <c r="C3" s="726"/>
      <c r="D3" s="726"/>
      <c r="E3" s="727" t="s">
        <v>74</v>
      </c>
      <c r="F3" s="727"/>
      <c r="G3" s="727"/>
      <c r="H3" s="706" t="s">
        <v>26</v>
      </c>
      <c r="I3" s="726"/>
      <c r="J3" s="729"/>
    </row>
    <row r="4" spans="1:10" ht="30.75" thickBot="1">
      <c r="A4" s="725"/>
      <c r="B4" s="248" t="s">
        <v>441</v>
      </c>
      <c r="C4" s="246" t="s">
        <v>28</v>
      </c>
      <c r="D4" s="245" t="s">
        <v>78</v>
      </c>
      <c r="E4" s="248" t="s">
        <v>441</v>
      </c>
      <c r="F4" s="246" t="s">
        <v>28</v>
      </c>
      <c r="G4" s="245" t="s">
        <v>78</v>
      </c>
      <c r="H4" s="248" t="s">
        <v>441</v>
      </c>
      <c r="I4" s="246" t="s">
        <v>28</v>
      </c>
      <c r="J4" s="529" t="s">
        <v>78</v>
      </c>
    </row>
    <row r="5" spans="1:10" ht="15.75" thickTop="1">
      <c r="A5" s="539" t="s">
        <v>93</v>
      </c>
      <c r="B5" s="254">
        <v>221.617813113057</v>
      </c>
      <c r="C5" s="255">
        <f>B5/B$12*100</f>
        <v>27.65766721115795</v>
      </c>
      <c r="D5" s="256">
        <v>4.9467815650571119</v>
      </c>
      <c r="E5" s="254">
        <v>143.336779968705</v>
      </c>
      <c r="F5" s="255">
        <f>E5/E$12*100</f>
        <v>35.07991219809491</v>
      </c>
      <c r="G5" s="256">
        <v>6.2620605949862522</v>
      </c>
      <c r="H5" s="254">
        <v>78.281033144346296</v>
      </c>
      <c r="I5" s="255">
        <f>H5/H$12*100</f>
        <v>19.934656475454332</v>
      </c>
      <c r="J5" s="530">
        <v>8.5915016979146728</v>
      </c>
    </row>
    <row r="6" spans="1:10" ht="15">
      <c r="A6" s="540" t="s">
        <v>94</v>
      </c>
      <c r="B6" s="257">
        <v>184.951366692909</v>
      </c>
      <c r="C6" s="258">
        <f t="shared" ref="C6:C11" si="0">B6/B$12*100</f>
        <v>23.081733721610942</v>
      </c>
      <c r="D6" s="259">
        <v>5.4612136509009872</v>
      </c>
      <c r="E6" s="257">
        <v>101.475308026825</v>
      </c>
      <c r="F6" s="258">
        <f t="shared" ref="F6:F11" si="1">E6/E$12*100</f>
        <v>24.834832320307896</v>
      </c>
      <c r="G6" s="259">
        <v>7.5102477258286671</v>
      </c>
      <c r="H6" s="257">
        <v>83.476058666081101</v>
      </c>
      <c r="I6" s="258">
        <f t="shared" ref="I6:I11" si="2">H6/H$12*100</f>
        <v>21.257595698369798</v>
      </c>
      <c r="J6" s="531">
        <v>8.3112338949224203</v>
      </c>
    </row>
    <row r="7" spans="1:10" ht="15">
      <c r="A7" s="540" t="s">
        <v>95</v>
      </c>
      <c r="B7" s="257">
        <v>196.85994226706299</v>
      </c>
      <c r="C7" s="258">
        <f t="shared" si="0"/>
        <v>24.567911279102013</v>
      </c>
      <c r="D7" s="259">
        <v>5.2789719185492352</v>
      </c>
      <c r="E7" s="257">
        <v>97.176993112211406</v>
      </c>
      <c r="F7" s="258">
        <f t="shared" si="1"/>
        <v>23.782872663914556</v>
      </c>
      <c r="G7" s="259">
        <v>7.6814569909022801</v>
      </c>
      <c r="H7" s="257">
        <v>99.682949154847606</v>
      </c>
      <c r="I7" s="258">
        <f t="shared" si="2"/>
        <v>25.384761391662668</v>
      </c>
      <c r="J7" s="531">
        <v>7.5803175745326019</v>
      </c>
    </row>
    <row r="8" spans="1:10" ht="15">
      <c r="A8" s="540" t="s">
        <v>96</v>
      </c>
      <c r="B8" s="257">
        <v>90.554945098643302</v>
      </c>
      <c r="C8" s="258">
        <f t="shared" si="0"/>
        <v>11.301160771698797</v>
      </c>
      <c r="D8" s="259">
        <v>7.9682804637351223</v>
      </c>
      <c r="E8" s="257">
        <v>37.410929629869202</v>
      </c>
      <c r="F8" s="258">
        <f t="shared" si="1"/>
        <v>9.1558644400373126</v>
      </c>
      <c r="G8" s="259">
        <v>12.514325862319675</v>
      </c>
      <c r="H8" s="257">
        <v>53.144015468774697</v>
      </c>
      <c r="I8" s="258">
        <f t="shared" si="2"/>
        <v>13.533389245677943</v>
      </c>
      <c r="J8" s="531">
        <v>10.475951438699038</v>
      </c>
    </row>
    <row r="9" spans="1:10" ht="15">
      <c r="A9" s="540" t="s">
        <v>97</v>
      </c>
      <c r="B9" s="257">
        <v>29.691513302676899</v>
      </c>
      <c r="C9" s="258">
        <f t="shared" si="0"/>
        <v>3.7054692598296586</v>
      </c>
      <c r="D9" s="259">
        <v>14.056369913588751</v>
      </c>
      <c r="E9" s="257">
        <v>14.167615153749701</v>
      </c>
      <c r="F9" s="258">
        <f t="shared" si="1"/>
        <v>3.4673493834481914</v>
      </c>
      <c r="G9" s="259">
        <v>20.306605426172563</v>
      </c>
      <c r="H9" s="257">
        <v>15.5238981489273</v>
      </c>
      <c r="I9" s="258">
        <f t="shared" si="2"/>
        <v>3.9532382791649132</v>
      </c>
      <c r="J9" s="531">
        <v>19.41116374655477</v>
      </c>
    </row>
    <row r="10" spans="1:10" ht="15">
      <c r="A10" s="540" t="s">
        <v>98</v>
      </c>
      <c r="B10" s="257">
        <v>60.904410086542903</v>
      </c>
      <c r="C10" s="258">
        <f t="shared" si="0"/>
        <v>7.6008055589203511</v>
      </c>
      <c r="D10" s="259">
        <v>9.7725730704686384</v>
      </c>
      <c r="E10" s="257">
        <v>12.1984544081738</v>
      </c>
      <c r="F10" s="258">
        <f t="shared" si="1"/>
        <v>2.9854215344074944</v>
      </c>
      <c r="G10" s="259">
        <v>21.857105091243533</v>
      </c>
      <c r="H10" s="257">
        <v>48.705955678368902</v>
      </c>
      <c r="I10" s="258">
        <f t="shared" si="2"/>
        <v>12.403215130881451</v>
      </c>
      <c r="J10" s="531">
        <v>10.950708238160123</v>
      </c>
    </row>
    <row r="11" spans="1:10" ht="15.75" thickBot="1">
      <c r="A11" s="541" t="s">
        <v>99</v>
      </c>
      <c r="B11" s="260">
        <v>16.708894076672699</v>
      </c>
      <c r="C11" s="261">
        <f t="shared" si="0"/>
        <v>2.0852521976802896</v>
      </c>
      <c r="D11" s="262">
        <v>18.717973591699867</v>
      </c>
      <c r="E11" s="260">
        <v>2.8346572373438401</v>
      </c>
      <c r="F11" s="261">
        <f t="shared" si="1"/>
        <v>0.69374745978964369</v>
      </c>
      <c r="G11" s="262">
        <v>43.732580525859177</v>
      </c>
      <c r="H11" s="260">
        <v>13.8742368393289</v>
      </c>
      <c r="I11" s="261">
        <f t="shared" si="2"/>
        <v>3.5331437787889013</v>
      </c>
      <c r="J11" s="532">
        <v>20.516984523877213</v>
      </c>
    </row>
    <row r="12" spans="1:10" s="538" customFormat="1" ht="29.25" customHeight="1" thickTop="1" thickBot="1">
      <c r="A12" s="537" t="s">
        <v>187</v>
      </c>
      <c r="B12" s="533">
        <f>SUM(B5:B11)</f>
        <v>801.28888463756482</v>
      </c>
      <c r="C12" s="534">
        <f>SUM(C5:C11)</f>
        <v>100</v>
      </c>
      <c r="D12" s="535">
        <v>2.2155027601452715</v>
      </c>
      <c r="E12" s="533">
        <f>SUM(E5:E11)</f>
        <v>408.60073753687794</v>
      </c>
      <c r="F12" s="534">
        <f>SUM(F5:F11)</f>
        <v>100.00000000000001</v>
      </c>
      <c r="G12" s="535">
        <v>3.4785902427003634</v>
      </c>
      <c r="H12" s="533">
        <f>SUM(H5:H11)</f>
        <v>392.68814710067477</v>
      </c>
      <c r="I12" s="534">
        <f>SUM(I5:I11)</f>
        <v>99.999999999999986</v>
      </c>
      <c r="J12" s="536">
        <v>3.5630115124285933</v>
      </c>
    </row>
  </sheetData>
  <mergeCells count="5">
    <mergeCell ref="A1:J1"/>
    <mergeCell ref="A3:A4"/>
    <mergeCell ref="B3:D3"/>
    <mergeCell ref="E3:G3"/>
    <mergeCell ref="H3:J3"/>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4">
    <tabColor theme="5" tint="0.59999389629810485"/>
  </sheetPr>
  <dimension ref="A1:K54"/>
  <sheetViews>
    <sheetView topLeftCell="A25" zoomScaleNormal="100" workbookViewId="0">
      <selection activeCell="H19" sqref="H19"/>
    </sheetView>
  </sheetViews>
  <sheetFormatPr defaultColWidth="11.42578125" defaultRowHeight="12.75"/>
  <cols>
    <col min="1" max="1" width="14" customWidth="1"/>
    <col min="2" max="2" width="20.140625" customWidth="1"/>
    <col min="3" max="3" width="8.7109375" customWidth="1"/>
    <col min="4" max="4" width="6.7109375" customWidth="1"/>
    <col min="5" max="5" width="8.7109375" customWidth="1"/>
    <col min="6" max="6" width="10.42578125" customWidth="1"/>
    <col min="7" max="7" width="9.7109375" customWidth="1"/>
    <col min="8" max="8" width="6.7109375" customWidth="1"/>
    <col min="9" max="9" width="8.7109375" customWidth="1"/>
    <col min="10" max="10" width="10.42578125" customWidth="1"/>
    <col min="11" max="11" width="8.7109375" customWidth="1"/>
  </cols>
  <sheetData>
    <row r="1" spans="1:11" ht="29.25" customHeight="1">
      <c r="A1" s="864" t="str">
        <f>('0'!B1-1) &amp; ". a. RAIETE  MAHT  METSAMAAL"</f>
        <v>2020. a. RAIETE  MAHT  METSAMAAL</v>
      </c>
      <c r="B1" s="636"/>
      <c r="C1" s="635"/>
      <c r="D1" s="635"/>
      <c r="E1" s="635"/>
      <c r="F1" s="635"/>
      <c r="G1" s="635"/>
      <c r="H1" s="635"/>
      <c r="I1" s="635"/>
      <c r="J1" s="635"/>
      <c r="K1" s="635"/>
    </row>
    <row r="2" spans="1:11" ht="9.75" customHeight="1">
      <c r="A2" s="70"/>
      <c r="B2" s="70"/>
      <c r="C2" s="70"/>
      <c r="D2" s="70"/>
      <c r="E2" s="70"/>
      <c r="F2" s="70"/>
      <c r="G2" s="70"/>
      <c r="H2" s="70"/>
      <c r="I2" s="70"/>
      <c r="J2" s="70"/>
    </row>
    <row r="3" spans="1:11" ht="19.5" customHeight="1">
      <c r="A3" s="639" t="s">
        <v>248</v>
      </c>
      <c r="B3" s="640"/>
      <c r="C3" s="857" t="s">
        <v>88</v>
      </c>
      <c r="D3" s="858"/>
      <c r="E3" s="859"/>
      <c r="F3" s="639" t="s">
        <v>89</v>
      </c>
      <c r="G3" s="668"/>
      <c r="H3" s="668"/>
      <c r="I3" s="668"/>
      <c r="J3" s="860" t="s">
        <v>249</v>
      </c>
      <c r="K3" s="861"/>
    </row>
    <row r="4" spans="1:11" ht="25.5" customHeight="1">
      <c r="A4" s="470" t="s">
        <v>252</v>
      </c>
      <c r="B4" s="469" t="s">
        <v>253</v>
      </c>
      <c r="C4" s="277" t="s">
        <v>27</v>
      </c>
      <c r="D4" s="458" t="s">
        <v>28</v>
      </c>
      <c r="E4" s="459" t="s">
        <v>250</v>
      </c>
      <c r="F4" s="277" t="s">
        <v>91</v>
      </c>
      <c r="G4" s="476" t="s">
        <v>257</v>
      </c>
      <c r="H4" s="458" t="s">
        <v>28</v>
      </c>
      <c r="I4" s="475" t="s">
        <v>250</v>
      </c>
      <c r="J4" s="277" t="s">
        <v>92</v>
      </c>
      <c r="K4" s="460" t="s">
        <v>250</v>
      </c>
    </row>
    <row r="5" spans="1:11" ht="20.25" customHeight="1">
      <c r="A5" s="868" t="s">
        <v>262</v>
      </c>
      <c r="B5" s="471" t="s">
        <v>254</v>
      </c>
      <c r="C5" s="161">
        <v>8.8119999999999994</v>
      </c>
      <c r="D5" s="83">
        <f>C5/$C$15*100</f>
        <v>10.151138143949867</v>
      </c>
      <c r="E5" s="454">
        <v>31.088000000000001</v>
      </c>
      <c r="F5" s="461">
        <v>13.648999999999999</v>
      </c>
      <c r="G5" s="461">
        <v>0.185</v>
      </c>
      <c r="H5" s="83">
        <f>F5/$F$15*100</f>
        <v>0.12941669188027594</v>
      </c>
      <c r="I5" s="478">
        <v>60.508000000000003</v>
      </c>
      <c r="J5" s="161">
        <f>F5/C5</f>
        <v>1.5489105764866091</v>
      </c>
      <c r="K5" s="455">
        <v>60.133000000000003</v>
      </c>
    </row>
    <row r="6" spans="1:11" ht="18" customHeight="1">
      <c r="A6" s="768"/>
      <c r="B6" s="116" t="s">
        <v>255</v>
      </c>
      <c r="C6" s="166">
        <v>19.401</v>
      </c>
      <c r="D6" s="84">
        <f t="shared" ref="D6:D14" si="0">C6/$C$15*100</f>
        <v>22.349322643074373</v>
      </c>
      <c r="E6" s="276">
        <v>19.911999999999999</v>
      </c>
      <c r="F6" s="462">
        <v>1374.9480000000001</v>
      </c>
      <c r="G6" s="462">
        <v>34.744</v>
      </c>
      <c r="H6" s="84">
        <f t="shared" ref="H6:H14" si="1">F6/$F$15*100</f>
        <v>13.036942022668448</v>
      </c>
      <c r="I6" s="479">
        <v>16.763000000000002</v>
      </c>
      <c r="J6" s="166">
        <f>F6/C6</f>
        <v>70.869955156950681</v>
      </c>
      <c r="K6" s="456">
        <v>16.021999999999998</v>
      </c>
    </row>
    <row r="7" spans="1:11" ht="18" customHeight="1">
      <c r="A7" s="869"/>
      <c r="B7" s="472" t="s">
        <v>256</v>
      </c>
      <c r="C7" s="473">
        <v>14.895</v>
      </c>
      <c r="D7" s="85">
        <f t="shared" si="0"/>
        <v>17.15855681504009</v>
      </c>
      <c r="E7" s="477">
        <v>23.327000000000002</v>
      </c>
      <c r="F7" s="474">
        <v>477.15800000000002</v>
      </c>
      <c r="G7" s="474">
        <v>224.73500000000001</v>
      </c>
      <c r="H7" s="85">
        <f t="shared" si="1"/>
        <v>4.5243028693830105</v>
      </c>
      <c r="I7" s="480">
        <v>34.865000000000002</v>
      </c>
      <c r="J7" s="473">
        <f>F7/C7</f>
        <v>32.034776770728435</v>
      </c>
      <c r="K7" s="457">
        <v>33.572000000000003</v>
      </c>
    </row>
    <row r="8" spans="1:11" ht="18" customHeight="1">
      <c r="A8" s="481"/>
      <c r="B8" s="482" t="s">
        <v>187</v>
      </c>
      <c r="C8" s="483">
        <v>43.107999999999997</v>
      </c>
      <c r="D8" s="484">
        <f t="shared" si="0"/>
        <v>49.659017602064324</v>
      </c>
      <c r="E8" s="485">
        <v>10.837</v>
      </c>
      <c r="F8" s="486">
        <v>1865.7550000000001</v>
      </c>
      <c r="G8" s="486">
        <v>259.66399999999999</v>
      </c>
      <c r="H8" s="484">
        <f t="shared" si="1"/>
        <v>17.690661583931739</v>
      </c>
      <c r="I8" s="487">
        <v>17.350999999999999</v>
      </c>
      <c r="J8" s="483">
        <f>F8/C8</f>
        <v>43.280945532151812</v>
      </c>
      <c r="K8" s="488">
        <v>16.777000000000001</v>
      </c>
    </row>
    <row r="9" spans="1:11" ht="18" customHeight="1">
      <c r="A9" s="870" t="s">
        <v>263</v>
      </c>
      <c r="B9" s="471" t="s">
        <v>259</v>
      </c>
      <c r="C9" s="161">
        <v>29.7</v>
      </c>
      <c r="D9" s="83">
        <f t="shared" si="0"/>
        <v>34.213436549626763</v>
      </c>
      <c r="E9" s="454">
        <v>14.827999999999999</v>
      </c>
      <c r="F9" s="461">
        <v>8013.6769999999997</v>
      </c>
      <c r="G9" s="461">
        <v>305.01400000000001</v>
      </c>
      <c r="H9" s="83">
        <f t="shared" si="1"/>
        <v>75.983849889153348</v>
      </c>
      <c r="I9" s="478">
        <v>10.195</v>
      </c>
      <c r="J9" s="161">
        <f t="shared" ref="J9:J15" si="2">F9/C9</f>
        <v>269.82077441077439</v>
      </c>
      <c r="K9" s="455">
        <v>9.0779999999999994</v>
      </c>
    </row>
    <row r="10" spans="1:11" ht="18" customHeight="1">
      <c r="A10" s="869"/>
      <c r="B10" s="116" t="s">
        <v>260</v>
      </c>
      <c r="C10" s="166">
        <v>4.0389999999999997</v>
      </c>
      <c r="D10" s="84">
        <f t="shared" si="0"/>
        <v>4.6527969772371209</v>
      </c>
      <c r="E10" s="276">
        <v>45.311</v>
      </c>
      <c r="F10" s="462">
        <v>468.601</v>
      </c>
      <c r="G10" s="462">
        <v>70.816999999999993</v>
      </c>
      <c r="H10" s="84">
        <f t="shared" si="1"/>
        <v>4.4431673552486766</v>
      </c>
      <c r="I10" s="479">
        <v>40.265000000000001</v>
      </c>
      <c r="J10" s="166">
        <f t="shared" si="2"/>
        <v>116.01906412478337</v>
      </c>
      <c r="K10" s="456">
        <v>38.921999999999997</v>
      </c>
    </row>
    <row r="11" spans="1:11" ht="18" customHeight="1">
      <c r="A11" s="481"/>
      <c r="B11" s="482" t="s">
        <v>187</v>
      </c>
      <c r="C11" s="483">
        <v>33.738999999999997</v>
      </c>
      <c r="D11" s="484">
        <f t="shared" si="0"/>
        <v>38.866233526863887</v>
      </c>
      <c r="E11" s="485">
        <v>13.47</v>
      </c>
      <c r="F11" s="486">
        <v>8482.2780000000002</v>
      </c>
      <c r="G11" s="486">
        <v>375.83100000000002</v>
      </c>
      <c r="H11" s="484">
        <f t="shared" si="1"/>
        <v>80.427017244402037</v>
      </c>
      <c r="I11" s="487">
        <v>10.196999999999999</v>
      </c>
      <c r="J11" s="483">
        <f t="shared" si="2"/>
        <v>251.40869616763985</v>
      </c>
      <c r="K11" s="488">
        <v>9.2089999999999996</v>
      </c>
    </row>
    <row r="12" spans="1:11" ht="18" customHeight="1">
      <c r="A12" s="870" t="s">
        <v>251</v>
      </c>
      <c r="B12" s="116" t="s">
        <v>261</v>
      </c>
      <c r="C12" s="166">
        <v>1.8009999999999999</v>
      </c>
      <c r="D12" s="84">
        <f t="shared" si="0"/>
        <v>2.0746935766288823</v>
      </c>
      <c r="E12" s="276">
        <v>65.123000000000005</v>
      </c>
      <c r="F12" s="462">
        <v>44.773000000000003</v>
      </c>
      <c r="G12" s="462">
        <v>0</v>
      </c>
      <c r="H12" s="84">
        <f t="shared" si="1"/>
        <v>0.4245273313470288</v>
      </c>
      <c r="I12" s="479">
        <v>86.894000000000005</v>
      </c>
      <c r="J12" s="166">
        <f t="shared" si="2"/>
        <v>24.860077734591897</v>
      </c>
      <c r="K12" s="456">
        <v>83.683000000000007</v>
      </c>
    </row>
    <row r="13" spans="1:11" ht="18" customHeight="1">
      <c r="A13" s="869"/>
      <c r="B13" s="116" t="s">
        <v>251</v>
      </c>
      <c r="C13" s="166">
        <v>8.16</v>
      </c>
      <c r="D13" s="84">
        <f t="shared" si="0"/>
        <v>9.4000552944429092</v>
      </c>
      <c r="E13" s="276">
        <v>32.634999999999998</v>
      </c>
      <c r="F13" s="462">
        <v>153.74600000000001</v>
      </c>
      <c r="G13" s="462">
        <v>0.94699999999999995</v>
      </c>
      <c r="H13" s="84">
        <f t="shared" si="1"/>
        <v>1.4577843585482384</v>
      </c>
      <c r="I13" s="479">
        <v>62.481000000000002</v>
      </c>
      <c r="J13" s="166">
        <f t="shared" si="2"/>
        <v>18.841421568627453</v>
      </c>
      <c r="K13" s="456">
        <v>61.753999999999998</v>
      </c>
    </row>
    <row r="14" spans="1:11" ht="18" customHeight="1">
      <c r="A14" s="481"/>
      <c r="B14" s="482" t="s">
        <v>187</v>
      </c>
      <c r="C14" s="483">
        <v>9.9610000000000003</v>
      </c>
      <c r="D14" s="484">
        <f t="shared" si="0"/>
        <v>11.474748871071792</v>
      </c>
      <c r="E14" s="485">
        <v>29.292999999999999</v>
      </c>
      <c r="F14" s="486">
        <v>198.52</v>
      </c>
      <c r="G14" s="486">
        <v>0.94699999999999995</v>
      </c>
      <c r="H14" s="484">
        <f t="shared" si="1"/>
        <v>1.8823211716662309</v>
      </c>
      <c r="I14" s="487">
        <v>51.554000000000002</v>
      </c>
      <c r="J14" s="483">
        <f t="shared" si="2"/>
        <v>19.929725931131411</v>
      </c>
      <c r="K14" s="488">
        <v>50.808</v>
      </c>
    </row>
    <row r="15" spans="1:11" ht="20.25" customHeight="1">
      <c r="A15" s="862" t="s">
        <v>258</v>
      </c>
      <c r="B15" s="863"/>
      <c r="C15" s="629">
        <f>SUM(C14,C11,C8)</f>
        <v>86.807999999999993</v>
      </c>
      <c r="D15" s="87">
        <f>SUM(D14,D11,D8)</f>
        <v>100</v>
      </c>
      <c r="E15" s="150">
        <v>5.4580000000000002</v>
      </c>
      <c r="F15" s="463">
        <f>SUM(F14,F11,F8)</f>
        <v>10546.553</v>
      </c>
      <c r="G15" s="463">
        <f>SUM(G14,G11,G8)</f>
        <v>636.44200000000001</v>
      </c>
      <c r="H15" s="87">
        <f>SUM(H14,H11,H8)</f>
        <v>100.00000000000001</v>
      </c>
      <c r="I15" s="627">
        <v>11.685</v>
      </c>
      <c r="J15" s="629">
        <f t="shared" si="2"/>
        <v>121.49286932079994</v>
      </c>
      <c r="K15" s="628">
        <v>11.092000000000001</v>
      </c>
    </row>
    <row r="16" spans="1:11" ht="9" customHeight="1">
      <c r="A16" s="467"/>
      <c r="B16" s="467"/>
      <c r="C16" s="65"/>
      <c r="D16" s="464"/>
      <c r="E16" s="465"/>
      <c r="F16" s="468"/>
      <c r="G16" s="468"/>
      <c r="H16" s="464"/>
      <c r="I16" s="465"/>
      <c r="J16" s="466"/>
    </row>
    <row r="17" spans="1:11" ht="19.5" customHeight="1">
      <c r="A17" s="865" t="s">
        <v>100</v>
      </c>
      <c r="B17" s="866"/>
      <c r="C17" s="866"/>
      <c r="D17" s="866"/>
      <c r="E17" s="866"/>
      <c r="F17" s="866"/>
      <c r="G17" s="866"/>
      <c r="H17" s="866"/>
      <c r="I17" s="866"/>
      <c r="J17" s="866"/>
      <c r="K17" s="867"/>
    </row>
    <row r="18" spans="1:11" ht="19.5" customHeight="1">
      <c r="A18" s="639" t="s">
        <v>248</v>
      </c>
      <c r="B18" s="640"/>
      <c r="C18" s="857" t="s">
        <v>88</v>
      </c>
      <c r="D18" s="858"/>
      <c r="E18" s="859"/>
      <c r="F18" s="639" t="s">
        <v>89</v>
      </c>
      <c r="G18" s="668"/>
      <c r="H18" s="668"/>
      <c r="I18" s="668"/>
      <c r="J18" s="860" t="s">
        <v>249</v>
      </c>
      <c r="K18" s="861"/>
    </row>
    <row r="19" spans="1:11" ht="25.5" customHeight="1">
      <c r="A19" s="470" t="s">
        <v>252</v>
      </c>
      <c r="B19" s="469" t="s">
        <v>253</v>
      </c>
      <c r="C19" s="277" t="s">
        <v>27</v>
      </c>
      <c r="D19" s="458" t="s">
        <v>28</v>
      </c>
      <c r="E19" s="459" t="s">
        <v>250</v>
      </c>
      <c r="F19" s="277" t="s">
        <v>91</v>
      </c>
      <c r="G19" s="476" t="s">
        <v>257</v>
      </c>
      <c r="H19" s="458" t="s">
        <v>28</v>
      </c>
      <c r="I19" s="475" t="s">
        <v>250</v>
      </c>
      <c r="J19" s="277" t="s">
        <v>92</v>
      </c>
      <c r="K19" s="460" t="s">
        <v>250</v>
      </c>
    </row>
    <row r="20" spans="1:11" ht="20.25" customHeight="1">
      <c r="A20" s="868" t="s">
        <v>262</v>
      </c>
      <c r="B20" s="471" t="s">
        <v>254</v>
      </c>
      <c r="C20" s="161">
        <v>4.6420000000000003</v>
      </c>
      <c r="D20" s="83">
        <f>C20/$C$15*100</f>
        <v>5.3474334162749981</v>
      </c>
      <c r="E20" s="454">
        <v>42.841000000000001</v>
      </c>
      <c r="F20" s="461">
        <v>3.8809999999999998</v>
      </c>
      <c r="G20" s="461">
        <v>0</v>
      </c>
      <c r="H20" s="83">
        <f>F20/$F$15*100</f>
        <v>3.6798753109191222E-2</v>
      </c>
      <c r="I20" s="478">
        <v>98.881</v>
      </c>
      <c r="J20" s="161">
        <f>F20/C20</f>
        <v>0.83606204222317959</v>
      </c>
      <c r="K20" s="455">
        <v>115.387</v>
      </c>
    </row>
    <row r="21" spans="1:11" ht="18" customHeight="1">
      <c r="A21" s="768"/>
      <c r="B21" s="116" t="s">
        <v>255</v>
      </c>
      <c r="C21" s="166">
        <v>10.326000000000001</v>
      </c>
      <c r="D21" s="84">
        <f t="shared" ref="D21:D29" si="3">C21/$C$15*100</f>
        <v>11.895217030688418</v>
      </c>
      <c r="E21" s="276">
        <v>28.489000000000001</v>
      </c>
      <c r="F21" s="462">
        <v>671.34699999999998</v>
      </c>
      <c r="G21" s="462">
        <v>17.157</v>
      </c>
      <c r="H21" s="84">
        <f t="shared" ref="H21:H29" si="4">F21/$F$15*100</f>
        <v>6.3655584910064924</v>
      </c>
      <c r="I21" s="479">
        <v>22.03</v>
      </c>
      <c r="J21" s="166">
        <f>F21/C21</f>
        <v>65.015204338562839</v>
      </c>
      <c r="K21" s="456">
        <v>22.26</v>
      </c>
    </row>
    <row r="22" spans="1:11" ht="18" customHeight="1">
      <c r="A22" s="869"/>
      <c r="B22" s="472" t="s">
        <v>256</v>
      </c>
      <c r="C22" s="473">
        <v>3.452</v>
      </c>
      <c r="D22" s="85">
        <f t="shared" si="3"/>
        <v>3.9765920191687405</v>
      </c>
      <c r="E22" s="477">
        <v>49.890999999999998</v>
      </c>
      <c r="F22" s="474">
        <v>175.1</v>
      </c>
      <c r="G22" s="474">
        <v>83.992000000000004</v>
      </c>
      <c r="H22" s="85">
        <f t="shared" si="4"/>
        <v>1.6602580957019795</v>
      </c>
      <c r="I22" s="480">
        <v>76.73</v>
      </c>
      <c r="J22" s="473">
        <f>F22/C22</f>
        <v>50.72421784472769</v>
      </c>
      <c r="K22" s="457">
        <v>76.212999999999994</v>
      </c>
    </row>
    <row r="23" spans="1:11" ht="18" customHeight="1">
      <c r="A23" s="481"/>
      <c r="B23" s="482" t="s">
        <v>187</v>
      </c>
      <c r="C23" s="483">
        <v>18.420000000000002</v>
      </c>
      <c r="D23" s="484">
        <f t="shared" si="3"/>
        <v>21.219242466132158</v>
      </c>
      <c r="E23" s="485">
        <v>20.434000000000001</v>
      </c>
      <c r="F23" s="486">
        <v>850.32799999999997</v>
      </c>
      <c r="G23" s="486">
        <v>101.149</v>
      </c>
      <c r="H23" s="484">
        <f t="shared" si="4"/>
        <v>8.062615339817663</v>
      </c>
      <c r="I23" s="487">
        <v>26.202999999999999</v>
      </c>
      <c r="J23" s="483">
        <f>F23/C23</f>
        <v>46.163300760043427</v>
      </c>
      <c r="K23" s="488">
        <v>25.817</v>
      </c>
    </row>
    <row r="24" spans="1:11" ht="18" customHeight="1">
      <c r="A24" s="870" t="s">
        <v>263</v>
      </c>
      <c r="B24" s="471" t="s">
        <v>259</v>
      </c>
      <c r="C24" s="161">
        <v>10.015000000000001</v>
      </c>
      <c r="D24" s="83">
        <f t="shared" si="3"/>
        <v>11.53695511934384</v>
      </c>
      <c r="E24" s="454">
        <v>29.292999999999999</v>
      </c>
      <c r="F24" s="461">
        <v>2996.683</v>
      </c>
      <c r="G24" s="461">
        <v>98.031000000000006</v>
      </c>
      <c r="H24" s="83">
        <f t="shared" si="4"/>
        <v>28.413861856096489</v>
      </c>
      <c r="I24" s="478">
        <v>14.667999999999999</v>
      </c>
      <c r="J24" s="161">
        <f t="shared" ref="J24:J30" si="5">F24/C24</f>
        <v>299.21947079380925</v>
      </c>
      <c r="K24" s="455">
        <v>13.476000000000001</v>
      </c>
    </row>
    <row r="25" spans="1:11" ht="18" customHeight="1">
      <c r="A25" s="869"/>
      <c r="B25" s="116" t="s">
        <v>260</v>
      </c>
      <c r="C25" s="166">
        <v>1.042</v>
      </c>
      <c r="D25" s="84">
        <f t="shared" si="3"/>
        <v>1.2003501981384206</v>
      </c>
      <c r="E25" s="276">
        <v>80.304000000000002</v>
      </c>
      <c r="F25" s="462">
        <v>172.523</v>
      </c>
      <c r="G25" s="462">
        <v>18.579000000000001</v>
      </c>
      <c r="H25" s="84">
        <f t="shared" si="4"/>
        <v>1.6358235719291414</v>
      </c>
      <c r="I25" s="479">
        <v>34.256</v>
      </c>
      <c r="J25" s="161">
        <f t="shared" si="5"/>
        <v>165.5690978886756</v>
      </c>
      <c r="K25" s="456">
        <v>34.256</v>
      </c>
    </row>
    <row r="26" spans="1:11" ht="18" customHeight="1">
      <c r="A26" s="481"/>
      <c r="B26" s="482" t="s">
        <v>187</v>
      </c>
      <c r="C26" s="483">
        <v>11.058</v>
      </c>
      <c r="D26" s="484">
        <f t="shared" si="3"/>
        <v>12.738457285042854</v>
      </c>
      <c r="E26" s="485">
        <v>27.738</v>
      </c>
      <c r="F26" s="486">
        <v>3169.2060000000001</v>
      </c>
      <c r="G26" s="486">
        <v>116.61</v>
      </c>
      <c r="H26" s="484">
        <f t="shared" si="4"/>
        <v>30.049685428025629</v>
      </c>
      <c r="I26" s="487">
        <v>14.222</v>
      </c>
      <c r="J26" s="483">
        <f t="shared" si="5"/>
        <v>286.59848073792733</v>
      </c>
      <c r="K26" s="488">
        <v>13.23</v>
      </c>
    </row>
    <row r="27" spans="1:11" ht="18" customHeight="1">
      <c r="A27" s="870" t="s">
        <v>251</v>
      </c>
      <c r="B27" s="116" t="s">
        <v>261</v>
      </c>
      <c r="C27" s="166">
        <v>0.23499999999999999</v>
      </c>
      <c r="D27" s="84">
        <f t="shared" si="3"/>
        <v>0.27071237673947102</v>
      </c>
      <c r="E27" s="276"/>
      <c r="F27" s="462">
        <v>0</v>
      </c>
      <c r="G27" s="462">
        <v>0</v>
      </c>
      <c r="H27" s="84">
        <f t="shared" si="4"/>
        <v>0</v>
      </c>
      <c r="I27" s="479"/>
      <c r="J27" s="166">
        <f t="shared" si="5"/>
        <v>0</v>
      </c>
      <c r="K27" s="456"/>
    </row>
    <row r="28" spans="1:11" ht="18" customHeight="1">
      <c r="A28" s="869"/>
      <c r="B28" s="116" t="s">
        <v>251</v>
      </c>
      <c r="C28" s="166">
        <v>3.2010000000000001</v>
      </c>
      <c r="D28" s="84">
        <f t="shared" si="3"/>
        <v>3.6874481614597734</v>
      </c>
      <c r="E28" s="276">
        <v>51.731999999999999</v>
      </c>
      <c r="F28" s="462">
        <v>71.972999999999999</v>
      </c>
      <c r="G28" s="462">
        <v>0.32100000000000001</v>
      </c>
      <c r="H28" s="84">
        <f t="shared" si="4"/>
        <v>0.68243150155316146</v>
      </c>
      <c r="I28" s="479">
        <v>52.064</v>
      </c>
      <c r="J28" s="166">
        <f t="shared" si="5"/>
        <v>22.484536082474225</v>
      </c>
      <c r="K28" s="456">
        <v>54.573999999999998</v>
      </c>
    </row>
    <row r="29" spans="1:11" ht="18" customHeight="1">
      <c r="A29" s="481"/>
      <c r="B29" s="482" t="s">
        <v>187</v>
      </c>
      <c r="C29" s="483">
        <v>3.4359999999999999</v>
      </c>
      <c r="D29" s="484">
        <f t="shared" si="3"/>
        <v>3.9581605381992442</v>
      </c>
      <c r="E29" s="485">
        <v>49.890999999999998</v>
      </c>
      <c r="F29" s="486">
        <v>71.972999999999999</v>
      </c>
      <c r="G29" s="486">
        <v>0.32100000000000001</v>
      </c>
      <c r="H29" s="484">
        <f t="shared" si="4"/>
        <v>0.68243150155316146</v>
      </c>
      <c r="I29" s="487">
        <v>53.649000000000001</v>
      </c>
      <c r="J29" s="483">
        <f t="shared" si="5"/>
        <v>20.94674039580908</v>
      </c>
      <c r="K29" s="488">
        <v>56.058</v>
      </c>
    </row>
    <row r="30" spans="1:11" ht="20.25" customHeight="1">
      <c r="A30" s="862" t="s">
        <v>258</v>
      </c>
      <c r="B30" s="863"/>
      <c r="C30" s="629">
        <f>SUM(C29,C26,C23)</f>
        <v>32.914000000000001</v>
      </c>
      <c r="D30" s="87">
        <f>SUM(D29,D26,D23)</f>
        <v>37.915860289374251</v>
      </c>
      <c r="E30" s="150">
        <v>9.07</v>
      </c>
      <c r="F30" s="463">
        <f>SUM(F29,F26,F23)</f>
        <v>4091.5070000000001</v>
      </c>
      <c r="G30" s="463">
        <f>SUM(G29,G26,G23)</f>
        <v>218.07999999999998</v>
      </c>
      <c r="H30" s="87">
        <f>SUM(H29,H26,H23)</f>
        <v>38.794732269396455</v>
      </c>
      <c r="I30" s="627">
        <v>18.497</v>
      </c>
      <c r="J30" s="629">
        <f t="shared" si="5"/>
        <v>124.30901743938749</v>
      </c>
      <c r="K30" s="628">
        <v>17.995999999999999</v>
      </c>
    </row>
    <row r="31" spans="1:11" ht="9" customHeight="1">
      <c r="A31" s="467"/>
      <c r="B31" s="467"/>
      <c r="C31" s="65"/>
      <c r="D31" s="464"/>
      <c r="E31" s="465"/>
      <c r="F31" s="468"/>
      <c r="G31" s="468"/>
      <c r="H31" s="464"/>
      <c r="I31" s="465"/>
      <c r="J31" s="466"/>
    </row>
    <row r="32" spans="1:11" ht="22.5" customHeight="1">
      <c r="A32" s="871" t="s">
        <v>101</v>
      </c>
      <c r="B32" s="872"/>
      <c r="C32" s="872"/>
      <c r="D32" s="872"/>
      <c r="E32" s="872"/>
      <c r="F32" s="872"/>
      <c r="G32" s="872"/>
      <c r="H32" s="872"/>
      <c r="I32" s="872"/>
      <c r="J32" s="872"/>
      <c r="K32" s="873"/>
    </row>
    <row r="33" spans="1:11" ht="20.25" customHeight="1">
      <c r="A33" s="639" t="s">
        <v>248</v>
      </c>
      <c r="B33" s="640"/>
      <c r="C33" s="857" t="s">
        <v>88</v>
      </c>
      <c r="D33" s="858"/>
      <c r="E33" s="859"/>
      <c r="F33" s="639" t="s">
        <v>89</v>
      </c>
      <c r="G33" s="668"/>
      <c r="H33" s="668"/>
      <c r="I33" s="668"/>
      <c r="J33" s="860" t="s">
        <v>249</v>
      </c>
      <c r="K33" s="861"/>
    </row>
    <row r="34" spans="1:11" ht="37.5" customHeight="1">
      <c r="A34" s="470" t="s">
        <v>252</v>
      </c>
      <c r="B34" s="469" t="s">
        <v>253</v>
      </c>
      <c r="C34" s="277" t="s">
        <v>27</v>
      </c>
      <c r="D34" s="458" t="s">
        <v>28</v>
      </c>
      <c r="E34" s="459" t="s">
        <v>250</v>
      </c>
      <c r="F34" s="277" t="s">
        <v>91</v>
      </c>
      <c r="G34" s="476" t="s">
        <v>257</v>
      </c>
      <c r="H34" s="458" t="s">
        <v>28</v>
      </c>
      <c r="I34" s="475" t="s">
        <v>250</v>
      </c>
      <c r="J34" s="277" t="s">
        <v>92</v>
      </c>
      <c r="K34" s="460" t="s">
        <v>250</v>
      </c>
    </row>
    <row r="35" spans="1:11" ht="20.25" customHeight="1">
      <c r="A35" s="868" t="s">
        <v>262</v>
      </c>
      <c r="B35" s="471" t="s">
        <v>254</v>
      </c>
      <c r="C35" s="161">
        <v>4.17</v>
      </c>
      <c r="D35" s="83">
        <f>C35/$C$15*100</f>
        <v>4.8037047276748694</v>
      </c>
      <c r="E35" s="454">
        <v>45.311</v>
      </c>
      <c r="F35" s="461">
        <v>9.7680000000000007</v>
      </c>
      <c r="G35" s="461">
        <v>0.185</v>
      </c>
      <c r="H35" s="83">
        <f>F35/$F$15*100</f>
        <v>9.2617938771084748E-2</v>
      </c>
      <c r="I35" s="478">
        <v>69.328000000000003</v>
      </c>
      <c r="J35" s="161">
        <f t="shared" ref="J35:J45" si="6">F35/C35</f>
        <v>2.3424460431654679</v>
      </c>
      <c r="K35" s="455">
        <v>69.328000000000003</v>
      </c>
    </row>
    <row r="36" spans="1:11" ht="18" customHeight="1">
      <c r="A36" s="768"/>
      <c r="B36" s="116" t="s">
        <v>255</v>
      </c>
      <c r="C36" s="166">
        <v>9.0760000000000005</v>
      </c>
      <c r="D36" s="84">
        <f t="shared" ref="D36:D44" si="7">C36/$C$15*100</f>
        <v>10.455257579946551</v>
      </c>
      <c r="E36" s="276">
        <v>30.613</v>
      </c>
      <c r="F36" s="462">
        <v>703.601</v>
      </c>
      <c r="G36" s="462">
        <v>17.587</v>
      </c>
      <c r="H36" s="84">
        <f t="shared" ref="H36:H44" si="8">F36/$F$15*100</f>
        <v>6.6713835316619559</v>
      </c>
      <c r="I36" s="479">
        <v>24.832999999999998</v>
      </c>
      <c r="J36" s="166">
        <f t="shared" si="6"/>
        <v>77.523248126928152</v>
      </c>
      <c r="K36" s="456">
        <v>23.029</v>
      </c>
    </row>
    <row r="37" spans="1:11" ht="18" customHeight="1">
      <c r="A37" s="869"/>
      <c r="B37" s="472" t="s">
        <v>256</v>
      </c>
      <c r="C37" s="473">
        <v>11.443</v>
      </c>
      <c r="D37" s="85">
        <f t="shared" si="7"/>
        <v>13.181964795871348</v>
      </c>
      <c r="E37" s="477">
        <v>27.035</v>
      </c>
      <c r="F37" s="474">
        <v>302.05799999999999</v>
      </c>
      <c r="G37" s="474">
        <v>140.74299999999999</v>
      </c>
      <c r="H37" s="85">
        <f t="shared" si="8"/>
        <v>2.8640447736810311</v>
      </c>
      <c r="I37" s="480">
        <v>32.365000000000002</v>
      </c>
      <c r="J37" s="473">
        <f t="shared" si="6"/>
        <v>26.396749104255878</v>
      </c>
      <c r="K37" s="457">
        <v>32.026000000000003</v>
      </c>
    </row>
    <row r="38" spans="1:11" ht="18" customHeight="1">
      <c r="A38" s="481"/>
      <c r="B38" s="482" t="s">
        <v>187</v>
      </c>
      <c r="C38" s="483">
        <v>24.689</v>
      </c>
      <c r="D38" s="484">
        <f t="shared" si="7"/>
        <v>28.440927103492768</v>
      </c>
      <c r="E38" s="485">
        <v>16.899000000000001</v>
      </c>
      <c r="F38" s="486">
        <v>1015.427</v>
      </c>
      <c r="G38" s="486">
        <v>158.51499999999999</v>
      </c>
      <c r="H38" s="484">
        <f t="shared" si="8"/>
        <v>9.6280462441140724</v>
      </c>
      <c r="I38" s="487">
        <v>23.25</v>
      </c>
      <c r="J38" s="483">
        <f t="shared" si="6"/>
        <v>41.128721292883469</v>
      </c>
      <c r="K38" s="488">
        <v>22.094000000000001</v>
      </c>
    </row>
    <row r="39" spans="1:11" ht="18" customHeight="1">
      <c r="A39" s="870" t="s">
        <v>263</v>
      </c>
      <c r="B39" s="471" t="s">
        <v>259</v>
      </c>
      <c r="C39" s="161">
        <v>19.684000000000001</v>
      </c>
      <c r="D39" s="83">
        <f t="shared" si="7"/>
        <v>22.675329462722331</v>
      </c>
      <c r="E39" s="454">
        <v>19.579000000000001</v>
      </c>
      <c r="F39" s="461">
        <v>5016.9939999999997</v>
      </c>
      <c r="G39" s="461">
        <v>206.983</v>
      </c>
      <c r="H39" s="83">
        <f t="shared" si="8"/>
        <v>47.569988033056866</v>
      </c>
      <c r="I39" s="478">
        <v>13.625</v>
      </c>
      <c r="J39" s="161">
        <f t="shared" si="6"/>
        <v>254.87675269254214</v>
      </c>
      <c r="K39" s="455">
        <v>11.944000000000001</v>
      </c>
    </row>
    <row r="40" spans="1:11" ht="18" customHeight="1">
      <c r="A40" s="869"/>
      <c r="B40" s="116" t="s">
        <v>260</v>
      </c>
      <c r="C40" s="166">
        <v>2.9969999999999999</v>
      </c>
      <c r="D40" s="84">
        <f t="shared" si="7"/>
        <v>3.4524467790987008</v>
      </c>
      <c r="E40" s="276">
        <v>51.731999999999999</v>
      </c>
      <c r="F40" s="462">
        <v>296.07799999999997</v>
      </c>
      <c r="G40" s="462">
        <v>52.238</v>
      </c>
      <c r="H40" s="84">
        <f t="shared" si="8"/>
        <v>2.8073437833195358</v>
      </c>
      <c r="I40" s="479">
        <v>57.648000000000003</v>
      </c>
      <c r="J40" s="166">
        <f t="shared" si="6"/>
        <v>98.791458124791447</v>
      </c>
      <c r="K40" s="456">
        <v>55.225999999999999</v>
      </c>
    </row>
    <row r="41" spans="1:11" ht="18" customHeight="1">
      <c r="A41" s="481"/>
      <c r="B41" s="482" t="s">
        <v>187</v>
      </c>
      <c r="C41" s="483">
        <v>22.681000000000001</v>
      </c>
      <c r="D41" s="484">
        <f t="shared" si="7"/>
        <v>26.127776241821032</v>
      </c>
      <c r="E41" s="485">
        <v>17.934999999999999</v>
      </c>
      <c r="F41" s="486">
        <v>5313.0730000000003</v>
      </c>
      <c r="G41" s="486">
        <v>259.221</v>
      </c>
      <c r="H41" s="484">
        <f t="shared" si="8"/>
        <v>50.377341298147371</v>
      </c>
      <c r="I41" s="487">
        <v>13.73</v>
      </c>
      <c r="J41" s="483">
        <f t="shared" si="6"/>
        <v>234.25214937612981</v>
      </c>
      <c r="K41" s="488">
        <v>12.22</v>
      </c>
    </row>
    <row r="42" spans="1:11" ht="18" customHeight="1">
      <c r="A42" s="870" t="s">
        <v>251</v>
      </c>
      <c r="B42" s="116" t="s">
        <v>261</v>
      </c>
      <c r="C42" s="166">
        <v>1.5669999999999999</v>
      </c>
      <c r="D42" s="84">
        <f t="shared" si="7"/>
        <v>1.8051331674500046</v>
      </c>
      <c r="E42" s="276">
        <v>69.218000000000004</v>
      </c>
      <c r="F42" s="462">
        <v>44.773000000000003</v>
      </c>
      <c r="G42" s="462">
        <v>0</v>
      </c>
      <c r="H42" s="84">
        <f t="shared" si="8"/>
        <v>0.4245273313470288</v>
      </c>
      <c r="I42" s="479">
        <v>83.813000000000002</v>
      </c>
      <c r="J42" s="166">
        <f t="shared" si="6"/>
        <v>28.572431397574988</v>
      </c>
      <c r="K42" s="456">
        <v>80.45</v>
      </c>
    </row>
    <row r="43" spans="1:11" ht="18" customHeight="1">
      <c r="A43" s="869"/>
      <c r="B43" s="116" t="s">
        <v>251</v>
      </c>
      <c r="C43" s="166">
        <v>4.9589999999999996</v>
      </c>
      <c r="D43" s="84">
        <f t="shared" si="7"/>
        <v>5.7126071329831349</v>
      </c>
      <c r="E43" s="276">
        <v>41.738999999999997</v>
      </c>
      <c r="F43" s="462">
        <v>81.772999999999996</v>
      </c>
      <c r="G43" s="462">
        <v>0.626</v>
      </c>
      <c r="H43" s="84">
        <f t="shared" si="8"/>
        <v>0.77535285699507694</v>
      </c>
      <c r="I43" s="479">
        <v>106.619</v>
      </c>
      <c r="J43" s="166">
        <f t="shared" si="6"/>
        <v>16.489816495261142</v>
      </c>
      <c r="K43" s="456">
        <v>105.526</v>
      </c>
    </row>
    <row r="44" spans="1:11" ht="18" customHeight="1">
      <c r="A44" s="481"/>
      <c r="B44" s="482" t="s">
        <v>187</v>
      </c>
      <c r="C44" s="483">
        <v>6.5250000000000004</v>
      </c>
      <c r="D44" s="484">
        <f t="shared" si="7"/>
        <v>7.5165883328725478</v>
      </c>
      <c r="E44" s="485">
        <v>36.444000000000003</v>
      </c>
      <c r="F44" s="486">
        <v>126.54600000000001</v>
      </c>
      <c r="G44" s="486">
        <v>0.626</v>
      </c>
      <c r="H44" s="484">
        <f t="shared" si="8"/>
        <v>1.1998801883421057</v>
      </c>
      <c r="I44" s="487">
        <v>74.081999999999994</v>
      </c>
      <c r="J44" s="483">
        <f t="shared" si="6"/>
        <v>19.394022988505746</v>
      </c>
      <c r="K44" s="488">
        <v>72.936000000000007</v>
      </c>
    </row>
    <row r="45" spans="1:11" ht="27" customHeight="1">
      <c r="A45" s="862" t="s">
        <v>258</v>
      </c>
      <c r="B45" s="863"/>
      <c r="C45" s="629">
        <f>SUM(C44,C41,C38)</f>
        <v>53.895000000000003</v>
      </c>
      <c r="D45" s="87">
        <f>SUM(D44,D41,D38)</f>
        <v>62.085291678186351</v>
      </c>
      <c r="E45" s="150">
        <v>7.04</v>
      </c>
      <c r="F45" s="463">
        <f>SUM(F44,F41,F38)</f>
        <v>6455.0460000000003</v>
      </c>
      <c r="G45" s="463">
        <f>SUM(G44,G41,G38)</f>
        <v>418.36199999999997</v>
      </c>
      <c r="H45" s="87">
        <f>SUM(H44,H41,H38)</f>
        <v>61.205267730603552</v>
      </c>
      <c r="I45" s="627">
        <v>15.083</v>
      </c>
      <c r="J45" s="629">
        <f t="shared" si="6"/>
        <v>119.77077650988032</v>
      </c>
      <c r="K45" s="628">
        <v>14.115</v>
      </c>
    </row>
    <row r="46" spans="1:11" ht="13.5" customHeight="1"/>
    <row r="47" spans="1:11" ht="23.25" customHeight="1">
      <c r="B47" s="623"/>
      <c r="C47" s="623"/>
      <c r="D47" s="623" t="s">
        <v>56</v>
      </c>
      <c r="E47" s="623" t="s">
        <v>99</v>
      </c>
      <c r="F47" t="s">
        <v>442</v>
      </c>
      <c r="K47" s="270"/>
    </row>
    <row r="48" spans="1:11">
      <c r="B48" s="623" t="s">
        <v>259</v>
      </c>
      <c r="C48" s="624">
        <f>C9</f>
        <v>29.7</v>
      </c>
      <c r="D48" s="624">
        <f>C24</f>
        <v>10.015000000000001</v>
      </c>
      <c r="E48" s="624">
        <f>C39</f>
        <v>19.684000000000001</v>
      </c>
      <c r="F48" s="549">
        <f>SUM(D48:E48)</f>
        <v>29.699000000000002</v>
      </c>
    </row>
    <row r="49" spans="2:6">
      <c r="B49" s="623" t="s">
        <v>255</v>
      </c>
      <c r="C49" s="624">
        <f>C6</f>
        <v>19.401</v>
      </c>
      <c r="D49" s="624">
        <f>C21</f>
        <v>10.326000000000001</v>
      </c>
      <c r="E49" s="624">
        <f>C36</f>
        <v>9.0760000000000005</v>
      </c>
      <c r="F49" s="549">
        <f t="shared" ref="F49:F54" si="9">SUM(D49:E49)</f>
        <v>19.402000000000001</v>
      </c>
    </row>
    <row r="50" spans="2:6">
      <c r="B50" s="623" t="s">
        <v>254</v>
      </c>
      <c r="C50" s="624">
        <f>C5</f>
        <v>8.8119999999999994</v>
      </c>
      <c r="D50" s="624">
        <f>C20</f>
        <v>4.6420000000000003</v>
      </c>
      <c r="E50" s="624">
        <f>C35</f>
        <v>4.17</v>
      </c>
      <c r="F50" s="549">
        <f t="shared" si="9"/>
        <v>8.8120000000000012</v>
      </c>
    </row>
    <row r="51" spans="2:6">
      <c r="B51" s="623" t="s">
        <v>256</v>
      </c>
      <c r="C51" s="624">
        <f>C7</f>
        <v>14.895</v>
      </c>
      <c r="D51" s="624">
        <f>C22</f>
        <v>3.452</v>
      </c>
      <c r="E51" s="624">
        <f>C37</f>
        <v>11.443</v>
      </c>
      <c r="F51" s="549">
        <f t="shared" si="9"/>
        <v>14.895</v>
      </c>
    </row>
    <row r="52" spans="2:6">
      <c r="B52" s="623" t="s">
        <v>251</v>
      </c>
      <c r="C52" s="624">
        <f>C13</f>
        <v>8.16</v>
      </c>
      <c r="D52" s="624">
        <f>C28</f>
        <v>3.2010000000000001</v>
      </c>
      <c r="E52" s="624">
        <f>C43</f>
        <v>4.9589999999999996</v>
      </c>
      <c r="F52" s="549">
        <f t="shared" si="9"/>
        <v>8.16</v>
      </c>
    </row>
    <row r="53" spans="2:6">
      <c r="B53" s="623" t="s">
        <v>260</v>
      </c>
      <c r="C53" s="624">
        <f>C10</f>
        <v>4.0389999999999997</v>
      </c>
      <c r="D53" s="624">
        <f>C25</f>
        <v>1.042</v>
      </c>
      <c r="E53" s="624">
        <f>C40</f>
        <v>2.9969999999999999</v>
      </c>
      <c r="F53" s="549">
        <f t="shared" si="9"/>
        <v>4.0389999999999997</v>
      </c>
    </row>
    <row r="54" spans="2:6">
      <c r="B54" s="623" t="s">
        <v>261</v>
      </c>
      <c r="C54" s="624">
        <f>C12</f>
        <v>1.8009999999999999</v>
      </c>
      <c r="D54" s="624">
        <f>C27</f>
        <v>0.23499999999999999</v>
      </c>
      <c r="E54" s="624">
        <f>C42</f>
        <v>1.5669999999999999</v>
      </c>
      <c r="F54" s="549">
        <f t="shared" si="9"/>
        <v>1.802</v>
      </c>
    </row>
  </sheetData>
  <mergeCells count="27">
    <mergeCell ref="A33:B33"/>
    <mergeCell ref="A35:A37"/>
    <mergeCell ref="A39:A40"/>
    <mergeCell ref="A42:A43"/>
    <mergeCell ref="A45:B45"/>
    <mergeCell ref="A32:K32"/>
    <mergeCell ref="A12:A13"/>
    <mergeCell ref="A15:B15"/>
    <mergeCell ref="A18:B18"/>
    <mergeCell ref="A20:A22"/>
    <mergeCell ref="A24:A25"/>
    <mergeCell ref="C33:E33"/>
    <mergeCell ref="F33:I33"/>
    <mergeCell ref="J33:K33"/>
    <mergeCell ref="A30:B30"/>
    <mergeCell ref="A1:K1"/>
    <mergeCell ref="C3:E3"/>
    <mergeCell ref="J3:K3"/>
    <mergeCell ref="A17:K17"/>
    <mergeCell ref="A3:B3"/>
    <mergeCell ref="A5:A7"/>
    <mergeCell ref="F3:I3"/>
    <mergeCell ref="A9:A10"/>
    <mergeCell ref="A27:A28"/>
    <mergeCell ref="C18:E18"/>
    <mergeCell ref="F18:I18"/>
    <mergeCell ref="J18:K18"/>
  </mergeCells>
  <printOptions horizontalCentered="1"/>
  <pageMargins left="0.78740157480314965" right="0.78740157480314965" top="0.98425196850393704" bottom="1.1811023622047245" header="0.51181102362204722" footer="0.51181102362204722"/>
  <pageSetup paperSize="9" scale="75" orientation="landscape" r:id="rId1"/>
  <headerFooter scaleWithDoc="0" alignWithMargins="0">
    <oddHeader>&amp;L&amp;G</oddHeader>
    <oddFooter>&amp;L&amp;D&amp;RTabel &amp;A</oddFooter>
  </headerFooter>
  <rowBreaks count="1" manualBreakCount="1">
    <brk id="31" max="16383"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5">
    <tabColor theme="5" tint="0.59999389629810485"/>
  </sheetPr>
  <dimension ref="A1:K54"/>
  <sheetViews>
    <sheetView topLeftCell="A19" zoomScaleNormal="100" workbookViewId="0">
      <selection activeCell="H19" sqref="H19"/>
    </sheetView>
  </sheetViews>
  <sheetFormatPr defaultColWidth="11.42578125" defaultRowHeight="12.75"/>
  <cols>
    <col min="1" max="1" width="14" customWidth="1"/>
    <col min="2" max="2" width="20.140625" customWidth="1"/>
    <col min="3" max="3" width="8.7109375" customWidth="1"/>
    <col min="4" max="4" width="6.7109375" customWidth="1"/>
    <col min="5" max="5" width="8.7109375" customWidth="1"/>
    <col min="6" max="6" width="10.42578125" customWidth="1"/>
    <col min="7" max="7" width="9.7109375" customWidth="1"/>
    <col min="8" max="8" width="6.7109375" customWidth="1"/>
    <col min="9" max="9" width="8.7109375" customWidth="1"/>
    <col min="10" max="10" width="10.42578125" customWidth="1"/>
    <col min="11" max="11" width="8.7109375" customWidth="1"/>
    <col min="12" max="12" width="18.85546875" customWidth="1"/>
  </cols>
  <sheetData>
    <row r="1" spans="1:11" ht="29.25" customHeight="1">
      <c r="A1" s="864" t="str">
        <f>"VIIE AASTA KESKMINE RAIEMAHT METSAMAAL"</f>
        <v>VIIE AASTA KESKMINE RAIEMAHT METSAMAAL</v>
      </c>
      <c r="B1" s="636"/>
      <c r="C1" s="635"/>
      <c r="D1" s="635"/>
      <c r="E1" s="635"/>
      <c r="F1" s="635"/>
      <c r="G1" s="635"/>
      <c r="H1" s="635"/>
      <c r="I1" s="635"/>
      <c r="J1" s="635"/>
      <c r="K1" s="635"/>
    </row>
    <row r="2" spans="1:11" ht="9.75" customHeight="1">
      <c r="A2" s="70"/>
      <c r="B2" s="70"/>
      <c r="C2" s="70"/>
      <c r="D2" s="70"/>
      <c r="E2" s="70"/>
      <c r="F2" s="70"/>
      <c r="G2" s="70"/>
      <c r="H2" s="70"/>
      <c r="I2" s="70"/>
      <c r="J2" s="70"/>
    </row>
    <row r="3" spans="1:11" ht="19.5" customHeight="1">
      <c r="A3" s="639" t="s">
        <v>248</v>
      </c>
      <c r="B3" s="640"/>
      <c r="C3" s="857" t="s">
        <v>88</v>
      </c>
      <c r="D3" s="858"/>
      <c r="E3" s="859"/>
      <c r="F3" s="639" t="s">
        <v>89</v>
      </c>
      <c r="G3" s="668"/>
      <c r="H3" s="668"/>
      <c r="I3" s="668"/>
      <c r="J3" s="860" t="s">
        <v>249</v>
      </c>
      <c r="K3" s="861"/>
    </row>
    <row r="4" spans="1:11" ht="25.5" customHeight="1">
      <c r="A4" s="470" t="s">
        <v>252</v>
      </c>
      <c r="B4" s="469" t="s">
        <v>253</v>
      </c>
      <c r="C4" s="277" t="s">
        <v>27</v>
      </c>
      <c r="D4" s="458" t="s">
        <v>28</v>
      </c>
      <c r="E4" s="459" t="s">
        <v>250</v>
      </c>
      <c r="F4" s="277" t="s">
        <v>91</v>
      </c>
      <c r="G4" s="476" t="s">
        <v>257</v>
      </c>
      <c r="H4" s="458" t="s">
        <v>28</v>
      </c>
      <c r="I4" s="475" t="s">
        <v>250</v>
      </c>
      <c r="J4" s="277" t="s">
        <v>92</v>
      </c>
      <c r="K4" s="460" t="s">
        <v>250</v>
      </c>
    </row>
    <row r="5" spans="1:11" ht="20.25" customHeight="1">
      <c r="A5" s="868" t="s">
        <v>262</v>
      </c>
      <c r="B5" s="471" t="s">
        <v>254</v>
      </c>
      <c r="C5" s="161">
        <v>9.9009999999999998</v>
      </c>
      <c r="D5" s="83">
        <f>C5/$C$15*100</f>
        <v>11.498217375651789</v>
      </c>
      <c r="E5" s="454">
        <v>22.937999999999999</v>
      </c>
      <c r="F5" s="461">
        <v>26.251000000000001</v>
      </c>
      <c r="G5" s="461">
        <v>0.16900000000000001</v>
      </c>
      <c r="H5" s="83">
        <f>F5/$F$15*100</f>
        <v>0.22446402171189839</v>
      </c>
      <c r="I5" s="478">
        <v>36.365000000000002</v>
      </c>
      <c r="J5" s="161">
        <f>F5/C5</f>
        <v>2.6513483486516516</v>
      </c>
      <c r="K5" s="455">
        <v>34.725000000000001</v>
      </c>
    </row>
    <row r="6" spans="1:11" ht="18" customHeight="1">
      <c r="A6" s="768"/>
      <c r="B6" s="116" t="s">
        <v>255</v>
      </c>
      <c r="C6" s="166">
        <v>18.526</v>
      </c>
      <c r="D6" s="84">
        <f t="shared" ref="D6:D14" si="0">C6/$C$15*100</f>
        <v>21.51459197064186</v>
      </c>
      <c r="E6" s="276">
        <v>15.817</v>
      </c>
      <c r="F6" s="462">
        <v>1337.1769999999999</v>
      </c>
      <c r="G6" s="462">
        <v>46.768000000000001</v>
      </c>
      <c r="H6" s="84">
        <f t="shared" ref="H6:H14" si="1">F6/$F$15*100</f>
        <v>11.433778795499261</v>
      </c>
      <c r="I6" s="479">
        <v>14.019</v>
      </c>
      <c r="J6" s="166">
        <f>F6/C6</f>
        <v>72.178397927237398</v>
      </c>
      <c r="K6" s="456">
        <v>13.439</v>
      </c>
    </row>
    <row r="7" spans="1:11" ht="18" customHeight="1">
      <c r="A7" s="869"/>
      <c r="B7" s="472" t="s">
        <v>256</v>
      </c>
      <c r="C7" s="473">
        <v>13.45</v>
      </c>
      <c r="D7" s="85">
        <f t="shared" si="0"/>
        <v>15.619737774216397</v>
      </c>
      <c r="E7" s="477">
        <v>19.242000000000001</v>
      </c>
      <c r="F7" s="474">
        <v>461.41199999999998</v>
      </c>
      <c r="G7" s="474">
        <v>220.715</v>
      </c>
      <c r="H7" s="85">
        <f t="shared" si="1"/>
        <v>3.9453884875292542</v>
      </c>
      <c r="I7" s="480">
        <v>28.719000000000001</v>
      </c>
      <c r="J7" s="473">
        <f>F7/C7</f>
        <v>34.305724907063194</v>
      </c>
      <c r="K7" s="457">
        <v>28.004000000000001</v>
      </c>
    </row>
    <row r="8" spans="1:11" ht="18" customHeight="1">
      <c r="A8" s="481"/>
      <c r="B8" s="482" t="s">
        <v>187</v>
      </c>
      <c r="C8" s="483">
        <v>41.877000000000002</v>
      </c>
      <c r="D8" s="484">
        <f t="shared" si="0"/>
        <v>48.632547120510047</v>
      </c>
      <c r="E8" s="485">
        <v>8.5790000000000006</v>
      </c>
      <c r="F8" s="486">
        <v>1824.8389999999999</v>
      </c>
      <c r="G8" s="486">
        <v>267.65100000000001</v>
      </c>
      <c r="H8" s="484">
        <f t="shared" si="1"/>
        <v>15.603622754055804</v>
      </c>
      <c r="I8" s="487">
        <v>14.23</v>
      </c>
      <c r="J8" s="483">
        <f>F8/C8</f>
        <v>43.57616352651813</v>
      </c>
      <c r="K8" s="488">
        <v>13.817</v>
      </c>
    </row>
    <row r="9" spans="1:11" ht="18" customHeight="1">
      <c r="A9" s="870" t="s">
        <v>263</v>
      </c>
      <c r="B9" s="471" t="s">
        <v>259</v>
      </c>
      <c r="C9" s="161">
        <v>32.033999999999999</v>
      </c>
      <c r="D9" s="83">
        <f t="shared" si="0"/>
        <v>37.201686234888328</v>
      </c>
      <c r="E9" s="454">
        <v>10.827</v>
      </c>
      <c r="F9" s="461">
        <v>9106.2029999999995</v>
      </c>
      <c r="G9" s="461">
        <v>404.85700000000003</v>
      </c>
      <c r="H9" s="83">
        <f t="shared" si="1"/>
        <v>77.864269852765773</v>
      </c>
      <c r="I9" s="478">
        <v>7.48</v>
      </c>
      <c r="J9" s="161">
        <f t="shared" ref="J9:J15" si="2">F9/C9</f>
        <v>284.26681026409437</v>
      </c>
      <c r="K9" s="455">
        <v>6.5990000000000002</v>
      </c>
    </row>
    <row r="10" spans="1:11" ht="18" customHeight="1">
      <c r="A10" s="869"/>
      <c r="B10" s="116" t="s">
        <v>260</v>
      </c>
      <c r="C10" s="166">
        <v>3.8940000000000001</v>
      </c>
      <c r="D10" s="84">
        <f t="shared" si="0"/>
        <v>4.5221753823642121</v>
      </c>
      <c r="E10" s="276">
        <v>36.976999999999997</v>
      </c>
      <c r="F10" s="462">
        <v>534.72799999999995</v>
      </c>
      <c r="G10" s="462">
        <v>56.451999999999998</v>
      </c>
      <c r="H10" s="84">
        <f t="shared" si="1"/>
        <v>4.5722904804373163</v>
      </c>
      <c r="I10" s="479">
        <v>26.370999999999999</v>
      </c>
      <c r="J10" s="166">
        <f t="shared" si="2"/>
        <v>137.32100667693885</v>
      </c>
      <c r="K10" s="456">
        <v>25.228999999999999</v>
      </c>
    </row>
    <row r="11" spans="1:11" ht="18" customHeight="1">
      <c r="A11" s="481"/>
      <c r="B11" s="482" t="s">
        <v>187</v>
      </c>
      <c r="C11" s="483">
        <v>35.927999999999997</v>
      </c>
      <c r="D11" s="484">
        <f t="shared" si="0"/>
        <v>41.723861617252545</v>
      </c>
      <c r="E11" s="485">
        <v>9.8529999999999998</v>
      </c>
      <c r="F11" s="486">
        <v>9640.93</v>
      </c>
      <c r="G11" s="486">
        <v>461.30900000000003</v>
      </c>
      <c r="H11" s="484">
        <f t="shared" si="1"/>
        <v>82.436551782518478</v>
      </c>
      <c r="I11" s="487">
        <v>7.4039999999999999</v>
      </c>
      <c r="J11" s="483">
        <f t="shared" si="2"/>
        <v>268.34029169450014</v>
      </c>
      <c r="K11" s="488">
        <v>6.6079999999999997</v>
      </c>
    </row>
    <row r="12" spans="1:11" ht="18" customHeight="1">
      <c r="A12" s="870" t="s">
        <v>251</v>
      </c>
      <c r="B12" s="116" t="s">
        <v>261</v>
      </c>
      <c r="C12" s="166">
        <v>1.4470000000000001</v>
      </c>
      <c r="D12" s="84">
        <f t="shared" si="0"/>
        <v>1.6804282943710878</v>
      </c>
      <c r="E12" s="276">
        <v>58.93</v>
      </c>
      <c r="F12" s="462">
        <v>71.099000000000004</v>
      </c>
      <c r="G12" s="462">
        <v>0.34599999999999997</v>
      </c>
      <c r="H12" s="84">
        <f t="shared" si="1"/>
        <v>0.60794512512644339</v>
      </c>
      <c r="I12" s="479">
        <v>79.819999999999993</v>
      </c>
      <c r="J12" s="166">
        <f t="shared" si="2"/>
        <v>49.135452660677267</v>
      </c>
      <c r="K12" s="456">
        <v>93.424999999999997</v>
      </c>
    </row>
    <row r="13" spans="1:11" ht="18" customHeight="1">
      <c r="A13" s="869"/>
      <c r="B13" s="116" t="s">
        <v>251</v>
      </c>
      <c r="C13" s="166">
        <v>6.8559999999999999</v>
      </c>
      <c r="D13" s="84">
        <f t="shared" si="0"/>
        <v>7.9620016490726861</v>
      </c>
      <c r="E13" s="276">
        <v>27.797000000000001</v>
      </c>
      <c r="F13" s="462">
        <v>158.102</v>
      </c>
      <c r="G13" s="462">
        <v>5.4489999999999998</v>
      </c>
      <c r="H13" s="84">
        <f t="shared" si="1"/>
        <v>1.3518803382992861</v>
      </c>
      <c r="I13" s="479">
        <v>42.518000000000001</v>
      </c>
      <c r="J13" s="166">
        <f t="shared" si="2"/>
        <v>23.060385064177364</v>
      </c>
      <c r="K13" s="456">
        <v>38.154000000000003</v>
      </c>
    </row>
    <row r="14" spans="1:11" ht="18" customHeight="1">
      <c r="A14" s="481"/>
      <c r="B14" s="482" t="s">
        <v>187</v>
      </c>
      <c r="C14" s="483">
        <v>8.3040000000000003</v>
      </c>
      <c r="D14" s="484">
        <f t="shared" si="0"/>
        <v>9.6435912622373952</v>
      </c>
      <c r="E14" s="485">
        <v>25.192</v>
      </c>
      <c r="F14" s="486">
        <v>229.20099999999999</v>
      </c>
      <c r="G14" s="486">
        <v>5.7939999999999996</v>
      </c>
      <c r="H14" s="484">
        <f t="shared" si="1"/>
        <v>1.9598254634257291</v>
      </c>
      <c r="I14" s="487">
        <v>38.46</v>
      </c>
      <c r="J14" s="483">
        <f t="shared" si="2"/>
        <v>27.601276493256261</v>
      </c>
      <c r="K14" s="488">
        <v>40.478000000000002</v>
      </c>
    </row>
    <row r="15" spans="1:11" ht="20.25" customHeight="1">
      <c r="A15" s="862" t="s">
        <v>258</v>
      </c>
      <c r="B15" s="863"/>
      <c r="C15" s="629">
        <f>SUM(C14,C11,C8)</f>
        <v>86.109000000000009</v>
      </c>
      <c r="D15" s="87">
        <f>SUM(D14,D11,D8)</f>
        <v>99.999999999999986</v>
      </c>
      <c r="E15" s="150">
        <v>5.4580000000000002</v>
      </c>
      <c r="F15" s="463">
        <f>SUM(F14,F11,F8)</f>
        <v>11694.97</v>
      </c>
      <c r="G15" s="463">
        <f>SUM(G14,G11,G8)</f>
        <v>734.75400000000002</v>
      </c>
      <c r="H15" s="87">
        <f>SUM(H14,H11,H8)</f>
        <v>100.00000000000001</v>
      </c>
      <c r="I15" s="627">
        <v>8.6560000000000006</v>
      </c>
      <c r="J15" s="629">
        <f t="shared" si="2"/>
        <v>135.81588451845914</v>
      </c>
      <c r="K15" s="628">
        <v>8.1820000000000004</v>
      </c>
    </row>
    <row r="16" spans="1:11" ht="9" customHeight="1">
      <c r="A16" s="467"/>
      <c r="B16" s="467"/>
      <c r="C16" s="65"/>
      <c r="D16" s="464"/>
      <c r="E16" s="465"/>
      <c r="F16" s="468"/>
      <c r="G16" s="468"/>
      <c r="H16" s="464"/>
      <c r="I16" s="465"/>
      <c r="J16" s="466"/>
    </row>
    <row r="17" spans="1:11" ht="19.5" customHeight="1">
      <c r="A17" s="865" t="s">
        <v>100</v>
      </c>
      <c r="B17" s="866"/>
      <c r="C17" s="866"/>
      <c r="D17" s="866"/>
      <c r="E17" s="866"/>
      <c r="F17" s="866"/>
      <c r="G17" s="866"/>
      <c r="H17" s="866"/>
      <c r="I17" s="866"/>
      <c r="J17" s="866"/>
      <c r="K17" s="867"/>
    </row>
    <row r="18" spans="1:11" ht="19.5" customHeight="1">
      <c r="A18" s="639" t="s">
        <v>248</v>
      </c>
      <c r="B18" s="640"/>
      <c r="C18" s="857" t="s">
        <v>88</v>
      </c>
      <c r="D18" s="858"/>
      <c r="E18" s="859"/>
      <c r="F18" s="639" t="s">
        <v>89</v>
      </c>
      <c r="G18" s="668"/>
      <c r="H18" s="668"/>
      <c r="I18" s="668"/>
      <c r="J18" s="860" t="s">
        <v>249</v>
      </c>
      <c r="K18" s="861"/>
    </row>
    <row r="19" spans="1:11" ht="25.5" customHeight="1">
      <c r="A19" s="470" t="s">
        <v>252</v>
      </c>
      <c r="B19" s="469" t="s">
        <v>253</v>
      </c>
      <c r="C19" s="277" t="s">
        <v>27</v>
      </c>
      <c r="D19" s="458" t="s">
        <v>28</v>
      </c>
      <c r="E19" s="459" t="s">
        <v>250</v>
      </c>
      <c r="F19" s="277" t="s">
        <v>91</v>
      </c>
      <c r="G19" s="476" t="s">
        <v>257</v>
      </c>
      <c r="H19" s="458" t="s">
        <v>28</v>
      </c>
      <c r="I19" s="475" t="s">
        <v>250</v>
      </c>
      <c r="J19" s="277" t="s">
        <v>92</v>
      </c>
      <c r="K19" s="460" t="s">
        <v>250</v>
      </c>
    </row>
    <row r="20" spans="1:11" ht="20.25" customHeight="1">
      <c r="A20" s="868" t="s">
        <v>262</v>
      </c>
      <c r="B20" s="471" t="s">
        <v>254</v>
      </c>
      <c r="C20" s="161">
        <v>4.7640000000000002</v>
      </c>
      <c r="D20" s="83">
        <f>C20/$C$15*100</f>
        <v>5.5325227328153845</v>
      </c>
      <c r="E20" s="454">
        <v>33.795999999999999</v>
      </c>
      <c r="F20" s="461">
        <v>10.130000000000001</v>
      </c>
      <c r="G20" s="461">
        <v>0</v>
      </c>
      <c r="H20" s="83">
        <f>F20/$F$15*100</f>
        <v>8.6618435105006691E-2</v>
      </c>
      <c r="I20" s="478">
        <v>56.646999999999998</v>
      </c>
      <c r="J20" s="161">
        <f>F20/C20</f>
        <v>2.1263643996641477</v>
      </c>
      <c r="K20" s="455">
        <v>52.393999999999998</v>
      </c>
    </row>
    <row r="21" spans="1:11" ht="18" customHeight="1">
      <c r="A21" s="768"/>
      <c r="B21" s="116" t="s">
        <v>255</v>
      </c>
      <c r="C21" s="166">
        <v>9.4410000000000007</v>
      </c>
      <c r="D21" s="84">
        <f t="shared" ref="D21:D29" si="3">C21/$C$15*100</f>
        <v>10.964010730585652</v>
      </c>
      <c r="E21" s="276">
        <v>23.559000000000001</v>
      </c>
      <c r="F21" s="462">
        <v>601.48</v>
      </c>
      <c r="G21" s="462">
        <v>26.439</v>
      </c>
      <c r="H21" s="84">
        <f t="shared" ref="H21:H29" si="4">F21/$F$15*100</f>
        <v>5.143065779561641</v>
      </c>
      <c r="I21" s="479">
        <v>19.497</v>
      </c>
      <c r="J21" s="166">
        <f>F21/C21</f>
        <v>63.709352822794195</v>
      </c>
      <c r="K21" s="456">
        <v>19.305</v>
      </c>
    </row>
    <row r="22" spans="1:11" ht="18" customHeight="1">
      <c r="A22" s="869"/>
      <c r="B22" s="472" t="s">
        <v>256</v>
      </c>
      <c r="C22" s="473">
        <v>3.0070000000000001</v>
      </c>
      <c r="D22" s="85">
        <f t="shared" si="3"/>
        <v>3.4920856124214654</v>
      </c>
      <c r="E22" s="477">
        <v>42.183</v>
      </c>
      <c r="F22" s="474">
        <v>151.67099999999999</v>
      </c>
      <c r="G22" s="474">
        <v>58.438000000000002</v>
      </c>
      <c r="H22" s="85">
        <f t="shared" si="4"/>
        <v>1.2968908855687531</v>
      </c>
      <c r="I22" s="480">
        <v>58.921999999999997</v>
      </c>
      <c r="J22" s="473">
        <f>F22/C22</f>
        <v>50.439308280678411</v>
      </c>
      <c r="K22" s="457">
        <v>58.642000000000003</v>
      </c>
    </row>
    <row r="23" spans="1:11" ht="18" customHeight="1">
      <c r="A23" s="481"/>
      <c r="B23" s="482" t="s">
        <v>187</v>
      </c>
      <c r="C23" s="483">
        <v>17.212</v>
      </c>
      <c r="D23" s="484">
        <f t="shared" si="3"/>
        <v>19.988619075822502</v>
      </c>
      <c r="E23" s="485">
        <v>16.611000000000001</v>
      </c>
      <c r="F23" s="486">
        <v>763.28200000000004</v>
      </c>
      <c r="G23" s="486">
        <v>84.878</v>
      </c>
      <c r="H23" s="484">
        <f t="shared" si="4"/>
        <v>6.5265836509200117</v>
      </c>
      <c r="I23" s="487">
        <v>21.411000000000001</v>
      </c>
      <c r="J23" s="483">
        <f>F23/C23</f>
        <v>44.34592145015106</v>
      </c>
      <c r="K23" s="488">
        <v>21.082999999999998</v>
      </c>
    </row>
    <row r="24" spans="1:11" ht="18" customHeight="1">
      <c r="A24" s="870" t="s">
        <v>263</v>
      </c>
      <c r="B24" s="471" t="s">
        <v>259</v>
      </c>
      <c r="C24" s="161">
        <v>10.574</v>
      </c>
      <c r="D24" s="83">
        <f t="shared" si="3"/>
        <v>12.27978492375942</v>
      </c>
      <c r="E24" s="454">
        <v>21.989000000000001</v>
      </c>
      <c r="F24" s="461">
        <v>3157.136</v>
      </c>
      <c r="G24" s="461">
        <v>190.67599999999999</v>
      </c>
      <c r="H24" s="83">
        <f t="shared" si="4"/>
        <v>26.995674208655519</v>
      </c>
      <c r="I24" s="478">
        <v>11.355</v>
      </c>
      <c r="J24" s="161">
        <f t="shared" ref="J24:J30" si="5">F24/C24</f>
        <v>298.57537355778322</v>
      </c>
      <c r="K24" s="455">
        <v>10.473000000000001</v>
      </c>
    </row>
    <row r="25" spans="1:11" ht="18" customHeight="1">
      <c r="A25" s="869"/>
      <c r="B25" s="116" t="s">
        <v>260</v>
      </c>
      <c r="C25" s="166">
        <v>0.625</v>
      </c>
      <c r="D25" s="84">
        <f t="shared" si="3"/>
        <v>0.72582424601377316</v>
      </c>
      <c r="E25" s="276">
        <v>80.403000000000006</v>
      </c>
      <c r="F25" s="462">
        <v>103.42100000000001</v>
      </c>
      <c r="G25" s="462">
        <v>11.137</v>
      </c>
      <c r="H25" s="84">
        <f t="shared" si="4"/>
        <v>0.88432035310907176</v>
      </c>
      <c r="I25" s="479">
        <v>34.256</v>
      </c>
      <c r="J25" s="161">
        <f t="shared" si="5"/>
        <v>165.4736</v>
      </c>
      <c r="K25" s="456">
        <v>34.256</v>
      </c>
    </row>
    <row r="26" spans="1:11" ht="18" customHeight="1">
      <c r="A26" s="481"/>
      <c r="B26" s="482" t="s">
        <v>187</v>
      </c>
      <c r="C26" s="483">
        <v>11.199</v>
      </c>
      <c r="D26" s="484">
        <f t="shared" si="3"/>
        <v>13.005609169773194</v>
      </c>
      <c r="E26" s="485">
        <v>21.297999999999998</v>
      </c>
      <c r="F26" s="486">
        <v>3260.558</v>
      </c>
      <c r="G26" s="486">
        <v>201.81399999999999</v>
      </c>
      <c r="H26" s="484">
        <f t="shared" si="4"/>
        <v>27.880003112449199</v>
      </c>
      <c r="I26" s="487">
        <v>11.166</v>
      </c>
      <c r="J26" s="483">
        <f t="shared" si="5"/>
        <v>291.14724528975802</v>
      </c>
      <c r="K26" s="488">
        <v>10.368</v>
      </c>
    </row>
    <row r="27" spans="1:11" ht="18" customHeight="1">
      <c r="A27" s="870" t="s">
        <v>251</v>
      </c>
      <c r="B27" s="116" t="s">
        <v>261</v>
      </c>
      <c r="C27" s="166">
        <v>0.14099999999999999</v>
      </c>
      <c r="D27" s="84">
        <f t="shared" si="3"/>
        <v>0.16374594990070721</v>
      </c>
      <c r="E27" s="276"/>
      <c r="F27" s="462">
        <v>0</v>
      </c>
      <c r="G27" s="462">
        <v>0</v>
      </c>
      <c r="H27" s="84">
        <f t="shared" si="4"/>
        <v>0</v>
      </c>
      <c r="I27" s="479"/>
      <c r="J27" s="166">
        <f t="shared" si="5"/>
        <v>0</v>
      </c>
      <c r="K27" s="456"/>
    </row>
    <row r="28" spans="1:11" ht="18" customHeight="1">
      <c r="A28" s="869"/>
      <c r="B28" s="116" t="s">
        <v>251</v>
      </c>
      <c r="C28" s="166">
        <v>2.93</v>
      </c>
      <c r="D28" s="84">
        <f t="shared" si="3"/>
        <v>3.4026640653125688</v>
      </c>
      <c r="E28" s="276">
        <v>42.183</v>
      </c>
      <c r="F28" s="462">
        <v>92.340999999999994</v>
      </c>
      <c r="G28" s="462">
        <v>0.998</v>
      </c>
      <c r="H28" s="84">
        <f t="shared" si="4"/>
        <v>0.78957876762402979</v>
      </c>
      <c r="I28" s="479">
        <v>38.700000000000003</v>
      </c>
      <c r="J28" s="166">
        <f t="shared" si="5"/>
        <v>31.515699658703067</v>
      </c>
      <c r="K28" s="456">
        <v>34.968000000000004</v>
      </c>
    </row>
    <row r="29" spans="1:11" ht="18" customHeight="1">
      <c r="A29" s="481"/>
      <c r="B29" s="482" t="s">
        <v>187</v>
      </c>
      <c r="C29" s="483">
        <v>3.07</v>
      </c>
      <c r="D29" s="484">
        <f t="shared" si="3"/>
        <v>3.5652486964196539</v>
      </c>
      <c r="E29" s="485">
        <v>41.170999999999999</v>
      </c>
      <c r="F29" s="486">
        <v>92.340999999999994</v>
      </c>
      <c r="G29" s="486">
        <v>0.998</v>
      </c>
      <c r="H29" s="484">
        <f t="shared" si="4"/>
        <v>0.78957876762402979</v>
      </c>
      <c r="I29" s="487">
        <v>39.496000000000002</v>
      </c>
      <c r="J29" s="483">
        <f t="shared" si="5"/>
        <v>30.078501628664494</v>
      </c>
      <c r="K29" s="488">
        <v>35.835000000000001</v>
      </c>
    </row>
    <row r="30" spans="1:11" ht="20.25" customHeight="1">
      <c r="A30" s="862" t="s">
        <v>258</v>
      </c>
      <c r="B30" s="863"/>
      <c r="C30" s="629">
        <f>SUM(C29,C26,C23)</f>
        <v>31.481000000000002</v>
      </c>
      <c r="D30" s="87">
        <f>SUM(D29,D26,D23)</f>
        <v>36.559476942015351</v>
      </c>
      <c r="E30" s="150">
        <v>9.07</v>
      </c>
      <c r="F30" s="463">
        <f>SUM(F29,F26,F23)</f>
        <v>4116.1809999999996</v>
      </c>
      <c r="G30" s="463">
        <f>SUM(G29,G26,G23)</f>
        <v>287.69</v>
      </c>
      <c r="H30" s="87">
        <f>SUM(H29,H26,H23)</f>
        <v>35.196165530993241</v>
      </c>
      <c r="I30" s="627">
        <v>14.492000000000001</v>
      </c>
      <c r="J30" s="629">
        <f t="shared" si="5"/>
        <v>130.75127854896601</v>
      </c>
      <c r="K30" s="628">
        <v>14.039</v>
      </c>
    </row>
    <row r="31" spans="1:11" ht="9" customHeight="1">
      <c r="A31" s="467"/>
      <c r="B31" s="467"/>
      <c r="C31" s="65"/>
      <c r="D31" s="464"/>
      <c r="E31" s="465"/>
      <c r="F31" s="468"/>
      <c r="G31" s="468"/>
      <c r="H31" s="464"/>
      <c r="I31" s="465"/>
      <c r="J31" s="466"/>
    </row>
    <row r="32" spans="1:11" ht="13.5" customHeight="1">
      <c r="A32" s="871" t="s">
        <v>101</v>
      </c>
      <c r="B32" s="872"/>
      <c r="C32" s="872"/>
      <c r="D32" s="872"/>
      <c r="E32" s="872"/>
      <c r="F32" s="872"/>
      <c r="G32" s="872"/>
      <c r="H32" s="872"/>
      <c r="I32" s="872"/>
      <c r="J32" s="872"/>
      <c r="K32" s="873"/>
    </row>
    <row r="33" spans="1:11" ht="20.25" customHeight="1">
      <c r="A33" s="639" t="s">
        <v>248</v>
      </c>
      <c r="B33" s="640"/>
      <c r="C33" s="857" t="s">
        <v>88</v>
      </c>
      <c r="D33" s="858"/>
      <c r="E33" s="859"/>
      <c r="F33" s="639" t="s">
        <v>89</v>
      </c>
      <c r="G33" s="668"/>
      <c r="H33" s="668"/>
      <c r="I33" s="668"/>
      <c r="J33" s="860" t="s">
        <v>249</v>
      </c>
      <c r="K33" s="861"/>
    </row>
    <row r="34" spans="1:11" ht="26.25" customHeight="1">
      <c r="A34" s="470" t="s">
        <v>252</v>
      </c>
      <c r="B34" s="469" t="s">
        <v>253</v>
      </c>
      <c r="C34" s="277" t="s">
        <v>27</v>
      </c>
      <c r="D34" s="458" t="s">
        <v>28</v>
      </c>
      <c r="E34" s="459" t="s">
        <v>250</v>
      </c>
      <c r="F34" s="277" t="s">
        <v>91</v>
      </c>
      <c r="G34" s="476" t="s">
        <v>257</v>
      </c>
      <c r="H34" s="458" t="s">
        <v>28</v>
      </c>
      <c r="I34" s="475" t="s">
        <v>250</v>
      </c>
      <c r="J34" s="277" t="s">
        <v>92</v>
      </c>
      <c r="K34" s="460" t="s">
        <v>250</v>
      </c>
    </row>
    <row r="35" spans="1:11" ht="20.25" customHeight="1">
      <c r="A35" s="868" t="s">
        <v>262</v>
      </c>
      <c r="B35" s="471" t="s">
        <v>254</v>
      </c>
      <c r="C35" s="161">
        <v>5.1360000000000001</v>
      </c>
      <c r="D35" s="83">
        <f>C35/$C$15*100</f>
        <v>5.9645333240427822</v>
      </c>
      <c r="E35" s="454">
        <v>32.219000000000001</v>
      </c>
      <c r="F35" s="461">
        <v>16.12</v>
      </c>
      <c r="G35" s="461">
        <v>0.16900000000000001</v>
      </c>
      <c r="H35" s="83">
        <f>F35/$F$15*100</f>
        <v>0.13783703592228114</v>
      </c>
      <c r="I35" s="478">
        <v>46.969000000000001</v>
      </c>
      <c r="J35" s="161">
        <f t="shared" ref="J35:J45" si="6">F35/C35</f>
        <v>3.1386292834890965</v>
      </c>
      <c r="K35" s="455">
        <v>46.469000000000001</v>
      </c>
    </row>
    <row r="36" spans="1:11" ht="18" customHeight="1">
      <c r="A36" s="768"/>
      <c r="B36" s="116" t="s">
        <v>255</v>
      </c>
      <c r="C36" s="166">
        <v>9.0850000000000009</v>
      </c>
      <c r="D36" s="84">
        <f t="shared" ref="D36:D44" si="7">C36/$C$15*100</f>
        <v>10.550581240056207</v>
      </c>
      <c r="E36" s="276">
        <v>23.997</v>
      </c>
      <c r="F36" s="462">
        <v>735.69600000000003</v>
      </c>
      <c r="G36" s="462">
        <v>20.329000000000001</v>
      </c>
      <c r="H36" s="84">
        <f t="shared" ref="H36:H44" si="8">F36/$F$15*100</f>
        <v>6.2907044652530111</v>
      </c>
      <c r="I36" s="479">
        <v>19.544</v>
      </c>
      <c r="J36" s="166">
        <f t="shared" si="6"/>
        <v>80.979196477710502</v>
      </c>
      <c r="K36" s="456">
        <v>18.466000000000001</v>
      </c>
    </row>
    <row r="37" spans="1:11" ht="18" customHeight="1">
      <c r="A37" s="869"/>
      <c r="B37" s="472" t="s">
        <v>256</v>
      </c>
      <c r="C37" s="473">
        <v>10.443</v>
      </c>
      <c r="D37" s="85">
        <f t="shared" si="7"/>
        <v>12.127652161794932</v>
      </c>
      <c r="E37" s="477">
        <v>22.170999999999999</v>
      </c>
      <c r="F37" s="474">
        <v>309.74</v>
      </c>
      <c r="G37" s="474">
        <v>162.27600000000001</v>
      </c>
      <c r="H37" s="85">
        <f t="shared" si="8"/>
        <v>2.6484890512758907</v>
      </c>
      <c r="I37" s="480">
        <v>31.652999999999999</v>
      </c>
      <c r="J37" s="473">
        <f t="shared" si="6"/>
        <v>29.660059369912862</v>
      </c>
      <c r="K37" s="457">
        <v>30.891999999999999</v>
      </c>
    </row>
    <row r="38" spans="1:11" ht="18" customHeight="1">
      <c r="A38" s="481"/>
      <c r="B38" s="482" t="s">
        <v>187</v>
      </c>
      <c r="C38" s="483">
        <v>24.664000000000001</v>
      </c>
      <c r="D38" s="484">
        <f t="shared" si="7"/>
        <v>28.642766725893924</v>
      </c>
      <c r="E38" s="485">
        <v>13.121</v>
      </c>
      <c r="F38" s="486">
        <v>1061.557</v>
      </c>
      <c r="G38" s="486">
        <v>182.773</v>
      </c>
      <c r="H38" s="484">
        <f t="shared" si="8"/>
        <v>9.0770391031357942</v>
      </c>
      <c r="I38" s="487">
        <v>19.038</v>
      </c>
      <c r="J38" s="483">
        <f t="shared" si="6"/>
        <v>43.040747648394422</v>
      </c>
      <c r="K38" s="488">
        <v>18.331</v>
      </c>
    </row>
    <row r="39" spans="1:11" ht="18" customHeight="1">
      <c r="A39" s="870" t="s">
        <v>263</v>
      </c>
      <c r="B39" s="471" t="s">
        <v>259</v>
      </c>
      <c r="C39" s="161">
        <v>21.46</v>
      </c>
      <c r="D39" s="83">
        <f t="shared" si="7"/>
        <v>24.921901311128916</v>
      </c>
      <c r="E39" s="454">
        <v>14.448</v>
      </c>
      <c r="F39" s="461">
        <v>5949.0659999999998</v>
      </c>
      <c r="G39" s="461">
        <v>214.18100000000001</v>
      </c>
      <c r="H39" s="83">
        <f t="shared" si="8"/>
        <v>50.868587093425631</v>
      </c>
      <c r="I39" s="478">
        <v>9.6760000000000002</v>
      </c>
      <c r="J39" s="161">
        <f t="shared" si="6"/>
        <v>277.21649580615093</v>
      </c>
      <c r="K39" s="455">
        <v>8.3840000000000003</v>
      </c>
    </row>
    <row r="40" spans="1:11" ht="18" customHeight="1">
      <c r="A40" s="869"/>
      <c r="B40" s="116" t="s">
        <v>260</v>
      </c>
      <c r="C40" s="166">
        <v>3.2690000000000001</v>
      </c>
      <c r="D40" s="84">
        <f t="shared" si="7"/>
        <v>3.796351136350439</v>
      </c>
      <c r="E40" s="276">
        <v>40.225000000000001</v>
      </c>
      <c r="F40" s="462">
        <v>431.30599999999998</v>
      </c>
      <c r="G40" s="462">
        <v>45.314</v>
      </c>
      <c r="H40" s="84">
        <f t="shared" si="8"/>
        <v>3.6879615766436342</v>
      </c>
      <c r="I40" s="479">
        <v>31.221</v>
      </c>
      <c r="J40" s="166">
        <f t="shared" si="6"/>
        <v>131.93820740287549</v>
      </c>
      <c r="K40" s="456">
        <v>29.701000000000001</v>
      </c>
    </row>
    <row r="41" spans="1:11" ht="18" customHeight="1">
      <c r="A41" s="481"/>
      <c r="B41" s="482" t="s">
        <v>187</v>
      </c>
      <c r="C41" s="483">
        <v>24.728999999999999</v>
      </c>
      <c r="D41" s="484">
        <f t="shared" si="7"/>
        <v>28.718252447479355</v>
      </c>
      <c r="E41" s="485">
        <v>13.121</v>
      </c>
      <c r="F41" s="486">
        <v>6380.3729999999996</v>
      </c>
      <c r="G41" s="486">
        <v>259.495</v>
      </c>
      <c r="H41" s="484">
        <f t="shared" si="8"/>
        <v>54.556557220753874</v>
      </c>
      <c r="I41" s="487">
        <v>9.5340000000000007</v>
      </c>
      <c r="J41" s="483">
        <f t="shared" si="6"/>
        <v>258.01176756035426</v>
      </c>
      <c r="K41" s="488">
        <v>8.3740000000000006</v>
      </c>
    </row>
    <row r="42" spans="1:11" ht="18" customHeight="1">
      <c r="A42" s="870" t="s">
        <v>251</v>
      </c>
      <c r="B42" s="116" t="s">
        <v>261</v>
      </c>
      <c r="C42" s="166">
        <v>1.3069999999999999</v>
      </c>
      <c r="D42" s="84">
        <f t="shared" si="7"/>
        <v>1.5178436632640024</v>
      </c>
      <c r="E42" s="276">
        <v>61.886000000000003</v>
      </c>
      <c r="F42" s="462">
        <v>71.099000000000004</v>
      </c>
      <c r="G42" s="462">
        <v>0.34599999999999997</v>
      </c>
      <c r="H42" s="84">
        <f t="shared" si="8"/>
        <v>0.60794512512644339</v>
      </c>
      <c r="I42" s="479">
        <v>77.757000000000005</v>
      </c>
      <c r="J42" s="166">
        <f t="shared" si="6"/>
        <v>54.39862280030605</v>
      </c>
      <c r="K42" s="456">
        <v>91.385999999999996</v>
      </c>
    </row>
    <row r="43" spans="1:11" ht="18" customHeight="1">
      <c r="A43" s="869"/>
      <c r="B43" s="116" t="s">
        <v>251</v>
      </c>
      <c r="C43" s="166">
        <v>3.927</v>
      </c>
      <c r="D43" s="84">
        <f t="shared" si="7"/>
        <v>4.5604989025537401</v>
      </c>
      <c r="E43" s="276">
        <v>36.976999999999997</v>
      </c>
      <c r="F43" s="462">
        <v>65.760999999999996</v>
      </c>
      <c r="G43" s="462">
        <v>4.4509999999999996</v>
      </c>
      <c r="H43" s="84">
        <f t="shared" si="8"/>
        <v>0.5623015706752561</v>
      </c>
      <c r="I43" s="479">
        <v>81.046000000000006</v>
      </c>
      <c r="J43" s="166">
        <f t="shared" si="6"/>
        <v>16.745861981156096</v>
      </c>
      <c r="K43" s="456">
        <v>76.685000000000002</v>
      </c>
    </row>
    <row r="44" spans="1:11" ht="18" customHeight="1">
      <c r="A44" s="481"/>
      <c r="B44" s="482" t="s">
        <v>187</v>
      </c>
      <c r="C44" s="483">
        <v>5.2329999999999997</v>
      </c>
      <c r="D44" s="484">
        <f t="shared" si="7"/>
        <v>6.0771812470241198</v>
      </c>
      <c r="E44" s="485">
        <v>32.219000000000001</v>
      </c>
      <c r="F44" s="486">
        <v>136.86000000000001</v>
      </c>
      <c r="G44" s="486">
        <v>4.7960000000000003</v>
      </c>
      <c r="H44" s="484">
        <f t="shared" si="8"/>
        <v>1.1702466958016995</v>
      </c>
      <c r="I44" s="487">
        <v>57.767000000000003</v>
      </c>
      <c r="J44" s="483">
        <f t="shared" si="6"/>
        <v>26.153258169310153</v>
      </c>
      <c r="K44" s="488">
        <v>63.338999999999999</v>
      </c>
    </row>
    <row r="45" spans="1:11" ht="27" customHeight="1">
      <c r="A45" s="862" t="s">
        <v>258</v>
      </c>
      <c r="B45" s="863"/>
      <c r="C45" s="629">
        <f>SUM(C44,C41,C38)</f>
        <v>54.626000000000005</v>
      </c>
      <c r="D45" s="87">
        <f>SUM(D44,D41,D38)</f>
        <v>63.438200420397393</v>
      </c>
      <c r="E45" s="150">
        <v>7.04</v>
      </c>
      <c r="F45" s="463">
        <f>SUM(F44,F41,F38)</f>
        <v>7578.7899999999991</v>
      </c>
      <c r="G45" s="463">
        <f>SUM(G44,G41,G38)</f>
        <v>447.06399999999996</v>
      </c>
      <c r="H45" s="87">
        <f>SUM(H44,H41,H38)</f>
        <v>64.803843019691371</v>
      </c>
      <c r="I45" s="627">
        <v>10.792999999999999</v>
      </c>
      <c r="J45" s="629">
        <f t="shared" si="6"/>
        <v>138.73961117416613</v>
      </c>
      <c r="K45" s="628">
        <v>10.071999999999999</v>
      </c>
    </row>
    <row r="46" spans="1:11" ht="13.5" customHeight="1"/>
    <row r="47" spans="1:11" ht="23.25" customHeight="1">
      <c r="B47" s="623"/>
      <c r="C47" s="623"/>
      <c r="D47" s="623" t="s">
        <v>56</v>
      </c>
      <c r="E47" s="623" t="s">
        <v>99</v>
      </c>
      <c r="F47" t="s">
        <v>442</v>
      </c>
      <c r="K47" s="270"/>
    </row>
    <row r="48" spans="1:11">
      <c r="B48" s="623" t="s">
        <v>259</v>
      </c>
      <c r="C48" s="624">
        <f>C9</f>
        <v>32.033999999999999</v>
      </c>
      <c r="D48" s="624">
        <f>C24</f>
        <v>10.574</v>
      </c>
      <c r="E48" s="624">
        <f>C39</f>
        <v>21.46</v>
      </c>
      <c r="F48" s="549">
        <f>SUM(D48:E48)</f>
        <v>32.033999999999999</v>
      </c>
    </row>
    <row r="49" spans="2:6">
      <c r="B49" s="623" t="s">
        <v>255</v>
      </c>
      <c r="C49" s="624">
        <f>C6</f>
        <v>18.526</v>
      </c>
      <c r="D49" s="624">
        <f>C21</f>
        <v>9.4410000000000007</v>
      </c>
      <c r="E49" s="624">
        <f>C36</f>
        <v>9.0850000000000009</v>
      </c>
      <c r="F49" s="549">
        <f t="shared" ref="F49:F54" si="9">SUM(D49:E49)</f>
        <v>18.526000000000003</v>
      </c>
    </row>
    <row r="50" spans="2:6">
      <c r="B50" s="623" t="s">
        <v>254</v>
      </c>
      <c r="C50" s="624">
        <f>C5</f>
        <v>9.9009999999999998</v>
      </c>
      <c r="D50" s="624">
        <f>C20</f>
        <v>4.7640000000000002</v>
      </c>
      <c r="E50" s="624">
        <f>C35</f>
        <v>5.1360000000000001</v>
      </c>
      <c r="F50" s="549">
        <f t="shared" si="9"/>
        <v>9.9</v>
      </c>
    </row>
    <row r="51" spans="2:6">
      <c r="B51" s="623" t="s">
        <v>256</v>
      </c>
      <c r="C51" s="624">
        <f>C7</f>
        <v>13.45</v>
      </c>
      <c r="D51" s="624">
        <f>C22</f>
        <v>3.0070000000000001</v>
      </c>
      <c r="E51" s="624">
        <f>C37</f>
        <v>10.443</v>
      </c>
      <c r="F51" s="549">
        <f t="shared" si="9"/>
        <v>13.45</v>
      </c>
    </row>
    <row r="52" spans="2:6">
      <c r="B52" s="623" t="s">
        <v>251</v>
      </c>
      <c r="C52" s="624">
        <f>C13</f>
        <v>6.8559999999999999</v>
      </c>
      <c r="D52" s="624">
        <f>C28</f>
        <v>2.93</v>
      </c>
      <c r="E52" s="624">
        <f>C43</f>
        <v>3.927</v>
      </c>
      <c r="F52" s="549">
        <f t="shared" si="9"/>
        <v>6.8570000000000002</v>
      </c>
    </row>
    <row r="53" spans="2:6">
      <c r="B53" s="623" t="s">
        <v>260</v>
      </c>
      <c r="C53" s="624">
        <f>C10</f>
        <v>3.8940000000000001</v>
      </c>
      <c r="D53" s="624">
        <f>C25</f>
        <v>0.625</v>
      </c>
      <c r="E53" s="624">
        <f>C40</f>
        <v>3.2690000000000001</v>
      </c>
      <c r="F53" s="549">
        <f t="shared" si="9"/>
        <v>3.8940000000000001</v>
      </c>
    </row>
    <row r="54" spans="2:6">
      <c r="B54" s="623" t="s">
        <v>261</v>
      </c>
      <c r="C54" s="624">
        <f>C12</f>
        <v>1.4470000000000001</v>
      </c>
      <c r="D54" s="624">
        <f>C27</f>
        <v>0.14099999999999999</v>
      </c>
      <c r="E54" s="624">
        <f>C42</f>
        <v>1.3069999999999999</v>
      </c>
      <c r="F54" s="549">
        <f t="shared" si="9"/>
        <v>1.448</v>
      </c>
    </row>
  </sheetData>
  <mergeCells count="27">
    <mergeCell ref="A35:A37"/>
    <mergeCell ref="A39:A40"/>
    <mergeCell ref="A42:A43"/>
    <mergeCell ref="A45:B45"/>
    <mergeCell ref="A20:A22"/>
    <mergeCell ref="A24:A25"/>
    <mergeCell ref="A27:A28"/>
    <mergeCell ref="A30:B30"/>
    <mergeCell ref="A32:K32"/>
    <mergeCell ref="A33:B33"/>
    <mergeCell ref="C33:E33"/>
    <mergeCell ref="F33:I33"/>
    <mergeCell ref="J33:K33"/>
    <mergeCell ref="A9:A10"/>
    <mergeCell ref="A12:A13"/>
    <mergeCell ref="A15:B15"/>
    <mergeCell ref="A17:K17"/>
    <mergeCell ref="A18:B18"/>
    <mergeCell ref="C18:E18"/>
    <mergeCell ref="F18:I18"/>
    <mergeCell ref="J18:K18"/>
    <mergeCell ref="A5:A7"/>
    <mergeCell ref="A1:K1"/>
    <mergeCell ref="A3:B3"/>
    <mergeCell ref="C3:E3"/>
    <mergeCell ref="F3:I3"/>
    <mergeCell ref="J3:K3"/>
  </mergeCells>
  <printOptions horizontalCentered="1"/>
  <pageMargins left="0.78740157480314965" right="0.78740157480314965" top="0.98425196850393704" bottom="1.1811023622047245" header="0.51181102362204722" footer="0.51181102362204722"/>
  <pageSetup paperSize="9" scale="76" orientation="landscape" r:id="rId1"/>
  <headerFooter scaleWithDoc="0" alignWithMargins="0">
    <oddHeader>&amp;L&amp;G</oddHeader>
    <oddFooter>&amp;L&amp;D&amp;RTabel &amp;A</oddFooter>
  </headerFooter>
  <rowBreaks count="1" manualBreakCount="1">
    <brk id="30" max="16383"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6">
    <tabColor theme="5" tint="0.59999389629810485"/>
  </sheetPr>
  <dimension ref="A1:T21"/>
  <sheetViews>
    <sheetView zoomScale="110" zoomScaleNormal="110" workbookViewId="0">
      <selection activeCell="H19" sqref="H19"/>
    </sheetView>
  </sheetViews>
  <sheetFormatPr defaultColWidth="11.42578125" defaultRowHeight="12.75"/>
  <cols>
    <col min="1" max="1" width="19.85546875" customWidth="1"/>
    <col min="2" max="2" width="10.140625" customWidth="1"/>
    <col min="3" max="3" width="6.5703125" customWidth="1"/>
    <col min="4" max="4" width="9.7109375" customWidth="1"/>
    <col min="5" max="6" width="6.5703125" customWidth="1"/>
    <col min="7" max="7" width="8.5703125" customWidth="1"/>
    <col min="8" max="8" width="9.42578125" customWidth="1"/>
    <col min="9" max="10" width="6.5703125" customWidth="1"/>
    <col min="11" max="11" width="8.140625" customWidth="1"/>
    <col min="12" max="12" width="7.7109375" customWidth="1"/>
    <col min="13" max="13" width="6.5703125" customWidth="1"/>
    <col min="14" max="14" width="9" customWidth="1"/>
    <col min="15" max="15" width="7.7109375" customWidth="1"/>
    <col min="16" max="17" width="6.5703125" customWidth="1"/>
    <col min="19" max="19" width="8.42578125" customWidth="1"/>
  </cols>
  <sheetData>
    <row r="1" spans="1:20" ht="15.75" customHeight="1">
      <c r="A1" s="635" t="s">
        <v>108</v>
      </c>
      <c r="B1" s="636"/>
      <c r="C1" s="635"/>
      <c r="D1" s="635"/>
      <c r="E1" s="635"/>
      <c r="F1" s="635"/>
      <c r="G1" s="635"/>
      <c r="H1" s="635"/>
      <c r="I1" s="635"/>
      <c r="J1" s="635"/>
      <c r="K1" s="635"/>
    </row>
    <row r="2" spans="1:20" ht="11.25" customHeight="1">
      <c r="A2" s="70"/>
      <c r="B2" s="70"/>
      <c r="C2" s="69"/>
      <c r="D2" s="70"/>
      <c r="E2" s="69"/>
      <c r="F2" s="70"/>
      <c r="G2" s="69"/>
    </row>
    <row r="3" spans="1:20" ht="15" customHeight="1">
      <c r="A3" s="663" t="s">
        <v>109</v>
      </c>
      <c r="B3" s="639" t="s">
        <v>110</v>
      </c>
      <c r="C3" s="640"/>
      <c r="D3" s="639" t="s">
        <v>64</v>
      </c>
      <c r="E3" s="668"/>
      <c r="F3" s="640"/>
      <c r="G3" s="772" t="s">
        <v>111</v>
      </c>
      <c r="H3" s="639" t="s">
        <v>112</v>
      </c>
      <c r="I3" s="668"/>
      <c r="J3" s="668"/>
      <c r="K3" s="668"/>
      <c r="L3" s="639" t="s">
        <v>447</v>
      </c>
      <c r="M3" s="668"/>
      <c r="N3" s="640"/>
      <c r="O3" s="639" t="s">
        <v>113</v>
      </c>
      <c r="P3" s="668"/>
      <c r="Q3" s="764"/>
    </row>
    <row r="4" spans="1:20" ht="29.25" customHeight="1">
      <c r="A4" s="638"/>
      <c r="B4" s="490" t="s">
        <v>27</v>
      </c>
      <c r="C4" s="491" t="s">
        <v>28</v>
      </c>
      <c r="D4" s="492" t="s">
        <v>27</v>
      </c>
      <c r="E4" s="15" t="s">
        <v>28</v>
      </c>
      <c r="F4" s="60" t="s">
        <v>114</v>
      </c>
      <c r="G4" s="774"/>
      <c r="H4" s="493" t="s">
        <v>91</v>
      </c>
      <c r="I4" s="15" t="s">
        <v>28</v>
      </c>
      <c r="J4" s="60" t="s">
        <v>114</v>
      </c>
      <c r="K4" s="492" t="s">
        <v>92</v>
      </c>
      <c r="L4" s="493" t="s">
        <v>27</v>
      </c>
      <c r="M4" s="15" t="s">
        <v>28</v>
      </c>
      <c r="N4" s="60" t="s">
        <v>114</v>
      </c>
      <c r="O4" s="493" t="s">
        <v>27</v>
      </c>
      <c r="P4" s="15" t="s">
        <v>28</v>
      </c>
      <c r="Q4" s="184" t="s">
        <v>114</v>
      </c>
    </row>
    <row r="5" spans="1:20" ht="23.25" customHeight="1">
      <c r="A5" s="494" t="s">
        <v>115</v>
      </c>
      <c r="B5" s="502">
        <v>432.75974927697098</v>
      </c>
      <c r="C5" s="495">
        <f>B5/B$20*100</f>
        <v>9.9556392913002405</v>
      </c>
      <c r="D5" s="496">
        <v>224.15799999999999</v>
      </c>
      <c r="E5" s="497">
        <f t="shared" ref="E5:E19" si="0">D5/D$20*100</f>
        <v>9.6385262417410047</v>
      </c>
      <c r="F5" s="128">
        <v>3.5579999999999998</v>
      </c>
      <c r="G5" s="498">
        <f>D5/B5*100</f>
        <v>51.797331053664244</v>
      </c>
      <c r="H5" s="499">
        <v>44123.639000000003</v>
      </c>
      <c r="I5" s="497">
        <f t="shared" ref="I5:I19" si="1">H5/H$20*100</f>
        <v>9.5134313937154324</v>
      </c>
      <c r="J5" s="495">
        <v>3.3180000000000001</v>
      </c>
      <c r="K5" s="500">
        <f t="shared" ref="K5:K19" si="2">H5/D5</f>
        <v>196.84168755966775</v>
      </c>
      <c r="L5" s="143">
        <v>42.649000000000001</v>
      </c>
      <c r="M5" s="497">
        <f t="shared" ref="M5:M20" si="3">L5/D5*100</f>
        <v>19.026311797928251</v>
      </c>
      <c r="N5" s="495">
        <v>11.217000000000001</v>
      </c>
      <c r="O5" s="143">
        <v>36.149000000000001</v>
      </c>
      <c r="P5" s="497">
        <f t="shared" ref="P5:P20" si="4">O5/D5*100</f>
        <v>16.126571436219098</v>
      </c>
      <c r="Q5" s="521">
        <v>12.29</v>
      </c>
      <c r="S5" s="466"/>
      <c r="T5" s="65"/>
    </row>
    <row r="6" spans="1:20" ht="23.25" customHeight="1">
      <c r="A6" s="501" t="s">
        <v>116</v>
      </c>
      <c r="B6" s="502">
        <v>103.252845107871</v>
      </c>
      <c r="C6" s="503">
        <f t="shared" ref="C6:C19" si="5">B6/B$20*100</f>
        <v>2.375332002137196</v>
      </c>
      <c r="D6" s="504">
        <v>70.75</v>
      </c>
      <c r="E6" s="505">
        <f t="shared" si="0"/>
        <v>3.0421654886427256</v>
      </c>
      <c r="F6" s="126">
        <v>5.1189999999999998</v>
      </c>
      <c r="G6" s="506">
        <f t="shared" ref="G6:G20" si="6">D6/B6*100</f>
        <v>68.521114286086345</v>
      </c>
      <c r="H6" s="507">
        <v>15182.902</v>
      </c>
      <c r="I6" s="505">
        <f t="shared" si="1"/>
        <v>3.2735626482327267</v>
      </c>
      <c r="J6" s="503">
        <v>5.5270000000000001</v>
      </c>
      <c r="K6" s="508">
        <f t="shared" si="2"/>
        <v>214.59932155477031</v>
      </c>
      <c r="L6" s="146">
        <v>12.875</v>
      </c>
      <c r="M6" s="505">
        <f t="shared" si="3"/>
        <v>18.197879858657242</v>
      </c>
      <c r="N6" s="503">
        <v>20.042999999999999</v>
      </c>
      <c r="O6" s="146">
        <v>8.2010000000000005</v>
      </c>
      <c r="P6" s="505">
        <f t="shared" si="4"/>
        <v>11.591519434628976</v>
      </c>
      <c r="Q6" s="522">
        <v>25.65</v>
      </c>
      <c r="S6" s="466"/>
      <c r="T6" s="65"/>
    </row>
    <row r="7" spans="1:20" ht="23.25" customHeight="1">
      <c r="A7" s="501" t="s">
        <v>117</v>
      </c>
      <c r="B7" s="502">
        <v>297.19733709091997</v>
      </c>
      <c r="C7" s="503">
        <f t="shared" si="5"/>
        <v>6.8370256045196758</v>
      </c>
      <c r="D7" s="504">
        <v>188.09800000000001</v>
      </c>
      <c r="E7" s="505">
        <f t="shared" si="0"/>
        <v>8.087989315656813</v>
      </c>
      <c r="F7" s="126">
        <v>3.5390000000000001</v>
      </c>
      <c r="G7" s="506">
        <f t="shared" si="6"/>
        <v>63.290607460071627</v>
      </c>
      <c r="H7" s="507">
        <v>37547.773000000001</v>
      </c>
      <c r="I7" s="505">
        <f t="shared" si="1"/>
        <v>8.0956188228786079</v>
      </c>
      <c r="J7" s="503">
        <v>4.18</v>
      </c>
      <c r="K7" s="508">
        <f t="shared" si="2"/>
        <v>199.6181405437591</v>
      </c>
      <c r="L7" s="146">
        <v>41.405000000000001</v>
      </c>
      <c r="M7" s="505">
        <f t="shared" si="3"/>
        <v>22.0124615891716</v>
      </c>
      <c r="N7" s="503">
        <v>11.172000000000001</v>
      </c>
      <c r="O7" s="146">
        <v>30.568000000000001</v>
      </c>
      <c r="P7" s="505">
        <f t="shared" si="4"/>
        <v>16.251103148358833</v>
      </c>
      <c r="Q7" s="522">
        <v>13.231999999999999</v>
      </c>
      <c r="S7" s="466"/>
      <c r="T7" s="65"/>
    </row>
    <row r="8" spans="1:20" ht="23.25" customHeight="1">
      <c r="A8" s="501" t="s">
        <v>119</v>
      </c>
      <c r="B8" s="502">
        <v>254.523749924302</v>
      </c>
      <c r="C8" s="503">
        <f t="shared" si="5"/>
        <v>5.8553196075860185</v>
      </c>
      <c r="D8" s="504">
        <v>137.31100000000001</v>
      </c>
      <c r="E8" s="505">
        <f t="shared" si="0"/>
        <v>5.9042089810745066</v>
      </c>
      <c r="F8" s="126">
        <v>4.415</v>
      </c>
      <c r="G8" s="506">
        <f t="shared" si="6"/>
        <v>53.948207206925773</v>
      </c>
      <c r="H8" s="507">
        <v>27297.859</v>
      </c>
      <c r="I8" s="505">
        <f t="shared" si="1"/>
        <v>5.8856502926201832</v>
      </c>
      <c r="J8" s="503">
        <v>4.657</v>
      </c>
      <c r="K8" s="508">
        <f t="shared" si="2"/>
        <v>198.80314759924551</v>
      </c>
      <c r="L8" s="146">
        <v>22.923999999999999</v>
      </c>
      <c r="M8" s="505">
        <f t="shared" si="3"/>
        <v>16.694947964838942</v>
      </c>
      <c r="N8" s="503">
        <v>15.308999999999999</v>
      </c>
      <c r="O8" s="146">
        <v>13.632</v>
      </c>
      <c r="P8" s="505">
        <f t="shared" si="4"/>
        <v>9.927828069127747</v>
      </c>
      <c r="Q8" s="522">
        <v>20.22</v>
      </c>
      <c r="S8" s="466"/>
      <c r="T8" s="65"/>
    </row>
    <row r="9" spans="1:20" ht="23.25" customHeight="1">
      <c r="A9" s="501" t="s">
        <v>118</v>
      </c>
      <c r="B9" s="502">
        <v>267.44211808175601</v>
      </c>
      <c r="C9" s="503">
        <f t="shared" si="5"/>
        <v>6.1525067046363011</v>
      </c>
      <c r="D9" s="504">
        <v>146.29900000000001</v>
      </c>
      <c r="E9" s="505">
        <f t="shared" si="0"/>
        <v>6.2906822448472388</v>
      </c>
      <c r="F9" s="126">
        <v>4.3449999999999998</v>
      </c>
      <c r="G9" s="506">
        <f t="shared" si="6"/>
        <v>54.703051654443215</v>
      </c>
      <c r="H9" s="507">
        <v>28352.108</v>
      </c>
      <c r="I9" s="505">
        <f t="shared" si="1"/>
        <v>6.112955332746024</v>
      </c>
      <c r="J9" s="503">
        <v>4.3079999999999998</v>
      </c>
      <c r="K9" s="508">
        <f t="shared" si="2"/>
        <v>193.79563770087287</v>
      </c>
      <c r="L9" s="146">
        <v>20.527000000000001</v>
      </c>
      <c r="M9" s="505">
        <f t="shared" si="3"/>
        <v>14.030854619648803</v>
      </c>
      <c r="N9" s="503">
        <v>16.355</v>
      </c>
      <c r="O9" s="146">
        <v>18.748999999999999</v>
      </c>
      <c r="P9" s="505">
        <f t="shared" si="4"/>
        <v>12.815535307828489</v>
      </c>
      <c r="Q9" s="522">
        <v>17.135000000000002</v>
      </c>
      <c r="S9" s="466"/>
      <c r="T9" s="65"/>
    </row>
    <row r="10" spans="1:20" ht="23.25" customHeight="1">
      <c r="A10" s="501" t="s">
        <v>120</v>
      </c>
      <c r="B10" s="502">
        <v>181.58303353866401</v>
      </c>
      <c r="C10" s="503">
        <f t="shared" si="5"/>
        <v>4.1773182149017671</v>
      </c>
      <c r="D10" s="504">
        <v>93.757999999999996</v>
      </c>
      <c r="E10" s="505">
        <f t="shared" si="0"/>
        <v>4.031482005429889</v>
      </c>
      <c r="F10" s="126">
        <v>5.5549999999999997</v>
      </c>
      <c r="G10" s="506">
        <f t="shared" si="6"/>
        <v>51.633678638834034</v>
      </c>
      <c r="H10" s="507">
        <v>17074.439999999999</v>
      </c>
      <c r="I10" s="505">
        <f t="shared" si="1"/>
        <v>3.6813943094337822</v>
      </c>
      <c r="J10" s="503">
        <v>5.5460000000000003</v>
      </c>
      <c r="K10" s="508">
        <f t="shared" si="2"/>
        <v>182.1118197913778</v>
      </c>
      <c r="L10" s="146">
        <v>22.556999999999999</v>
      </c>
      <c r="M10" s="505">
        <f t="shared" si="3"/>
        <v>24.058746986923783</v>
      </c>
      <c r="N10" s="503">
        <v>15.198</v>
      </c>
      <c r="O10" s="146">
        <v>15.015000000000001</v>
      </c>
      <c r="P10" s="505">
        <f t="shared" si="4"/>
        <v>16.014633417948339</v>
      </c>
      <c r="Q10" s="522">
        <v>18.984999999999999</v>
      </c>
      <c r="S10" s="466"/>
      <c r="T10" s="65"/>
    </row>
    <row r="11" spans="1:20" ht="23.25" customHeight="1">
      <c r="A11" s="501" t="s">
        <v>121</v>
      </c>
      <c r="B11" s="502">
        <v>369.574472224776</v>
      </c>
      <c r="C11" s="503">
        <f t="shared" si="5"/>
        <v>8.502061808866852</v>
      </c>
      <c r="D11" s="504">
        <v>190.464</v>
      </c>
      <c r="E11" s="505">
        <f t="shared" si="0"/>
        <v>8.1897244894536847</v>
      </c>
      <c r="F11" s="126">
        <v>3.92</v>
      </c>
      <c r="G11" s="506">
        <f t="shared" si="6"/>
        <v>51.53602705658723</v>
      </c>
      <c r="H11" s="507">
        <v>37096.824000000001</v>
      </c>
      <c r="I11" s="505">
        <f t="shared" si="1"/>
        <v>7.9983903877179321</v>
      </c>
      <c r="J11" s="503">
        <v>4.0999999999999996</v>
      </c>
      <c r="K11" s="508">
        <f t="shared" si="2"/>
        <v>194.77079133064515</v>
      </c>
      <c r="L11" s="146">
        <v>45.003999999999998</v>
      </c>
      <c r="M11" s="505">
        <f t="shared" si="3"/>
        <v>23.628612231182792</v>
      </c>
      <c r="N11" s="503">
        <v>10.797000000000001</v>
      </c>
      <c r="O11" s="146">
        <v>27.366</v>
      </c>
      <c r="P11" s="505">
        <f t="shared" si="4"/>
        <v>14.368069556451612</v>
      </c>
      <c r="Q11" s="522">
        <v>14.189</v>
      </c>
      <c r="S11" s="466"/>
      <c r="T11" s="65"/>
    </row>
    <row r="12" spans="1:20" ht="23.25" customHeight="1">
      <c r="A12" s="501" t="s">
        <v>123</v>
      </c>
      <c r="B12" s="502">
        <v>182.34257541951601</v>
      </c>
      <c r="C12" s="503">
        <f t="shared" si="5"/>
        <v>4.1947914780807762</v>
      </c>
      <c r="D12" s="504">
        <v>92.099000000000004</v>
      </c>
      <c r="E12" s="505">
        <f t="shared" si="0"/>
        <v>3.9601469871166985</v>
      </c>
      <c r="F12" s="126">
        <v>5.5380000000000003</v>
      </c>
      <c r="G12" s="506">
        <f t="shared" si="6"/>
        <v>50.508774370498834</v>
      </c>
      <c r="H12" s="507">
        <v>19544.598999999998</v>
      </c>
      <c r="I12" s="505">
        <f t="shared" si="1"/>
        <v>4.213981573554693</v>
      </c>
      <c r="J12" s="503">
        <v>6.2439999999999998</v>
      </c>
      <c r="K12" s="508">
        <f t="shared" si="2"/>
        <v>212.21293390807716</v>
      </c>
      <c r="L12" s="146">
        <v>7.7270000000000003</v>
      </c>
      <c r="M12" s="505">
        <f t="shared" si="3"/>
        <v>8.3898847978805406</v>
      </c>
      <c r="N12" s="503">
        <v>26.881</v>
      </c>
      <c r="O12" s="146">
        <v>8.1020000000000003</v>
      </c>
      <c r="P12" s="505">
        <f t="shared" si="4"/>
        <v>8.7970553426204408</v>
      </c>
      <c r="Q12" s="522">
        <v>26.085999999999999</v>
      </c>
      <c r="S12" s="466"/>
      <c r="T12" s="65"/>
    </row>
    <row r="13" spans="1:20" ht="23.25" customHeight="1">
      <c r="A13" s="501" t="s">
        <v>122</v>
      </c>
      <c r="B13" s="502">
        <v>541.94175035329897</v>
      </c>
      <c r="C13" s="503">
        <f t="shared" si="5"/>
        <v>12.467371543743615</v>
      </c>
      <c r="D13" s="504">
        <v>281.86399999999998</v>
      </c>
      <c r="E13" s="505">
        <f t="shared" si="0"/>
        <v>12.119815311530646</v>
      </c>
      <c r="F13" s="126">
        <v>3.202</v>
      </c>
      <c r="G13" s="506">
        <f t="shared" si="6"/>
        <v>52.010017647883579</v>
      </c>
      <c r="H13" s="507">
        <v>55451.62</v>
      </c>
      <c r="I13" s="505">
        <f t="shared" si="1"/>
        <v>11.955840327230909</v>
      </c>
      <c r="J13" s="503">
        <v>3.3079999999999998</v>
      </c>
      <c r="K13" s="508">
        <f t="shared" si="2"/>
        <v>196.73182811568702</v>
      </c>
      <c r="L13" s="146">
        <v>58.241999999999997</v>
      </c>
      <c r="M13" s="505">
        <f t="shared" si="3"/>
        <v>20.663156699684958</v>
      </c>
      <c r="N13" s="503">
        <v>9.5670000000000002</v>
      </c>
      <c r="O13" s="146">
        <v>30.797000000000001</v>
      </c>
      <c r="P13" s="505">
        <f t="shared" si="4"/>
        <v>10.926191354695883</v>
      </c>
      <c r="Q13" s="522">
        <v>13.502000000000001</v>
      </c>
      <c r="S13" s="466"/>
      <c r="T13" s="65"/>
    </row>
    <row r="14" spans="1:20" ht="23.25" customHeight="1">
      <c r="A14" s="501" t="s">
        <v>124</v>
      </c>
      <c r="B14" s="502">
        <v>276.45237609177502</v>
      </c>
      <c r="C14" s="503">
        <f t="shared" si="5"/>
        <v>6.3597877163735719</v>
      </c>
      <c r="D14" s="504">
        <v>148.69200000000001</v>
      </c>
      <c r="E14" s="505">
        <f t="shared" si="0"/>
        <v>6.3935783863924271</v>
      </c>
      <c r="F14" s="126">
        <v>4.335</v>
      </c>
      <c r="G14" s="506">
        <f t="shared" si="6"/>
        <v>53.785755833271665</v>
      </c>
      <c r="H14" s="507">
        <v>27634.734</v>
      </c>
      <c r="I14" s="505">
        <f t="shared" si="1"/>
        <v>5.9582834043351509</v>
      </c>
      <c r="J14" s="503">
        <v>4.2969999999999997</v>
      </c>
      <c r="K14" s="508">
        <f t="shared" si="2"/>
        <v>185.85219110644823</v>
      </c>
      <c r="L14" s="146">
        <v>29.018999999999998</v>
      </c>
      <c r="M14" s="505">
        <f t="shared" si="3"/>
        <v>19.516181099184891</v>
      </c>
      <c r="N14" s="503">
        <v>13.539</v>
      </c>
      <c r="O14" s="146">
        <v>19.055</v>
      </c>
      <c r="P14" s="505">
        <f t="shared" si="4"/>
        <v>12.81508083824281</v>
      </c>
      <c r="Q14" s="522">
        <v>17.003</v>
      </c>
      <c r="S14" s="466"/>
      <c r="T14" s="65"/>
    </row>
    <row r="15" spans="1:20" ht="23.25" customHeight="1">
      <c r="A15" s="501" t="s">
        <v>125</v>
      </c>
      <c r="B15" s="502">
        <v>293.79965521224699</v>
      </c>
      <c r="C15" s="503">
        <f t="shared" si="5"/>
        <v>6.758861923014706</v>
      </c>
      <c r="D15" s="504">
        <v>167.398</v>
      </c>
      <c r="E15" s="505">
        <f t="shared" si="0"/>
        <v>7.1979140419479153</v>
      </c>
      <c r="F15" s="126">
        <v>3.879</v>
      </c>
      <c r="G15" s="506">
        <f t="shared" si="6"/>
        <v>56.976921868430438</v>
      </c>
      <c r="H15" s="507">
        <v>32808.305</v>
      </c>
      <c r="I15" s="505">
        <f t="shared" si="1"/>
        <v>7.0737492608347869</v>
      </c>
      <c r="J15" s="503">
        <v>3.7669999999999999</v>
      </c>
      <c r="K15" s="508">
        <f t="shared" si="2"/>
        <v>195.98982664070061</v>
      </c>
      <c r="L15" s="146">
        <v>23.577999999999999</v>
      </c>
      <c r="M15" s="505">
        <f t="shared" si="3"/>
        <v>14.08499504175677</v>
      </c>
      <c r="N15" s="503">
        <v>15.196999999999999</v>
      </c>
      <c r="O15" s="146">
        <v>14.361000000000001</v>
      </c>
      <c r="P15" s="505">
        <f t="shared" si="4"/>
        <v>8.5789555430769777</v>
      </c>
      <c r="Q15" s="522">
        <v>19.725000000000001</v>
      </c>
      <c r="S15" s="466"/>
      <c r="T15" s="65"/>
    </row>
    <row r="16" spans="1:20" ht="23.25" customHeight="1">
      <c r="A16" s="501" t="s">
        <v>126</v>
      </c>
      <c r="B16" s="502">
        <v>334.98321204784202</v>
      </c>
      <c r="C16" s="503">
        <f t="shared" si="5"/>
        <v>7.7062897678476974</v>
      </c>
      <c r="D16" s="504">
        <v>141.13800000000001</v>
      </c>
      <c r="E16" s="505">
        <f t="shared" si="0"/>
        <v>6.0687654096969199</v>
      </c>
      <c r="F16" s="126">
        <v>4.9950000000000001</v>
      </c>
      <c r="G16" s="506">
        <f t="shared" si="6"/>
        <v>42.132857684773406</v>
      </c>
      <c r="H16" s="507">
        <v>28989.464</v>
      </c>
      <c r="I16" s="505">
        <f t="shared" si="1"/>
        <v>6.250374700613051</v>
      </c>
      <c r="J16" s="503">
        <v>4.4489999999999998</v>
      </c>
      <c r="K16" s="508">
        <f t="shared" si="2"/>
        <v>205.39800762374412</v>
      </c>
      <c r="L16" s="146">
        <v>26.739000000000001</v>
      </c>
      <c r="M16" s="505">
        <f t="shared" si="3"/>
        <v>18.945287590868514</v>
      </c>
      <c r="N16" s="503">
        <v>14.317</v>
      </c>
      <c r="O16" s="146">
        <v>11.967000000000001</v>
      </c>
      <c r="P16" s="505">
        <f t="shared" si="4"/>
        <v>8.4789355099264547</v>
      </c>
      <c r="Q16" s="522">
        <v>21.681000000000001</v>
      </c>
      <c r="S16" s="466"/>
      <c r="T16" s="65"/>
    </row>
    <row r="17" spans="1:20" ht="23.25" customHeight="1">
      <c r="A17" s="501" t="s">
        <v>127</v>
      </c>
      <c r="B17" s="502">
        <v>191.702871194285</v>
      </c>
      <c r="C17" s="503">
        <f t="shared" si="5"/>
        <v>4.4101251096146097</v>
      </c>
      <c r="D17" s="504">
        <v>122.77800000000001</v>
      </c>
      <c r="E17" s="505">
        <f t="shared" si="0"/>
        <v>5.2793073408420721</v>
      </c>
      <c r="F17" s="126">
        <v>4.3810000000000002</v>
      </c>
      <c r="G17" s="506">
        <f t="shared" si="6"/>
        <v>64.045989105488289</v>
      </c>
      <c r="H17" s="507">
        <v>26015.846000000001</v>
      </c>
      <c r="I17" s="505">
        <f t="shared" si="1"/>
        <v>5.6092373992649627</v>
      </c>
      <c r="J17" s="503">
        <v>5.274</v>
      </c>
      <c r="K17" s="508">
        <f t="shared" si="2"/>
        <v>211.89338480835329</v>
      </c>
      <c r="L17" s="146">
        <v>17.792999999999999</v>
      </c>
      <c r="M17" s="505">
        <f t="shared" si="3"/>
        <v>14.492009969212724</v>
      </c>
      <c r="N17" s="503">
        <v>17.398</v>
      </c>
      <c r="O17" s="146">
        <v>17.777999999999999</v>
      </c>
      <c r="P17" s="505">
        <f t="shared" si="4"/>
        <v>14.479792796755117</v>
      </c>
      <c r="Q17" s="522">
        <v>17.398</v>
      </c>
      <c r="S17" s="466"/>
      <c r="T17" s="65"/>
    </row>
    <row r="18" spans="1:20" ht="23.25" customHeight="1">
      <c r="A18" s="501" t="s">
        <v>128</v>
      </c>
      <c r="B18" s="502">
        <v>342.03812999108101</v>
      </c>
      <c r="C18" s="503">
        <f t="shared" si="5"/>
        <v>7.868588175659319</v>
      </c>
      <c r="D18" s="504">
        <v>168.614</v>
      </c>
      <c r="E18" s="505">
        <f t="shared" si="0"/>
        <v>7.2502005894276271</v>
      </c>
      <c r="F18" s="126">
        <v>4.2130000000000001</v>
      </c>
      <c r="G18" s="506">
        <f t="shared" si="6"/>
        <v>49.296843017004207</v>
      </c>
      <c r="H18" s="507">
        <v>33287.368000000002</v>
      </c>
      <c r="I18" s="505">
        <f t="shared" si="1"/>
        <v>7.1770393132207095</v>
      </c>
      <c r="J18" s="503">
        <v>4.1749999999999998</v>
      </c>
      <c r="K18" s="508">
        <f t="shared" si="2"/>
        <v>197.41758098378546</v>
      </c>
      <c r="L18" s="146">
        <v>20.562999999999999</v>
      </c>
      <c r="M18" s="505">
        <f t="shared" si="3"/>
        <v>12.195309997983559</v>
      </c>
      <c r="N18" s="503">
        <v>16.417000000000002</v>
      </c>
      <c r="O18" s="146">
        <v>20.786999999999999</v>
      </c>
      <c r="P18" s="505">
        <f t="shared" si="4"/>
        <v>12.328157804215545</v>
      </c>
      <c r="Q18" s="522">
        <v>16.352</v>
      </c>
      <c r="S18" s="466"/>
      <c r="T18" s="65"/>
    </row>
    <row r="19" spans="1:20" ht="23.25" customHeight="1">
      <c r="A19" s="509" t="s">
        <v>129</v>
      </c>
      <c r="B19" s="510">
        <v>277.28668745524101</v>
      </c>
      <c r="C19" s="511">
        <f t="shared" si="5"/>
        <v>6.3789810517176697</v>
      </c>
      <c r="D19" s="512">
        <v>152.22499999999999</v>
      </c>
      <c r="E19" s="513">
        <f t="shared" si="0"/>
        <v>6.5454931661998437</v>
      </c>
      <c r="F19" s="127">
        <v>4.1980000000000004</v>
      </c>
      <c r="G19" s="514">
        <f t="shared" si="6"/>
        <v>54.898055653887759</v>
      </c>
      <c r="H19" s="515">
        <v>33396.137000000002</v>
      </c>
      <c r="I19" s="513">
        <f t="shared" si="1"/>
        <v>7.2004908336010436</v>
      </c>
      <c r="J19" s="511">
        <v>4.6150000000000002</v>
      </c>
      <c r="K19" s="516">
        <f t="shared" si="2"/>
        <v>219.38667761537201</v>
      </c>
      <c r="L19" s="524">
        <v>15.95</v>
      </c>
      <c r="M19" s="513">
        <f t="shared" si="3"/>
        <v>10.477910987025785</v>
      </c>
      <c r="N19" s="511">
        <v>18.672000000000001</v>
      </c>
      <c r="O19" s="524">
        <v>25.385000000000002</v>
      </c>
      <c r="P19" s="513">
        <f t="shared" si="4"/>
        <v>16.675973066184927</v>
      </c>
      <c r="Q19" s="523">
        <v>14.596</v>
      </c>
      <c r="S19" s="466"/>
      <c r="T19" s="65"/>
    </row>
    <row r="20" spans="1:20" ht="35.25" customHeight="1">
      <c r="A20" s="573" t="s">
        <v>44</v>
      </c>
      <c r="B20" s="517">
        <f>SUM(B5:B19)</f>
        <v>4346.8805630105453</v>
      </c>
      <c r="C20" s="518">
        <f>SUM(C5:C19)</f>
        <v>100.00000000000001</v>
      </c>
      <c r="D20" s="519">
        <f>SUM(D5:D19)</f>
        <v>2325.6459999999997</v>
      </c>
      <c r="E20" s="124">
        <f>SUM(E5:E19)</f>
        <v>100</v>
      </c>
      <c r="F20" s="206">
        <v>1.095</v>
      </c>
      <c r="G20" s="520">
        <f t="shared" si="6"/>
        <v>53.501492996838017</v>
      </c>
      <c r="H20" s="489">
        <f>SUM(H5:H19)</f>
        <v>463803.61800000002</v>
      </c>
      <c r="I20" s="124">
        <f>SUM(I5:I19)</f>
        <v>99.999999999999986</v>
      </c>
      <c r="J20" s="398">
        <v>1.127</v>
      </c>
      <c r="K20" s="463">
        <f>H20/D20</f>
        <v>199.43001557416738</v>
      </c>
      <c r="L20" s="71">
        <f>SUM(L5:L19)</f>
        <v>407.55199999999991</v>
      </c>
      <c r="M20" s="124">
        <f t="shared" si="3"/>
        <v>17.524249176357877</v>
      </c>
      <c r="N20" s="398">
        <v>3.484</v>
      </c>
      <c r="O20" s="71">
        <f>SUM(O5:O19)</f>
        <v>297.91199999999998</v>
      </c>
      <c r="P20" s="124">
        <f t="shared" si="4"/>
        <v>12.809860142085252</v>
      </c>
      <c r="Q20" s="399">
        <v>4.1890000000000001</v>
      </c>
    </row>
    <row r="21" spans="1:20" ht="13.5" customHeight="1"/>
  </sheetData>
  <mergeCells count="8">
    <mergeCell ref="L3:N3"/>
    <mergeCell ref="O3:Q3"/>
    <mergeCell ref="A1:K1"/>
    <mergeCell ref="A3:A4"/>
    <mergeCell ref="B3:C3"/>
    <mergeCell ref="D3:F3"/>
    <mergeCell ref="G3:G4"/>
    <mergeCell ref="H3:K3"/>
  </mergeCells>
  <printOptions horizontalCentered="1"/>
  <pageMargins left="0.78740157480314965" right="0.78740157480314965" top="0.98425196850393704" bottom="1.1811023622047245" header="0.51181102362204722" footer="0.51181102362204722"/>
  <pageSetup paperSize="9" scale="90" orientation="landscape" r:id="rId1"/>
  <headerFooter scaleWithDoc="0" alignWithMargins="0">
    <oddHeader>&amp;L&amp;G</oddHeader>
    <oddFooter>&amp;L&amp;D&amp;RTabel &amp;A</oddFooter>
  </headerFooter>
  <rowBreaks count="1" manualBreakCount="1">
    <brk id="20"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7"/>
  <dimension ref="A1:J9"/>
  <sheetViews>
    <sheetView workbookViewId="0">
      <selection activeCell="D9" sqref="D9"/>
    </sheetView>
  </sheetViews>
  <sheetFormatPr defaultColWidth="11.42578125" defaultRowHeight="12.75"/>
  <cols>
    <col min="1" max="1" width="13.28515625" customWidth="1"/>
    <col min="3" max="3" width="10" customWidth="1"/>
  </cols>
  <sheetData>
    <row r="1" spans="1:10">
      <c r="B1" t="s">
        <v>187</v>
      </c>
      <c r="C1" s="525" t="s">
        <v>331</v>
      </c>
      <c r="D1" s="525" t="s">
        <v>319</v>
      </c>
      <c r="E1" s="525" t="s">
        <v>330</v>
      </c>
      <c r="F1" s="525" t="s">
        <v>326</v>
      </c>
      <c r="G1" s="525" t="s">
        <v>317</v>
      </c>
      <c r="H1" s="525" t="s">
        <v>328</v>
      </c>
      <c r="I1" s="525" t="s">
        <v>360</v>
      </c>
      <c r="J1" s="525" t="s">
        <v>187</v>
      </c>
    </row>
    <row r="2" spans="1:10">
      <c r="A2" t="s">
        <v>29</v>
      </c>
      <c r="B2">
        <f>'1.'!B5</f>
        <v>2325.6460000000002</v>
      </c>
      <c r="C2">
        <f>'6.'!B5</f>
        <v>709.06100000000004</v>
      </c>
      <c r="D2">
        <f>'6.'!B6</f>
        <v>431.40899999999999</v>
      </c>
      <c r="E2">
        <f>'6.'!B7</f>
        <v>686.44100000000003</v>
      </c>
      <c r="F2">
        <f>'6.'!B8</f>
        <v>149.035</v>
      </c>
      <c r="G2">
        <f>'6.'!B9</f>
        <v>95.36</v>
      </c>
      <c r="H2">
        <f>'6.'!B10</f>
        <v>218.982</v>
      </c>
      <c r="I2">
        <f>'6.'!B11</f>
        <v>35.356999999999999</v>
      </c>
      <c r="J2">
        <f>SUM(C2:I2)</f>
        <v>2325.645</v>
      </c>
    </row>
    <row r="3" spans="1:10">
      <c r="A3" t="s">
        <v>358</v>
      </c>
      <c r="B3">
        <f>'1.'!B6</f>
        <v>2117.8739999999998</v>
      </c>
      <c r="C3">
        <f>'12.'!B5</f>
        <v>665.76499999999999</v>
      </c>
      <c r="D3">
        <f>'12.'!B6</f>
        <v>367.13400000000001</v>
      </c>
      <c r="E3">
        <f>'12.'!B7</f>
        <v>630.76599999999996</v>
      </c>
      <c r="F3">
        <f>'12.'!B8</f>
        <v>131.78100000000001</v>
      </c>
      <c r="G3">
        <f>'12.'!B9</f>
        <v>85.257000000000005</v>
      </c>
      <c r="H3">
        <f>'12.'!B10</f>
        <v>204.40100000000001</v>
      </c>
      <c r="I3">
        <f>'12.'!B11</f>
        <v>32.768999999999998</v>
      </c>
      <c r="J3">
        <f>SUM(C3:I3)</f>
        <v>2117.8729999999996</v>
      </c>
    </row>
    <row r="4" spans="1:10">
      <c r="A4" t="s">
        <v>359</v>
      </c>
      <c r="B4">
        <f>'1.'!B7</f>
        <v>207.77199999999999</v>
      </c>
    </row>
    <row r="6" spans="1:10">
      <c r="A6" t="s">
        <v>355</v>
      </c>
      <c r="B6">
        <f>'4.'!B9</f>
        <v>2325.6460000000002</v>
      </c>
    </row>
    <row r="7" spans="1:10">
      <c r="A7" t="s">
        <v>356</v>
      </c>
      <c r="B7">
        <f>'5.'!B11</f>
        <v>2325.6460000000002</v>
      </c>
    </row>
    <row r="8" spans="1:10">
      <c r="A8" t="s">
        <v>357</v>
      </c>
      <c r="B8">
        <f>'6.'!B12</f>
        <v>2325.645</v>
      </c>
    </row>
    <row r="9" spans="1:10">
      <c r="A9" t="s">
        <v>361</v>
      </c>
      <c r="B9">
        <f>'12.'!B12</f>
        <v>2117.8729999999996</v>
      </c>
    </row>
  </sheetData>
  <conditionalFormatting sqref="J2">
    <cfRule type="cellIs" dxfId="3" priority="4" operator="notEqual">
      <formula>$B$2</formula>
    </cfRule>
  </conditionalFormatting>
  <conditionalFormatting sqref="B9">
    <cfRule type="cellIs" dxfId="2" priority="3" operator="notEqual">
      <formula>$B$3</formula>
    </cfRule>
  </conditionalFormatting>
  <conditionalFormatting sqref="B8">
    <cfRule type="cellIs" dxfId="1" priority="2" operator="notEqual">
      <formula>$B$2</formula>
    </cfRule>
  </conditionalFormatting>
  <conditionalFormatting sqref="J3">
    <cfRule type="cellIs" dxfId="0" priority="1" operator="notEqual">
      <formula>$B$3</formula>
    </cfRule>
  </conditionalFormatting>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3">
    <tabColor theme="5" tint="0.59999389629810485"/>
  </sheetPr>
  <dimension ref="A1:S30"/>
  <sheetViews>
    <sheetView zoomScaleNormal="100" workbookViewId="0">
      <selection activeCell="H19" sqref="H19"/>
    </sheetView>
  </sheetViews>
  <sheetFormatPr defaultColWidth="11.42578125" defaultRowHeight="12.75"/>
  <cols>
    <col min="1" max="1" width="22.140625" customWidth="1"/>
    <col min="2" max="2" width="8.7109375" bestFit="1" customWidth="1"/>
    <col min="3" max="3" width="6.5703125" customWidth="1"/>
    <col min="4" max="4" width="6.140625" customWidth="1"/>
    <col min="5" max="5" width="8.42578125" bestFit="1" customWidth="1"/>
    <col min="6" max="6" width="6.42578125" customWidth="1"/>
    <col min="7" max="7" width="6.140625" customWidth="1"/>
    <col min="8" max="8" width="8.7109375" bestFit="1" customWidth="1"/>
    <col min="9" max="9" width="6.5703125" customWidth="1"/>
    <col min="10" max="10" width="6.140625" customWidth="1"/>
    <col min="11" max="11" width="8.42578125" bestFit="1" customWidth="1"/>
    <col min="12" max="12" width="8.42578125" customWidth="1"/>
    <col min="13" max="13" width="6.140625" customWidth="1"/>
    <col min="14" max="14" width="9.42578125" customWidth="1"/>
    <col min="15" max="15" width="7.140625" customWidth="1"/>
    <col min="16" max="16" width="6.140625" customWidth="1"/>
    <col min="17" max="17" width="6.42578125" customWidth="1"/>
  </cols>
  <sheetData>
    <row r="1" spans="1:19" ht="15.75" customHeight="1">
      <c r="A1" s="635" t="s">
        <v>46</v>
      </c>
      <c r="B1" s="636"/>
      <c r="C1" s="635"/>
      <c r="D1" s="635"/>
      <c r="E1" s="635"/>
      <c r="F1" s="635"/>
      <c r="G1" s="635"/>
      <c r="H1" s="635"/>
      <c r="I1" s="635"/>
      <c r="J1" s="635"/>
      <c r="K1" s="635"/>
      <c r="L1" s="635"/>
      <c r="M1" s="635"/>
      <c r="N1" s="635"/>
      <c r="O1" s="635"/>
      <c r="P1" s="635"/>
    </row>
    <row r="2" spans="1:19" ht="10.5" customHeight="1">
      <c r="A2" s="70"/>
      <c r="B2" s="70"/>
      <c r="C2" s="69"/>
      <c r="D2" s="70"/>
      <c r="E2" s="53"/>
      <c r="F2" s="69"/>
      <c r="G2" s="70"/>
      <c r="H2" s="70"/>
      <c r="I2" s="69"/>
      <c r="J2" s="70"/>
      <c r="K2" s="70"/>
      <c r="L2" s="69"/>
      <c r="M2" s="70"/>
      <c r="N2" s="70"/>
      <c r="O2" s="69"/>
      <c r="P2" s="70"/>
    </row>
    <row r="3" spans="1:19" ht="53.25" customHeight="1">
      <c r="A3" s="657" t="s">
        <v>21</v>
      </c>
      <c r="B3" s="659" t="s">
        <v>47</v>
      </c>
      <c r="C3" s="660"/>
      <c r="D3" s="655" t="s">
        <v>48</v>
      </c>
      <c r="E3" s="651" t="s">
        <v>443</v>
      </c>
      <c r="F3" s="652"/>
      <c r="G3" s="653" t="s">
        <v>48</v>
      </c>
      <c r="H3" s="651" t="s">
        <v>49</v>
      </c>
      <c r="I3" s="652"/>
      <c r="J3" s="653" t="s">
        <v>48</v>
      </c>
      <c r="K3" s="651" t="s">
        <v>444</v>
      </c>
      <c r="L3" s="652"/>
      <c r="M3" s="653" t="s">
        <v>48</v>
      </c>
      <c r="N3" s="651" t="s">
        <v>445</v>
      </c>
      <c r="O3" s="652"/>
      <c r="P3" s="655" t="s">
        <v>48</v>
      </c>
    </row>
    <row r="4" spans="1:19" ht="30" customHeight="1">
      <c r="A4" s="658"/>
      <c r="B4" s="72" t="s">
        <v>27</v>
      </c>
      <c r="C4" s="15" t="s">
        <v>28</v>
      </c>
      <c r="D4" s="656"/>
      <c r="E4" s="625" t="s">
        <v>27</v>
      </c>
      <c r="F4" s="626" t="s">
        <v>28</v>
      </c>
      <c r="G4" s="654"/>
      <c r="H4" s="625" t="s">
        <v>27</v>
      </c>
      <c r="I4" s="626" t="s">
        <v>28</v>
      </c>
      <c r="J4" s="654"/>
      <c r="K4" s="625" t="s">
        <v>27</v>
      </c>
      <c r="L4" s="626" t="s">
        <v>28</v>
      </c>
      <c r="M4" s="654"/>
      <c r="N4" s="625" t="s">
        <v>27</v>
      </c>
      <c r="O4" s="626" t="s">
        <v>28</v>
      </c>
      <c r="P4" s="656"/>
    </row>
    <row r="5" spans="1:19" ht="16.5" customHeight="1">
      <c r="A5" s="73" t="s">
        <v>29</v>
      </c>
      <c r="B5" s="78">
        <v>1076.521</v>
      </c>
      <c r="C5" s="83">
        <f>B5/B$20*100</f>
        <v>75.325435920400793</v>
      </c>
      <c r="D5" s="88">
        <v>2.048</v>
      </c>
      <c r="E5" s="78">
        <v>108.64400000000001</v>
      </c>
      <c r="F5" s="83">
        <f>E5/E$20*100</f>
        <v>20.35192386643191</v>
      </c>
      <c r="G5" s="88">
        <v>7.3310000000000004</v>
      </c>
      <c r="H5" s="78">
        <v>637.43700000000001</v>
      </c>
      <c r="I5" s="83">
        <f>H5/H$20*100</f>
        <v>40.512239718884004</v>
      </c>
      <c r="J5" s="88">
        <v>2.8340000000000001</v>
      </c>
      <c r="K5" s="78">
        <v>491.613</v>
      </c>
      <c r="L5" s="83">
        <f>K5/K$20*100</f>
        <v>50.993866583407922</v>
      </c>
      <c r="M5" s="88">
        <v>3.2890000000000001</v>
      </c>
      <c r="N5" s="78">
        <v>11.430999999999999</v>
      </c>
      <c r="O5" s="83">
        <f>N5/N$20*100</f>
        <v>34.12748171368861</v>
      </c>
      <c r="P5" s="88">
        <v>22.614999999999998</v>
      </c>
      <c r="R5" s="548" t="s">
        <v>74</v>
      </c>
      <c r="S5" s="549">
        <f>B5</f>
        <v>1076.521</v>
      </c>
    </row>
    <row r="6" spans="1:19" ht="15" customHeight="1">
      <c r="A6" s="74" t="s">
        <v>50</v>
      </c>
      <c r="B6" s="79">
        <v>997.99900000000002</v>
      </c>
      <c r="C6" s="84">
        <f t="shared" ref="C6:C19" si="0">B6/B$20*100</f>
        <v>69.831159562260353</v>
      </c>
      <c r="D6" s="89">
        <v>2.1520000000000001</v>
      </c>
      <c r="E6" s="79">
        <v>101.524</v>
      </c>
      <c r="F6" s="84">
        <f t="shared" ref="F6:F19" si="1">E6/E$20*100</f>
        <v>19.018157639774245</v>
      </c>
      <c r="G6" s="89">
        <v>7.5860000000000003</v>
      </c>
      <c r="H6" s="79">
        <v>587.08600000000001</v>
      </c>
      <c r="I6" s="84">
        <f t="shared" ref="I6:I19" si="2">H6/H$20*100</f>
        <v>37.312187349652959</v>
      </c>
      <c r="J6" s="89">
        <v>2.9729999999999999</v>
      </c>
      <c r="K6" s="79">
        <v>419.83300000000003</v>
      </c>
      <c r="L6" s="84">
        <f t="shared" ref="L6:L19" si="3">K6/K$20*100</f>
        <v>43.548295080300768</v>
      </c>
      <c r="M6" s="89">
        <v>3.593</v>
      </c>
      <c r="N6" s="79">
        <v>11.430999999999999</v>
      </c>
      <c r="O6" s="84">
        <f t="shared" ref="O6:O19" si="4">N6/N$20*100</f>
        <v>34.12748171368861</v>
      </c>
      <c r="P6" s="89">
        <v>22.614999999999998</v>
      </c>
      <c r="R6" s="548" t="s">
        <v>57</v>
      </c>
      <c r="S6" s="549">
        <f>E5</f>
        <v>108.64400000000001</v>
      </c>
    </row>
    <row r="7" spans="1:19" ht="15" customHeight="1">
      <c r="A7" s="74" t="s">
        <v>51</v>
      </c>
      <c r="B7" s="79">
        <v>78.521000000000001</v>
      </c>
      <c r="C7" s="84">
        <f t="shared" si="0"/>
        <v>5.4942063869685693</v>
      </c>
      <c r="D7" s="89">
        <v>8.6440000000000001</v>
      </c>
      <c r="E7" s="79">
        <v>7.12</v>
      </c>
      <c r="F7" s="84">
        <f t="shared" si="1"/>
        <v>1.3337662266576633</v>
      </c>
      <c r="G7" s="89">
        <v>28.291</v>
      </c>
      <c r="H7" s="79">
        <v>50.35</v>
      </c>
      <c r="I7" s="84">
        <f t="shared" si="2"/>
        <v>3.1999888143390005</v>
      </c>
      <c r="J7" s="89">
        <v>10.827</v>
      </c>
      <c r="K7" s="79">
        <v>71.78</v>
      </c>
      <c r="L7" s="84">
        <f t="shared" si="3"/>
        <v>7.4455715031071605</v>
      </c>
      <c r="M7" s="89">
        <v>9.0540000000000003</v>
      </c>
      <c r="N7" s="79"/>
      <c r="O7" s="84">
        <f t="shared" si="4"/>
        <v>0</v>
      </c>
      <c r="P7" s="89"/>
      <c r="R7" s="548" t="s">
        <v>58</v>
      </c>
      <c r="S7" s="549">
        <f>H5</f>
        <v>637.43700000000001</v>
      </c>
    </row>
    <row r="8" spans="1:19" ht="15" customHeight="1">
      <c r="A8" s="75" t="s">
        <v>32</v>
      </c>
      <c r="B8" s="79">
        <v>9.7639999999999993</v>
      </c>
      <c r="C8" s="84">
        <f t="shared" si="0"/>
        <v>0.68319852220885002</v>
      </c>
      <c r="D8" s="89">
        <v>24.489000000000001</v>
      </c>
      <c r="E8" s="79">
        <v>4.6420000000000003</v>
      </c>
      <c r="F8" s="84">
        <f t="shared" si="1"/>
        <v>0.86957062136866192</v>
      </c>
      <c r="G8" s="89">
        <v>34.673999999999999</v>
      </c>
      <c r="H8" s="79">
        <v>33.487000000000002</v>
      </c>
      <c r="I8" s="84">
        <f t="shared" si="2"/>
        <v>2.1282626698266158</v>
      </c>
      <c r="J8" s="89">
        <v>13.288</v>
      </c>
      <c r="K8" s="79">
        <v>12.946999999999999</v>
      </c>
      <c r="L8" s="84">
        <f t="shared" si="3"/>
        <v>1.3429620263406021</v>
      </c>
      <c r="M8" s="89">
        <v>21.238</v>
      </c>
      <c r="N8" s="79">
        <v>0.71399999999999997</v>
      </c>
      <c r="O8" s="84">
        <f t="shared" si="4"/>
        <v>2.1316614420062696</v>
      </c>
      <c r="P8" s="89">
        <v>74.504000000000005</v>
      </c>
      <c r="R8" s="548" t="s">
        <v>59</v>
      </c>
      <c r="S8" s="549">
        <f>K5</f>
        <v>491.613</v>
      </c>
    </row>
    <row r="9" spans="1:19" ht="15" customHeight="1">
      <c r="A9" s="75" t="s">
        <v>33</v>
      </c>
      <c r="B9" s="79">
        <v>33.65</v>
      </c>
      <c r="C9" s="84">
        <f t="shared" si="0"/>
        <v>2.3545299336673291</v>
      </c>
      <c r="D9" s="89">
        <v>13.257</v>
      </c>
      <c r="E9" s="79">
        <v>106.372</v>
      </c>
      <c r="F9" s="84">
        <f t="shared" si="1"/>
        <v>19.926317564891708</v>
      </c>
      <c r="G9" s="89">
        <v>7.4080000000000004</v>
      </c>
      <c r="H9" s="79">
        <v>703.89499999999998</v>
      </c>
      <c r="I9" s="84">
        <f t="shared" si="2"/>
        <v>44.73597073424331</v>
      </c>
      <c r="J9" s="89">
        <v>2.673</v>
      </c>
      <c r="K9" s="79">
        <v>372.19900000000001</v>
      </c>
      <c r="L9" s="84">
        <f t="shared" si="3"/>
        <v>38.607331678531381</v>
      </c>
      <c r="M9" s="89">
        <v>3.839</v>
      </c>
      <c r="N9" s="79">
        <v>4.9219999999999997</v>
      </c>
      <c r="O9" s="84">
        <f t="shared" si="4"/>
        <v>14.694730556799524</v>
      </c>
      <c r="P9" s="89">
        <v>33.634999999999998</v>
      </c>
      <c r="R9" s="548" t="s">
        <v>60</v>
      </c>
      <c r="S9" s="549">
        <f>N5</f>
        <v>11.430999999999999</v>
      </c>
    </row>
    <row r="10" spans="1:19" ht="15" customHeight="1">
      <c r="A10" s="74" t="s">
        <v>52</v>
      </c>
      <c r="B10" s="79">
        <v>4.3419999999999996</v>
      </c>
      <c r="C10" s="84">
        <f t="shared" si="0"/>
        <v>0.30381482829074424</v>
      </c>
      <c r="D10" s="89">
        <v>35.816000000000003</v>
      </c>
      <c r="E10" s="79">
        <v>78.173000000000002</v>
      </c>
      <c r="F10" s="84">
        <f t="shared" si="1"/>
        <v>14.643891465801898</v>
      </c>
      <c r="G10" s="89">
        <v>8.67</v>
      </c>
      <c r="H10" s="79">
        <v>576.27499999999998</v>
      </c>
      <c r="I10" s="84">
        <f t="shared" si="2"/>
        <v>36.625095411781679</v>
      </c>
      <c r="J10" s="89">
        <v>3.0049999999999999</v>
      </c>
      <c r="K10" s="79">
        <v>315.279</v>
      </c>
      <c r="L10" s="84">
        <f t="shared" si="3"/>
        <v>32.703153217165266</v>
      </c>
      <c r="M10" s="89">
        <v>4.2</v>
      </c>
      <c r="N10" s="79">
        <v>2.8479999999999999</v>
      </c>
      <c r="O10" s="84">
        <f t="shared" si="4"/>
        <v>8.5027616062098819</v>
      </c>
      <c r="P10" s="89">
        <v>43.902000000000001</v>
      </c>
    </row>
    <row r="11" spans="1:19" ht="15" customHeight="1">
      <c r="A11" s="75" t="s">
        <v>35</v>
      </c>
      <c r="B11" s="79">
        <v>29.308</v>
      </c>
      <c r="C11" s="84">
        <f t="shared" si="0"/>
        <v>2.0507151053765851</v>
      </c>
      <c r="D11" s="89">
        <v>14.175000000000001</v>
      </c>
      <c r="E11" s="79">
        <v>28.199000000000002</v>
      </c>
      <c r="F11" s="84">
        <f t="shared" si="1"/>
        <v>5.2824260990898102</v>
      </c>
      <c r="G11" s="89">
        <v>14.484999999999999</v>
      </c>
      <c r="H11" s="79">
        <v>127.62</v>
      </c>
      <c r="I11" s="84">
        <f t="shared" si="2"/>
        <v>8.1108753224616343</v>
      </c>
      <c r="J11" s="89">
        <v>6.7480000000000002</v>
      </c>
      <c r="K11" s="79">
        <v>56.92</v>
      </c>
      <c r="L11" s="84">
        <f t="shared" si="3"/>
        <v>5.9041784613661132</v>
      </c>
      <c r="M11" s="89">
        <v>10.179</v>
      </c>
      <c r="N11" s="79">
        <v>2.0739999999999998</v>
      </c>
      <c r="O11" s="84">
        <f t="shared" si="4"/>
        <v>6.19196895058964</v>
      </c>
      <c r="P11" s="89">
        <v>50.731999999999999</v>
      </c>
    </row>
    <row r="12" spans="1:19" ht="15" customHeight="1">
      <c r="A12" s="75" t="s">
        <v>36</v>
      </c>
      <c r="B12" s="79">
        <v>209.08500000000001</v>
      </c>
      <c r="C12" s="84">
        <f t="shared" si="0"/>
        <v>14.629922471941562</v>
      </c>
      <c r="D12" s="89">
        <v>5.2240000000000002</v>
      </c>
      <c r="E12" s="79">
        <v>5.9</v>
      </c>
      <c r="F12" s="84">
        <f t="shared" si="1"/>
        <v>1.1052276316404794</v>
      </c>
      <c r="G12" s="89">
        <v>31.001000000000001</v>
      </c>
      <c r="H12" s="79">
        <v>5.0960000000000001</v>
      </c>
      <c r="I12" s="84">
        <f t="shared" si="2"/>
        <v>0.3238757298484915</v>
      </c>
      <c r="J12" s="89">
        <v>33.149000000000001</v>
      </c>
      <c r="K12" s="79">
        <v>7.7069999999999999</v>
      </c>
      <c r="L12" s="84">
        <f t="shared" si="3"/>
        <v>0.79942908295412218</v>
      </c>
      <c r="M12" s="89">
        <v>27.443999999999999</v>
      </c>
      <c r="N12" s="79"/>
      <c r="O12" s="84">
        <f t="shared" si="4"/>
        <v>0</v>
      </c>
      <c r="P12" s="89"/>
    </row>
    <row r="13" spans="1:19" ht="15" customHeight="1">
      <c r="A13" s="75" t="s">
        <v>37</v>
      </c>
      <c r="B13" s="79">
        <v>31.817</v>
      </c>
      <c r="C13" s="84">
        <f t="shared" si="0"/>
        <v>2.2262727756164464</v>
      </c>
      <c r="D13" s="89">
        <v>13.609</v>
      </c>
      <c r="E13" s="79">
        <v>10.271000000000001</v>
      </c>
      <c r="F13" s="84">
        <f t="shared" si="1"/>
        <v>1.9240327126405703</v>
      </c>
      <c r="G13" s="89">
        <v>23.754999999999999</v>
      </c>
      <c r="H13" s="79">
        <v>18.28</v>
      </c>
      <c r="I13" s="84">
        <f t="shared" si="2"/>
        <v>1.1617834265365825</v>
      </c>
      <c r="J13" s="89">
        <v>17.936</v>
      </c>
      <c r="K13" s="79">
        <v>13.91</v>
      </c>
      <c r="L13" s="84">
        <f t="shared" si="3"/>
        <v>1.4428517638370104</v>
      </c>
      <c r="M13" s="89">
        <v>20.523</v>
      </c>
      <c r="N13" s="79">
        <v>4.9749999999999996</v>
      </c>
      <c r="O13" s="84">
        <f t="shared" si="4"/>
        <v>14.852963128825197</v>
      </c>
      <c r="P13" s="89">
        <v>33.634999999999998</v>
      </c>
    </row>
    <row r="14" spans="1:19" ht="15" customHeight="1">
      <c r="A14" s="75" t="s">
        <v>38</v>
      </c>
      <c r="B14" s="79"/>
      <c r="C14" s="84">
        <f t="shared" si="0"/>
        <v>0</v>
      </c>
      <c r="D14" s="89"/>
      <c r="E14" s="79">
        <f>'1.'!B14</f>
        <v>187.11068249459913</v>
      </c>
      <c r="F14" s="84">
        <f t="shared" si="1"/>
        <v>35.050829909854151</v>
      </c>
      <c r="G14" s="89"/>
      <c r="H14" s="79"/>
      <c r="I14" s="84">
        <f t="shared" si="2"/>
        <v>0</v>
      </c>
      <c r="J14" s="89"/>
      <c r="K14" s="79"/>
      <c r="L14" s="84">
        <f t="shared" si="3"/>
        <v>0</v>
      </c>
      <c r="M14" s="89"/>
      <c r="N14" s="79"/>
      <c r="O14" s="84">
        <f t="shared" si="4"/>
        <v>0</v>
      </c>
      <c r="P14" s="89"/>
    </row>
    <row r="15" spans="1:19" ht="15" customHeight="1">
      <c r="A15" s="75" t="s">
        <v>39</v>
      </c>
      <c r="B15" s="79">
        <v>1.0489999999999999</v>
      </c>
      <c r="C15" s="84">
        <f t="shared" si="0"/>
        <v>7.339975929916874E-2</v>
      </c>
      <c r="D15" s="89">
        <v>65.62</v>
      </c>
      <c r="E15" s="79">
        <v>30.181999999999999</v>
      </c>
      <c r="F15" s="84">
        <f t="shared" si="1"/>
        <v>5.6538949793513478</v>
      </c>
      <c r="G15" s="89">
        <v>13.99</v>
      </c>
      <c r="H15" s="79">
        <v>129.01499999999999</v>
      </c>
      <c r="I15" s="84">
        <f t="shared" si="2"/>
        <v>8.199534396860896</v>
      </c>
      <c r="J15" s="89">
        <v>6.71</v>
      </c>
      <c r="K15" s="79">
        <v>35.945999999999998</v>
      </c>
      <c r="L15" s="84">
        <f t="shared" si="3"/>
        <v>3.7285945005668708</v>
      </c>
      <c r="M15" s="89">
        <v>12.817</v>
      </c>
      <c r="N15" s="79">
        <v>4.843</v>
      </c>
      <c r="O15" s="84">
        <f t="shared" si="4"/>
        <v>14.45887445887446</v>
      </c>
      <c r="P15" s="89">
        <v>34.143000000000001</v>
      </c>
    </row>
    <row r="16" spans="1:19" ht="15" customHeight="1">
      <c r="A16" s="76" t="s">
        <v>40</v>
      </c>
      <c r="B16" s="90">
        <v>10.997</v>
      </c>
      <c r="C16" s="85">
        <f t="shared" si="0"/>
        <v>0.76947297713342111</v>
      </c>
      <c r="D16" s="91">
        <v>23.082999999999998</v>
      </c>
      <c r="E16" s="90">
        <v>34.250999999999998</v>
      </c>
      <c r="F16" s="85">
        <f t="shared" si="1"/>
        <v>6.4161273917488231</v>
      </c>
      <c r="G16" s="91">
        <v>13.135</v>
      </c>
      <c r="H16" s="90">
        <v>13.411</v>
      </c>
      <c r="I16" s="85">
        <f t="shared" si="2"/>
        <v>0.85233465718173462</v>
      </c>
      <c r="J16" s="91">
        <v>20.872</v>
      </c>
      <c r="K16" s="90">
        <v>5.1639999999999997</v>
      </c>
      <c r="L16" s="85">
        <f t="shared" si="3"/>
        <v>0.53564964115415692</v>
      </c>
      <c r="M16" s="91">
        <v>33.149000000000001</v>
      </c>
      <c r="N16" s="90">
        <v>1.3240000000000001</v>
      </c>
      <c r="O16" s="85">
        <f t="shared" si="4"/>
        <v>3.952828780414988</v>
      </c>
      <c r="P16" s="91">
        <v>62.222999999999999</v>
      </c>
    </row>
    <row r="17" spans="1:18" ht="15" customHeight="1">
      <c r="A17" s="76" t="s">
        <v>41</v>
      </c>
      <c r="B17" s="90">
        <v>35.69</v>
      </c>
      <c r="C17" s="85">
        <f t="shared" si="0"/>
        <v>2.4972711242967898</v>
      </c>
      <c r="D17" s="91">
        <v>12.872999999999999</v>
      </c>
      <c r="E17" s="90">
        <v>7.274</v>
      </c>
      <c r="F17" s="85">
        <f t="shared" si="1"/>
        <v>1.3626145411106521</v>
      </c>
      <c r="G17" s="91">
        <v>28</v>
      </c>
      <c r="H17" s="90">
        <v>19.763000000000002</v>
      </c>
      <c r="I17" s="85">
        <f t="shared" si="2"/>
        <v>1.2560353314355843</v>
      </c>
      <c r="J17" s="91">
        <v>17.222999999999999</v>
      </c>
      <c r="K17" s="90">
        <v>17.222000000000001</v>
      </c>
      <c r="L17" s="85">
        <f t="shared" si="3"/>
        <v>1.7863977769087702</v>
      </c>
      <c r="M17" s="91">
        <v>18.491</v>
      </c>
      <c r="N17" s="90">
        <v>0.91200000000000003</v>
      </c>
      <c r="O17" s="85">
        <f t="shared" si="4"/>
        <v>2.7227944469323782</v>
      </c>
      <c r="P17" s="91">
        <v>69.64</v>
      </c>
    </row>
    <row r="18" spans="1:18" ht="15" customHeight="1">
      <c r="A18" s="76" t="s">
        <v>42</v>
      </c>
      <c r="B18" s="90">
        <v>1.1259999999999999</v>
      </c>
      <c r="C18" s="85">
        <f t="shared" si="0"/>
        <v>7.8787539533712106E-2</v>
      </c>
      <c r="D18" s="91">
        <v>65.62</v>
      </c>
      <c r="E18" s="90">
        <v>30.547999999999998</v>
      </c>
      <c r="F18" s="85">
        <f t="shared" si="1"/>
        <v>5.7224565578565025</v>
      </c>
      <c r="G18" s="91">
        <v>13.882999999999999</v>
      </c>
      <c r="H18" s="90">
        <v>0.156</v>
      </c>
      <c r="I18" s="85">
        <f t="shared" si="2"/>
        <v>9.9145631586272914E-3</v>
      </c>
      <c r="J18" s="91"/>
      <c r="K18" s="90">
        <v>1.5620000000000001</v>
      </c>
      <c r="L18" s="85">
        <f t="shared" si="3"/>
        <v>0.16202260640642777</v>
      </c>
      <c r="M18" s="91">
        <v>56.762</v>
      </c>
      <c r="N18" s="90"/>
      <c r="O18" s="85">
        <f t="shared" si="4"/>
        <v>0</v>
      </c>
      <c r="P18" s="91"/>
    </row>
    <row r="19" spans="1:18" ht="15.75" customHeight="1">
      <c r="A19" s="77" t="s">
        <v>43</v>
      </c>
      <c r="B19" s="80">
        <v>19.460999999999999</v>
      </c>
      <c r="C19" s="86">
        <f t="shared" si="0"/>
        <v>1.3617089759019283</v>
      </c>
      <c r="D19" s="92">
        <v>17.359000000000002</v>
      </c>
      <c r="E19" s="80">
        <v>8.6319999999999997</v>
      </c>
      <c r="F19" s="86">
        <f t="shared" si="1"/>
        <v>1.6170042231051895</v>
      </c>
      <c r="G19" s="92">
        <v>25.954000000000001</v>
      </c>
      <c r="H19" s="80">
        <v>12.903</v>
      </c>
      <c r="I19" s="86">
        <f t="shared" si="2"/>
        <v>0.82004877202415338</v>
      </c>
      <c r="J19" s="92">
        <v>21.238</v>
      </c>
      <c r="K19" s="80">
        <v>5.7930000000000001</v>
      </c>
      <c r="L19" s="86">
        <f t="shared" si="3"/>
        <v>0.60089433989272478</v>
      </c>
      <c r="M19" s="92">
        <v>31.398</v>
      </c>
      <c r="N19" s="80">
        <v>4.3739999999999997</v>
      </c>
      <c r="O19" s="86">
        <f t="shared" si="4"/>
        <v>13.058665472458575</v>
      </c>
      <c r="P19" s="92">
        <v>35.816000000000003</v>
      </c>
    </row>
    <row r="20" spans="1:18" s="538" customFormat="1" ht="19.5" customHeight="1">
      <c r="A20" s="551" t="s">
        <v>44</v>
      </c>
      <c r="B20" s="71">
        <f>SUM(B12:B19,B8:B9,B5)</f>
        <v>1429.1599999999999</v>
      </c>
      <c r="C20" s="87">
        <f>SUM(C12:C19,C8:C9,C5)</f>
        <v>100</v>
      </c>
      <c r="D20" s="274">
        <v>1.679</v>
      </c>
      <c r="E20" s="71">
        <f>SUM(E12:E19,E8:E9,E5)</f>
        <v>533.82668249459914</v>
      </c>
      <c r="F20" s="87">
        <f>SUM(F12:F19,F8:F9,F5)</f>
        <v>100</v>
      </c>
      <c r="G20" s="274">
        <v>3.99</v>
      </c>
      <c r="H20" s="71">
        <f>SUM(H12:H19,H8:H9,H5)</f>
        <v>1573.443</v>
      </c>
      <c r="I20" s="87">
        <f>SUM(I12:I19,I8:I9,I5)</f>
        <v>100</v>
      </c>
      <c r="J20" s="274">
        <v>1.56</v>
      </c>
      <c r="K20" s="71">
        <f>SUM(K12:K19,K8:K9,K5)</f>
        <v>964.0630000000001</v>
      </c>
      <c r="L20" s="87">
        <f>SUM(L12:L19,L8:L9,L5)</f>
        <v>99.999999999999986</v>
      </c>
      <c r="M20" s="274">
        <v>2.2010000000000001</v>
      </c>
      <c r="N20" s="71">
        <f>SUM(N12:N19,N8:N9,N5)</f>
        <v>33.494999999999997</v>
      </c>
      <c r="O20" s="87">
        <f>SUM(O12:O19,O8:O9,O5)</f>
        <v>100</v>
      </c>
      <c r="P20" s="274">
        <v>13.288</v>
      </c>
    </row>
    <row r="21" spans="1:18" ht="21.75" customHeight="1">
      <c r="A21" s="12" t="s">
        <v>53</v>
      </c>
      <c r="B21" s="93"/>
      <c r="C21" s="93"/>
      <c r="D21" s="93"/>
      <c r="E21" s="94"/>
      <c r="F21" s="93"/>
      <c r="G21" s="93"/>
      <c r="H21" s="93"/>
      <c r="I21" s="65"/>
      <c r="J21" s="54"/>
      <c r="K21" s="93"/>
      <c r="L21" s="65"/>
      <c r="M21" s="54"/>
      <c r="N21" s="93"/>
      <c r="O21" s="65"/>
      <c r="P21" s="54"/>
    </row>
    <row r="22" spans="1:18" ht="15.75" customHeight="1">
      <c r="A22" s="12" t="s">
        <v>54</v>
      </c>
      <c r="B22" s="93"/>
      <c r="C22" s="93"/>
      <c r="D22" s="93"/>
      <c r="E22" s="93"/>
      <c r="F22" s="93"/>
      <c r="G22" s="93"/>
      <c r="H22" s="94"/>
      <c r="I22" s="64"/>
      <c r="J22" s="64"/>
      <c r="K22" s="93"/>
      <c r="L22" s="64"/>
      <c r="M22" s="64"/>
      <c r="N22" s="93"/>
      <c r="O22" s="64"/>
      <c r="P22" s="64"/>
    </row>
    <row r="23" spans="1:18" ht="15.75" customHeight="1">
      <c r="A23" s="12" t="s">
        <v>55</v>
      </c>
      <c r="B23" s="64"/>
      <c r="C23" s="82"/>
      <c r="D23" s="64"/>
      <c r="E23" s="64"/>
      <c r="F23" s="64"/>
      <c r="G23" s="64"/>
      <c r="H23" s="64"/>
      <c r="I23" s="64"/>
      <c r="J23" s="64"/>
      <c r="K23" s="64"/>
      <c r="L23" s="64"/>
      <c r="M23" s="64"/>
      <c r="N23" s="95" t="s">
        <v>56</v>
      </c>
      <c r="O23" s="95">
        <v>788.75095601227349</v>
      </c>
      <c r="P23" s="64"/>
      <c r="R23" s="550" t="s">
        <v>431</v>
      </c>
    </row>
    <row r="24" spans="1:18" ht="15">
      <c r="N24" s="95" t="s">
        <v>57</v>
      </c>
      <c r="O24" s="95">
        <v>67.3860939280342</v>
      </c>
      <c r="R24" s="550" t="s">
        <v>432</v>
      </c>
    </row>
    <row r="25" spans="1:18" ht="15">
      <c r="N25" s="95" t="s">
        <v>58</v>
      </c>
      <c r="O25" s="95">
        <v>766.26253270789778</v>
      </c>
      <c r="R25" s="550" t="s">
        <v>433</v>
      </c>
    </row>
    <row r="26" spans="1:18">
      <c r="N26" s="64"/>
      <c r="O26" s="64"/>
    </row>
    <row r="27" spans="1:18">
      <c r="N27" s="64"/>
      <c r="O27" s="64"/>
    </row>
    <row r="30" spans="1:18" ht="20.25" customHeight="1">
      <c r="A30" s="96"/>
      <c r="B30" s="97"/>
      <c r="C30" s="82"/>
      <c r="D30" s="64"/>
      <c r="E30" s="64"/>
      <c r="F30" s="64"/>
      <c r="G30" s="64"/>
      <c r="H30" s="64"/>
      <c r="I30" s="64"/>
      <c r="J30" s="64"/>
      <c r="K30" s="64"/>
      <c r="L30" s="64"/>
      <c r="M30" s="64"/>
      <c r="N30" s="64"/>
      <c r="O30" s="64"/>
      <c r="P30" s="64"/>
    </row>
  </sheetData>
  <mergeCells count="12">
    <mergeCell ref="K3:L3"/>
    <mergeCell ref="M3:M4"/>
    <mergeCell ref="N3:O3"/>
    <mergeCell ref="P3:P4"/>
    <mergeCell ref="A1:P1"/>
    <mergeCell ref="A3:A4"/>
    <mergeCell ref="B3:C3"/>
    <mergeCell ref="D3:D4"/>
    <mergeCell ref="E3:F3"/>
    <mergeCell ref="G3:G4"/>
    <mergeCell ref="H3:I3"/>
    <mergeCell ref="J3:J4"/>
  </mergeCells>
  <printOptions horizontalCentered="1"/>
  <pageMargins left="0.78740157480314965" right="0.78740157480314965" top="0.98425196850393704" bottom="1.1811023622047245" header="0.51181102362204722" footer="0.51181102362204722"/>
  <pageSetup paperSize="9" scale="99" orientation="landscape" r:id="rId1"/>
  <headerFooter scaleWithDoc="0" alignWithMargins="0">
    <oddHeader>&amp;L&amp;G</oddHeader>
    <oddFooter>&amp;L&amp;D&amp;RTabel &amp;A</oddFooter>
  </headerFooter>
  <colBreaks count="1" manualBreakCount="1">
    <brk id="16"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4"/>
  <dimension ref="A1:E14"/>
  <sheetViews>
    <sheetView zoomScaleNormal="100" workbookViewId="0">
      <selection activeCell="H19" sqref="H19"/>
    </sheetView>
  </sheetViews>
  <sheetFormatPr defaultColWidth="11.42578125" defaultRowHeight="12.75"/>
  <cols>
    <col min="1" max="1" width="47" customWidth="1"/>
    <col min="2" max="2" width="21.85546875" customWidth="1"/>
    <col min="3" max="3" width="17.5703125" customWidth="1"/>
    <col min="4" max="4" width="19.7109375" customWidth="1"/>
  </cols>
  <sheetData>
    <row r="1" spans="1:5" ht="18.75" customHeight="1">
      <c r="A1" s="635" t="s">
        <v>61</v>
      </c>
      <c r="B1" s="636"/>
      <c r="C1" s="635"/>
      <c r="D1" s="635"/>
    </row>
    <row r="2" spans="1:5" ht="10.5" customHeight="1">
      <c r="A2" s="54"/>
      <c r="B2" s="54"/>
      <c r="C2" s="54"/>
      <c r="D2" s="12"/>
    </row>
    <row r="3" spans="1:5" ht="36.75" customHeight="1">
      <c r="A3" s="661" t="s">
        <v>62</v>
      </c>
      <c r="B3" s="98" t="s">
        <v>63</v>
      </c>
      <c r="C3" s="99" t="s">
        <v>64</v>
      </c>
      <c r="D3" s="100" t="s">
        <v>65</v>
      </c>
    </row>
    <row r="4" spans="1:5" ht="17.25" customHeight="1">
      <c r="A4" s="662"/>
      <c r="B4" s="101" t="s">
        <v>27</v>
      </c>
      <c r="C4" s="102" t="s">
        <v>27</v>
      </c>
      <c r="D4" s="103" t="s">
        <v>28</v>
      </c>
    </row>
    <row r="5" spans="1:5" ht="33" customHeight="1">
      <c r="A5" s="104" t="s">
        <v>66</v>
      </c>
      <c r="B5" s="78">
        <v>4533.9926824945996</v>
      </c>
      <c r="C5" s="552">
        <f>'6.'!B12</f>
        <v>2325.645</v>
      </c>
      <c r="D5" s="105">
        <f>C5/B5*100</f>
        <v>51.293532276290122</v>
      </c>
    </row>
    <row r="6" spans="1:5" ht="33" customHeight="1">
      <c r="A6" s="106" t="s">
        <v>67</v>
      </c>
      <c r="B6" s="79">
        <v>4373.7940204058004</v>
      </c>
      <c r="C6" s="553">
        <f>'6.'!B12</f>
        <v>2325.645</v>
      </c>
      <c r="D6" s="107">
        <f t="shared" ref="D6:D13" si="0">C6/B6*100</f>
        <v>53.172257064456517</v>
      </c>
      <c r="E6" s="36"/>
    </row>
    <row r="7" spans="1:5" ht="33" customHeight="1">
      <c r="A7" s="106" t="s">
        <v>68</v>
      </c>
      <c r="B7" s="79">
        <v>4346.8805629999997</v>
      </c>
      <c r="C7" s="553">
        <f>'6.'!B12</f>
        <v>2325.645</v>
      </c>
      <c r="D7" s="107">
        <f t="shared" si="0"/>
        <v>53.501469991964903</v>
      </c>
    </row>
    <row r="8" spans="1:5" ht="33" customHeight="1">
      <c r="A8" s="106" t="s">
        <v>69</v>
      </c>
      <c r="B8" s="79">
        <f>B5</f>
        <v>4533.9926824945996</v>
      </c>
      <c r="C8" s="553">
        <f>'12.'!B12</f>
        <v>2117.8729999999996</v>
      </c>
      <c r="D8" s="107">
        <f t="shared" si="0"/>
        <v>46.710992899855043</v>
      </c>
    </row>
    <row r="9" spans="1:5" ht="33" customHeight="1">
      <c r="A9" s="106" t="s">
        <v>70</v>
      </c>
      <c r="B9" s="79">
        <f t="shared" ref="B9:B10" si="1">B6</f>
        <v>4373.7940204058004</v>
      </c>
      <c r="C9" s="553">
        <f>'12.'!B12</f>
        <v>2117.8729999999996</v>
      </c>
      <c r="D9" s="107">
        <f t="shared" si="0"/>
        <v>48.421873323689432</v>
      </c>
    </row>
    <row r="10" spans="1:5" ht="33" customHeight="1">
      <c r="A10" s="106" t="s">
        <v>71</v>
      </c>
      <c r="B10" s="79">
        <f t="shared" si="1"/>
        <v>4346.8805629999997</v>
      </c>
      <c r="C10" s="553">
        <f>'12.'!B12</f>
        <v>2117.8729999999996</v>
      </c>
      <c r="D10" s="107">
        <f t="shared" si="0"/>
        <v>48.721674527407522</v>
      </c>
    </row>
    <row r="11" spans="1:5" ht="33" customHeight="1">
      <c r="A11" s="106" t="s">
        <v>139</v>
      </c>
      <c r="B11" s="79">
        <f>B5</f>
        <v>4533.9926824945996</v>
      </c>
      <c r="C11" s="553">
        <v>2447.4073140300102</v>
      </c>
      <c r="D11" s="107">
        <f t="shared" si="0"/>
        <v>53.979075076130215</v>
      </c>
    </row>
    <row r="12" spans="1:5" ht="33" customHeight="1">
      <c r="A12" s="106" t="s">
        <v>140</v>
      </c>
      <c r="B12" s="79">
        <f t="shared" ref="B12:B13" si="2">B6</f>
        <v>4373.7940204058004</v>
      </c>
      <c r="C12" s="553">
        <f>C11</f>
        <v>2447.4073140300102</v>
      </c>
      <c r="D12" s="107">
        <f t="shared" si="0"/>
        <v>55.956163061445217</v>
      </c>
    </row>
    <row r="13" spans="1:5" ht="33" customHeight="1">
      <c r="A13" s="106" t="s">
        <v>141</v>
      </c>
      <c r="B13" s="79">
        <f t="shared" si="2"/>
        <v>4346.8805629999997</v>
      </c>
      <c r="C13" s="553">
        <f>C11</f>
        <v>2447.4073140300102</v>
      </c>
      <c r="D13" s="107">
        <f t="shared" si="0"/>
        <v>56.302612380518958</v>
      </c>
    </row>
    <row r="14" spans="1:5" ht="16.899999999999999" customHeight="1">
      <c r="A14" s="108"/>
      <c r="B14" s="109"/>
      <c r="C14" s="110"/>
      <c r="D14" s="111"/>
    </row>
  </sheetData>
  <mergeCells count="2">
    <mergeCell ref="A1:D1"/>
    <mergeCell ref="A3:A4"/>
  </mergeCells>
  <hyperlinks>
    <hyperlink ref="A1:D1" location="'0'!A1" display="EESTIMAA METSASUSE  JAOTUS"/>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5">
    <tabColor theme="5" tint="0.59999389629810485"/>
  </sheetPr>
  <dimension ref="A1:J26"/>
  <sheetViews>
    <sheetView zoomScaleNormal="100" workbookViewId="0">
      <selection activeCell="H19" sqref="H19"/>
    </sheetView>
  </sheetViews>
  <sheetFormatPr defaultColWidth="11.42578125" defaultRowHeight="12.75"/>
  <cols>
    <col min="1" max="1" width="28.42578125" customWidth="1"/>
    <col min="2" max="2" width="11.140625" customWidth="1"/>
    <col min="3" max="3" width="9.85546875" customWidth="1"/>
    <col min="4" max="4" width="8" customWidth="1"/>
    <col min="5" max="5" width="11.140625" customWidth="1"/>
    <col min="6" max="6" width="10.28515625" customWidth="1"/>
    <col min="7" max="7" width="8.28515625" customWidth="1"/>
    <col min="8" max="8" width="9.28515625" customWidth="1"/>
    <col min="9" max="9" width="7.7109375" customWidth="1"/>
    <col min="10" max="10" width="7.85546875" customWidth="1"/>
  </cols>
  <sheetData>
    <row r="1" spans="1:10" ht="24.75" customHeight="1">
      <c r="A1" s="635" t="s">
        <v>72</v>
      </c>
      <c r="B1" s="636"/>
      <c r="C1" s="635"/>
      <c r="D1" s="635"/>
      <c r="E1" s="635"/>
      <c r="F1" s="635"/>
      <c r="G1" s="635"/>
      <c r="H1" s="635"/>
      <c r="I1" s="635"/>
      <c r="J1" s="635"/>
    </row>
    <row r="2" spans="1:10" ht="10.5" customHeight="1" thickBot="1">
      <c r="A2" s="70"/>
      <c r="B2" s="70"/>
      <c r="C2" s="70"/>
      <c r="D2" s="70"/>
    </row>
    <row r="3" spans="1:10" ht="31.5" customHeight="1">
      <c r="A3" s="663" t="s">
        <v>354</v>
      </c>
      <c r="B3" s="639" t="s">
        <v>73</v>
      </c>
      <c r="C3" s="640"/>
      <c r="D3" s="664" t="s">
        <v>22</v>
      </c>
      <c r="E3" s="666" t="s">
        <v>74</v>
      </c>
      <c r="F3" s="667"/>
      <c r="G3" s="664" t="s">
        <v>22</v>
      </c>
      <c r="H3" s="639" t="s">
        <v>26</v>
      </c>
      <c r="I3" s="668"/>
      <c r="J3" s="664" t="s">
        <v>22</v>
      </c>
    </row>
    <row r="4" spans="1:10" ht="20.25" customHeight="1" thickBot="1">
      <c r="A4" s="638"/>
      <c r="B4" s="72" t="s">
        <v>27</v>
      </c>
      <c r="C4" s="120" t="s">
        <v>28</v>
      </c>
      <c r="D4" s="665"/>
      <c r="E4" s="72" t="s">
        <v>27</v>
      </c>
      <c r="F4" s="120" t="s">
        <v>28</v>
      </c>
      <c r="G4" s="665"/>
      <c r="H4" s="72" t="s">
        <v>27</v>
      </c>
      <c r="I4" s="120" t="s">
        <v>28</v>
      </c>
      <c r="J4" s="665"/>
    </row>
    <row r="5" spans="1:10" ht="16.899999999999999" customHeight="1" thickTop="1">
      <c r="A5" s="115" t="s">
        <v>350</v>
      </c>
      <c r="B5" s="121">
        <v>407.55399999999997</v>
      </c>
      <c r="C5" s="122">
        <f>B5/$B$9*100</f>
        <v>17.524335173968865</v>
      </c>
      <c r="D5" s="125">
        <v>3.4809999999999999</v>
      </c>
      <c r="E5" s="121">
        <v>359.87299999999999</v>
      </c>
      <c r="F5" s="122">
        <f>E5/$E$9*100</f>
        <v>33.429259624289728</v>
      </c>
      <c r="G5" s="125">
        <v>3.7490000000000001</v>
      </c>
      <c r="H5" s="121">
        <v>47.680999999999997</v>
      </c>
      <c r="I5" s="122">
        <f>H5/$H$9*100</f>
        <v>3.8171520064044833</v>
      </c>
      <c r="J5" s="125">
        <v>11.073</v>
      </c>
    </row>
    <row r="6" spans="1:10" ht="16.899999999999999" customHeight="1">
      <c r="A6" s="116" t="s">
        <v>351</v>
      </c>
      <c r="B6" s="79">
        <v>297.91000000000003</v>
      </c>
      <c r="C6" s="123">
        <f t="shared" ref="C6:C7" si="0">B6/$B$9*100</f>
        <v>12.809774144474268</v>
      </c>
      <c r="D6" s="126">
        <v>4.194</v>
      </c>
      <c r="E6" s="79">
        <v>126.19799999999999</v>
      </c>
      <c r="F6" s="123">
        <f t="shared" ref="F6:F7" si="1">E6/$E$9*100</f>
        <v>11.722762491395894</v>
      </c>
      <c r="G6" s="126">
        <v>6.7160000000000002</v>
      </c>
      <c r="H6" s="79">
        <v>171.71299999999999</v>
      </c>
      <c r="I6" s="123">
        <f t="shared" ref="I6:I7" si="2">H6/$H$9*100</f>
        <v>13.746662663864706</v>
      </c>
      <c r="J6" s="126">
        <v>5.6849999999999996</v>
      </c>
    </row>
    <row r="7" spans="1:10" ht="16.899999999999999" customHeight="1" thickBot="1">
      <c r="A7" s="118" t="s">
        <v>352</v>
      </c>
      <c r="B7" s="80">
        <v>1620.181</v>
      </c>
      <c r="C7" s="119">
        <f t="shared" si="0"/>
        <v>69.665847682751377</v>
      </c>
      <c r="D7" s="127">
        <v>1.06</v>
      </c>
      <c r="E7" s="80">
        <v>590.45000000000005</v>
      </c>
      <c r="F7" s="119">
        <f t="shared" si="1"/>
        <v>54.847977884314382</v>
      </c>
      <c r="G7" s="127">
        <v>2.754</v>
      </c>
      <c r="H7" s="80">
        <v>1029.731</v>
      </c>
      <c r="I7" s="119">
        <f t="shared" si="2"/>
        <v>82.436185329730819</v>
      </c>
      <c r="J7" s="127">
        <v>1.802</v>
      </c>
    </row>
    <row r="8" spans="1:10" ht="18.75" customHeight="1" thickTop="1" thickBot="1">
      <c r="A8" s="114" t="s">
        <v>137</v>
      </c>
      <c r="B8" s="78">
        <v>1917.4670000000001</v>
      </c>
      <c r="C8" s="117"/>
      <c r="D8" s="128">
        <v>0.74099999999999999</v>
      </c>
      <c r="E8" s="78">
        <v>716.64800000000002</v>
      </c>
      <c r="F8" s="117"/>
      <c r="G8" s="128">
        <v>2.4079999999999999</v>
      </c>
      <c r="H8" s="78">
        <v>1201.444</v>
      </c>
      <c r="I8" s="117"/>
      <c r="J8" s="128">
        <v>1.554</v>
      </c>
    </row>
    <row r="9" spans="1:10" ht="18" customHeight="1" thickTop="1" thickBot="1">
      <c r="A9" s="112" t="s">
        <v>136</v>
      </c>
      <c r="B9" s="71">
        <v>2325.6460000000002</v>
      </c>
      <c r="C9" s="124">
        <v>99.999957001194502</v>
      </c>
      <c r="D9" s="63">
        <v>1.095</v>
      </c>
      <c r="E9" s="71">
        <v>1076.521</v>
      </c>
      <c r="F9" s="124">
        <f>SUM(F5:F7)</f>
        <v>100</v>
      </c>
      <c r="G9" s="63">
        <v>2.048</v>
      </c>
      <c r="H9" s="71">
        <v>1249.125</v>
      </c>
      <c r="I9" s="113"/>
      <c r="J9" s="63">
        <v>1.85</v>
      </c>
    </row>
    <row r="10" spans="1:10" ht="22.5" customHeight="1" thickTop="1">
      <c r="A10" s="633" t="s">
        <v>353</v>
      </c>
      <c r="B10" s="633"/>
      <c r="C10" s="633"/>
      <c r="D10" s="633"/>
    </row>
    <row r="11" spans="1:10" ht="17.25" customHeight="1">
      <c r="A11" s="526"/>
      <c r="B11" s="526"/>
      <c r="C11" s="526"/>
      <c r="D11" s="526"/>
      <c r="E11" s="526"/>
      <c r="F11" s="526"/>
    </row>
    <row r="12" spans="1:10" ht="14.25" customHeight="1"/>
    <row r="14" spans="1:10" ht="14.25" customHeight="1"/>
    <row r="15" spans="1:10" ht="14.25" customHeight="1"/>
    <row r="16" spans="1:10" ht="14.25" customHeight="1"/>
    <row r="17" ht="14.25" customHeight="1"/>
    <row r="18" ht="14.25" customHeight="1"/>
    <row r="19" ht="14.25" customHeight="1"/>
    <row r="20" ht="14.25" customHeight="1"/>
    <row r="21" ht="14.25" customHeight="1"/>
    <row r="22" ht="14.25" customHeight="1"/>
    <row r="26" ht="15" customHeight="1"/>
  </sheetData>
  <mergeCells count="9">
    <mergeCell ref="A10:D10"/>
    <mergeCell ref="A1:J1"/>
    <mergeCell ref="A3:A4"/>
    <mergeCell ref="D3:D4"/>
    <mergeCell ref="G3:G4"/>
    <mergeCell ref="J3:J4"/>
    <mergeCell ref="E3:F3"/>
    <mergeCell ref="B3:C3"/>
    <mergeCell ref="H3:I3"/>
  </mergeCells>
  <hyperlinks>
    <hyperlink ref="A1:J1" location="'0'!A1" display="METSAMAA  PINDALA  KAITSEREŽIIMI  JÄRGI"/>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6"/>
  <dimension ref="A1:E31"/>
  <sheetViews>
    <sheetView zoomScaleNormal="100" workbookViewId="0">
      <selection activeCell="H19" sqref="H19"/>
    </sheetView>
  </sheetViews>
  <sheetFormatPr defaultColWidth="11.42578125" defaultRowHeight="12.75"/>
  <cols>
    <col min="1" max="1" width="6.7109375" customWidth="1"/>
    <col min="2" max="2" width="10.140625" customWidth="1"/>
    <col min="3" max="3" width="28.85546875" customWidth="1"/>
    <col min="4" max="4" width="49.5703125" customWidth="1"/>
    <col min="5" max="5" width="32.140625" customWidth="1"/>
  </cols>
  <sheetData>
    <row r="1" spans="1:5" ht="36.75" customHeight="1">
      <c r="A1" s="671" t="s">
        <v>435</v>
      </c>
      <c r="B1" s="671"/>
      <c r="C1" s="671"/>
      <c r="D1" s="671"/>
      <c r="E1" s="671"/>
    </row>
    <row r="2" spans="1:5" ht="20.25" customHeight="1" thickBot="1"/>
    <row r="3" spans="1:5" ht="31.5" customHeight="1">
      <c r="A3" s="558" t="s">
        <v>434</v>
      </c>
      <c r="B3" s="559" t="s">
        <v>369</v>
      </c>
      <c r="C3" s="560" t="s">
        <v>370</v>
      </c>
      <c r="D3" s="560" t="s">
        <v>371</v>
      </c>
      <c r="E3" s="561" t="s">
        <v>419</v>
      </c>
    </row>
    <row r="4" spans="1:5" ht="21" customHeight="1">
      <c r="A4" s="669" t="s">
        <v>350</v>
      </c>
      <c r="B4" s="130">
        <v>1</v>
      </c>
      <c r="C4" s="131" t="s">
        <v>372</v>
      </c>
      <c r="D4" s="131" t="s">
        <v>373</v>
      </c>
      <c r="E4" s="133"/>
    </row>
    <row r="5" spans="1:5" ht="21" customHeight="1">
      <c r="A5" s="669"/>
      <c r="B5" s="130">
        <v>2</v>
      </c>
      <c r="C5" s="131" t="s">
        <v>374</v>
      </c>
      <c r="D5" s="131" t="s">
        <v>375</v>
      </c>
      <c r="E5" s="133"/>
    </row>
    <row r="6" spans="1:5" ht="21" customHeight="1">
      <c r="A6" s="669"/>
      <c r="B6" s="130">
        <v>3</v>
      </c>
      <c r="C6" s="131" t="s">
        <v>376</v>
      </c>
      <c r="D6" s="131" t="s">
        <v>377</v>
      </c>
      <c r="E6" s="133"/>
    </row>
    <row r="7" spans="1:5" ht="21" customHeight="1">
      <c r="A7" s="669"/>
      <c r="B7" s="130">
        <v>4</v>
      </c>
      <c r="C7" s="131" t="s">
        <v>378</v>
      </c>
      <c r="D7" s="131" t="s">
        <v>379</v>
      </c>
      <c r="E7" s="133"/>
    </row>
    <row r="8" spans="1:5" ht="21" customHeight="1">
      <c r="A8" s="669"/>
      <c r="B8" s="130">
        <v>5</v>
      </c>
      <c r="C8" s="131" t="s">
        <v>380</v>
      </c>
      <c r="D8" s="131" t="s">
        <v>381</v>
      </c>
      <c r="E8" s="133"/>
    </row>
    <row r="9" spans="1:5" ht="21" customHeight="1">
      <c r="A9" s="669"/>
      <c r="B9" s="130">
        <v>6</v>
      </c>
      <c r="C9" s="131" t="s">
        <v>382</v>
      </c>
      <c r="D9" s="131" t="s">
        <v>383</v>
      </c>
      <c r="E9" s="133"/>
    </row>
    <row r="10" spans="1:5" ht="21" customHeight="1">
      <c r="A10" s="669"/>
      <c r="B10" s="130">
        <v>7</v>
      </c>
      <c r="C10" s="131" t="s">
        <v>384</v>
      </c>
      <c r="D10" s="131" t="s">
        <v>385</v>
      </c>
      <c r="E10" s="133"/>
    </row>
    <row r="11" spans="1:5" ht="21" customHeight="1">
      <c r="A11" s="669"/>
      <c r="B11" s="130">
        <v>8</v>
      </c>
      <c r="C11" s="131" t="s">
        <v>386</v>
      </c>
      <c r="D11" s="131" t="s">
        <v>387</v>
      </c>
      <c r="E11" s="133"/>
    </row>
    <row r="12" spans="1:5" ht="21" customHeight="1">
      <c r="A12" s="669"/>
      <c r="B12" s="130">
        <v>9</v>
      </c>
      <c r="C12" s="131" t="s">
        <v>388</v>
      </c>
      <c r="D12" s="131" t="s">
        <v>389</v>
      </c>
      <c r="E12" s="133"/>
    </row>
    <row r="13" spans="1:5" ht="51">
      <c r="A13" s="669"/>
      <c r="B13" s="130">
        <v>10</v>
      </c>
      <c r="C13" s="131" t="s">
        <v>449</v>
      </c>
      <c r="D13" s="131" t="s">
        <v>448</v>
      </c>
      <c r="E13" s="631" t="s">
        <v>450</v>
      </c>
    </row>
    <row r="14" spans="1:5" ht="25.5">
      <c r="A14" s="669"/>
      <c r="B14" s="130">
        <v>11</v>
      </c>
      <c r="C14" s="131" t="s">
        <v>390</v>
      </c>
      <c r="D14" s="131" t="s">
        <v>391</v>
      </c>
      <c r="E14" s="133" t="s">
        <v>420</v>
      </c>
    </row>
    <row r="15" spans="1:5">
      <c r="A15" s="669"/>
      <c r="B15" s="556">
        <v>12</v>
      </c>
      <c r="C15" s="131" t="s">
        <v>392</v>
      </c>
      <c r="D15" s="131" t="s">
        <v>391</v>
      </c>
      <c r="E15" s="133" t="s">
        <v>421</v>
      </c>
    </row>
    <row r="16" spans="1:5" ht="25.5">
      <c r="A16" s="669"/>
      <c r="B16" s="130">
        <v>13</v>
      </c>
      <c r="C16" s="131" t="s">
        <v>393</v>
      </c>
      <c r="D16" s="131" t="s">
        <v>391</v>
      </c>
      <c r="E16" s="133" t="s">
        <v>422</v>
      </c>
    </row>
    <row r="17" spans="1:5" ht="25.5">
      <c r="A17" s="669"/>
      <c r="B17" s="130">
        <v>14</v>
      </c>
      <c r="C17" s="131" t="s">
        <v>394</v>
      </c>
      <c r="D17" s="131" t="s">
        <v>391</v>
      </c>
      <c r="E17" s="133" t="s">
        <v>423</v>
      </c>
    </row>
    <row r="18" spans="1:5" ht="21" customHeight="1">
      <c r="A18" s="669" t="s">
        <v>395</v>
      </c>
      <c r="B18" s="556">
        <v>15</v>
      </c>
      <c r="C18" s="131" t="s">
        <v>396</v>
      </c>
      <c r="D18" s="131" t="s">
        <v>397</v>
      </c>
      <c r="E18" s="133"/>
    </row>
    <row r="19" spans="1:5" ht="21" customHeight="1">
      <c r="A19" s="669"/>
      <c r="B19" s="130">
        <v>16</v>
      </c>
      <c r="C19" s="554" t="s">
        <v>398</v>
      </c>
      <c r="D19" s="131" t="s">
        <v>399</v>
      </c>
      <c r="E19" s="133"/>
    </row>
    <row r="20" spans="1:5" ht="21" customHeight="1">
      <c r="A20" s="669"/>
      <c r="B20" s="130">
        <v>17</v>
      </c>
      <c r="C20" s="131" t="s">
        <v>400</v>
      </c>
      <c r="D20" s="131" t="s">
        <v>401</v>
      </c>
      <c r="E20" s="133"/>
    </row>
    <row r="21" spans="1:5" ht="21" customHeight="1">
      <c r="A21" s="669"/>
      <c r="B21" s="130">
        <v>18</v>
      </c>
      <c r="C21" s="131" t="s">
        <v>402</v>
      </c>
      <c r="D21" s="131" t="s">
        <v>403</v>
      </c>
      <c r="E21" s="133"/>
    </row>
    <row r="22" spans="1:5" ht="21" customHeight="1">
      <c r="A22" s="669"/>
      <c r="B22" s="130">
        <v>19</v>
      </c>
      <c r="C22" s="131" t="s">
        <v>404</v>
      </c>
      <c r="D22" s="131" t="s">
        <v>405</v>
      </c>
      <c r="E22" s="133"/>
    </row>
    <row r="23" spans="1:5" ht="25.5">
      <c r="A23" s="669"/>
      <c r="B23" s="130">
        <v>20</v>
      </c>
      <c r="C23" s="131" t="s">
        <v>438</v>
      </c>
      <c r="D23" s="131" t="s">
        <v>391</v>
      </c>
      <c r="E23" s="133" t="s">
        <v>424</v>
      </c>
    </row>
    <row r="24" spans="1:5" ht="21" customHeight="1">
      <c r="A24" s="669"/>
      <c r="B24" s="130">
        <v>21</v>
      </c>
      <c r="C24" s="131" t="s">
        <v>406</v>
      </c>
      <c r="D24" s="557" t="s">
        <v>407</v>
      </c>
      <c r="E24" s="134"/>
    </row>
    <row r="25" spans="1:5" ht="21" customHeight="1">
      <c r="A25" s="669"/>
      <c r="B25" s="130">
        <v>22</v>
      </c>
      <c r="C25" s="131" t="s">
        <v>408</v>
      </c>
      <c r="D25" s="131" t="s">
        <v>409</v>
      </c>
      <c r="E25" s="133" t="s">
        <v>425</v>
      </c>
    </row>
    <row r="26" spans="1:5" ht="21" customHeight="1">
      <c r="A26" s="669"/>
      <c r="B26" s="130">
        <v>23</v>
      </c>
      <c r="C26" s="131" t="s">
        <v>410</v>
      </c>
      <c r="D26" s="131" t="s">
        <v>409</v>
      </c>
      <c r="E26" s="133" t="s">
        <v>426</v>
      </c>
    </row>
    <row r="27" spans="1:5" ht="21" customHeight="1">
      <c r="A27" s="669"/>
      <c r="B27" s="130">
        <v>24</v>
      </c>
      <c r="C27" s="131" t="s">
        <v>411</v>
      </c>
      <c r="D27" s="131" t="s">
        <v>412</v>
      </c>
      <c r="E27" s="133"/>
    </row>
    <row r="28" spans="1:5" ht="21" customHeight="1">
      <c r="A28" s="669"/>
      <c r="B28" s="130">
        <v>25</v>
      </c>
      <c r="C28" s="131" t="s">
        <v>413</v>
      </c>
      <c r="D28" s="131" t="s">
        <v>414</v>
      </c>
      <c r="E28" s="133"/>
    </row>
    <row r="29" spans="1:5" ht="21" customHeight="1">
      <c r="A29" s="669"/>
      <c r="B29" s="130">
        <v>26</v>
      </c>
      <c r="C29" s="131" t="s">
        <v>415</v>
      </c>
      <c r="D29" s="131" t="s">
        <v>416</v>
      </c>
      <c r="E29" s="133"/>
    </row>
    <row r="30" spans="1:5" ht="38.25">
      <c r="A30" s="669"/>
      <c r="B30" s="130">
        <v>27</v>
      </c>
      <c r="C30" s="131" t="s">
        <v>417</v>
      </c>
      <c r="D30" s="131" t="s">
        <v>436</v>
      </c>
      <c r="E30" s="133"/>
    </row>
    <row r="31" spans="1:5" ht="39" thickBot="1">
      <c r="A31" s="670"/>
      <c r="B31" s="132">
        <v>28</v>
      </c>
      <c r="C31" s="555" t="s">
        <v>418</v>
      </c>
      <c r="D31" s="555" t="s">
        <v>437</v>
      </c>
      <c r="E31" s="135"/>
    </row>
  </sheetData>
  <mergeCells count="3">
    <mergeCell ref="A18:A31"/>
    <mergeCell ref="A1:E1"/>
    <mergeCell ref="A4:A17"/>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rowBreaks count="1" manualBreakCount="1">
    <brk id="17"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7"/>
  <dimension ref="A1:M13"/>
  <sheetViews>
    <sheetView zoomScaleNormal="100" workbookViewId="0">
      <selection activeCell="H19" sqref="H19"/>
    </sheetView>
  </sheetViews>
  <sheetFormatPr defaultColWidth="11.42578125" defaultRowHeight="12.75"/>
  <cols>
    <col min="1" max="1" width="25.140625" customWidth="1"/>
    <col min="2" max="2" width="11.42578125" customWidth="1"/>
    <col min="3" max="3" width="9.28515625" customWidth="1"/>
    <col min="4" max="4" width="7.5703125" customWidth="1"/>
    <col min="5" max="5" width="11.42578125" customWidth="1"/>
    <col min="6" max="6" width="8.42578125" customWidth="1"/>
    <col min="7" max="7" width="7.7109375" customWidth="1"/>
    <col min="8" max="8" width="11.42578125" customWidth="1"/>
    <col min="9" max="9" width="8.42578125" customWidth="1"/>
    <col min="11" max="12" width="7.7109375" customWidth="1"/>
  </cols>
  <sheetData>
    <row r="1" spans="1:13" ht="15.75" customHeight="1">
      <c r="A1" s="635" t="s">
        <v>75</v>
      </c>
      <c r="B1" s="636"/>
      <c r="C1" s="635"/>
      <c r="D1" s="635"/>
      <c r="E1" s="635"/>
      <c r="F1" s="635"/>
      <c r="G1" s="635"/>
      <c r="H1" s="635"/>
      <c r="I1" s="635"/>
      <c r="J1" s="635"/>
    </row>
    <row r="2" spans="1:13" ht="11.1" customHeight="1">
      <c r="A2" s="70"/>
      <c r="B2" s="70"/>
      <c r="C2" s="70"/>
      <c r="D2" s="70"/>
      <c r="E2" s="70"/>
      <c r="F2" s="70"/>
      <c r="G2" s="70"/>
      <c r="H2" s="70"/>
      <c r="I2" s="70"/>
      <c r="J2" s="70"/>
      <c r="K2" s="136"/>
      <c r="L2" s="137"/>
      <c r="M2" s="138"/>
    </row>
    <row r="3" spans="1:13" ht="18.75" customHeight="1">
      <c r="A3" s="675" t="s">
        <v>76</v>
      </c>
      <c r="B3" s="678" t="s">
        <v>44</v>
      </c>
      <c r="C3" s="679"/>
      <c r="D3" s="680"/>
      <c r="E3" s="681" t="s">
        <v>74</v>
      </c>
      <c r="F3" s="682"/>
      <c r="G3" s="682"/>
      <c r="H3" s="683" t="s">
        <v>26</v>
      </c>
      <c r="I3" s="684"/>
      <c r="J3" s="685"/>
      <c r="K3" s="136"/>
      <c r="L3" s="137"/>
      <c r="M3" s="138"/>
    </row>
    <row r="4" spans="1:13" ht="18.75" customHeight="1">
      <c r="A4" s="676"/>
      <c r="B4" s="686" t="s">
        <v>77</v>
      </c>
      <c r="C4" s="687"/>
      <c r="D4" s="688" t="s">
        <v>78</v>
      </c>
      <c r="E4" s="686" t="s">
        <v>77</v>
      </c>
      <c r="F4" s="687"/>
      <c r="G4" s="688" t="s">
        <v>78</v>
      </c>
      <c r="H4" s="690" t="s">
        <v>77</v>
      </c>
      <c r="I4" s="687"/>
      <c r="J4" s="672" t="s">
        <v>78</v>
      </c>
      <c r="K4" s="136"/>
      <c r="L4" s="137"/>
      <c r="M4" s="138"/>
    </row>
    <row r="5" spans="1:13" ht="16.899999999999999" customHeight="1">
      <c r="A5" s="677"/>
      <c r="B5" s="139" t="s">
        <v>27</v>
      </c>
      <c r="C5" s="140" t="s">
        <v>28</v>
      </c>
      <c r="D5" s="689"/>
      <c r="E5" s="139" t="s">
        <v>27</v>
      </c>
      <c r="F5" s="140" t="s">
        <v>28</v>
      </c>
      <c r="G5" s="689"/>
      <c r="H5" s="141" t="s">
        <v>27</v>
      </c>
      <c r="I5" s="140" t="s">
        <v>28</v>
      </c>
      <c r="J5" s="673"/>
      <c r="K5" s="136"/>
      <c r="L5" s="137"/>
      <c r="M5" s="138"/>
    </row>
    <row r="6" spans="1:13" ht="16.899999999999999" customHeight="1">
      <c r="A6" s="142" t="s">
        <v>79</v>
      </c>
      <c r="B6" s="143">
        <v>567.75900000000001</v>
      </c>
      <c r="C6" s="144">
        <f>B6/$B$11*100</f>
        <v>24.412958808004312</v>
      </c>
      <c r="D6" s="152">
        <v>2.8260000000000001</v>
      </c>
      <c r="E6" s="143">
        <v>340.70600000000002</v>
      </c>
      <c r="F6" s="144">
        <f>E6/$E$11*100</f>
        <v>31.648831419759972</v>
      </c>
      <c r="G6" s="152">
        <v>3.8759999999999999</v>
      </c>
      <c r="H6" s="143">
        <v>227.053</v>
      </c>
      <c r="I6" s="144">
        <f>H6/$H$11*100</f>
        <v>18.176949322966614</v>
      </c>
      <c r="J6" s="154">
        <v>4.8819999999999997</v>
      </c>
      <c r="K6" s="136"/>
      <c r="L6" s="137"/>
      <c r="M6" s="138"/>
    </row>
    <row r="7" spans="1:13" ht="16.899999999999999" customHeight="1">
      <c r="A7" s="145" t="s">
        <v>80</v>
      </c>
      <c r="B7" s="146">
        <v>44.74</v>
      </c>
      <c r="C7" s="147">
        <f t="shared" ref="C7:C10" si="0">B7/$B$11*100</f>
        <v>1.9237665577650251</v>
      </c>
      <c r="D7" s="153">
        <v>11.44</v>
      </c>
      <c r="E7" s="146">
        <v>36.917000000000002</v>
      </c>
      <c r="F7" s="147">
        <f t="shared" ref="F7:F10" si="1">E7/$E$11*100</f>
        <v>3.4292906773678147</v>
      </c>
      <c r="G7" s="153">
        <v>12.606999999999999</v>
      </c>
      <c r="H7" s="146">
        <v>7.8230000000000004</v>
      </c>
      <c r="I7" s="147">
        <f t="shared" ref="I7:I10" si="2">H7/$H$11*100</f>
        <v>0.62627789350313734</v>
      </c>
      <c r="J7" s="155">
        <v>27.157</v>
      </c>
      <c r="K7" s="136"/>
      <c r="L7" s="137"/>
      <c r="M7" s="138"/>
    </row>
    <row r="8" spans="1:13" ht="16.899999999999999" customHeight="1">
      <c r="A8" s="148" t="s">
        <v>81</v>
      </c>
      <c r="B8" s="146">
        <v>1503.41</v>
      </c>
      <c r="C8" s="147">
        <f t="shared" si="0"/>
        <v>64.644834166506854</v>
      </c>
      <c r="D8" s="153">
        <v>1.1879999999999999</v>
      </c>
      <c r="E8" s="146">
        <v>567.64700000000005</v>
      </c>
      <c r="F8" s="147">
        <f t="shared" si="1"/>
        <v>52.729814587745707</v>
      </c>
      <c r="G8" s="153">
        <v>2.827</v>
      </c>
      <c r="H8" s="146">
        <v>935.76300000000003</v>
      </c>
      <c r="I8" s="147">
        <f t="shared" si="2"/>
        <v>74.913419462888442</v>
      </c>
      <c r="J8" s="155">
        <v>1.958</v>
      </c>
      <c r="K8" s="136"/>
      <c r="L8" s="137"/>
      <c r="M8" s="138"/>
    </row>
    <row r="9" spans="1:13" ht="16.899999999999999" customHeight="1">
      <c r="A9" s="148" t="s">
        <v>82</v>
      </c>
      <c r="B9" s="146">
        <v>247.87</v>
      </c>
      <c r="C9" s="147">
        <f t="shared" si="0"/>
        <v>10.658113917595369</v>
      </c>
      <c r="D9" s="153">
        <v>4.6479999999999997</v>
      </c>
      <c r="E9" s="146">
        <v>166.71600000000001</v>
      </c>
      <c r="F9" s="147">
        <f t="shared" si="1"/>
        <v>15.486567829673392</v>
      </c>
      <c r="G9" s="153">
        <v>5.7759999999999998</v>
      </c>
      <c r="H9" s="146">
        <v>81.153999999999996</v>
      </c>
      <c r="I9" s="147">
        <f t="shared" si="2"/>
        <v>6.4968626063343473</v>
      </c>
      <c r="J9" s="155">
        <v>8.4369999999999994</v>
      </c>
      <c r="K9" s="136"/>
      <c r="L9" s="137"/>
      <c r="M9" s="138"/>
    </row>
    <row r="10" spans="1:13" ht="16.899999999999999" customHeight="1">
      <c r="A10" s="148" t="s">
        <v>83</v>
      </c>
      <c r="B10" s="146">
        <v>6.6070000000000002</v>
      </c>
      <c r="C10" s="147">
        <f t="shared" si="0"/>
        <v>0.2840931078934627</v>
      </c>
      <c r="D10" s="153">
        <v>29.535</v>
      </c>
      <c r="E10" s="146">
        <v>1.4510000000000001</v>
      </c>
      <c r="F10" s="147">
        <f t="shared" si="1"/>
        <v>0.13478616282094155</v>
      </c>
      <c r="G10" s="153">
        <v>59.298000000000002</v>
      </c>
      <c r="H10" s="146">
        <v>5.1559999999999997</v>
      </c>
      <c r="I10" s="147">
        <f t="shared" si="2"/>
        <v>0.41276860781058111</v>
      </c>
      <c r="J10" s="155">
        <v>33.133000000000003</v>
      </c>
      <c r="K10" s="136"/>
      <c r="L10" s="137"/>
      <c r="M10" s="138"/>
    </row>
    <row r="11" spans="1:13" ht="16.899999999999999" customHeight="1">
      <c r="A11" s="149" t="s">
        <v>44</v>
      </c>
      <c r="B11" s="71">
        <f>B10+B9+B8+B6</f>
        <v>2325.6460000000002</v>
      </c>
      <c r="C11" s="87">
        <f>C10+C9+C8+C6</f>
        <v>100</v>
      </c>
      <c r="D11" s="150">
        <v>1.095</v>
      </c>
      <c r="E11" s="71">
        <f>E10+E9+E8+E6</f>
        <v>1076.52</v>
      </c>
      <c r="F11" s="87">
        <f>F10+F9+F8+F6</f>
        <v>100.00000000000001</v>
      </c>
      <c r="G11" s="150">
        <v>2.048</v>
      </c>
      <c r="H11" s="71">
        <f>H10+H9+H8+H6</f>
        <v>1249.1260000000002</v>
      </c>
      <c r="I11" s="87">
        <f>I10+I9+I8+I6</f>
        <v>99.999999999999972</v>
      </c>
      <c r="J11" s="151">
        <v>1.85</v>
      </c>
      <c r="K11" s="136"/>
      <c r="L11" s="137"/>
      <c r="M11" s="138"/>
    </row>
    <row r="12" spans="1:13" ht="65.099999999999994" customHeight="1">
      <c r="A12" s="674" t="s">
        <v>84</v>
      </c>
      <c r="B12" s="674"/>
      <c r="C12" s="674"/>
      <c r="D12" s="674"/>
      <c r="E12" s="674"/>
      <c r="F12" s="674"/>
      <c r="G12" s="674"/>
      <c r="H12" s="674"/>
      <c r="I12" s="674"/>
      <c r="J12" s="674"/>
    </row>
    <row r="13" spans="1:13" ht="57.6" customHeight="1">
      <c r="A13" s="674" t="s">
        <v>85</v>
      </c>
      <c r="B13" s="674"/>
      <c r="C13" s="674"/>
      <c r="D13" s="674"/>
      <c r="E13" s="674"/>
      <c r="F13" s="674"/>
      <c r="G13" s="674"/>
      <c r="H13" s="674"/>
      <c r="I13" s="674"/>
      <c r="J13" s="674"/>
    </row>
  </sheetData>
  <mergeCells count="13">
    <mergeCell ref="J4:J5"/>
    <mergeCell ref="A12:J12"/>
    <mergeCell ref="A13:J13"/>
    <mergeCell ref="A1:J1"/>
    <mergeCell ref="A3:A5"/>
    <mergeCell ref="B3:D3"/>
    <mergeCell ref="E3:G3"/>
    <mergeCell ref="H3:J3"/>
    <mergeCell ref="B4:C4"/>
    <mergeCell ref="D4:D5"/>
    <mergeCell ref="E4:F4"/>
    <mergeCell ref="G4:G5"/>
    <mergeCell ref="H4:I4"/>
  </mergeCells>
  <hyperlinks>
    <hyperlink ref="A1:J1" location="'0'!A1" display="METSAMAA  LOODUSLIKKUS"/>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8"/>
  <dimension ref="A1:T37"/>
  <sheetViews>
    <sheetView zoomScaleNormal="100" workbookViewId="0">
      <selection activeCell="H19" sqref="H19"/>
    </sheetView>
  </sheetViews>
  <sheetFormatPr defaultColWidth="11.42578125" defaultRowHeight="12.75"/>
  <cols>
    <col min="1" max="1" width="20.5703125" customWidth="1"/>
    <col min="2" max="2" width="12.5703125" customWidth="1"/>
    <col min="3" max="3" width="8.5703125" customWidth="1"/>
    <col min="4" max="4" width="9.85546875" customWidth="1"/>
    <col min="5" max="5" width="14.7109375" customWidth="1"/>
    <col min="6" max="6" width="8.5703125" customWidth="1"/>
    <col min="7" max="7" width="9.85546875" customWidth="1"/>
    <col min="8" max="8" width="16" customWidth="1"/>
    <col min="9" max="9" width="9.85546875" customWidth="1"/>
    <col min="10" max="11" width="2.140625" customWidth="1"/>
    <col min="12" max="12" width="15.5703125" customWidth="1"/>
    <col min="13" max="13" width="12.28515625" customWidth="1"/>
    <col min="16" max="16" width="11.140625" customWidth="1"/>
    <col min="19" max="19" width="15.85546875" customWidth="1"/>
    <col min="20" max="20" width="11.140625" customWidth="1"/>
  </cols>
  <sheetData>
    <row r="1" spans="1:20" ht="15.75" customHeight="1">
      <c r="A1" s="635" t="s">
        <v>86</v>
      </c>
      <c r="B1" s="636"/>
      <c r="C1" s="635"/>
      <c r="D1" s="635"/>
      <c r="E1" s="635"/>
      <c r="F1" s="635"/>
      <c r="G1" s="635"/>
      <c r="H1" s="635"/>
      <c r="I1" s="635"/>
      <c r="L1" s="635" t="s">
        <v>138</v>
      </c>
      <c r="M1" s="635"/>
      <c r="N1" s="635"/>
      <c r="O1" s="635"/>
      <c r="P1" s="635"/>
      <c r="Q1" s="635"/>
      <c r="R1" s="635"/>
      <c r="S1" s="635"/>
      <c r="T1" s="635"/>
    </row>
    <row r="2" spans="1:20" ht="6.75" customHeight="1">
      <c r="A2" s="156"/>
      <c r="B2" s="156"/>
      <c r="C2" s="156"/>
      <c r="D2" s="156"/>
      <c r="L2" s="156"/>
      <c r="M2" s="156"/>
      <c r="N2" s="156"/>
      <c r="O2" s="156"/>
    </row>
    <row r="3" spans="1:20" ht="14.25" customHeight="1">
      <c r="A3" s="692" t="s">
        <v>87</v>
      </c>
      <c r="B3" s="639" t="s">
        <v>88</v>
      </c>
      <c r="C3" s="640"/>
      <c r="D3" s="641" t="s">
        <v>78</v>
      </c>
      <c r="E3" s="639" t="s">
        <v>89</v>
      </c>
      <c r="F3" s="640"/>
      <c r="G3" s="694" t="s">
        <v>78</v>
      </c>
      <c r="H3" s="157" t="s">
        <v>90</v>
      </c>
      <c r="I3" s="695" t="s">
        <v>78</v>
      </c>
      <c r="L3" s="692" t="s">
        <v>87</v>
      </c>
      <c r="M3" s="639" t="s">
        <v>88</v>
      </c>
      <c r="N3" s="640"/>
      <c r="O3" s="641" t="s">
        <v>78</v>
      </c>
      <c r="P3" s="639" t="s">
        <v>89</v>
      </c>
      <c r="Q3" s="640"/>
      <c r="R3" s="694" t="s">
        <v>78</v>
      </c>
      <c r="S3" s="157" t="s">
        <v>90</v>
      </c>
      <c r="T3" s="695" t="s">
        <v>78</v>
      </c>
    </row>
    <row r="4" spans="1:20" ht="14.25" customHeight="1">
      <c r="A4" s="693"/>
      <c r="B4" s="72" t="s">
        <v>27</v>
      </c>
      <c r="C4" s="158" t="s">
        <v>28</v>
      </c>
      <c r="D4" s="642"/>
      <c r="E4" s="159" t="s">
        <v>91</v>
      </c>
      <c r="F4" s="158" t="s">
        <v>28</v>
      </c>
      <c r="G4" s="642"/>
      <c r="H4" s="72" t="s">
        <v>92</v>
      </c>
      <c r="I4" s="696"/>
      <c r="L4" s="693"/>
      <c r="M4" s="72" t="s">
        <v>27</v>
      </c>
      <c r="N4" s="158" t="s">
        <v>28</v>
      </c>
      <c r="O4" s="642"/>
      <c r="P4" s="72" t="s">
        <v>91</v>
      </c>
      <c r="Q4" s="158" t="s">
        <v>28</v>
      </c>
      <c r="R4" s="642"/>
      <c r="S4" s="160" t="s">
        <v>92</v>
      </c>
      <c r="T4" s="696"/>
    </row>
    <row r="5" spans="1:20" ht="15" customHeight="1">
      <c r="A5" s="16" t="s">
        <v>93</v>
      </c>
      <c r="B5" s="161">
        <v>709.06100000000004</v>
      </c>
      <c r="C5" s="83">
        <f>B5/$B$12*100</f>
        <v>30.488789131617249</v>
      </c>
      <c r="D5" s="162">
        <v>2.4249999999999998</v>
      </c>
      <c r="E5" s="163">
        <v>164026.22700000001</v>
      </c>
      <c r="F5" s="83">
        <f>E5/$E$12*100</f>
        <v>35.365448001670067</v>
      </c>
      <c r="G5" s="164">
        <v>1.768</v>
      </c>
      <c r="H5" s="163">
        <f>E5/B5</f>
        <v>231.32879540688319</v>
      </c>
      <c r="I5" s="165">
        <v>1.6990000000000001</v>
      </c>
      <c r="L5" s="16" t="s">
        <v>93</v>
      </c>
      <c r="M5" s="161">
        <v>519.80399999999997</v>
      </c>
      <c r="N5" s="83">
        <f>M5/$M$12*100</f>
        <v>27.100055680332328</v>
      </c>
      <c r="O5" s="162">
        <v>3.0419999999999998</v>
      </c>
      <c r="P5" s="163">
        <v>119517.21</v>
      </c>
      <c r="Q5" s="83">
        <f>P5/$P$12*100</f>
        <v>32.814285808772539</v>
      </c>
      <c r="R5" s="164">
        <v>2.1150000000000002</v>
      </c>
      <c r="S5" s="163">
        <f>P5/M5</f>
        <v>229.92745342475243</v>
      </c>
      <c r="T5" s="165">
        <v>2.0270000000000001</v>
      </c>
    </row>
    <row r="6" spans="1:20" ht="14.45" customHeight="1">
      <c r="A6" s="31" t="s">
        <v>94</v>
      </c>
      <c r="B6" s="166">
        <v>431.40899999999999</v>
      </c>
      <c r="C6" s="83">
        <f t="shared" ref="C6:C11" si="0">B6/$B$12*100</f>
        <v>18.550079655321426</v>
      </c>
      <c r="D6" s="167">
        <v>3.3660000000000001</v>
      </c>
      <c r="E6" s="168">
        <v>88749.020999999993</v>
      </c>
      <c r="F6" s="83">
        <f t="shared" ref="F6:F11" si="1">E6/$E$12*100</f>
        <v>19.135042881737593</v>
      </c>
      <c r="G6" s="169">
        <v>2.5579999999999998</v>
      </c>
      <c r="H6" s="168">
        <f t="shared" ref="H6:H12" si="2">E6/B6</f>
        <v>205.71898360952136</v>
      </c>
      <c r="I6" s="170">
        <v>2.468</v>
      </c>
      <c r="L6" s="31" t="s">
        <v>94</v>
      </c>
      <c r="M6" s="166">
        <v>363.45400000000001</v>
      </c>
      <c r="N6" s="83">
        <f t="shared" ref="N6:N11" si="3">M6/$M$12*100</f>
        <v>18.948726129924946</v>
      </c>
      <c r="O6" s="167">
        <v>3.74</v>
      </c>
      <c r="P6" s="168">
        <v>69905.224000000002</v>
      </c>
      <c r="Q6" s="83">
        <f t="shared" ref="Q6:Q11" si="4">P6/$P$12*100</f>
        <v>19.192968107791888</v>
      </c>
      <c r="R6" s="169">
        <v>2.9609999999999999</v>
      </c>
      <c r="S6" s="168">
        <f t="shared" ref="S6:S12" si="5">P6/M6</f>
        <v>192.33582241494111</v>
      </c>
      <c r="T6" s="170">
        <v>2.8610000000000002</v>
      </c>
    </row>
    <row r="7" spans="1:20" ht="14.45" customHeight="1">
      <c r="A7" s="31" t="s">
        <v>95</v>
      </c>
      <c r="B7" s="166">
        <v>686.44100000000003</v>
      </c>
      <c r="C7" s="83">
        <f t="shared" si="0"/>
        <v>29.516155733140696</v>
      </c>
      <c r="D7" s="167">
        <v>2.4820000000000002</v>
      </c>
      <c r="E7" s="168">
        <v>120008.201</v>
      </c>
      <c r="F7" s="83">
        <f t="shared" si="1"/>
        <v>25.874787647462437</v>
      </c>
      <c r="G7" s="169">
        <v>2.0619999999999998</v>
      </c>
      <c r="H7" s="168">
        <f t="shared" si="2"/>
        <v>174.8266799331625</v>
      </c>
      <c r="I7" s="170">
        <v>1.988</v>
      </c>
      <c r="L7" s="31" t="s">
        <v>95</v>
      </c>
      <c r="M7" s="166">
        <v>588.12699999999995</v>
      </c>
      <c r="N7" s="83">
        <f t="shared" si="3"/>
        <v>30.662085030332221</v>
      </c>
      <c r="O7" s="167">
        <v>2.7709999999999999</v>
      </c>
      <c r="P7" s="168">
        <v>99144.494999999995</v>
      </c>
      <c r="Q7" s="83">
        <f t="shared" si="4"/>
        <v>27.220814435815733</v>
      </c>
      <c r="R7" s="169">
        <v>2.2799999999999998</v>
      </c>
      <c r="S7" s="168">
        <f t="shared" si="5"/>
        <v>168.57667646613743</v>
      </c>
      <c r="T7" s="170">
        <v>2.1970000000000001</v>
      </c>
    </row>
    <row r="8" spans="1:20" ht="14.45" customHeight="1">
      <c r="A8" s="31" t="s">
        <v>96</v>
      </c>
      <c r="B8" s="166">
        <v>149.035</v>
      </c>
      <c r="C8" s="83">
        <f t="shared" si="0"/>
        <v>6.4083297321818247</v>
      </c>
      <c r="D8" s="167">
        <v>6.133</v>
      </c>
      <c r="E8" s="168">
        <v>34238.911999999997</v>
      </c>
      <c r="F8" s="83">
        <f t="shared" si="1"/>
        <v>7.3822002987958575</v>
      </c>
      <c r="G8" s="169">
        <v>5.5679999999999996</v>
      </c>
      <c r="H8" s="168">
        <f t="shared" si="2"/>
        <v>229.73739054584493</v>
      </c>
      <c r="I8" s="170">
        <v>5.4420000000000002</v>
      </c>
      <c r="L8" s="31" t="s">
        <v>96</v>
      </c>
      <c r="M8" s="166">
        <v>128.28800000000001</v>
      </c>
      <c r="N8" s="83">
        <f t="shared" si="3"/>
        <v>6.688313177887192</v>
      </c>
      <c r="O8" s="167">
        <v>6.6680000000000001</v>
      </c>
      <c r="P8" s="168">
        <v>26526.648000000001</v>
      </c>
      <c r="Q8" s="83">
        <f t="shared" si="4"/>
        <v>7.2830767135603702</v>
      </c>
      <c r="R8" s="169">
        <v>6.3380000000000001</v>
      </c>
      <c r="S8" s="168">
        <f t="shared" si="5"/>
        <v>206.77419555999001</v>
      </c>
      <c r="T8" s="170">
        <v>6.1870000000000003</v>
      </c>
    </row>
    <row r="9" spans="1:20" ht="14.45" customHeight="1">
      <c r="A9" s="31" t="s">
        <v>97</v>
      </c>
      <c r="B9" s="166">
        <v>95.36</v>
      </c>
      <c r="C9" s="83">
        <f t="shared" si="0"/>
        <v>4.1003678549391669</v>
      </c>
      <c r="D9" s="167">
        <v>7.76</v>
      </c>
      <c r="E9" s="168">
        <v>18725.705999999998</v>
      </c>
      <c r="F9" s="83">
        <f t="shared" si="1"/>
        <v>4.0374212950564372</v>
      </c>
      <c r="G9" s="169">
        <v>5.7889999999999997</v>
      </c>
      <c r="H9" s="168">
        <f t="shared" si="2"/>
        <v>196.36856124161073</v>
      </c>
      <c r="I9" s="170">
        <v>5.5739999999999998</v>
      </c>
      <c r="L9" s="31" t="s">
        <v>97</v>
      </c>
      <c r="M9" s="166">
        <v>78.864999999999995</v>
      </c>
      <c r="N9" s="83">
        <f t="shared" si="3"/>
        <v>4.1116380236193049</v>
      </c>
      <c r="O9" s="167">
        <v>8.6010000000000009</v>
      </c>
      <c r="P9" s="168">
        <v>14300.758</v>
      </c>
      <c r="Q9" s="83">
        <f t="shared" si="4"/>
        <v>3.9263731164247426</v>
      </c>
      <c r="R9" s="169">
        <v>6.8150000000000004</v>
      </c>
      <c r="S9" s="168">
        <f t="shared" si="5"/>
        <v>181.33212451657897</v>
      </c>
      <c r="T9" s="170">
        <v>6.5780000000000003</v>
      </c>
    </row>
    <row r="10" spans="1:20" ht="14.45" customHeight="1">
      <c r="A10" s="31" t="s">
        <v>98</v>
      </c>
      <c r="B10" s="166">
        <v>218.982</v>
      </c>
      <c r="C10" s="83">
        <f t="shared" si="0"/>
        <v>9.4159684732622573</v>
      </c>
      <c r="D10" s="167">
        <v>4.9790000000000001</v>
      </c>
      <c r="E10" s="168">
        <v>31837.960999999999</v>
      </c>
      <c r="F10" s="83">
        <f t="shared" si="1"/>
        <v>6.8645348662729377</v>
      </c>
      <c r="G10" s="169">
        <v>3.8279999999999998</v>
      </c>
      <c r="H10" s="168">
        <f t="shared" si="2"/>
        <v>145.39076727767579</v>
      </c>
      <c r="I10" s="170">
        <v>3.649</v>
      </c>
      <c r="L10" s="31" t="s">
        <v>98</v>
      </c>
      <c r="M10" s="166">
        <v>209.08600000000001</v>
      </c>
      <c r="N10" s="83">
        <f t="shared" si="3"/>
        <v>10.900728432212844</v>
      </c>
      <c r="O10" s="167">
        <v>5.109</v>
      </c>
      <c r="P10" s="168">
        <v>29797.498</v>
      </c>
      <c r="Q10" s="83">
        <f t="shared" si="4"/>
        <v>8.181111454645972</v>
      </c>
      <c r="R10" s="169">
        <v>3.9780000000000002</v>
      </c>
      <c r="S10" s="168">
        <f t="shared" si="5"/>
        <v>142.51311900366355</v>
      </c>
      <c r="T10" s="170">
        <v>3.7930000000000001</v>
      </c>
    </row>
    <row r="11" spans="1:20" ht="14.45" customHeight="1">
      <c r="A11" s="44" t="s">
        <v>99</v>
      </c>
      <c r="B11" s="171">
        <v>35.356999999999999</v>
      </c>
      <c r="C11" s="83">
        <f t="shared" si="0"/>
        <v>1.5203094195373756</v>
      </c>
      <c r="D11" s="172">
        <v>12.885</v>
      </c>
      <c r="E11" s="173">
        <v>6217.5889999999999</v>
      </c>
      <c r="F11" s="83">
        <f t="shared" si="1"/>
        <v>1.3405650090046624</v>
      </c>
      <c r="G11" s="174">
        <v>8.7089999999999996</v>
      </c>
      <c r="H11" s="173">
        <f t="shared" si="2"/>
        <v>175.85171253217186</v>
      </c>
      <c r="I11" s="175">
        <v>8.3979999999999997</v>
      </c>
      <c r="L11" s="44" t="s">
        <v>99</v>
      </c>
      <c r="M11" s="171">
        <v>30.468</v>
      </c>
      <c r="N11" s="83">
        <f t="shared" si="3"/>
        <v>1.5884535256911556</v>
      </c>
      <c r="O11" s="172">
        <v>13.912000000000001</v>
      </c>
      <c r="P11" s="173">
        <v>5031.2700000000004</v>
      </c>
      <c r="Q11" s="83">
        <f t="shared" si="4"/>
        <v>1.381370362988753</v>
      </c>
      <c r="R11" s="174">
        <v>9.9809999999999999</v>
      </c>
      <c r="S11" s="173">
        <f t="shared" si="5"/>
        <v>165.13292634895629</v>
      </c>
      <c r="T11" s="175">
        <v>9.6150000000000002</v>
      </c>
    </row>
    <row r="12" spans="1:20" ht="15.75" customHeight="1">
      <c r="A12" s="176" t="s">
        <v>44</v>
      </c>
      <c r="B12" s="177">
        <f>SUM(B5:B11)</f>
        <v>2325.645</v>
      </c>
      <c r="C12" s="178">
        <f>SUM(C5:C11)</f>
        <v>99.999999999999986</v>
      </c>
      <c r="D12" s="81">
        <v>1.095</v>
      </c>
      <c r="E12" s="179">
        <f>SUM(E5:E11)</f>
        <v>463803.61700000003</v>
      </c>
      <c r="F12" s="178">
        <f>SUM(F5:F11)</f>
        <v>99.999999999999986</v>
      </c>
      <c r="G12" s="182">
        <v>1.127</v>
      </c>
      <c r="H12" s="180">
        <f t="shared" si="2"/>
        <v>199.4301008967405</v>
      </c>
      <c r="I12" s="183">
        <v>1.0880000000000001</v>
      </c>
      <c r="L12" s="176" t="s">
        <v>44</v>
      </c>
      <c r="M12" s="177">
        <f>SUM(M5:M11)</f>
        <v>1918.0920000000001</v>
      </c>
      <c r="N12" s="178">
        <f>SUM(N5:N11)</f>
        <v>99.999999999999986</v>
      </c>
      <c r="O12" s="81">
        <v>1.3340000000000001</v>
      </c>
      <c r="P12" s="179">
        <f>SUM(P5:P11)</f>
        <v>364223.103</v>
      </c>
      <c r="Q12" s="178">
        <f>SUM(Q5:Q11)</f>
        <v>99.999999999999986</v>
      </c>
      <c r="R12" s="182">
        <v>1.2909999999999999</v>
      </c>
      <c r="S12" s="180">
        <f t="shared" si="5"/>
        <v>189.88823424528124</v>
      </c>
      <c r="T12" s="183">
        <v>1.2450000000000001</v>
      </c>
    </row>
    <row r="13" spans="1:20" ht="6.75" customHeight="1"/>
    <row r="14" spans="1:20" ht="15" customHeight="1">
      <c r="A14" s="697" t="s">
        <v>100</v>
      </c>
      <c r="B14" s="698"/>
      <c r="C14" s="698"/>
      <c r="D14" s="698"/>
      <c r="E14" s="698"/>
      <c r="F14" s="698"/>
      <c r="G14" s="698"/>
      <c r="H14" s="698"/>
      <c r="I14" s="699"/>
      <c r="L14" s="700" t="s">
        <v>100</v>
      </c>
      <c r="M14" s="701"/>
      <c r="N14" s="701"/>
      <c r="O14" s="701"/>
      <c r="P14" s="701"/>
      <c r="Q14" s="701"/>
      <c r="R14" s="701"/>
      <c r="S14" s="701"/>
      <c r="T14" s="702"/>
    </row>
    <row r="15" spans="1:20" ht="12.75" customHeight="1">
      <c r="A15" s="692" t="s">
        <v>87</v>
      </c>
      <c r="B15" s="639" t="s">
        <v>88</v>
      </c>
      <c r="C15" s="640"/>
      <c r="D15" s="641" t="s">
        <v>78</v>
      </c>
      <c r="E15" s="639" t="s">
        <v>89</v>
      </c>
      <c r="F15" s="640"/>
      <c r="G15" s="694" t="s">
        <v>78</v>
      </c>
      <c r="H15" s="157" t="s">
        <v>90</v>
      </c>
      <c r="I15" s="695" t="s">
        <v>78</v>
      </c>
      <c r="L15" s="692" t="s">
        <v>87</v>
      </c>
      <c r="M15" s="639" t="s">
        <v>88</v>
      </c>
      <c r="N15" s="640"/>
      <c r="O15" s="641" t="s">
        <v>78</v>
      </c>
      <c r="P15" s="639" t="s">
        <v>89</v>
      </c>
      <c r="Q15" s="640"/>
      <c r="R15" s="694" t="s">
        <v>78</v>
      </c>
      <c r="S15" s="157" t="s">
        <v>90</v>
      </c>
      <c r="T15" s="695" t="s">
        <v>78</v>
      </c>
    </row>
    <row r="16" spans="1:20" ht="14.25" customHeight="1">
      <c r="A16" s="693"/>
      <c r="B16" s="72" t="s">
        <v>27</v>
      </c>
      <c r="C16" s="158" t="s">
        <v>28</v>
      </c>
      <c r="D16" s="642"/>
      <c r="E16" s="159" t="s">
        <v>91</v>
      </c>
      <c r="F16" s="158" t="s">
        <v>28</v>
      </c>
      <c r="G16" s="642"/>
      <c r="H16" s="72" t="s">
        <v>92</v>
      </c>
      <c r="I16" s="696"/>
      <c r="L16" s="693"/>
      <c r="M16" s="72" t="s">
        <v>27</v>
      </c>
      <c r="N16" s="158" t="s">
        <v>28</v>
      </c>
      <c r="O16" s="642"/>
      <c r="P16" s="72" t="s">
        <v>91</v>
      </c>
      <c r="Q16" s="158" t="s">
        <v>28</v>
      </c>
      <c r="R16" s="642"/>
      <c r="S16" s="72" t="s">
        <v>92</v>
      </c>
      <c r="T16" s="696"/>
    </row>
    <row r="17" spans="1:20" ht="15" customHeight="1">
      <c r="A17" s="16" t="s">
        <v>93</v>
      </c>
      <c r="B17" s="161">
        <v>443.72899999999998</v>
      </c>
      <c r="C17" s="83">
        <f>B17/$B$24*100</f>
        <v>41.218834763868749</v>
      </c>
      <c r="D17" s="162">
        <v>3.3079999999999998</v>
      </c>
      <c r="E17" s="163">
        <v>101143.5</v>
      </c>
      <c r="F17" s="83">
        <f>E17/$E$24*100</f>
        <v>43.447739880088641</v>
      </c>
      <c r="G17" s="164">
        <v>2.2890000000000001</v>
      </c>
      <c r="H17" s="163">
        <f>E17/B17</f>
        <v>227.9398010948124</v>
      </c>
      <c r="I17" s="165">
        <v>2.2109999999999999</v>
      </c>
      <c r="L17" s="16" t="s">
        <v>93</v>
      </c>
      <c r="M17" s="161">
        <v>272.27</v>
      </c>
      <c r="N17" s="83">
        <f>M17/$M$24*100</f>
        <v>37.992152353735726</v>
      </c>
      <c r="O17" s="162">
        <v>4.4089999999999998</v>
      </c>
      <c r="P17" s="163">
        <v>60724.764000000003</v>
      </c>
      <c r="Q17" s="83">
        <f>P17/$P$24*100</f>
        <v>42.209643270999052</v>
      </c>
      <c r="R17" s="164">
        <v>3.0529999999999999</v>
      </c>
      <c r="S17" s="163">
        <f>P17/M17</f>
        <v>223.03141734307857</v>
      </c>
      <c r="T17" s="165">
        <v>3.0009999999999999</v>
      </c>
    </row>
    <row r="18" spans="1:20" ht="14.45" customHeight="1">
      <c r="A18" s="31" t="s">
        <v>94</v>
      </c>
      <c r="B18" s="166">
        <v>222.488</v>
      </c>
      <c r="C18" s="83">
        <f t="shared" ref="C18:C23" si="6">B18/$B$24*100</f>
        <v>20.667335488425664</v>
      </c>
      <c r="D18" s="167">
        <v>4.9359999999999999</v>
      </c>
      <c r="E18" s="168">
        <v>46931.885999999999</v>
      </c>
      <c r="F18" s="83">
        <f t="shared" ref="F18:F23" si="7">E18/$E$24*100</f>
        <v>20.160310598406955</v>
      </c>
      <c r="G18" s="169">
        <v>3.42</v>
      </c>
      <c r="H18" s="168">
        <f t="shared" ref="H18:H24" si="8">E18/B18</f>
        <v>210.94120132321743</v>
      </c>
      <c r="I18" s="170">
        <v>3.294</v>
      </c>
      <c r="L18" s="31" t="s">
        <v>94</v>
      </c>
      <c r="M18" s="166">
        <v>162.46600000000001</v>
      </c>
      <c r="N18" s="83">
        <f t="shared" ref="N18:N23" si="9">M18/$M$24*100</f>
        <v>22.67026489992298</v>
      </c>
      <c r="O18" s="167">
        <v>5.8570000000000002</v>
      </c>
      <c r="P18" s="168">
        <v>30172.357</v>
      </c>
      <c r="Q18" s="83">
        <f t="shared" ref="Q18:Q23" si="10">P18/$P$24*100</f>
        <v>20.972735696679383</v>
      </c>
      <c r="R18" s="169">
        <v>4.4370000000000003</v>
      </c>
      <c r="S18" s="168">
        <f t="shared" ref="S18:S24" si="11">P18/M18</f>
        <v>185.71490034838058</v>
      </c>
      <c r="T18" s="170">
        <v>4.306</v>
      </c>
    </row>
    <row r="19" spans="1:20" ht="14.45" customHeight="1">
      <c r="A19" s="31" t="s">
        <v>95</v>
      </c>
      <c r="B19" s="166">
        <v>280.72399999999999</v>
      </c>
      <c r="C19" s="83">
        <f t="shared" si="6"/>
        <v>26.076988815813912</v>
      </c>
      <c r="D19" s="167">
        <v>4.3339999999999996</v>
      </c>
      <c r="E19" s="168">
        <v>53399.856</v>
      </c>
      <c r="F19" s="83">
        <f t="shared" si="7"/>
        <v>22.938726197157415</v>
      </c>
      <c r="G19" s="169">
        <v>2.9860000000000002</v>
      </c>
      <c r="H19" s="168">
        <f t="shared" si="8"/>
        <v>190.22191191348085</v>
      </c>
      <c r="I19" s="170">
        <v>2.8849999999999998</v>
      </c>
      <c r="L19" s="31" t="s">
        <v>95</v>
      </c>
      <c r="M19" s="166">
        <v>193.91399999999999</v>
      </c>
      <c r="N19" s="83">
        <f t="shared" si="9"/>
        <v>27.058472220671799</v>
      </c>
      <c r="O19" s="167">
        <v>5.3280000000000003</v>
      </c>
      <c r="P19" s="168">
        <v>34568.682999999997</v>
      </c>
      <c r="Q19" s="83">
        <f t="shared" si="10"/>
        <v>24.028611750195509</v>
      </c>
      <c r="R19" s="169">
        <v>3.698</v>
      </c>
      <c r="S19" s="168">
        <f t="shared" si="11"/>
        <v>178.26811369988758</v>
      </c>
      <c r="T19" s="170">
        <v>3.613</v>
      </c>
    </row>
    <row r="20" spans="1:20" ht="14.45" customHeight="1">
      <c r="A20" s="31" t="s">
        <v>96</v>
      </c>
      <c r="B20" s="166">
        <v>52.994</v>
      </c>
      <c r="C20" s="83">
        <f t="shared" si="6"/>
        <v>4.9227139300709686</v>
      </c>
      <c r="D20" s="167">
        <v>10.494</v>
      </c>
      <c r="E20" s="168">
        <v>15759.648999999999</v>
      </c>
      <c r="F20" s="83">
        <f t="shared" si="7"/>
        <v>6.7697986559047196</v>
      </c>
      <c r="G20" s="169">
        <v>7.899</v>
      </c>
      <c r="H20" s="168">
        <f t="shared" si="8"/>
        <v>297.38553421142018</v>
      </c>
      <c r="I20" s="170">
        <v>7.7489999999999997</v>
      </c>
      <c r="L20" s="31" t="s">
        <v>96</v>
      </c>
      <c r="M20" s="166">
        <v>36.017000000000003</v>
      </c>
      <c r="N20" s="83">
        <f t="shared" si="9"/>
        <v>5.0257588104620412</v>
      </c>
      <c r="O20" s="167">
        <v>12.771000000000001</v>
      </c>
      <c r="P20" s="168">
        <v>9066.4150000000009</v>
      </c>
      <c r="Q20" s="83">
        <f t="shared" si="10"/>
        <v>6.3020441363400765</v>
      </c>
      <c r="R20" s="169">
        <v>10.757999999999999</v>
      </c>
      <c r="S20" s="168">
        <f t="shared" si="11"/>
        <v>251.725990504484</v>
      </c>
      <c r="T20" s="170">
        <v>10.787000000000001</v>
      </c>
    </row>
    <row r="21" spans="1:20" ht="14.45" customHeight="1">
      <c r="A21" s="31" t="s">
        <v>97</v>
      </c>
      <c r="B21" s="166">
        <v>36.677999999999997</v>
      </c>
      <c r="C21" s="83">
        <f t="shared" si="6"/>
        <v>3.4070895106454122</v>
      </c>
      <c r="D21" s="167">
        <v>12.634</v>
      </c>
      <c r="E21" s="168">
        <v>8202.3819999999996</v>
      </c>
      <c r="F21" s="83">
        <f t="shared" si="7"/>
        <v>3.5234588434562895</v>
      </c>
      <c r="G21" s="169">
        <v>8.31</v>
      </c>
      <c r="H21" s="168">
        <f t="shared" si="8"/>
        <v>223.63220459130815</v>
      </c>
      <c r="I21" s="170">
        <v>7.9690000000000003</v>
      </c>
      <c r="L21" s="31" t="s">
        <v>97</v>
      </c>
      <c r="M21" s="166">
        <v>21.986999999999998</v>
      </c>
      <c r="N21" s="83">
        <f t="shared" si="9"/>
        <v>3.0680333999397194</v>
      </c>
      <c r="O21" s="167">
        <v>16.318000000000001</v>
      </c>
      <c r="P21" s="168">
        <v>4171.0649999999996</v>
      </c>
      <c r="Q21" s="83">
        <f t="shared" si="10"/>
        <v>2.899297652439615</v>
      </c>
      <c r="R21" s="169">
        <v>12.692</v>
      </c>
      <c r="S21" s="168">
        <f t="shared" si="11"/>
        <v>189.70596261427207</v>
      </c>
      <c r="T21" s="170">
        <v>12.419</v>
      </c>
    </row>
    <row r="22" spans="1:20" ht="14.45" customHeight="1">
      <c r="A22" s="31" t="s">
        <v>98</v>
      </c>
      <c r="B22" s="166">
        <v>33.487000000000002</v>
      </c>
      <c r="C22" s="83">
        <f t="shared" si="6"/>
        <v>3.1106714227325081</v>
      </c>
      <c r="D22" s="167">
        <v>13.243</v>
      </c>
      <c r="E22" s="168">
        <v>6098.9139999999998</v>
      </c>
      <c r="F22" s="83">
        <f t="shared" si="7"/>
        <v>2.6198819402436238</v>
      </c>
      <c r="G22" s="169">
        <v>7.8879999999999999</v>
      </c>
      <c r="H22" s="168">
        <f t="shared" si="8"/>
        <v>182.12781079224771</v>
      </c>
      <c r="I22" s="170">
        <v>7.4489999999999998</v>
      </c>
      <c r="L22" s="31" t="s">
        <v>98</v>
      </c>
      <c r="M22" s="166">
        <v>26.209</v>
      </c>
      <c r="N22" s="83">
        <f t="shared" si="9"/>
        <v>3.6571650238331794</v>
      </c>
      <c r="O22" s="167">
        <v>14.952</v>
      </c>
      <c r="P22" s="168">
        <v>4517.59</v>
      </c>
      <c r="Q22" s="83">
        <f t="shared" si="10"/>
        <v>3.1401663799736239</v>
      </c>
      <c r="R22" s="169">
        <v>9.5139999999999993</v>
      </c>
      <c r="S22" s="168">
        <f t="shared" si="11"/>
        <v>172.36788889312831</v>
      </c>
      <c r="T22" s="170">
        <v>9</v>
      </c>
    </row>
    <row r="23" spans="1:20" ht="14.45" customHeight="1">
      <c r="A23" s="44" t="s">
        <v>99</v>
      </c>
      <c r="B23" s="171">
        <v>6.42</v>
      </c>
      <c r="C23" s="83">
        <f t="shared" si="6"/>
        <v>0.59636606844275986</v>
      </c>
      <c r="D23" s="172">
        <v>29.878</v>
      </c>
      <c r="E23" s="173">
        <v>1257.28</v>
      </c>
      <c r="F23" s="83">
        <f t="shared" si="7"/>
        <v>0.5400838847423497</v>
      </c>
      <c r="G23" s="174">
        <v>19.609000000000002</v>
      </c>
      <c r="H23" s="173">
        <f t="shared" si="8"/>
        <v>195.8380062305296</v>
      </c>
      <c r="I23" s="175">
        <v>18.797999999999998</v>
      </c>
      <c r="L23" s="44" t="s">
        <v>99</v>
      </c>
      <c r="M23" s="171">
        <v>3.7850000000000001</v>
      </c>
      <c r="N23" s="83">
        <f t="shared" si="9"/>
        <v>0.52815329143456768</v>
      </c>
      <c r="O23" s="172">
        <v>39.234999999999999</v>
      </c>
      <c r="P23" s="173">
        <v>643.79600000000005</v>
      </c>
      <c r="Q23" s="83">
        <f t="shared" si="10"/>
        <v>0.44750111337272735</v>
      </c>
      <c r="R23" s="174">
        <v>33.436</v>
      </c>
      <c r="S23" s="173">
        <f t="shared" si="11"/>
        <v>170.09141347424043</v>
      </c>
      <c r="T23" s="175">
        <v>31.591000000000001</v>
      </c>
    </row>
    <row r="24" spans="1:20" ht="15.75" customHeight="1">
      <c r="A24" s="176" t="s">
        <v>44</v>
      </c>
      <c r="B24" s="177">
        <f>SUM(B17:B23)</f>
        <v>1076.5200000000002</v>
      </c>
      <c r="C24" s="178">
        <f>SUM(C17:C23)</f>
        <v>99.999999999999972</v>
      </c>
      <c r="D24" s="81">
        <v>2.048</v>
      </c>
      <c r="E24" s="179">
        <f>SUM(E17:E23)</f>
        <v>232793.467</v>
      </c>
      <c r="F24" s="178">
        <f>SUM(F17:F23)</f>
        <v>99.999999999999986</v>
      </c>
      <c r="G24" s="182">
        <v>1.5569999999999999</v>
      </c>
      <c r="H24" s="180">
        <f t="shared" si="8"/>
        <v>216.24630011518593</v>
      </c>
      <c r="I24" s="183">
        <v>1.5049999999999999</v>
      </c>
      <c r="L24" s="176" t="s">
        <v>44</v>
      </c>
      <c r="M24" s="177">
        <f>SUM(M17:M23)</f>
        <v>716.64799999999991</v>
      </c>
      <c r="N24" s="178">
        <f>SUM(N17:N23)</f>
        <v>100</v>
      </c>
      <c r="O24" s="81">
        <v>2.6459999999999999</v>
      </c>
      <c r="P24" s="179">
        <f>SUM(P17:P23)</f>
        <v>143864.67000000001</v>
      </c>
      <c r="Q24" s="178">
        <f>SUM(Q17:Q23)</f>
        <v>99.999999999999972</v>
      </c>
      <c r="R24" s="182">
        <v>2.0299999999999998</v>
      </c>
      <c r="S24" s="180">
        <f t="shared" si="11"/>
        <v>200.74662874940003</v>
      </c>
      <c r="T24" s="183">
        <v>1.9890000000000001</v>
      </c>
    </row>
    <row r="25" spans="1:20" ht="6.75" customHeight="1"/>
    <row r="26" spans="1:20" ht="21" customHeight="1">
      <c r="A26" s="700" t="s">
        <v>101</v>
      </c>
      <c r="B26" s="701"/>
      <c r="C26" s="701"/>
      <c r="D26" s="701"/>
      <c r="E26" s="701"/>
      <c r="F26" s="701"/>
      <c r="G26" s="701"/>
      <c r="H26" s="701"/>
      <c r="I26" s="702"/>
      <c r="L26" s="700" t="s">
        <v>101</v>
      </c>
      <c r="M26" s="701"/>
      <c r="N26" s="701"/>
      <c r="O26" s="701"/>
      <c r="P26" s="701"/>
      <c r="Q26" s="701"/>
      <c r="R26" s="701"/>
      <c r="S26" s="701"/>
      <c r="T26" s="702"/>
    </row>
    <row r="27" spans="1:20" ht="12.75" customHeight="1">
      <c r="A27" s="692" t="s">
        <v>87</v>
      </c>
      <c r="B27" s="639" t="s">
        <v>88</v>
      </c>
      <c r="C27" s="640"/>
      <c r="D27" s="641" t="s">
        <v>78</v>
      </c>
      <c r="E27" s="639" t="s">
        <v>89</v>
      </c>
      <c r="F27" s="640"/>
      <c r="G27" s="694" t="s">
        <v>78</v>
      </c>
      <c r="H27" s="157" t="s">
        <v>90</v>
      </c>
      <c r="I27" s="695" t="s">
        <v>78</v>
      </c>
      <c r="L27" s="692" t="s">
        <v>87</v>
      </c>
      <c r="M27" s="639" t="s">
        <v>88</v>
      </c>
      <c r="N27" s="640"/>
      <c r="O27" s="641" t="s">
        <v>78</v>
      </c>
      <c r="P27" s="639" t="s">
        <v>89</v>
      </c>
      <c r="Q27" s="640"/>
      <c r="R27" s="694" t="s">
        <v>78</v>
      </c>
      <c r="S27" s="157" t="s">
        <v>90</v>
      </c>
      <c r="T27" s="695" t="s">
        <v>78</v>
      </c>
    </row>
    <row r="28" spans="1:20" ht="14.25" customHeight="1">
      <c r="A28" s="693"/>
      <c r="B28" s="72" t="s">
        <v>27</v>
      </c>
      <c r="C28" s="158" t="s">
        <v>28</v>
      </c>
      <c r="D28" s="642"/>
      <c r="E28" s="159" t="s">
        <v>91</v>
      </c>
      <c r="F28" s="158" t="s">
        <v>28</v>
      </c>
      <c r="G28" s="642"/>
      <c r="H28" s="72" t="s">
        <v>92</v>
      </c>
      <c r="I28" s="696"/>
      <c r="L28" s="693"/>
      <c r="M28" s="72" t="s">
        <v>27</v>
      </c>
      <c r="N28" s="158" t="s">
        <v>28</v>
      </c>
      <c r="O28" s="642"/>
      <c r="P28" s="72" t="s">
        <v>91</v>
      </c>
      <c r="Q28" s="158" t="s">
        <v>28</v>
      </c>
      <c r="R28" s="642"/>
      <c r="S28" s="72" t="s">
        <v>92</v>
      </c>
      <c r="T28" s="696"/>
    </row>
    <row r="29" spans="1:20" ht="15" customHeight="1">
      <c r="A29" s="16" t="s">
        <v>93</v>
      </c>
      <c r="B29" s="161">
        <v>265.33300000000003</v>
      </c>
      <c r="C29" s="83">
        <f>B29/$B$36*100</f>
        <v>21.241475046172251</v>
      </c>
      <c r="D29" s="162">
        <v>4.4749999999999996</v>
      </c>
      <c r="E29" s="163">
        <v>62882.726999999999</v>
      </c>
      <c r="F29" s="83">
        <f>E29/$E$36*100</f>
        <v>27.220763794234859</v>
      </c>
      <c r="G29" s="164">
        <v>2.778</v>
      </c>
      <c r="H29" s="163">
        <f>E29/B29</f>
        <v>236.99549999434669</v>
      </c>
      <c r="I29" s="165">
        <v>2.6459999999999999</v>
      </c>
      <c r="L29" s="16" t="s">
        <v>93</v>
      </c>
      <c r="M29" s="161">
        <v>247.53299999999999</v>
      </c>
      <c r="N29" s="83">
        <f>M29/$M$36*100</f>
        <v>20.602957774145111</v>
      </c>
      <c r="O29" s="162">
        <v>4.6529999999999996</v>
      </c>
      <c r="P29" s="163">
        <v>58792.446000000004</v>
      </c>
      <c r="Q29" s="83">
        <f>P29/$P$36*100</f>
        <v>26.680370097927046</v>
      </c>
      <c r="R29" s="164">
        <v>2.8679999999999999</v>
      </c>
      <c r="S29" s="163">
        <f>P29/M29</f>
        <v>237.51356788791801</v>
      </c>
      <c r="T29" s="165">
        <v>2.7269999999999999</v>
      </c>
    </row>
    <row r="30" spans="1:20" ht="14.45" customHeight="1">
      <c r="A30" s="31" t="s">
        <v>94</v>
      </c>
      <c r="B30" s="166">
        <v>208.92099999999999</v>
      </c>
      <c r="C30" s="84">
        <f t="shared" ref="C30:C35" si="12">B30/$B$36*100</f>
        <v>16.725360992116894</v>
      </c>
      <c r="D30" s="167">
        <v>5.1109999999999998</v>
      </c>
      <c r="E30" s="168">
        <v>41817.135000000002</v>
      </c>
      <c r="F30" s="83">
        <f t="shared" ref="F30:F35" si="13">E30/$E$36*100</f>
        <v>18.101860537737675</v>
      </c>
      <c r="G30" s="169">
        <v>3.835</v>
      </c>
      <c r="H30" s="168">
        <f t="shared" ref="H30:H36" si="14">E30/B30</f>
        <v>200.15764331972375</v>
      </c>
      <c r="I30" s="170">
        <v>3.7069999999999999</v>
      </c>
      <c r="L30" s="31" t="s">
        <v>94</v>
      </c>
      <c r="M30" s="166">
        <v>200.988</v>
      </c>
      <c r="N30" s="84">
        <f t="shared" ref="N30:N35" si="15">M30/$M$36*100</f>
        <v>16.728869593589049</v>
      </c>
      <c r="O30" s="167">
        <v>5.218</v>
      </c>
      <c r="P30" s="168">
        <v>39732.866999999998</v>
      </c>
      <c r="Q30" s="83">
        <f t="shared" ref="Q30:Q35" si="16">P30/$P$36*100</f>
        <v>18.031017056370001</v>
      </c>
      <c r="R30" s="169">
        <v>3.9510000000000001</v>
      </c>
      <c r="S30" s="168">
        <f t="shared" ref="S30:S36" si="17">P30/M30</f>
        <v>197.68775747805839</v>
      </c>
      <c r="T30" s="170">
        <v>3.82</v>
      </c>
    </row>
    <row r="31" spans="1:20" ht="14.45" customHeight="1">
      <c r="A31" s="31" t="s">
        <v>95</v>
      </c>
      <c r="B31" s="166">
        <v>405.71699999999998</v>
      </c>
      <c r="C31" s="84">
        <f t="shared" si="12"/>
        <v>32.480044062773437</v>
      </c>
      <c r="D31" s="167">
        <v>3.4940000000000002</v>
      </c>
      <c r="E31" s="168">
        <v>66608.345000000001</v>
      </c>
      <c r="F31" s="83">
        <f t="shared" si="13"/>
        <v>28.833514582945881</v>
      </c>
      <c r="G31" s="169">
        <v>2.8170000000000002</v>
      </c>
      <c r="H31" s="168">
        <f t="shared" si="14"/>
        <v>164.17439988957821</v>
      </c>
      <c r="I31" s="170">
        <v>2.71</v>
      </c>
      <c r="L31" s="31" t="s">
        <v>95</v>
      </c>
      <c r="M31" s="166">
        <v>394.21300000000002</v>
      </c>
      <c r="N31" s="84">
        <f t="shared" si="15"/>
        <v>32.811600041283654</v>
      </c>
      <c r="O31" s="167">
        <v>3.5550000000000002</v>
      </c>
      <c r="P31" s="168">
        <v>64575.811999999998</v>
      </c>
      <c r="Q31" s="83">
        <f t="shared" si="16"/>
        <v>29.304896815045904</v>
      </c>
      <c r="R31" s="169">
        <v>2.8639999999999999</v>
      </c>
      <c r="S31" s="168">
        <f t="shared" si="17"/>
        <v>163.80944311831419</v>
      </c>
      <c r="T31" s="170">
        <v>2.7559999999999998</v>
      </c>
    </row>
    <row r="32" spans="1:20" ht="14.45" customHeight="1">
      <c r="A32" s="31" t="s">
        <v>96</v>
      </c>
      <c r="B32" s="166">
        <v>96.042000000000002</v>
      </c>
      <c r="C32" s="84">
        <f t="shared" si="12"/>
        <v>7.6887298088985352</v>
      </c>
      <c r="D32" s="167">
        <v>7.7270000000000003</v>
      </c>
      <c r="E32" s="168">
        <v>18479.262999999999</v>
      </c>
      <c r="F32" s="83">
        <f t="shared" si="13"/>
        <v>7.999329501319874</v>
      </c>
      <c r="G32" s="169">
        <v>7.4139999999999997</v>
      </c>
      <c r="H32" s="168">
        <f t="shared" si="14"/>
        <v>192.408144353512</v>
      </c>
      <c r="I32" s="170">
        <v>7.226</v>
      </c>
      <c r="L32" s="31" t="s">
        <v>96</v>
      </c>
      <c r="M32" s="166">
        <v>92.271000000000001</v>
      </c>
      <c r="N32" s="84">
        <f t="shared" si="15"/>
        <v>7.6800083899041489</v>
      </c>
      <c r="O32" s="167">
        <v>7.8879999999999999</v>
      </c>
      <c r="P32" s="168">
        <v>17460.233</v>
      </c>
      <c r="Q32" s="83">
        <f t="shared" si="16"/>
        <v>7.9235600851857573</v>
      </c>
      <c r="R32" s="169">
        <v>7.6550000000000002</v>
      </c>
      <c r="S32" s="168">
        <f t="shared" si="17"/>
        <v>189.22774219418886</v>
      </c>
      <c r="T32" s="170">
        <v>7.4580000000000002</v>
      </c>
    </row>
    <row r="33" spans="1:20" ht="14.45" customHeight="1">
      <c r="A33" s="31" t="s">
        <v>97</v>
      </c>
      <c r="B33" s="166">
        <v>58.682000000000002</v>
      </c>
      <c r="C33" s="84">
        <f t="shared" si="12"/>
        <v>4.6978409721349399</v>
      </c>
      <c r="D33" s="167">
        <v>9.9550000000000001</v>
      </c>
      <c r="E33" s="168">
        <v>10523.324000000001</v>
      </c>
      <c r="F33" s="83">
        <f t="shared" si="13"/>
        <v>4.5553513754930313</v>
      </c>
      <c r="G33" s="169">
        <v>7.8760000000000003</v>
      </c>
      <c r="H33" s="168">
        <f t="shared" si="14"/>
        <v>179.32797109846291</v>
      </c>
      <c r="I33" s="170">
        <v>7.5940000000000003</v>
      </c>
      <c r="L33" s="31" t="s">
        <v>97</v>
      </c>
      <c r="M33" s="166">
        <v>56.878</v>
      </c>
      <c r="N33" s="84">
        <f t="shared" si="15"/>
        <v>4.7341365889712712</v>
      </c>
      <c r="O33" s="167">
        <v>10.121</v>
      </c>
      <c r="P33" s="168">
        <v>10129.694</v>
      </c>
      <c r="Q33" s="83">
        <f t="shared" si="16"/>
        <v>4.5969168368798767</v>
      </c>
      <c r="R33" s="169">
        <v>8.0440000000000005</v>
      </c>
      <c r="S33" s="168">
        <f t="shared" si="17"/>
        <v>178.09511586202046</v>
      </c>
      <c r="T33" s="170">
        <v>7.7560000000000002</v>
      </c>
    </row>
    <row r="34" spans="1:20" ht="14.45" customHeight="1">
      <c r="A34" s="31" t="s">
        <v>98</v>
      </c>
      <c r="B34" s="166">
        <v>185.495</v>
      </c>
      <c r="C34" s="84">
        <f t="shared" si="12"/>
        <v>14.849971219899979</v>
      </c>
      <c r="D34" s="167">
        <v>5.4530000000000003</v>
      </c>
      <c r="E34" s="168">
        <v>25739.045999999998</v>
      </c>
      <c r="F34" s="83">
        <f t="shared" si="13"/>
        <v>11.141954633343836</v>
      </c>
      <c r="G34" s="169">
        <v>4.3070000000000004</v>
      </c>
      <c r="H34" s="168">
        <f t="shared" si="14"/>
        <v>138.75870508639045</v>
      </c>
      <c r="I34" s="170">
        <v>4.109</v>
      </c>
      <c r="L34" s="31" t="s">
        <v>98</v>
      </c>
      <c r="M34" s="166">
        <v>182.87799999999999</v>
      </c>
      <c r="N34" s="84">
        <f t="shared" si="15"/>
        <v>15.221516774814306</v>
      </c>
      <c r="O34" s="167">
        <v>5.4939999999999998</v>
      </c>
      <c r="P34" s="168">
        <v>25279.907999999999</v>
      </c>
      <c r="Q34" s="83">
        <f t="shared" si="16"/>
        <v>11.472176229605187</v>
      </c>
      <c r="R34" s="169">
        <v>4.3479999999999999</v>
      </c>
      <c r="S34" s="168">
        <f t="shared" si="17"/>
        <v>138.23372959021862</v>
      </c>
      <c r="T34" s="170">
        <v>4.149</v>
      </c>
    </row>
    <row r="35" spans="1:20" ht="14.45" customHeight="1">
      <c r="A35" s="44" t="s">
        <v>99</v>
      </c>
      <c r="B35" s="171">
        <v>28.937000000000001</v>
      </c>
      <c r="C35" s="86">
        <f t="shared" si="12"/>
        <v>2.3165778980039664</v>
      </c>
      <c r="D35" s="172">
        <v>14.247999999999999</v>
      </c>
      <c r="E35" s="173">
        <v>4960.3090000000002</v>
      </c>
      <c r="F35" s="83">
        <f t="shared" si="13"/>
        <v>2.1472255749248488</v>
      </c>
      <c r="G35" s="174">
        <v>9.7189999999999994</v>
      </c>
      <c r="H35" s="173">
        <f t="shared" si="14"/>
        <v>171.4175277326606</v>
      </c>
      <c r="I35" s="175">
        <v>9.3840000000000003</v>
      </c>
      <c r="L35" s="44" t="s">
        <v>99</v>
      </c>
      <c r="M35" s="171">
        <v>26.683</v>
      </c>
      <c r="N35" s="86">
        <f t="shared" si="15"/>
        <v>2.220910837292458</v>
      </c>
      <c r="O35" s="172">
        <v>14.82</v>
      </c>
      <c r="P35" s="173">
        <v>4387.4750000000004</v>
      </c>
      <c r="Q35" s="83">
        <f t="shared" si="16"/>
        <v>1.9910628789862299</v>
      </c>
      <c r="R35" s="174">
        <v>10.391999999999999</v>
      </c>
      <c r="S35" s="173">
        <f t="shared" si="17"/>
        <v>164.42959937038566</v>
      </c>
      <c r="T35" s="175">
        <v>10.042</v>
      </c>
    </row>
    <row r="36" spans="1:20" ht="15.75" customHeight="1">
      <c r="A36" s="176" t="s">
        <v>44</v>
      </c>
      <c r="B36" s="177">
        <f>SUM(B29:B35)</f>
        <v>1249.127</v>
      </c>
      <c r="C36" s="178">
        <f>SUM(C29:C35)</f>
        <v>100.00000000000001</v>
      </c>
      <c r="D36" s="81">
        <v>1.85</v>
      </c>
      <c r="E36" s="179">
        <f>SUM(E29:E35)</f>
        <v>231010.149</v>
      </c>
      <c r="F36" s="178">
        <f>SUM(F29:F35)</f>
        <v>100</v>
      </c>
      <c r="G36" s="182">
        <v>1.6120000000000001</v>
      </c>
      <c r="H36" s="180">
        <f t="shared" si="14"/>
        <v>184.93727939593012</v>
      </c>
      <c r="I36" s="183">
        <v>1.5529999999999999</v>
      </c>
      <c r="L36" s="176" t="s">
        <v>44</v>
      </c>
      <c r="M36" s="177">
        <f>SUM(M29:M35)</f>
        <v>1201.444</v>
      </c>
      <c r="N36" s="178">
        <f>SUM(N29:N35)</f>
        <v>100</v>
      </c>
      <c r="O36" s="81">
        <v>1.901</v>
      </c>
      <c r="P36" s="179">
        <f>SUM(P29:P35)</f>
        <v>220358.435</v>
      </c>
      <c r="Q36" s="178">
        <f>SUM(Q29:Q35)</f>
        <v>99.999999999999986</v>
      </c>
      <c r="R36" s="182">
        <v>1.653</v>
      </c>
      <c r="S36" s="180">
        <f t="shared" si="17"/>
        <v>183.41132420653813</v>
      </c>
      <c r="T36" s="183">
        <v>1.5920000000000001</v>
      </c>
    </row>
    <row r="37" spans="1:20" ht="16.5" customHeight="1">
      <c r="A37" s="181"/>
      <c r="L37" s="691" t="s">
        <v>367</v>
      </c>
      <c r="M37" s="691"/>
      <c r="N37" s="691"/>
      <c r="O37" s="691"/>
      <c r="P37" s="691"/>
      <c r="Q37" s="691"/>
      <c r="R37" s="691"/>
      <c r="S37" s="691"/>
      <c r="T37" s="691"/>
    </row>
  </sheetData>
  <mergeCells count="43">
    <mergeCell ref="O27:O28"/>
    <mergeCell ref="P27:Q27"/>
    <mergeCell ref="R27:R28"/>
    <mergeCell ref="T27:T28"/>
    <mergeCell ref="A26:I26"/>
    <mergeCell ref="L26:T26"/>
    <mergeCell ref="A27:A28"/>
    <mergeCell ref="B27:C27"/>
    <mergeCell ref="D27:D28"/>
    <mergeCell ref="E27:F27"/>
    <mergeCell ref="G27:G28"/>
    <mergeCell ref="I27:I28"/>
    <mergeCell ref="L27:L28"/>
    <mergeCell ref="M27:N27"/>
    <mergeCell ref="L14:T14"/>
    <mergeCell ref="T15:T16"/>
    <mergeCell ref="A15:A16"/>
    <mergeCell ref="B15:C15"/>
    <mergeCell ref="D15:D16"/>
    <mergeCell ref="E15:F15"/>
    <mergeCell ref="G15:G16"/>
    <mergeCell ref="I15:I16"/>
    <mergeCell ref="L15:L16"/>
    <mergeCell ref="M15:N15"/>
    <mergeCell ref="O15:O16"/>
    <mergeCell ref="P15:Q15"/>
    <mergeCell ref="R15:R16"/>
    <mergeCell ref="L37:T37"/>
    <mergeCell ref="A1:I1"/>
    <mergeCell ref="L1:T1"/>
    <mergeCell ref="A3:A4"/>
    <mergeCell ref="B3:C3"/>
    <mergeCell ref="D3:D4"/>
    <mergeCell ref="E3:F3"/>
    <mergeCell ref="G3:G4"/>
    <mergeCell ref="I3:I4"/>
    <mergeCell ref="L3:L4"/>
    <mergeCell ref="M3:N3"/>
    <mergeCell ref="O3:O4"/>
    <mergeCell ref="P3:Q3"/>
    <mergeCell ref="R3:R4"/>
    <mergeCell ref="T3:T4"/>
    <mergeCell ref="A14:I14"/>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rowBreaks count="1" manualBreakCount="1">
    <brk id="25" max="19" man="1"/>
  </rowBreaks>
  <colBreaks count="1" manualBreakCount="1">
    <brk id="10" max="37"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9"/>
  <dimension ref="A1:Q14"/>
  <sheetViews>
    <sheetView zoomScaleNormal="100" workbookViewId="0">
      <selection activeCell="H19" sqref="H19"/>
    </sheetView>
  </sheetViews>
  <sheetFormatPr defaultColWidth="11.42578125" defaultRowHeight="12.75"/>
  <cols>
    <col min="1" max="1" width="22.5703125" customWidth="1"/>
    <col min="2" max="2" width="11.42578125" customWidth="1"/>
    <col min="3" max="3" width="8.140625" customWidth="1"/>
    <col min="4" max="4" width="11.42578125" customWidth="1"/>
    <col min="5" max="5" width="8.140625" customWidth="1"/>
    <col min="6" max="6" width="11.42578125" customWidth="1"/>
    <col min="7" max="7" width="8.140625" customWidth="1"/>
    <col min="8" max="8" width="3.5703125" customWidth="1"/>
    <col min="11" max="11" width="18.42578125" customWidth="1"/>
    <col min="12" max="12" width="10.5703125" customWidth="1"/>
    <col min="13" max="13" width="10.7109375" customWidth="1"/>
    <col min="14" max="14" width="11.42578125" customWidth="1"/>
    <col min="15" max="15" width="11" customWidth="1"/>
    <col min="16" max="16" width="10.42578125" customWidth="1"/>
    <col min="17" max="17" width="11.42578125" customWidth="1"/>
  </cols>
  <sheetData>
    <row r="1" spans="1:17" ht="15.75" customHeight="1">
      <c r="A1" s="635" t="s">
        <v>102</v>
      </c>
      <c r="B1" s="636"/>
      <c r="C1" s="635"/>
      <c r="D1" s="635"/>
      <c r="E1" s="635"/>
      <c r="F1" s="635"/>
      <c r="G1" s="635"/>
      <c r="K1" s="635" t="s">
        <v>244</v>
      </c>
      <c r="L1" s="635"/>
      <c r="M1" s="635"/>
      <c r="N1" s="635"/>
      <c r="O1" s="635"/>
      <c r="P1" s="635"/>
      <c r="Q1" s="635"/>
    </row>
    <row r="2" spans="1:17" ht="9.75" customHeight="1">
      <c r="A2" s="156"/>
      <c r="B2" s="156"/>
      <c r="C2" s="156"/>
      <c r="D2" s="156"/>
      <c r="E2" s="156"/>
      <c r="F2" s="156"/>
      <c r="G2" s="156"/>
    </row>
    <row r="3" spans="1:17" ht="19.5" customHeight="1">
      <c r="A3" s="703" t="s">
        <v>87</v>
      </c>
      <c r="B3" s="706" t="s">
        <v>149</v>
      </c>
      <c r="C3" s="707"/>
      <c r="D3" s="708" t="s">
        <v>74</v>
      </c>
      <c r="E3" s="709"/>
      <c r="F3" s="710" t="s">
        <v>26</v>
      </c>
      <c r="G3" s="711"/>
      <c r="K3" s="703" t="s">
        <v>87</v>
      </c>
      <c r="L3" s="706" t="s">
        <v>149</v>
      </c>
      <c r="M3" s="707"/>
      <c r="N3" s="708" t="s">
        <v>74</v>
      </c>
      <c r="O3" s="709"/>
      <c r="P3" s="712" t="s">
        <v>26</v>
      </c>
      <c r="Q3" s="711"/>
    </row>
    <row r="4" spans="1:17" ht="20.25" customHeight="1">
      <c r="A4" s="704"/>
      <c r="B4" s="715" t="s">
        <v>104</v>
      </c>
      <c r="C4" s="717" t="s">
        <v>78</v>
      </c>
      <c r="D4" s="715" t="s">
        <v>104</v>
      </c>
      <c r="E4" s="717" t="s">
        <v>78</v>
      </c>
      <c r="F4" s="715" t="s">
        <v>104</v>
      </c>
      <c r="G4" s="713" t="s">
        <v>78</v>
      </c>
      <c r="K4" s="704"/>
      <c r="L4" s="715" t="s">
        <v>104</v>
      </c>
      <c r="M4" s="717" t="s">
        <v>78</v>
      </c>
      <c r="N4" s="715" t="s">
        <v>104</v>
      </c>
      <c r="O4" s="717" t="s">
        <v>78</v>
      </c>
      <c r="P4" s="715" t="s">
        <v>104</v>
      </c>
      <c r="Q4" s="713" t="s">
        <v>78</v>
      </c>
    </row>
    <row r="5" spans="1:17" ht="15.75" customHeight="1">
      <c r="A5" s="705"/>
      <c r="B5" s="716"/>
      <c r="C5" s="718"/>
      <c r="D5" s="716"/>
      <c r="E5" s="718"/>
      <c r="F5" s="716"/>
      <c r="G5" s="714"/>
      <c r="K5" s="705"/>
      <c r="L5" s="716"/>
      <c r="M5" s="718"/>
      <c r="N5" s="716"/>
      <c r="O5" s="718"/>
      <c r="P5" s="716"/>
      <c r="Q5" s="714"/>
    </row>
    <row r="6" spans="1:17" ht="32.25" customHeight="1">
      <c r="A6" s="208" t="s">
        <v>93</v>
      </c>
      <c r="B6" s="185">
        <v>77.052000000000007</v>
      </c>
      <c r="C6" s="186">
        <v>2.4860000000000002</v>
      </c>
      <c r="D6" s="185">
        <v>80.123000000000005</v>
      </c>
      <c r="E6" s="186">
        <v>3.387</v>
      </c>
      <c r="F6" s="185">
        <v>71.823999999999998</v>
      </c>
      <c r="G6" s="187">
        <v>4.6369999999999996</v>
      </c>
      <c r="H6" s="188"/>
      <c r="I6" s="188"/>
      <c r="J6" s="188"/>
      <c r="K6" s="208" t="s">
        <v>93</v>
      </c>
      <c r="L6" s="185">
        <v>71.17</v>
      </c>
      <c r="M6" s="186">
        <v>3.11</v>
      </c>
      <c r="N6" s="185">
        <v>71.475999999999999</v>
      </c>
      <c r="O6" s="186">
        <v>4.5960000000000001</v>
      </c>
      <c r="P6" s="185">
        <v>70.834000000000003</v>
      </c>
      <c r="Q6" s="187">
        <v>4.83</v>
      </c>
    </row>
    <row r="7" spans="1:17" ht="32.25" customHeight="1">
      <c r="A7" s="209" t="s">
        <v>94</v>
      </c>
      <c r="B7" s="189">
        <v>53.866999999999997</v>
      </c>
      <c r="C7" s="190">
        <v>3.6749999999999998</v>
      </c>
      <c r="D7" s="189">
        <v>53.423000000000002</v>
      </c>
      <c r="E7" s="190">
        <v>5.2640000000000002</v>
      </c>
      <c r="F7" s="189">
        <v>54.378</v>
      </c>
      <c r="G7" s="191">
        <v>5.6769999999999996</v>
      </c>
      <c r="H7" s="188"/>
      <c r="I7" s="188"/>
      <c r="J7" s="188"/>
      <c r="K7" s="209" t="s">
        <v>94</v>
      </c>
      <c r="L7" s="189">
        <v>49.905000000000001</v>
      </c>
      <c r="M7" s="190">
        <v>4.125</v>
      </c>
      <c r="N7" s="189">
        <v>45.448</v>
      </c>
      <c r="O7" s="190">
        <v>6.36</v>
      </c>
      <c r="P7" s="189">
        <v>53.674999999999997</v>
      </c>
      <c r="Q7" s="191">
        <v>5.8109999999999999</v>
      </c>
    </row>
    <row r="8" spans="1:17" ht="32.25" customHeight="1">
      <c r="A8" s="209" t="s">
        <v>95</v>
      </c>
      <c r="B8" s="189">
        <v>46.667999999999999</v>
      </c>
      <c r="C8" s="190">
        <v>2.5840000000000001</v>
      </c>
      <c r="D8" s="189">
        <v>50.241999999999997</v>
      </c>
      <c r="E8" s="190">
        <v>4.4450000000000003</v>
      </c>
      <c r="F8" s="189">
        <v>44.070999999999998</v>
      </c>
      <c r="G8" s="191">
        <v>3.6859999999999999</v>
      </c>
      <c r="H8" s="188"/>
      <c r="I8" s="188"/>
      <c r="J8" s="188"/>
      <c r="K8" s="209" t="s">
        <v>95</v>
      </c>
      <c r="L8" s="189">
        <v>44.249000000000002</v>
      </c>
      <c r="M8" s="190">
        <v>2.8969999999999998</v>
      </c>
      <c r="N8" s="189">
        <v>45.26</v>
      </c>
      <c r="O8" s="190">
        <v>5.5250000000000004</v>
      </c>
      <c r="P8" s="189">
        <v>43.737000000000002</v>
      </c>
      <c r="Q8" s="191">
        <v>3.75</v>
      </c>
    </row>
    <row r="9" spans="1:17" ht="32.25" customHeight="1">
      <c r="A9" s="209" t="s">
        <v>96</v>
      </c>
      <c r="B9" s="189">
        <v>42.246000000000002</v>
      </c>
      <c r="C9" s="190">
        <v>6.5259999999999998</v>
      </c>
      <c r="D9" s="189">
        <v>51.993000000000002</v>
      </c>
      <c r="E9" s="190">
        <v>11.212</v>
      </c>
      <c r="F9" s="189">
        <v>36.944000000000003</v>
      </c>
      <c r="G9" s="191">
        <v>8.2040000000000006</v>
      </c>
      <c r="H9" s="188"/>
      <c r="I9" s="188"/>
      <c r="J9" s="188"/>
      <c r="K9" s="209" t="s">
        <v>96</v>
      </c>
      <c r="L9" s="189">
        <v>38.718000000000004</v>
      </c>
      <c r="M9" s="190">
        <v>7.12</v>
      </c>
      <c r="N9" s="189">
        <v>46.244999999999997</v>
      </c>
      <c r="O9" s="190">
        <v>13.976000000000001</v>
      </c>
      <c r="P9" s="189">
        <v>35.966999999999999</v>
      </c>
      <c r="Q9" s="191">
        <v>8.3800000000000008</v>
      </c>
    </row>
    <row r="10" spans="1:17" ht="32.25" customHeight="1">
      <c r="A10" s="209" t="s">
        <v>97</v>
      </c>
      <c r="B10" s="189">
        <v>43.878999999999998</v>
      </c>
      <c r="C10" s="190">
        <v>8.2040000000000006</v>
      </c>
      <c r="D10" s="189">
        <v>49.343000000000004</v>
      </c>
      <c r="E10" s="190">
        <v>13.234</v>
      </c>
      <c r="F10" s="189">
        <v>40.368000000000002</v>
      </c>
      <c r="G10" s="191">
        <v>10.595000000000001</v>
      </c>
      <c r="H10" s="188"/>
      <c r="I10" s="188"/>
      <c r="J10" s="188"/>
      <c r="K10" s="209" t="s">
        <v>97</v>
      </c>
      <c r="L10" s="189">
        <v>40.557000000000002</v>
      </c>
      <c r="M10" s="190">
        <v>9.14</v>
      </c>
      <c r="N10" s="189">
        <v>41.2</v>
      </c>
      <c r="O10" s="190">
        <v>17.600999999999999</v>
      </c>
      <c r="P10" s="189">
        <v>40.314</v>
      </c>
      <c r="Q10" s="191">
        <v>10.760999999999999</v>
      </c>
    </row>
    <row r="11" spans="1:17" ht="32.25" customHeight="1">
      <c r="A11" s="209" t="s">
        <v>98</v>
      </c>
      <c r="B11" s="189">
        <v>26.559000000000001</v>
      </c>
      <c r="C11" s="190">
        <v>5.1479999999999997</v>
      </c>
      <c r="D11" s="189">
        <v>32.801000000000002</v>
      </c>
      <c r="E11" s="190">
        <v>13.727</v>
      </c>
      <c r="F11" s="189">
        <v>25.436</v>
      </c>
      <c r="G11" s="191">
        <v>5.6349999999999998</v>
      </c>
      <c r="H11" s="188"/>
      <c r="I11" s="188"/>
      <c r="J11" s="188"/>
      <c r="K11" s="209" t="s">
        <v>98</v>
      </c>
      <c r="L11" s="189">
        <v>26.042999999999999</v>
      </c>
      <c r="M11" s="190">
        <v>5.2880000000000003</v>
      </c>
      <c r="N11" s="189">
        <v>31.364999999999998</v>
      </c>
      <c r="O11" s="190">
        <v>15.659000000000001</v>
      </c>
      <c r="P11" s="189">
        <v>25.297999999999998</v>
      </c>
      <c r="Q11" s="191">
        <v>5.68</v>
      </c>
    </row>
    <row r="12" spans="1:17" ht="32.25" customHeight="1">
      <c r="A12" s="210" t="s">
        <v>99</v>
      </c>
      <c r="B12" s="192">
        <v>55.006999999999998</v>
      </c>
      <c r="C12" s="193">
        <v>13.36</v>
      </c>
      <c r="D12" s="192">
        <v>60.831000000000003</v>
      </c>
      <c r="E12" s="193">
        <v>30.98</v>
      </c>
      <c r="F12" s="192">
        <v>53.707999999999998</v>
      </c>
      <c r="G12" s="194">
        <v>14.811999999999999</v>
      </c>
      <c r="H12" s="188"/>
      <c r="I12" s="188"/>
      <c r="J12" s="188"/>
      <c r="K12" s="210" t="s">
        <v>99</v>
      </c>
      <c r="L12" s="192">
        <v>50.085000000000001</v>
      </c>
      <c r="M12" s="193">
        <v>14.558</v>
      </c>
      <c r="N12" s="192">
        <v>43.195</v>
      </c>
      <c r="O12" s="193">
        <v>41.835999999999999</v>
      </c>
      <c r="P12" s="192">
        <v>50.978999999999999</v>
      </c>
      <c r="Q12" s="194">
        <v>15.459</v>
      </c>
    </row>
    <row r="13" spans="1:17" ht="30.75" customHeight="1">
      <c r="A13" s="211" t="s">
        <v>105</v>
      </c>
      <c r="B13" s="195">
        <v>55.268000000000001</v>
      </c>
      <c r="C13" s="62"/>
      <c r="D13" s="195">
        <v>62.994</v>
      </c>
      <c r="E13" s="196">
        <v>1.7829999999999999</v>
      </c>
      <c r="F13" s="195">
        <v>48.383000000000003</v>
      </c>
      <c r="G13" s="197">
        <v>1.589</v>
      </c>
      <c r="H13" s="188"/>
      <c r="I13" s="188"/>
      <c r="J13" s="188"/>
      <c r="K13" s="562" t="s">
        <v>105</v>
      </c>
      <c r="L13" s="195">
        <v>50.274000000000001</v>
      </c>
      <c r="M13" s="196">
        <v>0.81</v>
      </c>
      <c r="N13" s="195">
        <v>54.884</v>
      </c>
      <c r="O13" s="196">
        <v>2.5459999999999998</v>
      </c>
      <c r="P13" s="195">
        <v>47.512</v>
      </c>
      <c r="Q13" s="197">
        <v>1.6579999999999999</v>
      </c>
    </row>
    <row r="14" spans="1:17" ht="15" customHeight="1"/>
  </sheetData>
  <mergeCells count="22">
    <mergeCell ref="O4:O5"/>
    <mergeCell ref="G4:G5"/>
    <mergeCell ref="L4:L5"/>
    <mergeCell ref="D4:D5"/>
    <mergeCell ref="M4:M5"/>
    <mergeCell ref="F4:F5"/>
    <mergeCell ref="A1:G1"/>
    <mergeCell ref="K1:Q1"/>
    <mergeCell ref="A3:A5"/>
    <mergeCell ref="B3:C3"/>
    <mergeCell ref="D3:E3"/>
    <mergeCell ref="F3:G3"/>
    <mergeCell ref="K3:K5"/>
    <mergeCell ref="L3:M3"/>
    <mergeCell ref="N3:O3"/>
    <mergeCell ref="P3:Q3"/>
    <mergeCell ref="Q4:Q5"/>
    <mergeCell ref="B4:B5"/>
    <mergeCell ref="C4:C5"/>
    <mergeCell ref="N4:N5"/>
    <mergeCell ref="E4:E5"/>
    <mergeCell ref="P4:P5"/>
  </mergeCells>
  <hyperlinks>
    <hyperlink ref="A1:G1" location="'0'!A1" display="PUISTUTE  KESKMINE  VANUS"/>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colBreaks count="1" manualBreakCount="1">
    <brk id="9"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Töölehed</vt:lpstr>
      </vt:variant>
      <vt:variant>
        <vt:i4>27</vt:i4>
      </vt:variant>
      <vt:variant>
        <vt:lpstr>Nimega vahemikud</vt:lpstr>
      </vt:variant>
      <vt:variant>
        <vt:i4>16</vt:i4>
      </vt:variant>
    </vt:vector>
  </HeadingPairs>
  <TitlesOfParts>
    <vt:vector size="43" baseType="lpstr">
      <vt:lpstr>0</vt:lpstr>
      <vt:lpstr>1.</vt:lpstr>
      <vt:lpstr>2.</vt:lpstr>
      <vt:lpstr>3.</vt:lpstr>
      <vt:lpstr>4.</vt:lpstr>
      <vt:lpstr>4.1</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kontroll</vt:lpstr>
      <vt:lpstr>'14.'!Prindiala</vt:lpstr>
      <vt:lpstr>'18.'!Prindiala</vt:lpstr>
      <vt:lpstr>'22.'!Prindiala</vt:lpstr>
      <vt:lpstr>'23.'!Prindiala</vt:lpstr>
      <vt:lpstr>'6.'!Prindiala</vt:lpstr>
      <vt:lpstr>'12.'!Prinditiitlid</vt:lpstr>
      <vt:lpstr>'13.'!Prinditiitlid</vt:lpstr>
      <vt:lpstr>'14.'!Prinditiitlid</vt:lpstr>
      <vt:lpstr>'15.'!Prinditiitlid</vt:lpstr>
      <vt:lpstr>'16.'!Prinditiitlid</vt:lpstr>
      <vt:lpstr>'17.'!Prinditiitlid</vt:lpstr>
      <vt:lpstr>'18.'!Prinditiitlid</vt:lpstr>
      <vt:lpstr>'22.'!Prinditiitlid</vt:lpstr>
      <vt:lpstr>'23.'!Prinditiitlid</vt:lpstr>
      <vt:lpstr>'4.1'!Prinditiitlid</vt:lpstr>
      <vt:lpstr>'6.'!Prinditiitlid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Tiiu Timmusk</dc:creator>
  <cp:lastModifiedBy>Tiiu Timmusk</cp:lastModifiedBy>
  <cp:lastPrinted>2022-06-03T15:20:50Z</cp:lastPrinted>
  <dcterms:created xsi:type="dcterms:W3CDTF">2017-01-30T09:28:52Z</dcterms:created>
  <dcterms:modified xsi:type="dcterms:W3CDTF">2022-06-07T05:52:26Z</dcterms:modified>
</cp:coreProperties>
</file>