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Sellest_töövihikust"/>
  <xr:revisionPtr revIDLastSave="0" documentId="13_ncr:1_{C8ED1F97-DD8C-4846-A7DF-96803343E37F}" xr6:coauthVersionLast="47" xr6:coauthVersionMax="47" xr10:uidLastSave="{00000000-0000-0000-0000-000000000000}"/>
  <bookViews>
    <workbookView xWindow="-120" yWindow="-120" windowWidth="38640" windowHeight="21240" tabRatio="751" xr2:uid="{00000000-000D-0000-FFFF-FFFF00000000}"/>
  </bookViews>
  <sheets>
    <sheet name="0" sheetId="1" r:id="rId1"/>
    <sheet name="1." sheetId="2" r:id="rId2"/>
    <sheet name="2." sheetId="3" r:id="rId3"/>
    <sheet name="3." sheetId="4" r:id="rId4"/>
    <sheet name="4." sheetId="5" r:id="rId5"/>
    <sheet name="4.1" sheetId="31" r:id="rId6"/>
    <sheet name="5." sheetId="6" r:id="rId7"/>
    <sheet name="6." sheetId="7" r:id="rId8"/>
    <sheet name="7." sheetId="8" r:id="rId9"/>
    <sheet name="8." sheetId="13" r:id="rId10"/>
    <sheet name="9." sheetId="14" r:id="rId11"/>
    <sheet name="10." sheetId="9" r:id="rId12"/>
    <sheet name="11." sheetId="10" r:id="rId13"/>
    <sheet name="12." sheetId="11" r:id="rId14"/>
    <sheet name="13." sheetId="16" r:id="rId15"/>
    <sheet name="14." sheetId="20" r:id="rId16"/>
    <sheet name="15." sheetId="19" r:id="rId17"/>
    <sheet name="16." sheetId="21" r:id="rId18"/>
    <sheet name="17." sheetId="30" r:id="rId19"/>
    <sheet name="18." sheetId="15" r:id="rId20"/>
    <sheet name="19." sheetId="24" r:id="rId21"/>
    <sheet name="20." sheetId="25" r:id="rId22"/>
    <sheet name="21." sheetId="26" r:id="rId23"/>
    <sheet name="22." sheetId="17" r:id="rId24"/>
    <sheet name="23." sheetId="28" r:id="rId25"/>
    <sheet name="24." sheetId="12"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2" l="1"/>
  <c r="N20" i="12"/>
  <c r="I20" i="12"/>
  <c r="G20" i="12"/>
  <c r="E20" i="12"/>
  <c r="C20" i="12"/>
  <c r="B20" i="12"/>
  <c r="C15" i="12" s="1"/>
  <c r="Q19" i="12"/>
  <c r="N19" i="12"/>
  <c r="I19" i="12"/>
  <c r="G19" i="12"/>
  <c r="E19" i="12"/>
  <c r="C19" i="12"/>
  <c r="Q18" i="12"/>
  <c r="N18" i="12"/>
  <c r="I18" i="12"/>
  <c r="G18" i="12"/>
  <c r="E18" i="12"/>
  <c r="C18" i="12"/>
  <c r="Q17" i="12"/>
  <c r="N17" i="12"/>
  <c r="I17" i="12"/>
  <c r="G17" i="12"/>
  <c r="E17" i="12"/>
  <c r="C17" i="12"/>
  <c r="Q16" i="12"/>
  <c r="N16" i="12"/>
  <c r="I16" i="12"/>
  <c r="G16" i="12"/>
  <c r="E16" i="12"/>
  <c r="C16" i="12"/>
  <c r="Q15" i="12"/>
  <c r="N15" i="12"/>
  <c r="I15" i="12"/>
  <c r="G15" i="12"/>
  <c r="E15" i="12"/>
  <c r="Q14" i="12"/>
  <c r="N14" i="12"/>
  <c r="I14" i="12"/>
  <c r="G14" i="12"/>
  <c r="E14" i="12"/>
  <c r="C14" i="12"/>
  <c r="Q13" i="12"/>
  <c r="N13" i="12"/>
  <c r="I13" i="12"/>
  <c r="G13" i="12"/>
  <c r="E13" i="12"/>
  <c r="C13" i="12"/>
  <c r="Q12" i="12"/>
  <c r="N12" i="12"/>
  <c r="I12" i="12"/>
  <c r="G12" i="12"/>
  <c r="E12" i="12"/>
  <c r="C12" i="12"/>
  <c r="Q11" i="12"/>
  <c r="N11" i="12"/>
  <c r="I11" i="12"/>
  <c r="G11" i="12"/>
  <c r="E11" i="12"/>
  <c r="C11" i="12"/>
  <c r="Q10" i="12"/>
  <c r="N10" i="12"/>
  <c r="I10" i="12"/>
  <c r="G10" i="12"/>
  <c r="E10" i="12"/>
  <c r="C10" i="12"/>
  <c r="Q9" i="12"/>
  <c r="N9" i="12"/>
  <c r="I9" i="12"/>
  <c r="G9" i="12"/>
  <c r="E9" i="12"/>
  <c r="C9" i="12"/>
  <c r="Q8" i="12"/>
  <c r="N8" i="12"/>
  <c r="I8" i="12"/>
  <c r="G8" i="12"/>
  <c r="E8" i="12"/>
  <c r="Q7" i="12"/>
  <c r="N7" i="12"/>
  <c r="I7" i="12"/>
  <c r="G7" i="12"/>
  <c r="E7" i="12"/>
  <c r="C7" i="12"/>
  <c r="Q6" i="12"/>
  <c r="N6" i="12"/>
  <c r="I6" i="12"/>
  <c r="G6" i="12"/>
  <c r="E6" i="12"/>
  <c r="C6" i="12"/>
  <c r="Q5" i="12"/>
  <c r="N5" i="12"/>
  <c r="I5" i="12"/>
  <c r="G5" i="12"/>
  <c r="E5" i="12"/>
  <c r="C5" i="12"/>
  <c r="H44" i="28"/>
  <c r="H45" i="28" s="1"/>
  <c r="D44" i="28"/>
  <c r="D45" i="28" s="1"/>
  <c r="H43" i="28"/>
  <c r="D43" i="28"/>
  <c r="H42" i="28"/>
  <c r="D42" i="28"/>
  <c r="H41" i="28"/>
  <c r="D41" i="28"/>
  <c r="H40" i="28"/>
  <c r="D40" i="28"/>
  <c r="H39" i="28"/>
  <c r="D39" i="28"/>
  <c r="H38" i="28"/>
  <c r="D38" i="28"/>
  <c r="H37" i="28"/>
  <c r="D37" i="28"/>
  <c r="H36" i="28"/>
  <c r="D36" i="28"/>
  <c r="H35" i="28"/>
  <c r="D35" i="28"/>
  <c r="H29" i="28"/>
  <c r="H30" i="28" s="1"/>
  <c r="D29" i="28"/>
  <c r="D30" i="28" s="1"/>
  <c r="H28" i="28"/>
  <c r="D28" i="28"/>
  <c r="H27" i="28"/>
  <c r="D27" i="28"/>
  <c r="H26" i="28"/>
  <c r="D26" i="28"/>
  <c r="H25" i="28"/>
  <c r="D25" i="28"/>
  <c r="H24" i="28"/>
  <c r="D24" i="28"/>
  <c r="H23" i="28"/>
  <c r="D23" i="28"/>
  <c r="H22" i="28"/>
  <c r="D22" i="28"/>
  <c r="H21" i="28"/>
  <c r="D21" i="28"/>
  <c r="H20" i="28"/>
  <c r="D20" i="28"/>
  <c r="H14" i="28"/>
  <c r="H15" i="28" s="1"/>
  <c r="D14" i="28"/>
  <c r="H13" i="28"/>
  <c r="D13" i="28"/>
  <c r="H12" i="28"/>
  <c r="D12" i="28"/>
  <c r="H11" i="28"/>
  <c r="D11" i="28"/>
  <c r="D15" i="28" s="1"/>
  <c r="H10" i="28"/>
  <c r="D10" i="28"/>
  <c r="H9" i="28"/>
  <c r="D9" i="28"/>
  <c r="H8" i="28"/>
  <c r="D8" i="28"/>
  <c r="H7" i="28"/>
  <c r="D7" i="28"/>
  <c r="H6" i="28"/>
  <c r="D6" i="28"/>
  <c r="H5" i="28"/>
  <c r="D5" i="28"/>
  <c r="D45" i="17"/>
  <c r="H44" i="17"/>
  <c r="D44" i="17"/>
  <c r="H43" i="17"/>
  <c r="D43" i="17"/>
  <c r="H42" i="17"/>
  <c r="D42" i="17"/>
  <c r="H41" i="17"/>
  <c r="H45" i="17" s="1"/>
  <c r="D41" i="17"/>
  <c r="H40" i="17"/>
  <c r="D40" i="17"/>
  <c r="H39" i="17"/>
  <c r="D39" i="17"/>
  <c r="H38" i="17"/>
  <c r="D38" i="17"/>
  <c r="H37" i="17"/>
  <c r="D37" i="17"/>
  <c r="H36" i="17"/>
  <c r="D36" i="17"/>
  <c r="H35" i="17"/>
  <c r="D35" i="17"/>
  <c r="H29" i="17"/>
  <c r="D29" i="17"/>
  <c r="H28" i="17"/>
  <c r="D28" i="17"/>
  <c r="H27" i="17"/>
  <c r="D27" i="17"/>
  <c r="H26" i="17"/>
  <c r="D26" i="17"/>
  <c r="H25" i="17"/>
  <c r="D25" i="17"/>
  <c r="H24" i="17"/>
  <c r="D24" i="17"/>
  <c r="H23" i="17"/>
  <c r="H30" i="17" s="1"/>
  <c r="D23" i="17"/>
  <c r="D30" i="17" s="1"/>
  <c r="H22" i="17"/>
  <c r="D22" i="17"/>
  <c r="H21" i="17"/>
  <c r="D21" i="17"/>
  <c r="H20" i="17"/>
  <c r="D20" i="17"/>
  <c r="H14" i="17"/>
  <c r="D14" i="17"/>
  <c r="H13" i="17"/>
  <c r="D13" i="17"/>
  <c r="H12" i="17"/>
  <c r="D12" i="17"/>
  <c r="H11" i="17"/>
  <c r="D11" i="17"/>
  <c r="H10" i="17"/>
  <c r="D10" i="17"/>
  <c r="H9" i="17"/>
  <c r="D9" i="17"/>
  <c r="H8" i="17"/>
  <c r="H15" i="17" s="1"/>
  <c r="D8" i="17"/>
  <c r="D15" i="17" s="1"/>
  <c r="H7" i="17"/>
  <c r="D7" i="17"/>
  <c r="H6" i="17"/>
  <c r="D6" i="17"/>
  <c r="H5" i="17"/>
  <c r="D5" i="17"/>
  <c r="A1" i="17"/>
  <c r="I11" i="26"/>
  <c r="F11" i="26"/>
  <c r="C11" i="26"/>
  <c r="I10" i="26"/>
  <c r="F10" i="26"/>
  <c r="C10" i="26"/>
  <c r="I9" i="26"/>
  <c r="F9" i="26"/>
  <c r="C9" i="26"/>
  <c r="I8" i="26"/>
  <c r="F8" i="26"/>
  <c r="C8" i="26"/>
  <c r="I7" i="26"/>
  <c r="F7" i="26"/>
  <c r="C7" i="26"/>
  <c r="I6" i="26"/>
  <c r="F6" i="26"/>
  <c r="C6" i="26"/>
  <c r="I5" i="26"/>
  <c r="I12" i="26" s="1"/>
  <c r="F5" i="26"/>
  <c r="F12" i="26" s="1"/>
  <c r="C5" i="26"/>
  <c r="C12" i="26" s="1"/>
  <c r="J16" i="25"/>
  <c r="F16" i="25"/>
  <c r="B16" i="25"/>
  <c r="L13" i="25"/>
  <c r="J13" i="25"/>
  <c r="H13" i="25"/>
  <c r="I9" i="25" s="1"/>
  <c r="F13" i="25"/>
  <c r="G11" i="25" s="1"/>
  <c r="M12" i="25"/>
  <c r="K12" i="25"/>
  <c r="D12" i="25"/>
  <c r="E12" i="25" s="1"/>
  <c r="B12" i="25"/>
  <c r="M11" i="25"/>
  <c r="K11" i="25"/>
  <c r="D11" i="25"/>
  <c r="E11" i="25" s="1"/>
  <c r="B11" i="25"/>
  <c r="M10" i="25"/>
  <c r="K10" i="25"/>
  <c r="D10" i="25"/>
  <c r="E10" i="25" s="1"/>
  <c r="B10" i="25"/>
  <c r="M9" i="25"/>
  <c r="K9" i="25"/>
  <c r="G9" i="25"/>
  <c r="D9" i="25"/>
  <c r="B9" i="25"/>
  <c r="M8" i="25"/>
  <c r="K8" i="25"/>
  <c r="G8" i="25"/>
  <c r="D8" i="25"/>
  <c r="B8" i="25"/>
  <c r="M7" i="25"/>
  <c r="K7" i="25"/>
  <c r="I7" i="25"/>
  <c r="G7" i="25"/>
  <c r="D7" i="25"/>
  <c r="B7" i="25"/>
  <c r="M6" i="25"/>
  <c r="M13" i="25" s="1"/>
  <c r="K6" i="25"/>
  <c r="K13" i="25" s="1"/>
  <c r="G6" i="25"/>
  <c r="D6" i="25"/>
  <c r="D13" i="25" s="1"/>
  <c r="B6" i="25"/>
  <c r="G30" i="24"/>
  <c r="H30" i="24" s="1"/>
  <c r="H28" i="24"/>
  <c r="G28" i="24"/>
  <c r="G29" i="24" s="1"/>
  <c r="G26" i="24"/>
  <c r="E26" i="24"/>
  <c r="G25" i="24"/>
  <c r="E25" i="24"/>
  <c r="C25" i="24"/>
  <c r="C26" i="24" s="1"/>
  <c r="H24" i="24"/>
  <c r="F24" i="24"/>
  <c r="C24" i="24"/>
  <c r="D24" i="24" s="1"/>
  <c r="H23" i="24"/>
  <c r="F23" i="24"/>
  <c r="D23" i="24"/>
  <c r="C23" i="24"/>
  <c r="H22" i="24"/>
  <c r="F22" i="24"/>
  <c r="C22" i="24"/>
  <c r="H21" i="24"/>
  <c r="F21" i="24"/>
  <c r="C21" i="24"/>
  <c r="H20" i="24"/>
  <c r="F20" i="24"/>
  <c r="C20" i="24"/>
  <c r="D20" i="24" s="1"/>
  <c r="H19" i="24"/>
  <c r="F19" i="24"/>
  <c r="C19" i="24"/>
  <c r="H18" i="24"/>
  <c r="F18" i="24"/>
  <c r="C18" i="24"/>
  <c r="D18" i="24" s="1"/>
  <c r="H17" i="24"/>
  <c r="F17" i="24"/>
  <c r="C17" i="24"/>
  <c r="D17" i="24" s="1"/>
  <c r="H16" i="24"/>
  <c r="F16" i="24"/>
  <c r="D16" i="24"/>
  <c r="C16" i="24"/>
  <c r="H15" i="24"/>
  <c r="F15" i="24"/>
  <c r="C15" i="24"/>
  <c r="H14" i="24"/>
  <c r="F14" i="24"/>
  <c r="C14" i="24"/>
  <c r="H13" i="24"/>
  <c r="F13" i="24"/>
  <c r="C13" i="24"/>
  <c r="D13" i="24" s="1"/>
  <c r="H12" i="24"/>
  <c r="F12" i="24"/>
  <c r="C12" i="24"/>
  <c r="H11" i="24"/>
  <c r="F11" i="24"/>
  <c r="C11" i="24"/>
  <c r="D11" i="24" s="1"/>
  <c r="H10" i="24"/>
  <c r="F10" i="24"/>
  <c r="C10" i="24"/>
  <c r="D10" i="24" s="1"/>
  <c r="H9" i="24"/>
  <c r="F9" i="24"/>
  <c r="D9" i="24"/>
  <c r="C9" i="24"/>
  <c r="H8" i="24"/>
  <c r="F8" i="24"/>
  <c r="C8" i="24"/>
  <c r="H7" i="24"/>
  <c r="F7" i="24"/>
  <c r="C7" i="24"/>
  <c r="H6" i="24"/>
  <c r="H25" i="24" s="1"/>
  <c r="F6" i="24"/>
  <c r="F25" i="24" s="1"/>
  <c r="C6" i="24"/>
  <c r="D6" i="24" s="1"/>
  <c r="S71" i="15"/>
  <c r="R71" i="15"/>
  <c r="Q71" i="15"/>
  <c r="P71" i="15"/>
  <c r="S70" i="15"/>
  <c r="R70" i="15"/>
  <c r="Q70" i="15"/>
  <c r="P70" i="15"/>
  <c r="S69" i="15"/>
  <c r="R69" i="15"/>
  <c r="Q69" i="15"/>
  <c r="P69" i="15"/>
  <c r="S68" i="15"/>
  <c r="R68" i="15"/>
  <c r="Q68" i="15"/>
  <c r="P68" i="15"/>
  <c r="S67" i="15"/>
  <c r="R67" i="15"/>
  <c r="Q67" i="15"/>
  <c r="P67" i="15"/>
  <c r="S66" i="15"/>
  <c r="R66" i="15"/>
  <c r="Q66" i="15"/>
  <c r="P66" i="15"/>
  <c r="S65" i="15"/>
  <c r="R65" i="15"/>
  <c r="Q65" i="15"/>
  <c r="P65" i="15"/>
  <c r="S64" i="15"/>
  <c r="R64" i="15"/>
  <c r="Q64" i="15"/>
  <c r="P64" i="15"/>
  <c r="S63" i="15"/>
  <c r="R63" i="15"/>
  <c r="Q63" i="15"/>
  <c r="P63" i="15"/>
  <c r="S62" i="15"/>
  <c r="R62" i="15"/>
  <c r="Q62" i="15"/>
  <c r="P62" i="15"/>
  <c r="S61" i="15"/>
  <c r="R61" i="15"/>
  <c r="Q61" i="15"/>
  <c r="P61" i="15"/>
  <c r="S60" i="15"/>
  <c r="R60" i="15"/>
  <c r="Q60" i="15"/>
  <c r="P60" i="15"/>
  <c r="S59" i="15"/>
  <c r="R59" i="15"/>
  <c r="Q59" i="15"/>
  <c r="P59" i="15"/>
  <c r="S58" i="15"/>
  <c r="R58" i="15"/>
  <c r="Q58" i="15"/>
  <c r="P58" i="15"/>
  <c r="S57" i="15"/>
  <c r="R57" i="15"/>
  <c r="Q57" i="15"/>
  <c r="P57" i="15"/>
  <c r="S56" i="15"/>
  <c r="R56" i="15"/>
  <c r="Q56" i="15"/>
  <c r="P56" i="15"/>
  <c r="S55" i="15"/>
  <c r="R55" i="15"/>
  <c r="Q55" i="15"/>
  <c r="P55" i="15"/>
  <c r="S54" i="15"/>
  <c r="R54" i="15"/>
  <c r="Q54" i="15"/>
  <c r="P54" i="15"/>
  <c r="D54" i="15"/>
  <c r="C54" i="15"/>
  <c r="S53" i="15"/>
  <c r="R53" i="15"/>
  <c r="Q53" i="15"/>
  <c r="P53" i="15"/>
  <c r="D53" i="15"/>
  <c r="C53" i="15"/>
  <c r="S52" i="15"/>
  <c r="R52" i="15"/>
  <c r="Q52" i="15"/>
  <c r="P52" i="15"/>
  <c r="D52" i="15"/>
  <c r="C52" i="15"/>
  <c r="S51" i="15"/>
  <c r="R51" i="15"/>
  <c r="Q51" i="15"/>
  <c r="P51" i="15"/>
  <c r="D51" i="15"/>
  <c r="C51" i="15"/>
  <c r="S50" i="15"/>
  <c r="R50" i="15"/>
  <c r="Q50" i="15"/>
  <c r="P50" i="15"/>
  <c r="D50" i="15"/>
  <c r="C50" i="15"/>
  <c r="S49" i="15"/>
  <c r="R49" i="15"/>
  <c r="Q49" i="15"/>
  <c r="P49" i="15"/>
  <c r="D49" i="15"/>
  <c r="C49" i="15"/>
  <c r="S48" i="15"/>
  <c r="R48" i="15"/>
  <c r="Q48" i="15"/>
  <c r="P48" i="15"/>
  <c r="D48" i="15"/>
  <c r="C48" i="15"/>
  <c r="S47" i="15"/>
  <c r="R47" i="15"/>
  <c r="Q47" i="15"/>
  <c r="P47" i="15"/>
  <c r="D47" i="15"/>
  <c r="C47" i="15"/>
  <c r="S46" i="15"/>
  <c r="R46" i="15"/>
  <c r="Q46" i="15"/>
  <c r="P46" i="15"/>
  <c r="D46" i="15"/>
  <c r="C46" i="15"/>
  <c r="S45" i="15"/>
  <c r="R45" i="15"/>
  <c r="Q45" i="15"/>
  <c r="P45" i="15"/>
  <c r="D45" i="15"/>
  <c r="C45" i="15"/>
  <c r="X41" i="15"/>
  <c r="U41" i="15"/>
  <c r="R41" i="15"/>
  <c r="K41" i="15"/>
  <c r="H41" i="15"/>
  <c r="E41" i="15"/>
  <c r="X40" i="15"/>
  <c r="X42" i="15" s="1"/>
  <c r="U40" i="15"/>
  <c r="U42" i="15" s="1"/>
  <c r="R40" i="15"/>
  <c r="R42" i="15" s="1"/>
  <c r="K40" i="15"/>
  <c r="K42" i="15" s="1"/>
  <c r="H40" i="15"/>
  <c r="E40" i="15"/>
  <c r="X39" i="15"/>
  <c r="U39" i="15"/>
  <c r="R39" i="15"/>
  <c r="K39" i="15"/>
  <c r="H39" i="15"/>
  <c r="E39" i="15"/>
  <c r="X38" i="15"/>
  <c r="U38" i="15"/>
  <c r="R38" i="15"/>
  <c r="K38" i="15"/>
  <c r="H38" i="15"/>
  <c r="E38" i="15"/>
  <c r="X37" i="15"/>
  <c r="U37" i="15"/>
  <c r="R37" i="15"/>
  <c r="K37" i="15"/>
  <c r="H37" i="15"/>
  <c r="E37" i="15"/>
  <c r="X36" i="15"/>
  <c r="U36" i="15"/>
  <c r="R36" i="15"/>
  <c r="K36" i="15"/>
  <c r="H36" i="15"/>
  <c r="E36" i="15"/>
  <c r="X35" i="15"/>
  <c r="U35" i="15"/>
  <c r="R35" i="15"/>
  <c r="K35" i="15"/>
  <c r="H35" i="15"/>
  <c r="H42" i="15" s="1"/>
  <c r="E35" i="15"/>
  <c r="E42" i="15" s="1"/>
  <c r="X34" i="15"/>
  <c r="U34" i="15"/>
  <c r="R34" i="15"/>
  <c r="K34" i="15"/>
  <c r="H34" i="15"/>
  <c r="E34" i="15"/>
  <c r="X33" i="15"/>
  <c r="U33" i="15"/>
  <c r="R33" i="15"/>
  <c r="K33" i="15"/>
  <c r="H33" i="15"/>
  <c r="E33" i="15"/>
  <c r="X32" i="15"/>
  <c r="U32" i="15"/>
  <c r="R32" i="15"/>
  <c r="K32" i="15"/>
  <c r="H32" i="15"/>
  <c r="E32" i="15"/>
  <c r="X31" i="15"/>
  <c r="U31" i="15"/>
  <c r="R31" i="15"/>
  <c r="K31" i="15"/>
  <c r="H31" i="15"/>
  <c r="E31" i="15"/>
  <c r="X30" i="15"/>
  <c r="U30" i="15"/>
  <c r="R30" i="15"/>
  <c r="K30" i="15"/>
  <c r="H30" i="15"/>
  <c r="E30" i="15"/>
  <c r="X29" i="15"/>
  <c r="U29" i="15"/>
  <c r="R29" i="15"/>
  <c r="K29" i="15"/>
  <c r="H29" i="15"/>
  <c r="E29" i="15"/>
  <c r="X28" i="15"/>
  <c r="U28" i="15"/>
  <c r="R28" i="15"/>
  <c r="K28" i="15"/>
  <c r="H28" i="15"/>
  <c r="E28" i="15"/>
  <c r="X27" i="15"/>
  <c r="U27" i="15"/>
  <c r="R27" i="15"/>
  <c r="K27" i="15"/>
  <c r="H27" i="15"/>
  <c r="E27" i="15"/>
  <c r="X26" i="15"/>
  <c r="U26" i="15"/>
  <c r="R26" i="15"/>
  <c r="K26" i="15"/>
  <c r="H26" i="15"/>
  <c r="E26" i="15"/>
  <c r="X25" i="15"/>
  <c r="U25" i="15"/>
  <c r="R25" i="15"/>
  <c r="K25" i="15"/>
  <c r="H25" i="15"/>
  <c r="E25" i="15"/>
  <c r="X24" i="15"/>
  <c r="U24" i="15"/>
  <c r="R24" i="15"/>
  <c r="K24" i="15"/>
  <c r="H24" i="15"/>
  <c r="E24" i="15"/>
  <c r="X23" i="15"/>
  <c r="U23" i="15"/>
  <c r="R23" i="15"/>
  <c r="K23" i="15"/>
  <c r="H23" i="15"/>
  <c r="E23" i="15"/>
  <c r="X22" i="15"/>
  <c r="U22" i="15"/>
  <c r="R22" i="15"/>
  <c r="K22" i="15"/>
  <c r="H22" i="15"/>
  <c r="E22" i="15"/>
  <c r="X21" i="15"/>
  <c r="U21" i="15"/>
  <c r="R21" i="15"/>
  <c r="K21" i="15"/>
  <c r="H21" i="15"/>
  <c r="E21" i="15"/>
  <c r="X20" i="15"/>
  <c r="U20" i="15"/>
  <c r="R20" i="15"/>
  <c r="K20" i="15"/>
  <c r="H20" i="15"/>
  <c r="E20" i="15"/>
  <c r="X19" i="15"/>
  <c r="U19" i="15"/>
  <c r="R19" i="15"/>
  <c r="K19" i="15"/>
  <c r="H19" i="15"/>
  <c r="E19" i="15"/>
  <c r="X18" i="15"/>
  <c r="U18" i="15"/>
  <c r="R18" i="15"/>
  <c r="K18" i="15"/>
  <c r="H18" i="15"/>
  <c r="E18" i="15"/>
  <c r="X17" i="15"/>
  <c r="U17" i="15"/>
  <c r="R17" i="15"/>
  <c r="K17" i="15"/>
  <c r="H17" i="15"/>
  <c r="E17" i="15"/>
  <c r="X16" i="15"/>
  <c r="U16" i="15"/>
  <c r="R16" i="15"/>
  <c r="K16" i="15"/>
  <c r="H16" i="15"/>
  <c r="E16" i="15"/>
  <c r="X15" i="15"/>
  <c r="U15" i="15"/>
  <c r="R15" i="15"/>
  <c r="K15" i="15"/>
  <c r="H15" i="15"/>
  <c r="E15" i="15"/>
  <c r="X14" i="15"/>
  <c r="U14" i="15"/>
  <c r="R14" i="15"/>
  <c r="K14" i="15"/>
  <c r="H14" i="15"/>
  <c r="E14" i="15"/>
  <c r="X13" i="15"/>
  <c r="U13" i="15"/>
  <c r="R13" i="15"/>
  <c r="K13" i="15"/>
  <c r="H13" i="15"/>
  <c r="E13" i="15"/>
  <c r="X12" i="15"/>
  <c r="U12" i="15"/>
  <c r="R12" i="15"/>
  <c r="K12" i="15"/>
  <c r="H12" i="15"/>
  <c r="E12" i="15"/>
  <c r="X11" i="15"/>
  <c r="U11" i="15"/>
  <c r="R11" i="15"/>
  <c r="K11" i="15"/>
  <c r="H11" i="15"/>
  <c r="E11" i="15"/>
  <c r="X10" i="15"/>
  <c r="U10" i="15"/>
  <c r="R10" i="15"/>
  <c r="K10" i="15"/>
  <c r="H10" i="15"/>
  <c r="E10" i="15"/>
  <c r="X9" i="15"/>
  <c r="U9" i="15"/>
  <c r="R9" i="15"/>
  <c r="K9" i="15"/>
  <c r="H9" i="15"/>
  <c r="E9" i="15"/>
  <c r="X8" i="15"/>
  <c r="U8" i="15"/>
  <c r="R8" i="15"/>
  <c r="K8" i="15"/>
  <c r="H8" i="15"/>
  <c r="E8" i="15"/>
  <c r="X7" i="15"/>
  <c r="U7" i="15"/>
  <c r="R7" i="15"/>
  <c r="K7" i="15"/>
  <c r="H7" i="15"/>
  <c r="E7" i="15"/>
  <c r="X6" i="15"/>
  <c r="U6" i="15"/>
  <c r="R6" i="15"/>
  <c r="K6" i="15"/>
  <c r="H6" i="15"/>
  <c r="E6" i="15"/>
  <c r="BB39" i="21"/>
  <c r="H39" i="21"/>
  <c r="BB38" i="21"/>
  <c r="AY38" i="21"/>
  <c r="AV38" i="21"/>
  <c r="AS38" i="21"/>
  <c r="AP38" i="21"/>
  <c r="AM38" i="21"/>
  <c r="AJ38" i="21"/>
  <c r="AG38" i="21"/>
  <c r="Z38" i="21"/>
  <c r="W38" i="21"/>
  <c r="T38" i="21"/>
  <c r="Q38" i="21"/>
  <c r="N38" i="21"/>
  <c r="K38" i="21"/>
  <c r="H38" i="21"/>
  <c r="E38" i="21"/>
  <c r="BB37" i="21"/>
  <c r="AY37" i="21"/>
  <c r="AV37" i="21"/>
  <c r="AS37" i="21"/>
  <c r="AP37" i="21"/>
  <c r="AM37" i="21"/>
  <c r="AJ37" i="21"/>
  <c r="AG37" i="21"/>
  <c r="Z37" i="21"/>
  <c r="W37" i="21"/>
  <c r="T37" i="21"/>
  <c r="Q37" i="21"/>
  <c r="N37" i="21"/>
  <c r="K37" i="21"/>
  <c r="H37" i="21"/>
  <c r="E37" i="21"/>
  <c r="BB36" i="21"/>
  <c r="AY36" i="21"/>
  <c r="AV36" i="21"/>
  <c r="AS36" i="21"/>
  <c r="AP36" i="21"/>
  <c r="AM36" i="21"/>
  <c r="AJ36" i="21"/>
  <c r="AG36" i="21"/>
  <c r="Z36" i="21"/>
  <c r="W36" i="21"/>
  <c r="T36" i="21"/>
  <c r="Q36" i="21"/>
  <c r="N36" i="21"/>
  <c r="K36" i="21"/>
  <c r="H36" i="21"/>
  <c r="E36" i="21"/>
  <c r="BB35" i="21"/>
  <c r="AY35" i="21"/>
  <c r="AS35" i="21"/>
  <c r="AP35" i="21"/>
  <c r="AM35" i="21"/>
  <c r="AJ35" i="21"/>
  <c r="AG35" i="21"/>
  <c r="AG39" i="21" s="1"/>
  <c r="Z35" i="21"/>
  <c r="W35" i="21"/>
  <c r="Q35" i="21"/>
  <c r="N35" i="21"/>
  <c r="K35" i="21"/>
  <c r="H35" i="21"/>
  <c r="E35" i="21"/>
  <c r="BB34" i="21"/>
  <c r="AY34" i="21"/>
  <c r="AV34" i="21"/>
  <c r="AS34" i="21"/>
  <c r="AP34" i="21"/>
  <c r="AM34" i="21"/>
  <c r="AJ34" i="21"/>
  <c r="AJ39" i="21" s="1"/>
  <c r="AG34" i="21"/>
  <c r="Z34" i="21"/>
  <c r="W34" i="21"/>
  <c r="T34" i="21"/>
  <c r="Q34" i="21"/>
  <c r="N34" i="21"/>
  <c r="K34" i="21"/>
  <c r="K39" i="21" s="1"/>
  <c r="H34" i="21"/>
  <c r="E34" i="21"/>
  <c r="BB33" i="21"/>
  <c r="AY33" i="21"/>
  <c r="AV33" i="21"/>
  <c r="AS33" i="21"/>
  <c r="AP33" i="21"/>
  <c r="AM33" i="21"/>
  <c r="AJ33" i="21"/>
  <c r="AG33" i="21"/>
  <c r="Z33" i="21"/>
  <c r="W33" i="21"/>
  <c r="T33" i="21"/>
  <c r="Q33" i="21"/>
  <c r="N33" i="21"/>
  <c r="N39" i="21" s="1"/>
  <c r="K33" i="21"/>
  <c r="H33" i="21"/>
  <c r="E33" i="21"/>
  <c r="BB32" i="21"/>
  <c r="AY32" i="21"/>
  <c r="AY39" i="21" s="1"/>
  <c r="AV32" i="21"/>
  <c r="AV39" i="21" s="1"/>
  <c r="AS32" i="21"/>
  <c r="AS39" i="21" s="1"/>
  <c r="AP32" i="21"/>
  <c r="AP39" i="21" s="1"/>
  <c r="AM32" i="21"/>
  <c r="AM39" i="21" s="1"/>
  <c r="AJ32" i="21"/>
  <c r="AG32" i="21"/>
  <c r="Z32" i="21"/>
  <c r="Z39" i="21" s="1"/>
  <c r="W32" i="21"/>
  <c r="W39" i="21" s="1"/>
  <c r="T32" i="21"/>
  <c r="T39" i="21" s="1"/>
  <c r="Q32" i="21"/>
  <c r="Q39" i="21" s="1"/>
  <c r="N32" i="21"/>
  <c r="K32" i="21"/>
  <c r="H32" i="21"/>
  <c r="E32" i="21"/>
  <c r="E39" i="21" s="1"/>
  <c r="BB26" i="21"/>
  <c r="H26" i="21"/>
  <c r="BB25" i="21"/>
  <c r="AY25" i="21"/>
  <c r="AV25" i="21"/>
  <c r="AS25" i="21"/>
  <c r="AP25" i="21"/>
  <c r="AM25" i="21"/>
  <c r="AJ25" i="21"/>
  <c r="AG25" i="21"/>
  <c r="Z25" i="21"/>
  <c r="W25" i="21"/>
  <c r="T25" i="21"/>
  <c r="Q25" i="21"/>
  <c r="N25" i="21"/>
  <c r="K25" i="21"/>
  <c r="H25" i="21"/>
  <c r="E25" i="21"/>
  <c r="BB24" i="21"/>
  <c r="AY24" i="21"/>
  <c r="AV24" i="21"/>
  <c r="AS24" i="21"/>
  <c r="AP24" i="21"/>
  <c r="AM24" i="21"/>
  <c r="AJ24" i="21"/>
  <c r="AG24" i="21"/>
  <c r="Z24" i="21"/>
  <c r="W24" i="21"/>
  <c r="T24" i="21"/>
  <c r="Q24" i="21"/>
  <c r="N24" i="21"/>
  <c r="K24" i="21"/>
  <c r="H24" i="21"/>
  <c r="E24" i="21"/>
  <c r="BB23" i="21"/>
  <c r="AY23" i="21"/>
  <c r="AV23" i="21"/>
  <c r="AS23" i="21"/>
  <c r="AP23" i="21"/>
  <c r="AM23" i="21"/>
  <c r="AJ23" i="21"/>
  <c r="AG23" i="21"/>
  <c r="Z23" i="21"/>
  <c r="W23" i="21"/>
  <c r="T23" i="21"/>
  <c r="Q23" i="21"/>
  <c r="N23" i="21"/>
  <c r="K23" i="21"/>
  <c r="H23" i="21"/>
  <c r="E23" i="21"/>
  <c r="BB22" i="21"/>
  <c r="AY22" i="21"/>
  <c r="AS22" i="21"/>
  <c r="AP22" i="21"/>
  <c r="AM22" i="21"/>
  <c r="AJ22" i="21"/>
  <c r="AG22" i="21"/>
  <c r="AG26" i="21" s="1"/>
  <c r="Z22" i="21"/>
  <c r="W22" i="21"/>
  <c r="Q22" i="21"/>
  <c r="N22" i="21"/>
  <c r="K22" i="21"/>
  <c r="H22" i="21"/>
  <c r="E22" i="21"/>
  <c r="BB21" i="21"/>
  <c r="AY21" i="21"/>
  <c r="AV21" i="21"/>
  <c r="AS21" i="21"/>
  <c r="AP21" i="21"/>
  <c r="AM21" i="21"/>
  <c r="AJ21" i="21"/>
  <c r="AJ26" i="21" s="1"/>
  <c r="AG21" i="21"/>
  <c r="Z21" i="21"/>
  <c r="W21" i="21"/>
  <c r="T21" i="21"/>
  <c r="Q21" i="21"/>
  <c r="N21" i="21"/>
  <c r="K21" i="21"/>
  <c r="K26" i="21" s="1"/>
  <c r="H21" i="21"/>
  <c r="E21" i="21"/>
  <c r="BB20" i="21"/>
  <c r="AY20" i="21"/>
  <c r="AV20" i="21"/>
  <c r="AS20" i="21"/>
  <c r="AP20" i="21"/>
  <c r="AM20" i="21"/>
  <c r="AJ20" i="21"/>
  <c r="AG20" i="21"/>
  <c r="Z20" i="21"/>
  <c r="W20" i="21"/>
  <c r="T20" i="21"/>
  <c r="Q20" i="21"/>
  <c r="N20" i="21"/>
  <c r="N26" i="21" s="1"/>
  <c r="K20" i="21"/>
  <c r="H20" i="21"/>
  <c r="E20" i="21"/>
  <c r="BB19" i="21"/>
  <c r="AY19" i="21"/>
  <c r="AY26" i="21" s="1"/>
  <c r="AV19" i="21"/>
  <c r="AV26" i="21" s="1"/>
  <c r="AS19" i="21"/>
  <c r="AS26" i="21" s="1"/>
  <c r="AP19" i="21"/>
  <c r="AP26" i="21" s="1"/>
  <c r="AM19" i="21"/>
  <c r="AM26" i="21" s="1"/>
  <c r="AJ19" i="21"/>
  <c r="AG19" i="21"/>
  <c r="Z19" i="21"/>
  <c r="Z26" i="21" s="1"/>
  <c r="W19" i="21"/>
  <c r="W26" i="21" s="1"/>
  <c r="T19" i="21"/>
  <c r="T26" i="21" s="1"/>
  <c r="Q19" i="21"/>
  <c r="Q26" i="21" s="1"/>
  <c r="N19" i="21"/>
  <c r="K19" i="21"/>
  <c r="H19" i="21"/>
  <c r="E19" i="21"/>
  <c r="E26" i="21" s="1"/>
  <c r="BB13" i="21"/>
  <c r="H13" i="21"/>
  <c r="BB12" i="21"/>
  <c r="AY12" i="21"/>
  <c r="AV12" i="21"/>
  <c r="AS12" i="21"/>
  <c r="AP12" i="21"/>
  <c r="AM12" i="21"/>
  <c r="AJ12" i="21"/>
  <c r="AG12" i="21"/>
  <c r="Z12" i="21"/>
  <c r="W12" i="21"/>
  <c r="T12" i="21"/>
  <c r="Q12" i="21"/>
  <c r="N12" i="21"/>
  <c r="K12" i="21"/>
  <c r="H12" i="21"/>
  <c r="E12" i="21"/>
  <c r="BB11" i="21"/>
  <c r="AY11" i="21"/>
  <c r="AV11" i="21"/>
  <c r="AS11" i="21"/>
  <c r="AP11" i="21"/>
  <c r="AM11" i="21"/>
  <c r="AJ11" i="21"/>
  <c r="AG11" i="21"/>
  <c r="Z11" i="21"/>
  <c r="W11" i="21"/>
  <c r="T11" i="21"/>
  <c r="Q11" i="21"/>
  <c r="N11" i="21"/>
  <c r="K11" i="21"/>
  <c r="H11" i="21"/>
  <c r="E11" i="21"/>
  <c r="BB10" i="21"/>
  <c r="AY10" i="21"/>
  <c r="AV10" i="21"/>
  <c r="AS10" i="21"/>
  <c r="AP10" i="21"/>
  <c r="AM10" i="21"/>
  <c r="AJ10" i="21"/>
  <c r="AG10" i="21"/>
  <c r="Z10" i="21"/>
  <c r="W10" i="21"/>
  <c r="T10" i="21"/>
  <c r="Q10" i="21"/>
  <c r="N10" i="21"/>
  <c r="K10" i="21"/>
  <c r="H10" i="21"/>
  <c r="E10" i="21"/>
  <c r="BB9" i="21"/>
  <c r="AY9" i="21"/>
  <c r="AS9" i="21"/>
  <c r="AP9" i="21"/>
  <c r="AM9" i="21"/>
  <c r="AJ9" i="21"/>
  <c r="AG9" i="21"/>
  <c r="AG13" i="21" s="1"/>
  <c r="Z9" i="21"/>
  <c r="W9" i="21"/>
  <c r="Q9" i="21"/>
  <c r="N9" i="21"/>
  <c r="K9" i="21"/>
  <c r="H9" i="21"/>
  <c r="E9" i="21"/>
  <c r="BB8" i="21"/>
  <c r="AY8" i="21"/>
  <c r="AV8" i="21"/>
  <c r="AS8" i="21"/>
  <c r="AP8" i="21"/>
  <c r="AM8" i="21"/>
  <c r="AJ8" i="21"/>
  <c r="AJ13" i="21" s="1"/>
  <c r="AG8" i="21"/>
  <c r="Z8" i="21"/>
  <c r="W8" i="21"/>
  <c r="T8" i="21"/>
  <c r="Q8" i="21"/>
  <c r="N8" i="21"/>
  <c r="K8" i="21"/>
  <c r="K13" i="21" s="1"/>
  <c r="H8" i="21"/>
  <c r="E8" i="21"/>
  <c r="BB7" i="21"/>
  <c r="AY7" i="21"/>
  <c r="AV7" i="21"/>
  <c r="AS7" i="21"/>
  <c r="AP7" i="21"/>
  <c r="AM7" i="21"/>
  <c r="AJ7" i="21"/>
  <c r="AG7" i="21"/>
  <c r="Z7" i="21"/>
  <c r="W7" i="21"/>
  <c r="T7" i="21"/>
  <c r="Q7" i="21"/>
  <c r="N7" i="21"/>
  <c r="N13" i="21" s="1"/>
  <c r="K7" i="21"/>
  <c r="H7" i="21"/>
  <c r="E7" i="21"/>
  <c r="BB6" i="21"/>
  <c r="AY6" i="21"/>
  <c r="AY13" i="21" s="1"/>
  <c r="AV6" i="21"/>
  <c r="AV13" i="21" s="1"/>
  <c r="AS6" i="21"/>
  <c r="AS13" i="21" s="1"/>
  <c r="AP6" i="21"/>
  <c r="AP13" i="21" s="1"/>
  <c r="AM6" i="21"/>
  <c r="AM13" i="21" s="1"/>
  <c r="AJ6" i="21"/>
  <c r="AG6" i="21"/>
  <c r="Z6" i="21"/>
  <c r="Z13" i="21" s="1"/>
  <c r="W6" i="21"/>
  <c r="W13" i="21" s="1"/>
  <c r="T6" i="21"/>
  <c r="T13" i="21" s="1"/>
  <c r="Q6" i="21"/>
  <c r="Q13" i="21" s="1"/>
  <c r="N6" i="21"/>
  <c r="K6" i="21"/>
  <c r="H6" i="21"/>
  <c r="E6" i="21"/>
  <c r="E13" i="21" s="1"/>
  <c r="X38" i="20"/>
  <c r="U38" i="20"/>
  <c r="R38" i="20"/>
  <c r="O38" i="20"/>
  <c r="L38" i="20"/>
  <c r="I38" i="20"/>
  <c r="F38" i="20"/>
  <c r="C38" i="20"/>
  <c r="X37" i="20"/>
  <c r="U37" i="20"/>
  <c r="R37" i="20"/>
  <c r="O37" i="20"/>
  <c r="L37" i="20"/>
  <c r="I37" i="20"/>
  <c r="F37" i="20"/>
  <c r="C37" i="20"/>
  <c r="X36" i="20"/>
  <c r="U36" i="20"/>
  <c r="R36" i="20"/>
  <c r="O36" i="20"/>
  <c r="L36" i="20"/>
  <c r="I36" i="20"/>
  <c r="F36" i="20"/>
  <c r="C36" i="20"/>
  <c r="X35" i="20"/>
  <c r="U35" i="20"/>
  <c r="R35" i="20"/>
  <c r="O35" i="20"/>
  <c r="L35" i="20"/>
  <c r="I35" i="20"/>
  <c r="F35" i="20"/>
  <c r="C35" i="20"/>
  <c r="X34" i="20"/>
  <c r="U34" i="20"/>
  <c r="R34" i="20"/>
  <c r="O34" i="20"/>
  <c r="L34" i="20"/>
  <c r="I34" i="20"/>
  <c r="F34" i="20"/>
  <c r="C34" i="20"/>
  <c r="X33" i="20"/>
  <c r="U33" i="20"/>
  <c r="R33" i="20"/>
  <c r="O33" i="20"/>
  <c r="L33" i="20"/>
  <c r="I33" i="20"/>
  <c r="F33" i="20"/>
  <c r="C33" i="20"/>
  <c r="X32" i="20"/>
  <c r="X39" i="20" s="1"/>
  <c r="U32" i="20"/>
  <c r="U39" i="20" s="1"/>
  <c r="R32" i="20"/>
  <c r="R39" i="20" s="1"/>
  <c r="O32" i="20"/>
  <c r="O39" i="20" s="1"/>
  <c r="L32" i="20"/>
  <c r="L39" i="20" s="1"/>
  <c r="I32" i="20"/>
  <c r="I39" i="20" s="1"/>
  <c r="F32" i="20"/>
  <c r="F39" i="20" s="1"/>
  <c r="C32" i="20"/>
  <c r="C39" i="20" s="1"/>
  <c r="X25" i="20"/>
  <c r="U25" i="20"/>
  <c r="R25" i="20"/>
  <c r="O25" i="20"/>
  <c r="L25" i="20"/>
  <c r="I25" i="20"/>
  <c r="I26" i="20" s="1"/>
  <c r="F25" i="20"/>
  <c r="C25" i="20"/>
  <c r="X24" i="20"/>
  <c r="U24" i="20"/>
  <c r="R24" i="20"/>
  <c r="O24" i="20"/>
  <c r="L24" i="20"/>
  <c r="I24" i="20"/>
  <c r="F24" i="20"/>
  <c r="C24" i="20"/>
  <c r="X23" i="20"/>
  <c r="U23" i="20"/>
  <c r="R23" i="20"/>
  <c r="O23" i="20"/>
  <c r="L23" i="20"/>
  <c r="I23" i="20"/>
  <c r="F23" i="20"/>
  <c r="C23" i="20"/>
  <c r="X22" i="20"/>
  <c r="U22" i="20"/>
  <c r="R22" i="20"/>
  <c r="O22" i="20"/>
  <c r="L22" i="20"/>
  <c r="I22" i="20"/>
  <c r="F22" i="20"/>
  <c r="C22" i="20"/>
  <c r="X21" i="20"/>
  <c r="U21" i="20"/>
  <c r="R21" i="20"/>
  <c r="O21" i="20"/>
  <c r="L21" i="20"/>
  <c r="I21" i="20"/>
  <c r="F21" i="20"/>
  <c r="C21" i="20"/>
  <c r="X20" i="20"/>
  <c r="U20" i="20"/>
  <c r="R20" i="20"/>
  <c r="O20" i="20"/>
  <c r="L20" i="20"/>
  <c r="I20" i="20"/>
  <c r="F20" i="20"/>
  <c r="C20" i="20"/>
  <c r="X19" i="20"/>
  <c r="X26" i="20" s="1"/>
  <c r="U19" i="20"/>
  <c r="U26" i="20" s="1"/>
  <c r="R19" i="20"/>
  <c r="R26" i="20" s="1"/>
  <c r="O19" i="20"/>
  <c r="O26" i="20" s="1"/>
  <c r="L19" i="20"/>
  <c r="L26" i="20" s="1"/>
  <c r="I19" i="20"/>
  <c r="F19" i="20"/>
  <c r="F26" i="20" s="1"/>
  <c r="C19" i="20"/>
  <c r="C26" i="20" s="1"/>
  <c r="X12" i="20"/>
  <c r="U12" i="20"/>
  <c r="R12" i="20"/>
  <c r="O12" i="20"/>
  <c r="L12" i="20"/>
  <c r="I12" i="20"/>
  <c r="F12" i="20"/>
  <c r="C12" i="20"/>
  <c r="X11" i="20"/>
  <c r="U11" i="20"/>
  <c r="R11" i="20"/>
  <c r="O11" i="20"/>
  <c r="L11" i="20"/>
  <c r="I11" i="20"/>
  <c r="F11" i="20"/>
  <c r="C11" i="20"/>
  <c r="X10" i="20"/>
  <c r="U10" i="20"/>
  <c r="R10" i="20"/>
  <c r="O10" i="20"/>
  <c r="L10" i="20"/>
  <c r="I10" i="20"/>
  <c r="F10" i="20"/>
  <c r="C10" i="20"/>
  <c r="X9" i="20"/>
  <c r="U9" i="20"/>
  <c r="R9" i="20"/>
  <c r="O9" i="20"/>
  <c r="L9" i="20"/>
  <c r="I9" i="20"/>
  <c r="F9" i="20"/>
  <c r="C9" i="20"/>
  <c r="X8" i="20"/>
  <c r="U8" i="20"/>
  <c r="R8" i="20"/>
  <c r="O8" i="20"/>
  <c r="L8" i="20"/>
  <c r="I8" i="20"/>
  <c r="F8" i="20"/>
  <c r="C8" i="20"/>
  <c r="X7" i="20"/>
  <c r="U7" i="20"/>
  <c r="R7" i="20"/>
  <c r="O7" i="20"/>
  <c r="L7" i="20"/>
  <c r="I7" i="20"/>
  <c r="F7" i="20"/>
  <c r="C7" i="20"/>
  <c r="X6" i="20"/>
  <c r="X13" i="20" s="1"/>
  <c r="U6" i="20"/>
  <c r="U13" i="20" s="1"/>
  <c r="R6" i="20"/>
  <c r="R13" i="20" s="1"/>
  <c r="O6" i="20"/>
  <c r="O13" i="20" s="1"/>
  <c r="L6" i="20"/>
  <c r="L13" i="20" s="1"/>
  <c r="I6" i="20"/>
  <c r="I13" i="20" s="1"/>
  <c r="F6" i="20"/>
  <c r="F13" i="20" s="1"/>
  <c r="C6" i="20"/>
  <c r="C13" i="20" s="1"/>
  <c r="AX62" i="16"/>
  <c r="AU62" i="16"/>
  <c r="AR62" i="16"/>
  <c r="AO62" i="16"/>
  <c r="AL62" i="16"/>
  <c r="AI62" i="16"/>
  <c r="AF62" i="16"/>
  <c r="AC62" i="16"/>
  <c r="X62" i="16"/>
  <c r="U62" i="16"/>
  <c r="R62" i="16"/>
  <c r="O62" i="16"/>
  <c r="L62" i="16"/>
  <c r="I62" i="16"/>
  <c r="F62" i="16"/>
  <c r="C62" i="16"/>
  <c r="AX61" i="16"/>
  <c r="AU61" i="16"/>
  <c r="AR61" i="16"/>
  <c r="AO61" i="16"/>
  <c r="AL61" i="16"/>
  <c r="AI61" i="16"/>
  <c r="AF61" i="16"/>
  <c r="AC61" i="16"/>
  <c r="X61" i="16"/>
  <c r="U61" i="16"/>
  <c r="R61" i="16"/>
  <c r="O61" i="16"/>
  <c r="L61" i="16"/>
  <c r="I61" i="16"/>
  <c r="F61" i="16"/>
  <c r="C61" i="16"/>
  <c r="AX60" i="16"/>
  <c r="AU60" i="16"/>
  <c r="AR60" i="16"/>
  <c r="AO60" i="16"/>
  <c r="AL60" i="16"/>
  <c r="AI60" i="16"/>
  <c r="AF60" i="16"/>
  <c r="AC60" i="16"/>
  <c r="X60" i="16"/>
  <c r="U60" i="16"/>
  <c r="R60" i="16"/>
  <c r="O60" i="16"/>
  <c r="L60" i="16"/>
  <c r="I60" i="16"/>
  <c r="F60" i="16"/>
  <c r="C60" i="16"/>
  <c r="AX59" i="16"/>
  <c r="AU59" i="16"/>
  <c r="AR59" i="16"/>
  <c r="AO59" i="16"/>
  <c r="AL59" i="16"/>
  <c r="AI59" i="16"/>
  <c r="AF59" i="16"/>
  <c r="AC59" i="16"/>
  <c r="X59" i="16"/>
  <c r="U59" i="16"/>
  <c r="R59" i="16"/>
  <c r="O59" i="16"/>
  <c r="L59" i="16"/>
  <c r="I59" i="16"/>
  <c r="F59" i="16"/>
  <c r="C59" i="16"/>
  <c r="AX58" i="16"/>
  <c r="AU58" i="16"/>
  <c r="AR58" i="16"/>
  <c r="AO58" i="16"/>
  <c r="AL58" i="16"/>
  <c r="AI58" i="16"/>
  <c r="AF58" i="16"/>
  <c r="AC58" i="16"/>
  <c r="X58" i="16"/>
  <c r="U58" i="16"/>
  <c r="R58" i="16"/>
  <c r="O58" i="16"/>
  <c r="L58" i="16"/>
  <c r="I58" i="16"/>
  <c r="F58" i="16"/>
  <c r="C58" i="16"/>
  <c r="AX57" i="16"/>
  <c r="AU57" i="16"/>
  <c r="AR57" i="16"/>
  <c r="AO57" i="16"/>
  <c r="AL57" i="16"/>
  <c r="AI57" i="16"/>
  <c r="AF57" i="16"/>
  <c r="AC57" i="16"/>
  <c r="X57" i="16"/>
  <c r="U57" i="16"/>
  <c r="R57" i="16"/>
  <c r="O57" i="16"/>
  <c r="L57" i="16"/>
  <c r="I57" i="16"/>
  <c r="F57" i="16"/>
  <c r="C57" i="16"/>
  <c r="AX56" i="16"/>
  <c r="AU56" i="16"/>
  <c r="AR56" i="16"/>
  <c r="AO56" i="16"/>
  <c r="AL56" i="16"/>
  <c r="AI56" i="16"/>
  <c r="AF56" i="16"/>
  <c r="AC56" i="16"/>
  <c r="X56" i="16"/>
  <c r="U56" i="16"/>
  <c r="R56" i="16"/>
  <c r="O56" i="16"/>
  <c r="L56" i="16"/>
  <c r="I56" i="16"/>
  <c r="F56" i="16"/>
  <c r="C56" i="16"/>
  <c r="AX55" i="16"/>
  <c r="AU55" i="16"/>
  <c r="AR55" i="16"/>
  <c r="AO55" i="16"/>
  <c r="AL55" i="16"/>
  <c r="AI55" i="16"/>
  <c r="AF55" i="16"/>
  <c r="AC55" i="16"/>
  <c r="X55" i="16"/>
  <c r="U55" i="16"/>
  <c r="R55" i="16"/>
  <c r="O55" i="16"/>
  <c r="L55" i="16"/>
  <c r="I55" i="16"/>
  <c r="F55" i="16"/>
  <c r="C55" i="16"/>
  <c r="AX54" i="16"/>
  <c r="AU54" i="16"/>
  <c r="AR54" i="16"/>
  <c r="AO54" i="16"/>
  <c r="AL54" i="16"/>
  <c r="AI54" i="16"/>
  <c r="AF54" i="16"/>
  <c r="AC54" i="16"/>
  <c r="X54" i="16"/>
  <c r="U54" i="16"/>
  <c r="R54" i="16"/>
  <c r="O54" i="16"/>
  <c r="L54" i="16"/>
  <c r="I54" i="16"/>
  <c r="F54" i="16"/>
  <c r="C54" i="16"/>
  <c r="AX53" i="16"/>
  <c r="AU53" i="16"/>
  <c r="AR53" i="16"/>
  <c r="AO53" i="16"/>
  <c r="AL53" i="16"/>
  <c r="AI53" i="16"/>
  <c r="AF53" i="16"/>
  <c r="AC53" i="16"/>
  <c r="X53" i="16"/>
  <c r="U53" i="16"/>
  <c r="R53" i="16"/>
  <c r="O53" i="16"/>
  <c r="L53" i="16"/>
  <c r="I53" i="16"/>
  <c r="F53" i="16"/>
  <c r="C53" i="16"/>
  <c r="AX52" i="16"/>
  <c r="AU52" i="16"/>
  <c r="AR52" i="16"/>
  <c r="AO52" i="16"/>
  <c r="AO63" i="16" s="1"/>
  <c r="AL52" i="16"/>
  <c r="AI52" i="16"/>
  <c r="AF52" i="16"/>
  <c r="AC52" i="16"/>
  <c r="X52" i="16"/>
  <c r="U52" i="16"/>
  <c r="R52" i="16"/>
  <c r="O52" i="16"/>
  <c r="L52" i="16"/>
  <c r="I52" i="16"/>
  <c r="F52" i="16"/>
  <c r="C52" i="16"/>
  <c r="AX51" i="16"/>
  <c r="AU51" i="16"/>
  <c r="AR51" i="16"/>
  <c r="AO51" i="16"/>
  <c r="AL51" i="16"/>
  <c r="AI51" i="16"/>
  <c r="AF51" i="16"/>
  <c r="AC51" i="16"/>
  <c r="X51" i="16"/>
  <c r="U51" i="16"/>
  <c r="R51" i="16"/>
  <c r="O51" i="16"/>
  <c r="L51" i="16"/>
  <c r="I51" i="16"/>
  <c r="F51" i="16"/>
  <c r="C51" i="16"/>
  <c r="AX50" i="16"/>
  <c r="AU50" i="16"/>
  <c r="AR50" i="16"/>
  <c r="AO50" i="16"/>
  <c r="AL50" i="16"/>
  <c r="AI50" i="16"/>
  <c r="AF50" i="16"/>
  <c r="AC50" i="16"/>
  <c r="X50" i="16"/>
  <c r="U50" i="16"/>
  <c r="R50" i="16"/>
  <c r="O50" i="16"/>
  <c r="L50" i="16"/>
  <c r="I50" i="16"/>
  <c r="F50" i="16"/>
  <c r="C50" i="16"/>
  <c r="AX49" i="16"/>
  <c r="AU49" i="16"/>
  <c r="AR49" i="16"/>
  <c r="AO49" i="16"/>
  <c r="AL49" i="16"/>
  <c r="AL63" i="16" s="1"/>
  <c r="AI49" i="16"/>
  <c r="AI63" i="16" s="1"/>
  <c r="AF49" i="16"/>
  <c r="AF63" i="16" s="1"/>
  <c r="AC49" i="16"/>
  <c r="X49" i="16"/>
  <c r="U49" i="16"/>
  <c r="R49" i="16"/>
  <c r="R63" i="16" s="1"/>
  <c r="O49" i="16"/>
  <c r="O63" i="16" s="1"/>
  <c r="L49" i="16"/>
  <c r="L63" i="16" s="1"/>
  <c r="I49" i="16"/>
  <c r="I63" i="16" s="1"/>
  <c r="F49" i="16"/>
  <c r="C49" i="16"/>
  <c r="AX48" i="16"/>
  <c r="AX63" i="16" s="1"/>
  <c r="AU48" i="16"/>
  <c r="AU63" i="16" s="1"/>
  <c r="AR48" i="16"/>
  <c r="AR63" i="16" s="1"/>
  <c r="AO48" i="16"/>
  <c r="AL48" i="16"/>
  <c r="AI48" i="16"/>
  <c r="AF48" i="16"/>
  <c r="AC48" i="16"/>
  <c r="AC63" i="16" s="1"/>
  <c r="X48" i="16"/>
  <c r="X63" i="16" s="1"/>
  <c r="U48" i="16"/>
  <c r="U63" i="16" s="1"/>
  <c r="R48" i="16"/>
  <c r="O48" i="16"/>
  <c r="L48" i="16"/>
  <c r="I48" i="16"/>
  <c r="F48" i="16"/>
  <c r="F63" i="16" s="1"/>
  <c r="C48" i="16"/>
  <c r="C63" i="16" s="1"/>
  <c r="AX41" i="16"/>
  <c r="AU41" i="16"/>
  <c r="AR41" i="16"/>
  <c r="AO41" i="16"/>
  <c r="AL41" i="16"/>
  <c r="AI41" i="16"/>
  <c r="AF41" i="16"/>
  <c r="AC41" i="16"/>
  <c r="X41" i="16"/>
  <c r="U41" i="16"/>
  <c r="R41" i="16"/>
  <c r="O41" i="16"/>
  <c r="L41" i="16"/>
  <c r="I41" i="16"/>
  <c r="F41" i="16"/>
  <c r="C41" i="16"/>
  <c r="AX40" i="16"/>
  <c r="AU40" i="16"/>
  <c r="AR40" i="16"/>
  <c r="AO40" i="16"/>
  <c r="AL40" i="16"/>
  <c r="AI40" i="16"/>
  <c r="AF40" i="16"/>
  <c r="AC40" i="16"/>
  <c r="X40" i="16"/>
  <c r="U40" i="16"/>
  <c r="R40" i="16"/>
  <c r="O40" i="16"/>
  <c r="L40" i="16"/>
  <c r="I40" i="16"/>
  <c r="F40" i="16"/>
  <c r="C40" i="16"/>
  <c r="AX39" i="16"/>
  <c r="AU39" i="16"/>
  <c r="AR39" i="16"/>
  <c r="AO39" i="16"/>
  <c r="AL39" i="16"/>
  <c r="AI39" i="16"/>
  <c r="AF39" i="16"/>
  <c r="AC39" i="16"/>
  <c r="X39" i="16"/>
  <c r="U39" i="16"/>
  <c r="R39" i="16"/>
  <c r="O39" i="16"/>
  <c r="L39" i="16"/>
  <c r="I39" i="16"/>
  <c r="F39" i="16"/>
  <c r="C39" i="16"/>
  <c r="AX38" i="16"/>
  <c r="AU38" i="16"/>
  <c r="AR38" i="16"/>
  <c r="AO38" i="16"/>
  <c r="AL38" i="16"/>
  <c r="AI38" i="16"/>
  <c r="AF38" i="16"/>
  <c r="AC38" i="16"/>
  <c r="X38" i="16"/>
  <c r="U38" i="16"/>
  <c r="R38" i="16"/>
  <c r="O38" i="16"/>
  <c r="L38" i="16"/>
  <c r="I38" i="16"/>
  <c r="F38" i="16"/>
  <c r="C38" i="16"/>
  <c r="AX37" i="16"/>
  <c r="AU37" i="16"/>
  <c r="AR37" i="16"/>
  <c r="AO37" i="16"/>
  <c r="AL37" i="16"/>
  <c r="AI37" i="16"/>
  <c r="AF37" i="16"/>
  <c r="AC37" i="16"/>
  <c r="X37" i="16"/>
  <c r="U37" i="16"/>
  <c r="R37" i="16"/>
  <c r="O37" i="16"/>
  <c r="L37" i="16"/>
  <c r="I37" i="16"/>
  <c r="F37" i="16"/>
  <c r="C37" i="16"/>
  <c r="AX36" i="16"/>
  <c r="AU36" i="16"/>
  <c r="AR36" i="16"/>
  <c r="AO36" i="16"/>
  <c r="AL36" i="16"/>
  <c r="AI36" i="16"/>
  <c r="AF36" i="16"/>
  <c r="AC36" i="16"/>
  <c r="X36" i="16"/>
  <c r="U36" i="16"/>
  <c r="R36" i="16"/>
  <c r="O36" i="16"/>
  <c r="L36" i="16"/>
  <c r="I36" i="16"/>
  <c r="F36" i="16"/>
  <c r="C36" i="16"/>
  <c r="AX35" i="16"/>
  <c r="AU35" i="16"/>
  <c r="AR35" i="16"/>
  <c r="AO35" i="16"/>
  <c r="AL35" i="16"/>
  <c r="AI35" i="16"/>
  <c r="AF35" i="16"/>
  <c r="AC35" i="16"/>
  <c r="X35" i="16"/>
  <c r="U35" i="16"/>
  <c r="R35" i="16"/>
  <c r="O35" i="16"/>
  <c r="L35" i="16"/>
  <c r="I35" i="16"/>
  <c r="F35" i="16"/>
  <c r="C35" i="16"/>
  <c r="AX34" i="16"/>
  <c r="AU34" i="16"/>
  <c r="AR34" i="16"/>
  <c r="AO34" i="16"/>
  <c r="AL34" i="16"/>
  <c r="AI34" i="16"/>
  <c r="AF34" i="16"/>
  <c r="AC34" i="16"/>
  <c r="X34" i="16"/>
  <c r="U34" i="16"/>
  <c r="R34" i="16"/>
  <c r="O34" i="16"/>
  <c r="L34" i="16"/>
  <c r="I34" i="16"/>
  <c r="F34" i="16"/>
  <c r="C34" i="16"/>
  <c r="AX33" i="16"/>
  <c r="AU33" i="16"/>
  <c r="AR33" i="16"/>
  <c r="AO33" i="16"/>
  <c r="AL33" i="16"/>
  <c r="AI33" i="16"/>
  <c r="AF33" i="16"/>
  <c r="AC33" i="16"/>
  <c r="X33" i="16"/>
  <c r="U33" i="16"/>
  <c r="R33" i="16"/>
  <c r="O33" i="16"/>
  <c r="L33" i="16"/>
  <c r="I33" i="16"/>
  <c r="F33" i="16"/>
  <c r="C33" i="16"/>
  <c r="AX32" i="16"/>
  <c r="AU32" i="16"/>
  <c r="AR32" i="16"/>
  <c r="AO32" i="16"/>
  <c r="AL32" i="16"/>
  <c r="AI32" i="16"/>
  <c r="AF32" i="16"/>
  <c r="AC32" i="16"/>
  <c r="X32" i="16"/>
  <c r="U32" i="16"/>
  <c r="R32" i="16"/>
  <c r="O32" i="16"/>
  <c r="L32" i="16"/>
  <c r="I32" i="16"/>
  <c r="F32" i="16"/>
  <c r="C32" i="16"/>
  <c r="AX31" i="16"/>
  <c r="AU31" i="16"/>
  <c r="AR31" i="16"/>
  <c r="AO31" i="16"/>
  <c r="AL31" i="16"/>
  <c r="AI31" i="16"/>
  <c r="AF31" i="16"/>
  <c r="AC31" i="16"/>
  <c r="X31" i="16"/>
  <c r="U31" i="16"/>
  <c r="R31" i="16"/>
  <c r="O31" i="16"/>
  <c r="L31" i="16"/>
  <c r="I31" i="16"/>
  <c r="F31" i="16"/>
  <c r="C31" i="16"/>
  <c r="AX30" i="16"/>
  <c r="AU30" i="16"/>
  <c r="AR30" i="16"/>
  <c r="AO30" i="16"/>
  <c r="AL30" i="16"/>
  <c r="AI30" i="16"/>
  <c r="AF30" i="16"/>
  <c r="AC30" i="16"/>
  <c r="X30" i="16"/>
  <c r="U30" i="16"/>
  <c r="R30" i="16"/>
  <c r="O30" i="16"/>
  <c r="L30" i="16"/>
  <c r="I30" i="16"/>
  <c r="F30" i="16"/>
  <c r="C30" i="16"/>
  <c r="AX29" i="16"/>
  <c r="AU29" i="16"/>
  <c r="AR29" i="16"/>
  <c r="AO29" i="16"/>
  <c r="AL29" i="16"/>
  <c r="AI29" i="16"/>
  <c r="AF29" i="16"/>
  <c r="AC29" i="16"/>
  <c r="X29" i="16"/>
  <c r="U29" i="16"/>
  <c r="R29" i="16"/>
  <c r="O29" i="16"/>
  <c r="L29" i="16"/>
  <c r="I29" i="16"/>
  <c r="F29" i="16"/>
  <c r="C29" i="16"/>
  <c r="AX28" i="16"/>
  <c r="AX42" i="16" s="1"/>
  <c r="AU28" i="16"/>
  <c r="AU42" i="16" s="1"/>
  <c r="AR28" i="16"/>
  <c r="AR42" i="16" s="1"/>
  <c r="AO28" i="16"/>
  <c r="AL28" i="16"/>
  <c r="AI28" i="16"/>
  <c r="AF28" i="16"/>
  <c r="AF42" i="16" s="1"/>
  <c r="AC28" i="16"/>
  <c r="AC42" i="16" s="1"/>
  <c r="X28" i="16"/>
  <c r="X42" i="16" s="1"/>
  <c r="U28" i="16"/>
  <c r="U42" i="16" s="1"/>
  <c r="R28" i="16"/>
  <c r="O28" i="16"/>
  <c r="L28" i="16"/>
  <c r="I28" i="16"/>
  <c r="I42" i="16" s="1"/>
  <c r="F28" i="16"/>
  <c r="F42" i="16" s="1"/>
  <c r="C28" i="16"/>
  <c r="C42" i="16" s="1"/>
  <c r="AX27" i="16"/>
  <c r="AU27" i="16"/>
  <c r="AR27" i="16"/>
  <c r="AO27" i="16"/>
  <c r="AO42" i="16" s="1"/>
  <c r="AL27" i="16"/>
  <c r="AL42" i="16" s="1"/>
  <c r="AI27" i="16"/>
  <c r="AI42" i="16" s="1"/>
  <c r="AF27" i="16"/>
  <c r="AC27" i="16"/>
  <c r="X27" i="16"/>
  <c r="U27" i="16"/>
  <c r="R27" i="16"/>
  <c r="R42" i="16" s="1"/>
  <c r="O27" i="16"/>
  <c r="O42" i="16" s="1"/>
  <c r="L27" i="16"/>
  <c r="L42" i="16" s="1"/>
  <c r="I27" i="16"/>
  <c r="F27" i="16"/>
  <c r="C27" i="16"/>
  <c r="AX20" i="16"/>
  <c r="AU20" i="16"/>
  <c r="AR20" i="16"/>
  <c r="AO20" i="16"/>
  <c r="AL20" i="16"/>
  <c r="AI20" i="16"/>
  <c r="AF20" i="16"/>
  <c r="AC20" i="16"/>
  <c r="X20" i="16"/>
  <c r="U20" i="16"/>
  <c r="R20" i="16"/>
  <c r="O20" i="16"/>
  <c r="L20" i="16"/>
  <c r="I20" i="16"/>
  <c r="F20" i="16"/>
  <c r="C20" i="16"/>
  <c r="AX19" i="16"/>
  <c r="AU19" i="16"/>
  <c r="AR19" i="16"/>
  <c r="AO19" i="16"/>
  <c r="AL19" i="16"/>
  <c r="AI19" i="16"/>
  <c r="AF19" i="16"/>
  <c r="AC19" i="16"/>
  <c r="X19" i="16"/>
  <c r="U19" i="16"/>
  <c r="R19" i="16"/>
  <c r="O19" i="16"/>
  <c r="L19" i="16"/>
  <c r="I19" i="16"/>
  <c r="F19" i="16"/>
  <c r="C19" i="16"/>
  <c r="AX18" i="16"/>
  <c r="AU18" i="16"/>
  <c r="AR18" i="16"/>
  <c r="AO18" i="16"/>
  <c r="AL18" i="16"/>
  <c r="AI18" i="16"/>
  <c r="AF18" i="16"/>
  <c r="AC18" i="16"/>
  <c r="X18" i="16"/>
  <c r="U18" i="16"/>
  <c r="R18" i="16"/>
  <c r="O18" i="16"/>
  <c r="L18" i="16"/>
  <c r="I18" i="16"/>
  <c r="F18" i="16"/>
  <c r="C18" i="16"/>
  <c r="AX17" i="16"/>
  <c r="AU17" i="16"/>
  <c r="AR17" i="16"/>
  <c r="AO17" i="16"/>
  <c r="AL17" i="16"/>
  <c r="AI17" i="16"/>
  <c r="AF17" i="16"/>
  <c r="AC17" i="16"/>
  <c r="X17" i="16"/>
  <c r="U17" i="16"/>
  <c r="R17" i="16"/>
  <c r="O17" i="16"/>
  <c r="L17" i="16"/>
  <c r="I17" i="16"/>
  <c r="F17" i="16"/>
  <c r="C17" i="16"/>
  <c r="AX16" i="16"/>
  <c r="AU16" i="16"/>
  <c r="AR16" i="16"/>
  <c r="AO16" i="16"/>
  <c r="AL16" i="16"/>
  <c r="AI16" i="16"/>
  <c r="AF16" i="16"/>
  <c r="AC16" i="16"/>
  <c r="X16" i="16"/>
  <c r="U16" i="16"/>
  <c r="R16" i="16"/>
  <c r="O16" i="16"/>
  <c r="L16" i="16"/>
  <c r="I16" i="16"/>
  <c r="F16" i="16"/>
  <c r="C16" i="16"/>
  <c r="AX15" i="16"/>
  <c r="AU15" i="16"/>
  <c r="AR15" i="16"/>
  <c r="AO15" i="16"/>
  <c r="AL15" i="16"/>
  <c r="AI15" i="16"/>
  <c r="AF15" i="16"/>
  <c r="AC15" i="16"/>
  <c r="X15" i="16"/>
  <c r="U15" i="16"/>
  <c r="R15" i="16"/>
  <c r="O15" i="16"/>
  <c r="L15" i="16"/>
  <c r="I15" i="16"/>
  <c r="F15" i="16"/>
  <c r="C15" i="16"/>
  <c r="AX14" i="16"/>
  <c r="AU14" i="16"/>
  <c r="AR14" i="16"/>
  <c r="AO14" i="16"/>
  <c r="AL14" i="16"/>
  <c r="AI14" i="16"/>
  <c r="AF14" i="16"/>
  <c r="AC14" i="16"/>
  <c r="X14" i="16"/>
  <c r="U14" i="16"/>
  <c r="R14" i="16"/>
  <c r="O14" i="16"/>
  <c r="L14" i="16"/>
  <c r="I14" i="16"/>
  <c r="F14" i="16"/>
  <c r="C14" i="16"/>
  <c r="AX13" i="16"/>
  <c r="AU13" i="16"/>
  <c r="AR13" i="16"/>
  <c r="AO13" i="16"/>
  <c r="AL13" i="16"/>
  <c r="AI13" i="16"/>
  <c r="AF13" i="16"/>
  <c r="AC13" i="16"/>
  <c r="X13" i="16"/>
  <c r="U13" i="16"/>
  <c r="R13" i="16"/>
  <c r="O13" i="16"/>
  <c r="L13" i="16"/>
  <c r="I13" i="16"/>
  <c r="F13" i="16"/>
  <c r="C13" i="16"/>
  <c r="AX12" i="16"/>
  <c r="AU12" i="16"/>
  <c r="AR12" i="16"/>
  <c r="AO12" i="16"/>
  <c r="AL12" i="16"/>
  <c r="AI12" i="16"/>
  <c r="AF12" i="16"/>
  <c r="AC12" i="16"/>
  <c r="X12" i="16"/>
  <c r="U12" i="16"/>
  <c r="R12" i="16"/>
  <c r="O12" i="16"/>
  <c r="L12" i="16"/>
  <c r="I12" i="16"/>
  <c r="F12" i="16"/>
  <c r="C12" i="16"/>
  <c r="AX11" i="16"/>
  <c r="AU11" i="16"/>
  <c r="AR11" i="16"/>
  <c r="AO11" i="16"/>
  <c r="AL11" i="16"/>
  <c r="AI11" i="16"/>
  <c r="AF11" i="16"/>
  <c r="AC11" i="16"/>
  <c r="X11" i="16"/>
  <c r="U11" i="16"/>
  <c r="R11" i="16"/>
  <c r="O11" i="16"/>
  <c r="L11" i="16"/>
  <c r="I11" i="16"/>
  <c r="F11" i="16"/>
  <c r="C11" i="16"/>
  <c r="AX10" i="16"/>
  <c r="AU10" i="16"/>
  <c r="AR10" i="16"/>
  <c r="AO10" i="16"/>
  <c r="AL10" i="16"/>
  <c r="AI10" i="16"/>
  <c r="AF10" i="16"/>
  <c r="AC10" i="16"/>
  <c r="X10" i="16"/>
  <c r="U10" i="16"/>
  <c r="R10" i="16"/>
  <c r="O10" i="16"/>
  <c r="L10" i="16"/>
  <c r="I10" i="16"/>
  <c r="F10" i="16"/>
  <c r="C10" i="16"/>
  <c r="AX9" i="16"/>
  <c r="AU9" i="16"/>
  <c r="AR9" i="16"/>
  <c r="AO9" i="16"/>
  <c r="AL9" i="16"/>
  <c r="AI9" i="16"/>
  <c r="AF9" i="16"/>
  <c r="AC9" i="16"/>
  <c r="X9" i="16"/>
  <c r="U9" i="16"/>
  <c r="R9" i="16"/>
  <c r="O9" i="16"/>
  <c r="L9" i="16"/>
  <c r="I9" i="16"/>
  <c r="F9" i="16"/>
  <c r="C9" i="16"/>
  <c r="AX8" i="16"/>
  <c r="AU8" i="16"/>
  <c r="AR8" i="16"/>
  <c r="AO8" i="16"/>
  <c r="AL8" i="16"/>
  <c r="AI8" i="16"/>
  <c r="AF8" i="16"/>
  <c r="AC8" i="16"/>
  <c r="X8" i="16"/>
  <c r="U8" i="16"/>
  <c r="R8" i="16"/>
  <c r="O8" i="16"/>
  <c r="L8" i="16"/>
  <c r="I8" i="16"/>
  <c r="F8" i="16"/>
  <c r="C8" i="16"/>
  <c r="AX7" i="16"/>
  <c r="AU7" i="16"/>
  <c r="AR7" i="16"/>
  <c r="AR21" i="16" s="1"/>
  <c r="AO7" i="16"/>
  <c r="AO21" i="16" s="1"/>
  <c r="AL7" i="16"/>
  <c r="AL21" i="16" s="1"/>
  <c r="AI7" i="16"/>
  <c r="AF7" i="16"/>
  <c r="AC7" i="16"/>
  <c r="X7" i="16"/>
  <c r="U7" i="16"/>
  <c r="U21" i="16" s="1"/>
  <c r="R7" i="16"/>
  <c r="R21" i="16" s="1"/>
  <c r="O7" i="16"/>
  <c r="O21" i="16" s="1"/>
  <c r="L7" i="16"/>
  <c r="L21" i="16" s="1"/>
  <c r="I7" i="16"/>
  <c r="F7" i="16"/>
  <c r="C7" i="16"/>
  <c r="AX6" i="16"/>
  <c r="AX21" i="16" s="1"/>
  <c r="AU6" i="16"/>
  <c r="AU21" i="16" s="1"/>
  <c r="AR6" i="16"/>
  <c r="AO6" i="16"/>
  <c r="AL6" i="16"/>
  <c r="AI6" i="16"/>
  <c r="AI21" i="16" s="1"/>
  <c r="AF6" i="16"/>
  <c r="AF21" i="16" s="1"/>
  <c r="AC6" i="16"/>
  <c r="AC21" i="16" s="1"/>
  <c r="X6" i="16"/>
  <c r="X21" i="16" s="1"/>
  <c r="U6" i="16"/>
  <c r="R6" i="16"/>
  <c r="O6" i="16"/>
  <c r="L6" i="16"/>
  <c r="I6" i="16"/>
  <c r="I21" i="16" s="1"/>
  <c r="F6" i="16"/>
  <c r="F21" i="16" s="1"/>
  <c r="C6" i="16"/>
  <c r="C21" i="16" s="1"/>
  <c r="T35" i="11"/>
  <c r="Q35" i="11"/>
  <c r="N35" i="11"/>
  <c r="I35" i="11"/>
  <c r="F35" i="11"/>
  <c r="C35" i="11"/>
  <c r="T34" i="11"/>
  <c r="Q34" i="11"/>
  <c r="N34" i="11"/>
  <c r="I34" i="11"/>
  <c r="F34" i="11"/>
  <c r="C34" i="11"/>
  <c r="T33" i="11"/>
  <c r="Q33" i="11"/>
  <c r="N33" i="11"/>
  <c r="I33" i="11"/>
  <c r="F33" i="11"/>
  <c r="C33" i="11"/>
  <c r="T32" i="11"/>
  <c r="Q32" i="11"/>
  <c r="N32" i="11"/>
  <c r="I32" i="11"/>
  <c r="F32" i="11"/>
  <c r="C32" i="11"/>
  <c r="T31" i="11"/>
  <c r="Q31" i="11"/>
  <c r="N31" i="11"/>
  <c r="I31" i="11"/>
  <c r="F31" i="11"/>
  <c r="C31" i="11"/>
  <c r="T30" i="11"/>
  <c r="Q30" i="11"/>
  <c r="N30" i="11"/>
  <c r="I30" i="11"/>
  <c r="F30" i="11"/>
  <c r="C30" i="11"/>
  <c r="T29" i="11"/>
  <c r="T36" i="11" s="1"/>
  <c r="Q29" i="11"/>
  <c r="Q36" i="11" s="1"/>
  <c r="N29" i="11"/>
  <c r="N36" i="11" s="1"/>
  <c r="I29" i="11"/>
  <c r="I36" i="11" s="1"/>
  <c r="F29" i="11"/>
  <c r="F36" i="11" s="1"/>
  <c r="C29" i="11"/>
  <c r="C36" i="11" s="1"/>
  <c r="T24" i="11"/>
  <c r="T23" i="11"/>
  <c r="Q23" i="11"/>
  <c r="N23" i="11"/>
  <c r="I23" i="11"/>
  <c r="F23" i="11"/>
  <c r="C23" i="11"/>
  <c r="T22" i="11"/>
  <c r="Q22" i="11"/>
  <c r="N22" i="11"/>
  <c r="I22" i="11"/>
  <c r="F22" i="11"/>
  <c r="C22" i="11"/>
  <c r="T21" i="11"/>
  <c r="Q21" i="11"/>
  <c r="N21" i="11"/>
  <c r="I21" i="11"/>
  <c r="F21" i="11"/>
  <c r="C21" i="11"/>
  <c r="T20" i="11"/>
  <c r="Q20" i="11"/>
  <c r="N20" i="11"/>
  <c r="I20" i="11"/>
  <c r="F20" i="11"/>
  <c r="C20" i="11"/>
  <c r="T19" i="11"/>
  <c r="Q19" i="11"/>
  <c r="N19" i="11"/>
  <c r="I19" i="11"/>
  <c r="F19" i="11"/>
  <c r="C19" i="11"/>
  <c r="T18" i="11"/>
  <c r="Q18" i="11"/>
  <c r="N18" i="11"/>
  <c r="I18" i="11"/>
  <c r="F18" i="11"/>
  <c r="C18" i="11"/>
  <c r="T17" i="11"/>
  <c r="Q17" i="11"/>
  <c r="Q24" i="11" s="1"/>
  <c r="N17" i="11"/>
  <c r="N24" i="11" s="1"/>
  <c r="I17" i="11"/>
  <c r="I24" i="11" s="1"/>
  <c r="F17" i="11"/>
  <c r="F24" i="11" s="1"/>
  <c r="C17" i="11"/>
  <c r="C24" i="11" s="1"/>
  <c r="T11" i="11"/>
  <c r="Q11" i="11"/>
  <c r="N11" i="11"/>
  <c r="I11" i="11"/>
  <c r="F11" i="11"/>
  <c r="C11" i="11"/>
  <c r="T10" i="11"/>
  <c r="Q10" i="11"/>
  <c r="N10" i="11"/>
  <c r="I10" i="11"/>
  <c r="F10" i="11"/>
  <c r="C10" i="11"/>
  <c r="T9" i="11"/>
  <c r="Q9" i="11"/>
  <c r="N9" i="11"/>
  <c r="I9" i="11"/>
  <c r="F9" i="11"/>
  <c r="C9" i="11"/>
  <c r="T8" i="11"/>
  <c r="Q8" i="11"/>
  <c r="N8" i="11"/>
  <c r="I8" i="11"/>
  <c r="F8" i="11"/>
  <c r="C8" i="11"/>
  <c r="T7" i="11"/>
  <c r="Q7" i="11"/>
  <c r="N7" i="11"/>
  <c r="I7" i="11"/>
  <c r="F7" i="11"/>
  <c r="C7" i="11"/>
  <c r="T6" i="11"/>
  <c r="Q6" i="11"/>
  <c r="N6" i="11"/>
  <c r="I6" i="11"/>
  <c r="F6" i="11"/>
  <c r="C6" i="11"/>
  <c r="T5" i="11"/>
  <c r="T12" i="11" s="1"/>
  <c r="Q5" i="11"/>
  <c r="Q12" i="11" s="1"/>
  <c r="N5" i="11"/>
  <c r="N12" i="11" s="1"/>
  <c r="I5" i="11"/>
  <c r="I12" i="11" s="1"/>
  <c r="F5" i="11"/>
  <c r="F12" i="11" s="1"/>
  <c r="C5" i="11"/>
  <c r="C12" i="11" s="1"/>
  <c r="K12" i="10"/>
  <c r="G12" i="10"/>
  <c r="C12" i="10"/>
  <c r="K11" i="10"/>
  <c r="G11" i="10"/>
  <c r="C11" i="10"/>
  <c r="K10" i="10"/>
  <c r="G10" i="10"/>
  <c r="C10" i="10"/>
  <c r="K9" i="10"/>
  <c r="G9" i="10"/>
  <c r="C9" i="10"/>
  <c r="K8" i="10"/>
  <c r="K13" i="10" s="1"/>
  <c r="G8" i="10"/>
  <c r="G13" i="10" s="1"/>
  <c r="C8" i="10"/>
  <c r="C13" i="10" s="1"/>
  <c r="K7" i="10"/>
  <c r="G7" i="10"/>
  <c r="C7" i="10"/>
  <c r="K6" i="10"/>
  <c r="G6" i="10"/>
  <c r="C6" i="10"/>
  <c r="Q35" i="7"/>
  <c r="N35" i="7"/>
  <c r="F35" i="7"/>
  <c r="C35" i="7"/>
  <c r="Q34" i="7"/>
  <c r="N34" i="7"/>
  <c r="F34" i="7"/>
  <c r="C34" i="7"/>
  <c r="Q33" i="7"/>
  <c r="N33" i="7"/>
  <c r="F33" i="7"/>
  <c r="C33" i="7"/>
  <c r="Q32" i="7"/>
  <c r="N32" i="7"/>
  <c r="F32" i="7"/>
  <c r="C32" i="7"/>
  <c r="Q31" i="7"/>
  <c r="N31" i="7"/>
  <c r="F31" i="7"/>
  <c r="C31" i="7"/>
  <c r="Q30" i="7"/>
  <c r="N30" i="7"/>
  <c r="F30" i="7"/>
  <c r="C30" i="7"/>
  <c r="Q29" i="7"/>
  <c r="Q36" i="7" s="1"/>
  <c r="N29" i="7"/>
  <c r="N36" i="7" s="1"/>
  <c r="F29" i="7"/>
  <c r="F36" i="7" s="1"/>
  <c r="C29" i="7"/>
  <c r="C36" i="7" s="1"/>
  <c r="Q23" i="7"/>
  <c r="N23" i="7"/>
  <c r="F23" i="7"/>
  <c r="C23" i="7"/>
  <c r="Q22" i="7"/>
  <c r="N22" i="7"/>
  <c r="F22" i="7"/>
  <c r="C22" i="7"/>
  <c r="Q21" i="7"/>
  <c r="N21" i="7"/>
  <c r="F21" i="7"/>
  <c r="C21" i="7"/>
  <c r="Q20" i="7"/>
  <c r="N20" i="7"/>
  <c r="N24" i="7" s="1"/>
  <c r="F20" i="7"/>
  <c r="C20" i="7"/>
  <c r="Q19" i="7"/>
  <c r="N19" i="7"/>
  <c r="F19" i="7"/>
  <c r="C19" i="7"/>
  <c r="Q18" i="7"/>
  <c r="N18" i="7"/>
  <c r="F18" i="7"/>
  <c r="C18" i="7"/>
  <c r="Q17" i="7"/>
  <c r="Q24" i="7" s="1"/>
  <c r="N17" i="7"/>
  <c r="F17" i="7"/>
  <c r="F24" i="7" s="1"/>
  <c r="C17" i="7"/>
  <c r="C24" i="7" s="1"/>
  <c r="Q11" i="7"/>
  <c r="N11" i="7"/>
  <c r="F11" i="7"/>
  <c r="C11" i="7"/>
  <c r="Q10" i="7"/>
  <c r="N10" i="7"/>
  <c r="F10" i="7"/>
  <c r="C10" i="7"/>
  <c r="Q9" i="7"/>
  <c r="N9" i="7"/>
  <c r="F9" i="7"/>
  <c r="C9" i="7"/>
  <c r="Q8" i="7"/>
  <c r="N8" i="7"/>
  <c r="F8" i="7"/>
  <c r="C8" i="7"/>
  <c r="Q7" i="7"/>
  <c r="N7" i="7"/>
  <c r="F7" i="7"/>
  <c r="C7" i="7"/>
  <c r="Q6" i="7"/>
  <c r="N6" i="7"/>
  <c r="F6" i="7"/>
  <c r="C6" i="7"/>
  <c r="Q5" i="7"/>
  <c r="Q12" i="7" s="1"/>
  <c r="N5" i="7"/>
  <c r="N12" i="7" s="1"/>
  <c r="F5" i="7"/>
  <c r="F12" i="7" s="1"/>
  <c r="C5" i="7"/>
  <c r="C12" i="7" s="1"/>
  <c r="F11" i="6"/>
  <c r="I10" i="6"/>
  <c r="F10" i="6"/>
  <c r="C10" i="6"/>
  <c r="C11" i="6" s="1"/>
  <c r="I9" i="6"/>
  <c r="F9" i="6"/>
  <c r="C9" i="6"/>
  <c r="I8" i="6"/>
  <c r="I11" i="6" s="1"/>
  <c r="F8" i="6"/>
  <c r="C8" i="6"/>
  <c r="I7" i="6"/>
  <c r="F7" i="6"/>
  <c r="C7" i="6"/>
  <c r="I6" i="6"/>
  <c r="F6" i="6"/>
  <c r="C6" i="6"/>
  <c r="I7" i="5"/>
  <c r="F7" i="5"/>
  <c r="F9" i="5" s="1"/>
  <c r="C7" i="5"/>
  <c r="I6" i="5"/>
  <c r="F6" i="5"/>
  <c r="C6" i="5"/>
  <c r="I5" i="5"/>
  <c r="F5" i="5"/>
  <c r="C5" i="5"/>
  <c r="C9" i="5" s="1"/>
  <c r="D10" i="4"/>
  <c r="C10" i="4"/>
  <c r="B10" i="4"/>
  <c r="B9" i="4"/>
  <c r="D9" i="4" s="1"/>
  <c r="C8" i="4"/>
  <c r="D8" i="4" s="1"/>
  <c r="B8" i="4"/>
  <c r="D7" i="4"/>
  <c r="C7" i="4"/>
  <c r="B7" i="4"/>
  <c r="D6" i="4"/>
  <c r="C6" i="4"/>
  <c r="C5" i="4"/>
  <c r="D5" i="4" s="1"/>
  <c r="O19" i="3"/>
  <c r="L19" i="3"/>
  <c r="I19" i="3"/>
  <c r="C19" i="3"/>
  <c r="O18" i="3"/>
  <c r="L18" i="3"/>
  <c r="I18" i="3"/>
  <c r="C18" i="3"/>
  <c r="O17" i="3"/>
  <c r="L17" i="3"/>
  <c r="I17" i="3"/>
  <c r="C17" i="3"/>
  <c r="O16" i="3"/>
  <c r="L16" i="3"/>
  <c r="I16" i="3"/>
  <c r="C16" i="3"/>
  <c r="O15" i="3"/>
  <c r="L15" i="3"/>
  <c r="I15" i="3"/>
  <c r="C15" i="3"/>
  <c r="O14" i="3"/>
  <c r="L14" i="3"/>
  <c r="I14" i="3"/>
  <c r="E14" i="3"/>
  <c r="E20" i="3" s="1"/>
  <c r="C14" i="3"/>
  <c r="O13" i="3"/>
  <c r="L13" i="3"/>
  <c r="I13" i="3"/>
  <c r="C13" i="3"/>
  <c r="C20" i="3" s="1"/>
  <c r="O12" i="3"/>
  <c r="O20" i="3" s="1"/>
  <c r="L12" i="3"/>
  <c r="L20" i="3" s="1"/>
  <c r="I12" i="3"/>
  <c r="I20" i="3" s="1"/>
  <c r="C12" i="3"/>
  <c r="O11" i="3"/>
  <c r="L11" i="3"/>
  <c r="I11" i="3"/>
  <c r="C11" i="3"/>
  <c r="O10" i="3"/>
  <c r="L10" i="3"/>
  <c r="I10" i="3"/>
  <c r="C10" i="3"/>
  <c r="S9" i="3"/>
  <c r="O9" i="3"/>
  <c r="L9" i="3"/>
  <c r="I9" i="3"/>
  <c r="C9" i="3"/>
  <c r="S8" i="3"/>
  <c r="O8" i="3"/>
  <c r="L8" i="3"/>
  <c r="I8" i="3"/>
  <c r="C8" i="3"/>
  <c r="S7" i="3"/>
  <c r="O7" i="3"/>
  <c r="L7" i="3"/>
  <c r="I7" i="3"/>
  <c r="C7" i="3"/>
  <c r="S6" i="3"/>
  <c r="O6" i="3"/>
  <c r="L6" i="3"/>
  <c r="I6" i="3"/>
  <c r="C6" i="3"/>
  <c r="S5" i="3"/>
  <c r="O5" i="3"/>
  <c r="L5" i="3"/>
  <c r="I5" i="3"/>
  <c r="C5" i="3"/>
  <c r="H19" i="2"/>
  <c r="F19" i="2"/>
  <c r="H18" i="2"/>
  <c r="F18" i="2"/>
  <c r="H17" i="2"/>
  <c r="F17" i="2"/>
  <c r="H16" i="2"/>
  <c r="F16" i="2"/>
  <c r="H15" i="2"/>
  <c r="F15" i="2"/>
  <c r="F20" i="2" s="1"/>
  <c r="F14" i="2"/>
  <c r="B14" i="2"/>
  <c r="I14" i="2" s="1"/>
  <c r="H13" i="2"/>
  <c r="F13" i="2"/>
  <c r="H12" i="2"/>
  <c r="F12" i="2"/>
  <c r="H11" i="2"/>
  <c r="F11" i="2"/>
  <c r="H10" i="2"/>
  <c r="F10" i="2"/>
  <c r="H9" i="2"/>
  <c r="F9" i="2"/>
  <c r="H8" i="2"/>
  <c r="F8" i="2"/>
  <c r="H7" i="2"/>
  <c r="F7" i="2"/>
  <c r="H6" i="2"/>
  <c r="F6" i="2"/>
  <c r="H5" i="2"/>
  <c r="F5" i="2"/>
  <c r="C25" i="1"/>
  <c r="E9" i="25" l="1"/>
  <c r="E7" i="25"/>
  <c r="C30" i="24"/>
  <c r="E8" i="25"/>
  <c r="C12" i="25"/>
  <c r="F12" i="3"/>
  <c r="F11" i="3"/>
  <c r="F9" i="3"/>
  <c r="F7" i="3"/>
  <c r="F5" i="3"/>
  <c r="F13" i="3"/>
  <c r="F19" i="3"/>
  <c r="F16" i="3"/>
  <c r="F18" i="3"/>
  <c r="F15" i="3"/>
  <c r="F10" i="3"/>
  <c r="F8" i="3"/>
  <c r="F6" i="3"/>
  <c r="F17" i="3"/>
  <c r="I20" i="2"/>
  <c r="G13" i="25"/>
  <c r="C8" i="25"/>
  <c r="E28" i="24"/>
  <c r="E6" i="25"/>
  <c r="I11" i="25"/>
  <c r="F14" i="3"/>
  <c r="B13" i="25"/>
  <c r="B20" i="2"/>
  <c r="G31" i="24"/>
  <c r="D7" i="24"/>
  <c r="D14" i="24"/>
  <c r="D21" i="24"/>
  <c r="I6" i="25"/>
  <c r="D25" i="24"/>
  <c r="I8" i="25"/>
  <c r="C14" i="2"/>
  <c r="S10" i="3"/>
  <c r="G10" i="25"/>
  <c r="C8" i="12"/>
  <c r="D8" i="24"/>
  <c r="D15" i="24"/>
  <c r="D22" i="24"/>
  <c r="G32" i="24"/>
  <c r="I10" i="25"/>
  <c r="G12" i="25"/>
  <c r="D12" i="24"/>
  <c r="D19" i="24"/>
  <c r="I12" i="25"/>
  <c r="E30" i="24"/>
  <c r="T10" i="3" l="1"/>
  <c r="T8" i="3"/>
  <c r="T6" i="3"/>
  <c r="J11" i="2"/>
  <c r="J13" i="2"/>
  <c r="J7" i="2"/>
  <c r="J17" i="2"/>
  <c r="J6" i="2"/>
  <c r="J10" i="2"/>
  <c r="J16" i="2"/>
  <c r="J9" i="2"/>
  <c r="J12" i="2"/>
  <c r="J20" i="2" s="1"/>
  <c r="J15" i="2"/>
  <c r="J18" i="2"/>
  <c r="J19" i="2"/>
  <c r="J5" i="2"/>
  <c r="J8" i="2"/>
  <c r="F20" i="3"/>
  <c r="T7" i="3"/>
  <c r="T5" i="3"/>
  <c r="J14" i="2"/>
  <c r="E29" i="24"/>
  <c r="F28" i="24"/>
  <c r="G33" i="24"/>
  <c r="H32" i="24"/>
  <c r="C31" i="24"/>
  <c r="D30" i="24"/>
  <c r="C32" i="24"/>
  <c r="T9" i="3"/>
  <c r="C28" i="24"/>
  <c r="C11" i="25"/>
  <c r="C9" i="25"/>
  <c r="C7" i="25"/>
  <c r="C10" i="25"/>
  <c r="F30" i="24"/>
  <c r="E32" i="24"/>
  <c r="E31" i="24"/>
  <c r="I13" i="25"/>
  <c r="C9" i="2"/>
  <c r="C5" i="2"/>
  <c r="C8" i="2"/>
  <c r="C18" i="2"/>
  <c r="C7" i="2"/>
  <c r="C11" i="2"/>
  <c r="H20" i="2"/>
  <c r="C17" i="2"/>
  <c r="C12" i="2"/>
  <c r="C15" i="2"/>
  <c r="C10" i="2"/>
  <c r="C16" i="2"/>
  <c r="C13" i="2"/>
  <c r="C6" i="2"/>
  <c r="C19" i="2"/>
  <c r="E13" i="25"/>
  <c r="C6" i="25"/>
  <c r="C13" i="25" s="1"/>
  <c r="C33" i="24" l="1"/>
  <c r="D32" i="24"/>
  <c r="E33" i="24"/>
  <c r="F32" i="24"/>
  <c r="C20" i="2"/>
  <c r="D28" i="24"/>
  <c r="C29" i="24"/>
</calcChain>
</file>

<file path=xl/sharedStrings.xml><?xml version="1.0" encoding="utf-8"?>
<sst xmlns="http://schemas.openxmlformats.org/spreadsheetml/2006/main" count="2777" uniqueCount="440">
  <si>
    <t>TABELID</t>
  </si>
  <si>
    <t xml:space="preserve">1. </t>
  </si>
  <si>
    <t>Eesti üldpindala jaotus maakategooriate järgi</t>
  </si>
  <si>
    <t>Üldpindala jaotus maakategooriate järgi omandivormiti</t>
  </si>
  <si>
    <t xml:space="preserve">3. </t>
  </si>
  <si>
    <t>Eesti metsasuse jaotus. Metsamaa pindala FRA järgi</t>
  </si>
  <si>
    <t xml:space="preserve">4. </t>
  </si>
  <si>
    <t xml:space="preserve">5. </t>
  </si>
  <si>
    <t>Metsamaa looduslikkus</t>
  </si>
  <si>
    <t xml:space="preserve">6. </t>
  </si>
  <si>
    <t>Metsamaa pindala ja tagavara enamuspuuliigiti, RMK, teised (majandatavad eraldi)</t>
  </si>
  <si>
    <t xml:space="preserve">7. </t>
  </si>
  <si>
    <t>Puistute  vanus, RMK, teised (eraldi majandatavad)</t>
  </si>
  <si>
    <t xml:space="preserve">8. </t>
  </si>
  <si>
    <t>Puistute keskmine hektaritagavara enamuspuuliigiti</t>
  </si>
  <si>
    <t xml:space="preserve">9. </t>
  </si>
  <si>
    <t xml:space="preserve">10. </t>
  </si>
  <si>
    <t>Maakondade metsamaa pindala ja tagavara, maakondade metsasus</t>
  </si>
  <si>
    <t>24.</t>
  </si>
  <si>
    <t>EESTI   ÜLDPINDALA  JAOTUS  MAAKATEGOORIATE  JÄRGI</t>
  </si>
  <si>
    <t>M a a k a t e g o o r i a</t>
  </si>
  <si>
    <r>
      <t xml:space="preserve">maakategooria
üldpindalast  </t>
    </r>
    <r>
      <rPr>
        <b/>
        <i/>
        <sz val="10"/>
        <rFont val="Garamond"/>
        <family val="1"/>
        <charset val="186"/>
      </rPr>
      <t>%</t>
    </r>
  </si>
  <si>
    <t>Teised valdajad</t>
  </si>
  <si>
    <t>tuhat ha</t>
  </si>
  <si>
    <t>%</t>
  </si>
  <si>
    <t>Metsamaa</t>
  </si>
  <si>
    <r>
      <t xml:space="preserve">  sealhulgas: </t>
    </r>
    <r>
      <rPr>
        <b/>
        <sz val="11"/>
        <rFont val="Garamond"/>
        <family val="1"/>
        <charset val="186"/>
      </rPr>
      <t>metsaga</t>
    </r>
  </si>
  <si>
    <r>
      <t xml:space="preserve">                    </t>
    </r>
    <r>
      <rPr>
        <b/>
        <sz val="11"/>
        <rFont val="Garamond"/>
        <family val="1"/>
        <charset val="186"/>
      </rPr>
      <t>metsata</t>
    </r>
  </si>
  <si>
    <t>Põõsastik</t>
  </si>
  <si>
    <t>Põllumajandusmaa</t>
  </si>
  <si>
    <r>
      <t xml:space="preserve">  sealhulgas:  </t>
    </r>
    <r>
      <rPr>
        <b/>
        <sz val="11"/>
        <rFont val="Garamond"/>
        <family val="1"/>
        <charset val="186"/>
      </rPr>
      <t>haritav maa</t>
    </r>
  </si>
  <si>
    <t>looduslik rohumaa</t>
  </si>
  <si>
    <t>Soo</t>
  </si>
  <si>
    <t>Siseveed</t>
  </si>
  <si>
    <t>Muud veekogud</t>
  </si>
  <si>
    <t>Asustusala</t>
  </si>
  <si>
    <t>Teed</t>
  </si>
  <si>
    <t>Trassid</t>
  </si>
  <si>
    <t>Karjäärid</t>
  </si>
  <si>
    <t>Muud maad</t>
  </si>
  <si>
    <t>K o k k u</t>
  </si>
  <si>
    <r>
      <t xml:space="preserve"> </t>
    </r>
    <r>
      <rPr>
        <i/>
        <vertAlign val="superscript"/>
        <sz val="11"/>
        <rFont val="Garamond"/>
        <family val="1"/>
        <charset val="186"/>
      </rPr>
      <t>2</t>
    </r>
    <r>
      <rPr>
        <i/>
        <sz val="11"/>
        <rFont val="Garamond"/>
        <family val="1"/>
        <charset val="186"/>
      </rPr>
      <t xml:space="preserve"> Riigimetsa Majandamise Keskuse (RMK) haldusala
</t>
    </r>
  </si>
  <si>
    <t>ÜLDPINDALA  JAOTUS  MAAKATEGOORIATE  JÄRGI  OMANDIVORMITI</t>
  </si>
  <si>
    <t>Riigi-
metskonnad</t>
  </si>
  <si>
    <t>Füüsiliste 
isikute maa</t>
  </si>
  <si>
    <r>
      <t xml:space="preserve">  sealhulgas: </t>
    </r>
    <r>
      <rPr>
        <b/>
        <sz val="11"/>
        <rFont val="Garamond"/>
        <family val="1"/>
      </rPr>
      <t>metsaga</t>
    </r>
  </si>
  <si>
    <r>
      <t xml:space="preserve">                    </t>
    </r>
    <r>
      <rPr>
        <b/>
        <sz val="11"/>
        <rFont val="Garamond"/>
        <family val="1"/>
      </rPr>
      <t>metsata</t>
    </r>
  </si>
  <si>
    <r>
      <t xml:space="preserve">  sealhulgas:  </t>
    </r>
    <r>
      <rPr>
        <b/>
        <sz val="11"/>
        <rFont val="Garamond"/>
        <family val="1"/>
      </rPr>
      <t>haritav maa</t>
    </r>
  </si>
  <si>
    <r>
      <t xml:space="preserve"> </t>
    </r>
    <r>
      <rPr>
        <i/>
        <vertAlign val="superscript"/>
        <sz val="11"/>
        <rFont val="Garamond"/>
        <family val="1"/>
      </rPr>
      <t>1</t>
    </r>
    <r>
      <rPr>
        <i/>
        <sz val="11"/>
        <rFont val="Garamond"/>
        <family val="1"/>
      </rPr>
      <t xml:space="preserve"> sealhulgas munitsipaalmaa</t>
    </r>
  </si>
  <si>
    <r>
      <t xml:space="preserve"> </t>
    </r>
    <r>
      <rPr>
        <i/>
        <vertAlign val="superscript"/>
        <sz val="11"/>
        <rFont val="Garamond"/>
        <family val="1"/>
      </rPr>
      <t>2</t>
    </r>
    <r>
      <rPr>
        <i/>
        <sz val="11"/>
        <rFont val="Garamond"/>
        <family val="1"/>
      </rPr>
      <t xml:space="preserve"> sealhulgas kirikute-koguduste maa</t>
    </r>
  </si>
  <si>
    <r>
      <t xml:space="preserve"> </t>
    </r>
    <r>
      <rPr>
        <i/>
        <vertAlign val="superscript"/>
        <sz val="11"/>
        <rFont val="Garamond"/>
        <family val="1"/>
      </rPr>
      <t>3</t>
    </r>
    <r>
      <rPr>
        <i/>
        <sz val="11"/>
        <rFont val="Garamond"/>
        <family val="1"/>
      </rPr>
      <t xml:space="preserve"> tagastatav või erastatav maa, sh. kinnistamata riigi reservmaa</t>
    </r>
  </si>
  <si>
    <t>Muu riigimaa</t>
  </si>
  <si>
    <t>Füüsiliste isikute maa</t>
  </si>
  <si>
    <t>Juriidiliste isikute maa</t>
  </si>
  <si>
    <t>EESTIMAA METSASUSE  JAOTUS</t>
  </si>
  <si>
    <t>Nimetus</t>
  </si>
  <si>
    <t xml:space="preserve">Eesti  pindala </t>
  </si>
  <si>
    <t>Metsamaa pindala</t>
  </si>
  <si>
    <t>Metsasuse</t>
  </si>
  <si>
    <t>Metsade osakaal kogu Eestis</t>
  </si>
  <si>
    <t>Metsade osakaal Peipsi ja Võrtsjärveta</t>
  </si>
  <si>
    <t>Puistute osakaal kogu Eestis</t>
  </si>
  <si>
    <t>Puistute osakaal Peipsi ja Võrtsjärveta</t>
  </si>
  <si>
    <t>P i n d a l a  kokku</t>
  </si>
  <si>
    <t>Riigimetskonnad</t>
  </si>
  <si>
    <t>METSAMAA  LOODUSLIKKUS</t>
  </si>
  <si>
    <t>Looduslikkuse
klass</t>
  </si>
  <si>
    <t>Pindala</t>
  </si>
  <si>
    <t>suhteline 
viga ±%</t>
  </si>
  <si>
    <t>Primaarne</t>
  </si>
  <si>
    <t>sh. loodusmets</t>
  </si>
  <si>
    <t>Muudetud looduslik</t>
  </si>
  <si>
    <t>Pool-looduslik</t>
  </si>
  <si>
    <t>Istandused</t>
  </si>
  <si>
    <t>Looduslikkuse klassid (FRA 2005 järgi):
– primaarne (looduslikult uuenenud kohalike puuliikidega, selged majandustegevuse jäljed puuduvad)
– muudetud looduslik (looduslikult uuenenud kohalike liikidega, inimtegevuse jälgedega)
– pool-looduslik (kohalike liikidega kultiveeritud või LUKi abil uuenenud)</t>
  </si>
  <si>
    <t xml:space="preserve">Märkus: 
Eesti on muutnud loodusmetsa ('Natural forests') konseptsiooni ÜRO FRA aruandluses, viies selle vastavusse FRA 2015 ja ITTO definitsioonidele. 
Vastavalt sellele on FRA 2015 raportis 'Primary forest' real avaldatud loodusmetsa pindala, ülejäänud (FRA 2005) primaarmetsad klassis 'Other naturally regenerated forest'. </t>
  </si>
  <si>
    <t>METSAMAA  PINDALA  JA  TAGAVARA  ENAMUSPUULIIGITI</t>
  </si>
  <si>
    <t>Enamuspuuliik</t>
  </si>
  <si>
    <t>P i n d a l a</t>
  </si>
  <si>
    <t>T a g a v a r a</t>
  </si>
  <si>
    <t>Hektaritagavara</t>
  </si>
  <si>
    <t>tuhat tm</t>
  </si>
  <si>
    <t>tm/ha</t>
  </si>
  <si>
    <t>Mänd</t>
  </si>
  <si>
    <t>Kuusk</t>
  </si>
  <si>
    <t>Kask</t>
  </si>
  <si>
    <t>Haab</t>
  </si>
  <si>
    <t>Sanglepp</t>
  </si>
  <si>
    <t>Hall lepp</t>
  </si>
  <si>
    <t>Teised</t>
  </si>
  <si>
    <t>R i i g i m e t s k o n n a d</t>
  </si>
  <si>
    <t>T e i s e d    v a l d a j a d</t>
  </si>
  <si>
    <t>PUISTUTE  KESKMINE  VANUS</t>
  </si>
  <si>
    <t>Vanus
    a.</t>
  </si>
  <si>
    <t>Keskmine</t>
  </si>
  <si>
    <t>PUISTUTE  KESKMINE  HEKTARITAGAVARA  ENAMUSPUULIIGITI</t>
  </si>
  <si>
    <t>MAAKONDADE  METSAMAA  PINDALA  JA  TAGAVARA</t>
  </si>
  <si>
    <t>Üldpindala</t>
  </si>
  <si>
    <r>
      <t xml:space="preserve">Metsa-suse
</t>
    </r>
    <r>
      <rPr>
        <b/>
        <i/>
        <sz val="12"/>
        <rFont val="Garamond"/>
        <family val="1"/>
      </rPr>
      <t>%</t>
    </r>
  </si>
  <si>
    <t>Metsamaa tagavara</t>
  </si>
  <si>
    <t>suhteline
viga ±%</t>
  </si>
  <si>
    <t>Harju maakond</t>
  </si>
  <si>
    <t>Hiiu maakond</t>
  </si>
  <si>
    <t>Ida-Viru maakond</t>
  </si>
  <si>
    <t>Järva maakond</t>
  </si>
  <si>
    <t>Jõgeva maakond</t>
  </si>
  <si>
    <t>Lääne maakond</t>
  </si>
  <si>
    <t>Lääne-Viru maakond</t>
  </si>
  <si>
    <t>Pärnu maakond</t>
  </si>
  <si>
    <t>Põlva maakond</t>
  </si>
  <si>
    <t>Rapla maakond</t>
  </si>
  <si>
    <t>Saare maakond</t>
  </si>
  <si>
    <t>Tartu maakond</t>
  </si>
  <si>
    <t>Valga maakond</t>
  </si>
  <si>
    <t>Viljandi maakond</t>
  </si>
  <si>
    <t>Võru maakond</t>
  </si>
  <si>
    <t>Keskmine täius ja rinnaspindala, RMK, teised</t>
  </si>
  <si>
    <t>Keskmine boniteet, RMK, teised (eraldi majandatavad)</t>
  </si>
  <si>
    <t>Boniteet</t>
  </si>
  <si>
    <t>KESKMINE TÄIUS JA RINNASPINDALA  ENAMUSPUULIIGITI</t>
  </si>
  <si>
    <t>täius</t>
  </si>
  <si>
    <t>rinnas-pindala</t>
  </si>
  <si>
    <t>KOKKU</t>
  </si>
  <si>
    <t>Majandatavad metsad *</t>
  </si>
  <si>
    <t>MAJANDATAVA* METSAMAA  PINDALA  JA  TAGAVARA  ENAMUSPUULIIGITI</t>
  </si>
  <si>
    <t>Metsade osakaal FRA järgi kogu Eestis</t>
  </si>
  <si>
    <t>Metsade osakaal FRA järgi Peipsi ja Võrtsjärveta</t>
  </si>
  <si>
    <t xml:space="preserve">11. </t>
  </si>
  <si>
    <t xml:space="preserve">12. </t>
  </si>
  <si>
    <t>Juurdekasv aastas</t>
  </si>
  <si>
    <r>
      <t>Muud veekogud</t>
    </r>
    <r>
      <rPr>
        <b/>
        <vertAlign val="superscript"/>
        <sz val="11"/>
        <rFont val="Garamond"/>
        <family val="1"/>
        <charset val="186"/>
      </rPr>
      <t>1</t>
    </r>
  </si>
  <si>
    <r>
      <t xml:space="preserve"> </t>
    </r>
    <r>
      <rPr>
        <i/>
        <vertAlign val="superscript"/>
        <sz val="11"/>
        <rFont val="Garamond"/>
        <family val="1"/>
        <charset val="186"/>
      </rPr>
      <t>1</t>
    </r>
    <r>
      <rPr>
        <i/>
        <sz val="11"/>
        <rFont val="Garamond"/>
        <family val="1"/>
        <charset val="186"/>
      </rPr>
      <t xml:space="preserve"> Maakondade vahel jagamata Narva jõgi, Peipsi järv, Lämmi järv, Pihkva järv, Võrtsjärve ja Kulje laht
     </t>
    </r>
  </si>
  <si>
    <t>Eesti  pindala</t>
  </si>
  <si>
    <t>Kõik  kokku</t>
  </si>
  <si>
    <t>18.</t>
  </si>
  <si>
    <t>Metsamaa tüpoloogiline jagunemine RMK, teised (majandatavad eraldi)</t>
  </si>
  <si>
    <t>METSAMAA  TÜPOLOOGILINE  JAGUNEMINE  (KASVUKOHATÜÜBID)</t>
  </si>
  <si>
    <t>LL</t>
  </si>
  <si>
    <t>KL</t>
  </si>
  <si>
    <t>LU</t>
  </si>
  <si>
    <t>SM</t>
  </si>
  <si>
    <t>KN</t>
  </si>
  <si>
    <t>JP</t>
  </si>
  <si>
    <t>PH</t>
  </si>
  <si>
    <t>JM</t>
  </si>
  <si>
    <t>MS</t>
  </si>
  <si>
    <t>KM</t>
  </si>
  <si>
    <t>SL</t>
  </si>
  <si>
    <t>JK</t>
  </si>
  <si>
    <t>ND</t>
  </si>
  <si>
    <t>SJ</t>
  </si>
  <si>
    <t>AN</t>
  </si>
  <si>
    <t>TA</t>
  </si>
  <si>
    <t>TR</t>
  </si>
  <si>
    <t>OS</t>
  </si>
  <si>
    <t>KR</t>
  </si>
  <si>
    <t>SN</t>
  </si>
  <si>
    <t>LD</t>
  </si>
  <si>
    <t>MD</t>
  </si>
  <si>
    <t>SS</t>
  </si>
  <si>
    <t>RB</t>
  </si>
  <si>
    <t xml:space="preserve"> Puistangud</t>
  </si>
  <si>
    <t>PU</t>
  </si>
  <si>
    <t>MAJANDATAVATE METSADE  TÜPOLOOGILINE  JAGUNEMINE  (KASVUKOHATÜÜBID)</t>
  </si>
  <si>
    <t>Metsatüüp</t>
  </si>
  <si>
    <t>KKT</t>
  </si>
  <si>
    <t>Metsakasvukohatüüp</t>
  </si>
  <si>
    <t>Loometsad</t>
  </si>
  <si>
    <t>Kastikuloo</t>
  </si>
  <si>
    <t>Leesikaloo</t>
  </si>
  <si>
    <t>Lubikaloo</t>
  </si>
  <si>
    <t>Kokku</t>
  </si>
  <si>
    <t>Kanarbiku</t>
  </si>
  <si>
    <t>Sambliku</t>
  </si>
  <si>
    <t>Jänesekapsa-mustika</t>
  </si>
  <si>
    <t>Jänesekapsa-pohla</t>
  </si>
  <si>
    <t>Karusambla-mustika</t>
  </si>
  <si>
    <t>Mustika</t>
  </si>
  <si>
    <t>Pohla</t>
  </si>
  <si>
    <t>Palumetsad</t>
  </si>
  <si>
    <t>Jänesekapsa</t>
  </si>
  <si>
    <t>Sinilille</t>
  </si>
  <si>
    <t>Salumetsad</t>
  </si>
  <si>
    <t>Naadi</t>
  </si>
  <si>
    <t>Sõnajala</t>
  </si>
  <si>
    <t>Angervaksa</t>
  </si>
  <si>
    <t>Osja</t>
  </si>
  <si>
    <t>Tarna-angervaksa</t>
  </si>
  <si>
    <t>Tarna</t>
  </si>
  <si>
    <t>Karusambla</t>
  </si>
  <si>
    <t>Sinika</t>
  </si>
  <si>
    <t>Rabastuvad metsad</t>
  </si>
  <si>
    <t>JO</t>
  </si>
  <si>
    <t>Jänesekapsa-kõdusoo</t>
  </si>
  <si>
    <t>MO</t>
  </si>
  <si>
    <t>Mustika-kõdusoo</t>
  </si>
  <si>
    <t>Lodu</t>
  </si>
  <si>
    <t>Madalsoo</t>
  </si>
  <si>
    <t>Raba</t>
  </si>
  <si>
    <t>Siirdesoo</t>
  </si>
  <si>
    <t>Soometsad</t>
  </si>
  <si>
    <t>Puistangud</t>
  </si>
  <si>
    <t>E n a m u s p u u l i i k</t>
  </si>
  <si>
    <t>tuh.
ha</t>
  </si>
  <si>
    <t>...10</t>
  </si>
  <si>
    <t>11...20</t>
  </si>
  <si>
    <t>21...30</t>
  </si>
  <si>
    <t>31...40</t>
  </si>
  <si>
    <t>41...50</t>
  </si>
  <si>
    <t>51...60</t>
  </si>
  <si>
    <t>61...70</t>
  </si>
  <si>
    <t>71...80</t>
  </si>
  <si>
    <t>81...90</t>
  </si>
  <si>
    <t>91...100</t>
  </si>
  <si>
    <t>101...110</t>
  </si>
  <si>
    <t>111...120</t>
  </si>
  <si>
    <t>121...130</t>
  </si>
  <si>
    <t>131...140</t>
  </si>
  <si>
    <t>141...</t>
  </si>
  <si>
    <t xml:space="preserve">suhteline
viga ±% </t>
  </si>
  <si>
    <t>Vanuse-
klass
(aastates)</t>
  </si>
  <si>
    <t>13.</t>
  </si>
  <si>
    <r>
      <t>MAJANDATAVATE PUISTUTE  JAGUNEMINE  VANUSEKLASSIDESSE  ENAMUSPUULIIGI  JÄRGI</t>
    </r>
    <r>
      <rPr>
        <sz val="12"/>
        <rFont val="Garamond"/>
        <family val="1"/>
      </rPr>
      <t xml:space="preserve">  (10 a. vanuseklassid)</t>
    </r>
  </si>
  <si>
    <t xml:space="preserve">Juurdekasv </t>
  </si>
  <si>
    <t>tm/ha
aastas</t>
  </si>
  <si>
    <t>Kõik kokku</t>
  </si>
  <si>
    <t xml:space="preserve"> MAJANDATAVATE PUISTUTE  KESKMINE  VANUS</t>
  </si>
  <si>
    <t>PUISTUTE   KESKMINE BONITEET  ENAMUSPUULIIGITI</t>
  </si>
  <si>
    <t xml:space="preserve">MAJANDATAVATE PUISTUTE  KESKMINE BONITEET  ENAMUSPUULIIGITI </t>
  </si>
  <si>
    <t>Metsamaa juurdekasv enamuspuuliigiti, RMK, teised</t>
  </si>
  <si>
    <t>R a i e   l i i k</t>
  </si>
  <si>
    <t>V ä l j a r a i e</t>
  </si>
  <si>
    <t xml:space="preserve">suhteline
viga  ±% </t>
  </si>
  <si>
    <t>Muud raied</t>
  </si>
  <si>
    <t>Grupp</t>
  </si>
  <si>
    <t>nimetus</t>
  </si>
  <si>
    <t>Valgustusraie</t>
  </si>
  <si>
    <t>Harvendusraie</t>
  </si>
  <si>
    <t>Sanitaarraie</t>
  </si>
  <si>
    <t>sh. surnud puitu</t>
  </si>
  <si>
    <t>Raied  kokku</t>
  </si>
  <si>
    <t>Lageraie</t>
  </si>
  <si>
    <t>Aegjärkne raie</t>
  </si>
  <si>
    <t>Valikraie</t>
  </si>
  <si>
    <t>Hooldusraie</t>
  </si>
  <si>
    <t>Uuendusraie</t>
  </si>
  <si>
    <t>Puuliik</t>
  </si>
  <si>
    <t>19.</t>
  </si>
  <si>
    <t>20.</t>
  </si>
  <si>
    <t>21.</t>
  </si>
  <si>
    <t xml:space="preserve">14. </t>
  </si>
  <si>
    <t xml:space="preserve">15. </t>
  </si>
  <si>
    <t xml:space="preserve">16. </t>
  </si>
  <si>
    <t xml:space="preserve">17. </t>
  </si>
  <si>
    <t xml:space="preserve">tm/ha
</t>
  </si>
  <si>
    <t>hall lepp</t>
  </si>
  <si>
    <t xml:space="preserve">suht.
viga
±% </t>
  </si>
  <si>
    <t>Boniteedi-klass</t>
  </si>
  <si>
    <t>1A</t>
  </si>
  <si>
    <t>5A-5B</t>
  </si>
  <si>
    <t xml:space="preserve">PUISTUTE JAGUNEMINE BONITEEDIKLASSIDESSE JA ENAMUSPUULIIGITI </t>
  </si>
  <si>
    <t>T e i s e d  v a l d a j a d</t>
  </si>
  <si>
    <t>METSAMAA  PINDALA  JAGUNEMINE  ARENGUKLASSIDESSE  ENAMUSPUULIIGI  JÄRGI</t>
  </si>
  <si>
    <t>Arengu-
klass</t>
  </si>
  <si>
    <t>Lage ala</t>
  </si>
  <si>
    <t>Selguseta ala</t>
  </si>
  <si>
    <t>Noorendik</t>
  </si>
  <si>
    <t>Latimets</t>
  </si>
  <si>
    <t>Keskealine</t>
  </si>
  <si>
    <t>Valmiv mets</t>
  </si>
  <si>
    <t>Küps mets</t>
  </si>
  <si>
    <t>T e i s e d   v a l d a j a d</t>
  </si>
  <si>
    <t>MAJANDATAVA METSAMAA  PINDALA  JAGUNEMINE  ARENGUKLASSIDESSE  ENAMUSPUULIIGI  JÄRGI</t>
  </si>
  <si>
    <t>Metsamaa pindala jagunemine arenguklassidesse ja enamuspuuliigiti, RMK, teised (majandatavad eraldi)</t>
  </si>
  <si>
    <t>METSAMAA HEKTARITAGAVARA  ARENGUKLASSIDES JA  ENAMUSPUULIIGI  JÄRGI</t>
  </si>
  <si>
    <t>MAJANDATAVA METSAMAA   HEKTARITAGAVARA  ARENGUKLASSIDES JA  ENAMUSPUULIIGI  JÄRGI</t>
  </si>
  <si>
    <t xml:space="preserve">
tm/ha</t>
  </si>
  <si>
    <t>Tagavara puuliigiti, RMK, teised (eraldi majandatavad)</t>
  </si>
  <si>
    <t>Surnud metsa tagavara metsamaal puuliikide lõikes, RMK, teised</t>
  </si>
  <si>
    <t>Metsamaa kahjustused</t>
  </si>
  <si>
    <t>PUULIIKIDE  TAGAVARA  METSAMAAL</t>
  </si>
  <si>
    <t>P u u l i i k</t>
  </si>
  <si>
    <t>Tamm</t>
  </si>
  <si>
    <t>Saar</t>
  </si>
  <si>
    <t>Vaher</t>
  </si>
  <si>
    <t>Pärn</t>
  </si>
  <si>
    <t>Remmelgas</t>
  </si>
  <si>
    <t>Toomingas</t>
  </si>
  <si>
    <t>Teised lehtpuud</t>
  </si>
  <si>
    <r>
      <t>K o k k u</t>
    </r>
    <r>
      <rPr>
        <sz val="12"/>
        <rFont val="Garamond"/>
        <family val="1"/>
      </rPr>
      <t xml:space="preserve">  (kasvavad puud)</t>
    </r>
  </si>
  <si>
    <r>
      <t xml:space="preserve">Keskmiselt  </t>
    </r>
    <r>
      <rPr>
        <b/>
        <sz val="12"/>
        <rFont val="Garamond"/>
        <family val="1"/>
      </rPr>
      <t>tm/ha</t>
    </r>
  </si>
  <si>
    <r>
      <t>Kuivanud</t>
    </r>
    <r>
      <rPr>
        <sz val="12"/>
        <rFont val="Garamond"/>
        <family val="1"/>
      </rPr>
      <t xml:space="preserve"> (jalalseisev)</t>
    </r>
  </si>
  <si>
    <t>Murdunud ja lamapuud</t>
  </si>
  <si>
    <r>
      <t>K o k k u</t>
    </r>
    <r>
      <rPr>
        <sz val="12"/>
        <rFont val="Garamond"/>
        <family val="1"/>
      </rPr>
      <t xml:space="preserve">  (surnud puit)</t>
    </r>
  </si>
  <si>
    <t>Metsamaal  kokku</t>
  </si>
  <si>
    <t>PP</t>
  </si>
  <si>
    <t>OP</t>
  </si>
  <si>
    <t>LM</t>
  </si>
  <si>
    <t>PN</t>
  </si>
  <si>
    <t>KU</t>
  </si>
  <si>
    <t>PI</t>
  </si>
  <si>
    <t>TL</t>
  </si>
  <si>
    <t>TM</t>
  </si>
  <si>
    <t>RE</t>
  </si>
  <si>
    <t>VA</t>
  </si>
  <si>
    <t>SA</t>
  </si>
  <si>
    <t>HB</t>
  </si>
  <si>
    <t>LH</t>
  </si>
  <si>
    <t>LV</t>
  </si>
  <si>
    <t>KP</t>
  </si>
  <si>
    <t>KS</t>
  </si>
  <si>
    <t>MA</t>
  </si>
  <si>
    <t>JA</t>
  </si>
  <si>
    <t>Künnapuu</t>
  </si>
  <si>
    <t>Jalakas</t>
  </si>
  <si>
    <t>Lehis</t>
  </si>
  <si>
    <t>Pihlakas</t>
  </si>
  <si>
    <t>Pappel</t>
  </si>
  <si>
    <t>Õunapuu</t>
  </si>
  <si>
    <t>SURNUD METSA TAGAVARA METSAMAAL PUULIIKIDE LÕIKES</t>
  </si>
  <si>
    <t>Kuivanud puud</t>
  </si>
  <si>
    <t>Metsamaal kokku</t>
  </si>
  <si>
    <t>Puistute pindala, tagavara, ja juurdekasv enamuspuuliigiti RMK , teised (majandatavad eraldi)</t>
  </si>
  <si>
    <t>Puistute jagunemine vanusklassidesse, puuliigiti  RMK , teised (majandatavad eraldi)</t>
  </si>
  <si>
    <t>Puistute jagunemine boniteediklassidesse ja enamuspuuliigiti  RMK , teised (majandatavad eraldi)</t>
  </si>
  <si>
    <t>2.</t>
  </si>
  <si>
    <t>22.</t>
  </si>
  <si>
    <t>23.</t>
  </si>
  <si>
    <t xml:space="preserve"> tm/ha</t>
  </si>
  <si>
    <t xml:space="preserve"> tuh  tm  aastas</t>
  </si>
  <si>
    <t>Sooviku-metsad</t>
  </si>
  <si>
    <t>Kõdusoo-metsad</t>
  </si>
  <si>
    <t>Nõmme-metsad</t>
  </si>
  <si>
    <t>Laane-metsad</t>
  </si>
  <si>
    <t xml:space="preserve"> KAHJUSTATUD METSAMAA  PINDALA ENAMUSPUULIIGI JÄRGI</t>
  </si>
  <si>
    <t xml:space="preserve">               M e t s a m a a </t>
  </si>
  <si>
    <t>Metsamaa hektaritagavara arenguklassides ja enamuspuuliigiti, RMK, teised
 (majandatavad eraldi)</t>
  </si>
  <si>
    <t xml:space="preserve"> tuh  ha</t>
  </si>
  <si>
    <t>Prioriteet</t>
  </si>
  <si>
    <t>Kaitse nimetus</t>
  </si>
  <si>
    <t>Kiht</t>
  </si>
  <si>
    <t>Täiendav tingimus</t>
  </si>
  <si>
    <t>reservaat</t>
  </si>
  <si>
    <t>\looduskaitse\KR_reservaat</t>
  </si>
  <si>
    <t>looduslik skv</t>
  </si>
  <si>
    <t>\looduskaitse\KR_looduslik_skv</t>
  </si>
  <si>
    <t>hooldatav skv</t>
  </si>
  <si>
    <t>\looduskaitse\KR_hooldatav_skv</t>
  </si>
  <si>
    <t>püsielupaiga skv</t>
  </si>
  <si>
    <t>\looduskaitse\KR_pysielupaik_skv</t>
  </si>
  <si>
    <t>loomad I kategooria</t>
  </si>
  <si>
    <t>\looduskaitse\KR_loomad_I</t>
  </si>
  <si>
    <t>seened I kategooria</t>
  </si>
  <si>
    <t>\looduskaitse\KR_seened_samblikud_I</t>
  </si>
  <si>
    <t>taimed I kategooria</t>
  </si>
  <si>
    <t>\looduskaitse\KR_taimed_I</t>
  </si>
  <si>
    <t>VEP eramaal lepinguga</t>
  </si>
  <si>
    <t>\looduskaitse\vaartused\vep_lepingud</t>
  </si>
  <si>
    <t>VEP riigimaal</t>
  </si>
  <si>
    <t>\looduskaitse\KR_vep</t>
  </si>
  <si>
    <t>projekteeritav reservaat</t>
  </si>
  <si>
    <t>\looduskaitse\KR_projekteeritavad_voondid</t>
  </si>
  <si>
    <t>tyyp IN  [(KLKA;R);(KMKA;R);(KRP;R)]</t>
  </si>
  <si>
    <t>projekteeritav püsielupaiga skv</t>
  </si>
  <si>
    <t>tyyp IN  (PY;PYS)</t>
  </si>
  <si>
    <t>projekteeritav looduslik skv</t>
  </si>
  <si>
    <t>tyyp IN  [(KLKA;S);(KMKA;S);(KRP;S)]</t>
  </si>
  <si>
    <t>projekteeritav hooldatav skv</t>
  </si>
  <si>
    <t>tyyp IN  [(KLKA;H);(KMKA;H);(KRP;H)]</t>
  </si>
  <si>
    <t>Majanduspiiranguga metsad</t>
  </si>
  <si>
    <t>kohaliku objekti piiranguvöönd</t>
  </si>
  <si>
    <t>\looduskaitse\KR_kohalik_objekt_pv</t>
  </si>
  <si>
    <t>piiranguvöönd</t>
  </si>
  <si>
    <t>\looduskaitse\KR_piirang</t>
  </si>
  <si>
    <t>püsielupaiga piiranguvöönd</t>
  </si>
  <si>
    <t>\looduskaitse\KR_pysielupaik_pv</t>
  </si>
  <si>
    <t>üksikobjekt kaitsetsoon</t>
  </si>
  <si>
    <t>\looduskaitse\KR_yksikobjekti_kaitsetsoon</t>
  </si>
  <si>
    <t>hoiuala</t>
  </si>
  <si>
    <t>\looduskaitse\KR_hoiuala</t>
  </si>
  <si>
    <t>tyyp IN  (PY;PYP)</t>
  </si>
  <si>
    <t>projekteeritav üksikobjekt</t>
  </si>
  <si>
    <t>\looduskaitse\KR_proj_yobj_tsoon</t>
  </si>
  <si>
    <t>projekteeritav hoiuala</t>
  </si>
  <si>
    <t>\looduskaitse\KR_projekteeritav</t>
  </si>
  <si>
    <t>tyyp='H'</t>
  </si>
  <si>
    <t>projekteeritav piiranguvöönd</t>
  </si>
  <si>
    <t>taimed II kategooria</t>
  </si>
  <si>
    <t>\looduskaitse\KR_taimed_II</t>
  </si>
  <si>
    <t>loomad II kategooria</t>
  </si>
  <si>
    <t>\looduskaitse\KR_loomad_II</t>
  </si>
  <si>
    <t>seened II kategooria</t>
  </si>
  <si>
    <t>\looduskaitse\KR_seened_samblikud_II</t>
  </si>
  <si>
    <t>korduv üleujutusala</t>
  </si>
  <si>
    <t>Viie aasta keskmine raie</t>
  </si>
  <si>
    <t xml:space="preserve">      P u i s t u d</t>
  </si>
  <si>
    <t>VIIE AASTA KESKMINE RAIETE  MAHT  METSAMAAL</t>
  </si>
  <si>
    <r>
      <t>Muu 
riigimaa</t>
    </r>
    <r>
      <rPr>
        <vertAlign val="superscript"/>
        <sz val="12"/>
        <rFont val="Garamond"/>
        <family val="1"/>
      </rPr>
      <t>1</t>
    </r>
  </si>
  <si>
    <r>
      <t>Juriidiliste 
isikute maa</t>
    </r>
    <r>
      <rPr>
        <vertAlign val="superscript"/>
        <sz val="12"/>
        <rFont val="Garamond"/>
        <family val="1"/>
      </rPr>
      <t>2</t>
    </r>
  </si>
  <si>
    <r>
      <t>Omand
määramata</t>
    </r>
    <r>
      <rPr>
        <vertAlign val="superscript"/>
        <sz val="12"/>
        <rFont val="Garamond"/>
        <family val="1"/>
      </rPr>
      <t>3</t>
    </r>
  </si>
  <si>
    <t xml:space="preserve">pohityyp IN ('2180','9050','9060','9010*','9020*','9080*','9180*', '91D0*','91E0*','91F0') </t>
  </si>
  <si>
    <t>Graafikule</t>
  </si>
  <si>
    <t>Metsaga metsamaa</t>
  </si>
  <si>
    <t>Metsata metsamaa</t>
  </si>
  <si>
    <t>Omand määramata</t>
  </si>
  <si>
    <t>suhteline
viga  ±%</t>
  </si>
  <si>
    <r>
      <t>Riigimetskonnad</t>
    </r>
    <r>
      <rPr>
        <b/>
        <vertAlign val="superscript"/>
        <sz val="12"/>
        <rFont val="Garamond"/>
        <family val="1"/>
        <charset val="186"/>
      </rPr>
      <t>2</t>
    </r>
  </si>
  <si>
    <t>Mittemajandatavad metsad</t>
  </si>
  <si>
    <t>* v.a. mittemajandatavad metsad</t>
  </si>
  <si>
    <t>Majandus piiranguga metsad</t>
  </si>
  <si>
    <t>* välja arvatud mittemajandatav metsamaa</t>
  </si>
  <si>
    <t>Mittemajandatav mets</t>
  </si>
  <si>
    <t>Maj. piiranguga mets</t>
  </si>
  <si>
    <t>Maakond</t>
  </si>
  <si>
    <t>Metsamaa pindala majanduskategooria järgi</t>
  </si>
  <si>
    <t>METSAMAA  PINDALA  MAJANDUSKATEGOORIA  JÄRGI</t>
  </si>
  <si>
    <t>Majanduskategooriad</t>
  </si>
  <si>
    <t>Majanduskategooria järgne jaotus on koostatud alloleva abitabeli põhjal. 
Kaitsekategooriad prioriteetide järjekorras ja üksteist välistavad (ilma kattuvusteta)</t>
  </si>
  <si>
    <t>Maj. kate-gooria</t>
  </si>
  <si>
    <t xml:space="preserve">Kõdupuit </t>
  </si>
  <si>
    <t>tuh tm</t>
  </si>
  <si>
    <t>keskmiselt tm/ha</t>
  </si>
  <si>
    <t>PUISTUTE  JAGUNEMINE  VANUSEKLASSIDESSE  ENAMUSPUULIIGI  JÄRGI  (10 a. vanuseklassid)</t>
  </si>
  <si>
    <t>NATURA metsaelupaik hoiualal</t>
  </si>
  <si>
    <t>\looduskaitse\vaartused\natura_elupaik
\looduskaitse\KR_hoiuala</t>
  </si>
  <si>
    <t>NATURA metsaelupaik RMK hallataval maal</t>
  </si>
  <si>
    <t>\looduskaitse\vaartused\natura_elupaik</t>
  </si>
  <si>
    <t>tyyp IN  [(KLKA;P);(KMKA;P);(KRP;P)]</t>
  </si>
  <si>
    <t>projekteeritav püsielupaiga piirenguvöönd</t>
  </si>
  <si>
    <t>Maa ja Ruumiameti maakatastri kitsenduste andmed</t>
  </si>
  <si>
    <t>* juurdekasv on arvutatud mudeli alusel</t>
  </si>
  <si>
    <t>METSAMAA   TAGAVARA  JUURDEKASV*  ENAMUSPUULIIGITI</t>
  </si>
  <si>
    <t>PUISTUTE  PINDALA,  TAGAVARA  JA  JUURDEKASV*  ENAMUSPUULIIGITI</t>
  </si>
  <si>
    <t>MAJANDATAVATE PUISTUTE  PINDALA,  TAGAVARA  JA  JUURDEKASV*  ENAMUSPUULIIGITI</t>
  </si>
  <si>
    <t>Puistute hektaritagavara vanuseklassiti ja enamuspuuliigi järgi (10 a. vanuseklassid)</t>
  </si>
  <si>
    <t>PUISTUTE  HEKTARITAGAVARA VANUSEKLASSITI JA ENAMUSPUULIIGI JÄRGI
 (10 a. vanuseklassid)</t>
  </si>
  <si>
    <r>
      <t xml:space="preserve">MAJANDATAVATE PUISTUTE  HEKTARITAGAVARA VANUSEKLASSITI JA 
ENAMUSPUULIIGI JÄRGI </t>
    </r>
    <r>
      <rPr>
        <sz val="12"/>
        <rFont val="Garamond"/>
        <family val="1"/>
      </rPr>
      <t xml:space="preserve"> (10 a. vanuseklassid)</t>
    </r>
  </si>
  <si>
    <t/>
  </si>
  <si>
    <t>Majandusmetsad</t>
  </si>
  <si>
    <t>ranna piiranguvöönd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</si>
</sst>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000"/>
  </numFmts>
  <fonts count="60">
    <font>
      <sz val="10"/>
      <name val="Arial"/>
      <family val="2"/>
      <charset val="186"/>
    </font>
    <font>
      <b/>
      <sz val="22"/>
      <color rgb="FF000000"/>
      <name val="Verdana"/>
      <family val="2"/>
    </font>
    <font>
      <sz val="12"/>
      <color rgb="FF000000"/>
      <name val="Verdana"/>
      <family val="2"/>
    </font>
    <font>
      <sz val="12"/>
      <color rgb="FF000000"/>
      <name val="Arial"/>
      <family val="2"/>
    </font>
    <font>
      <i/>
      <sz val="11"/>
      <color rgb="FF000000"/>
      <name val="Garamond"/>
      <family val="1"/>
    </font>
    <font>
      <b/>
      <sz val="11"/>
      <color rgb="FF000000"/>
      <name val="Garamond"/>
      <family val="1"/>
    </font>
    <font>
      <b/>
      <i/>
      <sz val="11"/>
      <color rgb="FF000000"/>
      <name val="Garamond"/>
      <family val="1"/>
    </font>
    <font>
      <i/>
      <sz val="10"/>
      <color rgb="FF000000"/>
      <name val="Garamond"/>
      <family val="1"/>
    </font>
    <font>
      <sz val="11"/>
      <color rgb="FF000000"/>
      <name val="Garamond"/>
      <family val="1"/>
    </font>
    <font>
      <sz val="10"/>
      <color rgb="FF000000"/>
      <name val="Garamond"/>
      <family val="1"/>
    </font>
    <font>
      <sz val="10"/>
      <color theme="0"/>
      <name val="Arial"/>
      <family val="2"/>
    </font>
    <font>
      <i/>
      <sz val="9"/>
      <color rgb="FF000000"/>
      <name val="Garamond"/>
      <family val="1"/>
    </font>
    <font>
      <sz val="11"/>
      <color theme="2" tint="-0.249977111117893"/>
      <name val="Garamond"/>
      <family val="1"/>
    </font>
    <font>
      <b/>
      <sz val="12"/>
      <color rgb="FF000000"/>
      <name val="Garamond"/>
      <family val="1"/>
    </font>
    <font>
      <sz val="13"/>
      <color rgb="FF000000"/>
      <name val="Garamond"/>
      <family val="1"/>
    </font>
    <font>
      <sz val="12"/>
      <color rgb="FF000000"/>
      <name val="Garamond"/>
      <family val="1"/>
    </font>
    <font>
      <b/>
      <sz val="10"/>
      <color theme="2" tint="-9.9978637043366805E-2"/>
      <name val="Arial"/>
      <family val="2"/>
    </font>
    <font>
      <sz val="10"/>
      <color rgb="FF000000"/>
      <name val="Arial"/>
      <family val="2"/>
      <charset val="186"/>
    </font>
    <font>
      <sz val="10"/>
      <color theme="2" tint="-9.9978637043366805E-2"/>
      <name val="Arial"/>
      <family val="2"/>
    </font>
    <font>
      <sz val="10"/>
      <color rgb="FF000000"/>
      <name val="Arial"/>
      <family val="2"/>
    </font>
    <font>
      <sz val="10"/>
      <color indexed="9"/>
      <name val="Garamond"/>
      <family val="1"/>
    </font>
    <font>
      <b/>
      <sz val="6"/>
      <color indexed="17"/>
      <name val="814yzx"/>
    </font>
    <font>
      <i/>
      <sz val="13"/>
      <color rgb="FF000000"/>
      <name val="Lucida Handwriting"/>
      <family val="4"/>
    </font>
    <font>
      <b/>
      <sz val="12"/>
      <color indexed="58"/>
      <name val="Garamond"/>
      <family val="1"/>
    </font>
    <font>
      <b/>
      <sz val="10"/>
      <color rgb="FF000000"/>
      <name val="Arial"/>
      <family val="2"/>
    </font>
    <font>
      <b/>
      <sz val="10"/>
      <color rgb="FF000000"/>
      <name val="Garamond"/>
      <family val="1"/>
    </font>
    <font>
      <b/>
      <sz val="12"/>
      <color rgb="FF000000"/>
      <name val="Garamond"/>
      <family val="1"/>
    </font>
    <font>
      <i/>
      <sz val="8"/>
      <color rgb="FF000000"/>
      <name val="Garamond"/>
      <family val="1"/>
    </font>
    <font>
      <b/>
      <sz val="11"/>
      <color indexed="58"/>
      <name val="Garamond"/>
      <family val="1"/>
    </font>
    <font>
      <b/>
      <sz val="11"/>
      <color rgb="FF000000"/>
      <name val="Garamond"/>
      <family val="1"/>
    </font>
    <font>
      <b/>
      <sz val="18"/>
      <color indexed="17"/>
      <name val="Benegraphic"/>
    </font>
    <font>
      <sz val="14"/>
      <color rgb="FF000000"/>
      <name val="Verdana"/>
      <family val="2"/>
    </font>
    <font>
      <b/>
      <sz val="2"/>
      <color indexed="17"/>
      <name val="ADAMCREEKPARKfont"/>
    </font>
    <font>
      <b/>
      <i/>
      <sz val="10"/>
      <color rgb="FF000000"/>
      <name val="Garamond"/>
      <family val="1"/>
    </font>
    <font>
      <b/>
      <sz val="13"/>
      <color rgb="FF000000"/>
      <name val="Garamond"/>
      <family val="1"/>
    </font>
    <font>
      <b/>
      <i/>
      <sz val="12"/>
      <color rgb="FF000000"/>
      <name val="Garamond"/>
      <family val="1"/>
    </font>
    <font>
      <sz val="9"/>
      <color rgb="FF000000"/>
      <name val="Garamond"/>
      <family val="1"/>
    </font>
    <font>
      <b/>
      <i/>
      <sz val="10"/>
      <name val="Garamond"/>
      <family val="1"/>
      <charset val="186"/>
    </font>
    <font>
      <b/>
      <sz val="11"/>
      <name val="Garamond"/>
      <family val="1"/>
      <charset val="186"/>
    </font>
    <font>
      <i/>
      <vertAlign val="superscript"/>
      <sz val="11"/>
      <name val="Garamond"/>
      <family val="1"/>
      <charset val="186"/>
    </font>
    <font>
      <i/>
      <sz val="11"/>
      <name val="Garamond"/>
      <family val="1"/>
      <charset val="186"/>
    </font>
    <font>
      <b/>
      <sz val="11"/>
      <name val="Garamond"/>
      <family val="1"/>
    </font>
    <font>
      <i/>
      <vertAlign val="superscript"/>
      <sz val="11"/>
      <name val="Garamond"/>
      <family val="1"/>
    </font>
    <font>
      <i/>
      <sz val="11"/>
      <name val="Garamond"/>
      <family val="1"/>
    </font>
    <font>
      <b/>
      <i/>
      <sz val="12"/>
      <name val="Garamond"/>
      <family val="1"/>
    </font>
    <font>
      <b/>
      <vertAlign val="superscript"/>
      <sz val="11"/>
      <name val="Garamond"/>
      <family val="1"/>
      <charset val="186"/>
    </font>
    <font>
      <sz val="12"/>
      <name val="Garamond"/>
      <family val="1"/>
    </font>
    <font>
      <b/>
      <sz val="12"/>
      <name val="Garamond"/>
      <family val="1"/>
    </font>
    <font>
      <vertAlign val="superscript"/>
      <sz val="12"/>
      <name val="Garamond"/>
      <family val="1"/>
    </font>
    <font>
      <b/>
      <sz val="12"/>
      <color indexed="58"/>
      <name val="Garamond"/>
      <family val="1"/>
      <charset val="186"/>
    </font>
    <font>
      <b/>
      <vertAlign val="superscript"/>
      <sz val="12"/>
      <name val="Garamond"/>
      <family val="1"/>
      <charset val="186"/>
    </font>
    <font>
      <b/>
      <sz val="12"/>
      <color rgb="FF000000"/>
      <name val="Garamond"/>
      <family val="1"/>
      <charset val="186"/>
    </font>
    <font>
      <sz val="10"/>
      <color rgb="FF000000"/>
      <name val="Garamond"/>
      <family val="1"/>
      <charset val="186"/>
    </font>
    <font>
      <b/>
      <sz val="13"/>
      <color rgb="FF000000"/>
      <name val="Garamond"/>
      <family val="1"/>
      <charset val="186"/>
    </font>
    <font>
      <u/>
      <sz val="10"/>
      <color theme="10"/>
      <name val="Arial"/>
      <family val="2"/>
      <charset val="186"/>
    </font>
    <font>
      <b/>
      <sz val="12"/>
      <name val="Garamond"/>
      <family val="1"/>
      <charset val="186"/>
    </font>
    <font>
      <b/>
      <sz val="10"/>
      <name val="Garamond"/>
      <family val="1"/>
      <charset val="186"/>
    </font>
    <font>
      <b/>
      <sz val="14"/>
      <name val="Garamond"/>
      <family val="1"/>
      <charset val="186"/>
    </font>
    <font>
      <sz val="10"/>
      <color theme="0"/>
      <name val="Arial"/>
      <family val="2"/>
      <charset val="186"/>
    </font>
    <font>
      <b/>
      <sz val="10"/>
      <color theme="1"/>
      <name val="Arial"/>
      <family val="2"/>
      <charset val="186"/>
    </font>
  </fonts>
  <fills count="4">
    <fill>
      <patternFill patternType="none"/>
    </fill>
    <fill>
      <patternFill patternType="gray125"/>
    </fill>
    <fill>
      <patternFill patternType="solid">
        <fgColor indexed="65"/>
        <bgColor indexed="8"/>
      </patternFill>
    </fill>
    <fill>
      <patternFill patternType="solid">
        <fgColor theme="0"/>
        <bgColor indexed="64"/>
      </patternFill>
    </fill>
  </fills>
  <borders count="224">
    <border>
      <left/>
      <right/>
      <top/>
      <bottom/>
      <diagonal/>
    </border>
    <border>
      <left style="thin">
        <color indexed="64"/>
      </left>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diagonal/>
    </border>
    <border diagonalUp="1" diagonalDown="1">
      <left style="hair">
        <color indexed="64"/>
      </left>
      <right style="thin">
        <color indexed="64"/>
      </right>
      <top style="double">
        <color indexed="64"/>
      </top>
      <bottom style="double">
        <color indexed="64"/>
      </bottom>
      <diagonal style="hair">
        <color indexed="64"/>
      </diagonal>
    </border>
    <border>
      <left style="hair">
        <color indexed="64"/>
      </left>
      <right style="thin">
        <color indexed="64"/>
      </right>
      <top style="double">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hair">
        <color indexed="64"/>
      </right>
      <top style="medium">
        <color indexed="64"/>
      </top>
      <bottom/>
      <diagonal/>
    </border>
    <border>
      <left/>
      <right style="hair">
        <color indexed="64"/>
      </right>
      <top/>
      <bottom style="double">
        <color indexed="64"/>
      </bottom>
      <diagonal/>
    </border>
    <border>
      <left style="hair">
        <color indexed="64"/>
      </left>
      <right style="thin">
        <color indexed="64"/>
      </right>
      <top style="medium">
        <color indexed="64"/>
      </top>
      <bottom/>
      <diagonal/>
    </border>
    <border>
      <left style="hair">
        <color indexed="64"/>
      </left>
      <right style="thin">
        <color indexed="64"/>
      </right>
      <top/>
      <bottom style="double">
        <color indexed="64"/>
      </bottom>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64"/>
      </top>
      <bottom style="hair">
        <color indexed="64"/>
      </bottom>
      <diagonal style="hair">
        <color indexed="64"/>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diagonalDown="1">
      <left style="hair">
        <color indexed="64"/>
      </left>
      <right style="hair">
        <color indexed="64"/>
      </right>
      <top style="double">
        <color indexed="64"/>
      </top>
      <bottom style="double">
        <color indexed="64"/>
      </bottom>
      <diagonal style="hair">
        <color indexed="64"/>
      </diagonal>
    </border>
    <border>
      <left style="thin">
        <color indexed="64"/>
      </left>
      <right/>
      <top style="double">
        <color indexed="64"/>
      </top>
      <bottom style="hair">
        <color indexed="64"/>
      </bottom>
      <diagonal/>
    </border>
    <border diagonalUp="1" diagonalDown="1">
      <left style="hair">
        <color indexed="64"/>
      </left>
      <right style="hair">
        <color indexed="64"/>
      </right>
      <top/>
      <bottom style="double">
        <color indexed="64"/>
      </bottom>
      <diagonal style="hair">
        <color indexed="64"/>
      </diagonal>
    </border>
    <border>
      <left/>
      <right style="hair">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hair">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style="medium">
        <color indexed="64"/>
      </top>
      <bottom/>
      <diagonal/>
    </border>
    <border>
      <left style="hair">
        <color indexed="64"/>
      </left>
      <right style="medium">
        <color indexed="64"/>
      </right>
      <top/>
      <bottom style="double">
        <color indexed="64"/>
      </bottom>
      <diagonal/>
    </border>
    <border>
      <left/>
      <right/>
      <top style="hair">
        <color indexed="64"/>
      </top>
      <bottom style="hair">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double">
        <color indexed="64"/>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double">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diagonalUp="1" diagonalDown="1">
      <left style="thin">
        <color indexed="64"/>
      </left>
      <right/>
      <top style="thin">
        <color indexed="64"/>
      </top>
      <bottom style="thin">
        <color indexed="64"/>
      </bottom>
      <diagonal style="thin">
        <color indexed="55"/>
      </diagonal>
    </border>
    <border diagonalUp="1" diagonalDown="1">
      <left/>
      <right/>
      <top style="thin">
        <color indexed="64"/>
      </top>
      <bottom style="thin">
        <color indexed="64"/>
      </bottom>
      <diagonal style="thin">
        <color indexed="55"/>
      </diagonal>
    </border>
    <border diagonalUp="1" diagonalDown="1">
      <left/>
      <right style="thin">
        <color indexed="64"/>
      </right>
      <top style="thin">
        <color indexed="64"/>
      </top>
      <bottom style="thin">
        <color indexed="64"/>
      </bottom>
      <diagonal style="thin">
        <color indexed="55"/>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double">
        <color indexed="64"/>
      </top>
      <bottom style="thin">
        <color indexed="64"/>
      </bottom>
      <diagonal/>
    </border>
    <border>
      <left style="hair">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style="hair">
        <color indexed="64"/>
      </right>
      <top style="double">
        <color indexed="64"/>
      </top>
      <bottom style="thin">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0" fontId="17" fillId="0" borderId="0"/>
    <xf numFmtId="0" fontId="54" fillId="0" borderId="0" applyNumberFormat="0" applyFill="0" applyBorder="0" applyAlignment="0" applyProtection="0"/>
  </cellStyleXfs>
  <cellXfs count="853">
    <xf numFmtId="0" fontId="0" fillId="0" borderId="0" xfId="0"/>
    <xf numFmtId="0" fontId="1" fillId="2" borderId="0" xfId="0" applyFont="1" applyFill="1"/>
    <xf numFmtId="0" fontId="2"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left" vertical="center"/>
    </xf>
    <xf numFmtId="164" fontId="2" fillId="0" borderId="0" xfId="0" applyNumberFormat="1" applyFont="1" applyAlignment="1">
      <alignment vertical="center"/>
    </xf>
    <xf numFmtId="164" fontId="2" fillId="2" borderId="0" xfId="0" applyNumberFormat="1" applyFont="1" applyFill="1" applyAlignment="1">
      <alignment vertical="center"/>
    </xf>
    <xf numFmtId="16" fontId="2" fillId="0" borderId="0" xfId="0" applyNumberFormat="1" applyFont="1" applyAlignment="1">
      <alignment horizontal="left" vertical="center"/>
    </xf>
    <xf numFmtId="0" fontId="3" fillId="2" borderId="0" xfId="0" applyFont="1" applyFill="1"/>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4" fillId="0" borderId="0" xfId="0" applyFont="1"/>
    <xf numFmtId="0" fontId="5" fillId="0" borderId="1"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4" xfId="0" applyFont="1" applyBorder="1" applyAlignment="1">
      <alignment horizontal="left" indent="1"/>
    </xf>
    <xf numFmtId="165" fontId="5" fillId="0" borderId="5" xfId="0" applyNumberFormat="1" applyFont="1" applyBorder="1" applyAlignment="1">
      <alignment horizontal="right"/>
    </xf>
    <xf numFmtId="166" fontId="7" fillId="0" borderId="6" xfId="0" applyNumberFormat="1" applyFont="1" applyBorder="1" applyAlignment="1">
      <alignment horizontal="center"/>
    </xf>
    <xf numFmtId="166" fontId="7" fillId="0" borderId="7" xfId="0" applyNumberFormat="1" applyFont="1" applyBorder="1" applyAlignment="1">
      <alignment horizontal="center"/>
    </xf>
    <xf numFmtId="165" fontId="5" fillId="0" borderId="8" xfId="0" applyNumberFormat="1" applyFont="1" applyBorder="1" applyAlignment="1">
      <alignment horizontal="right"/>
    </xf>
    <xf numFmtId="166" fontId="7" fillId="0" borderId="9" xfId="0" applyNumberFormat="1" applyFont="1" applyBorder="1" applyAlignment="1">
      <alignment horizontal="center"/>
    </xf>
    <xf numFmtId="165" fontId="5" fillId="0" borderId="8" xfId="0" applyNumberFormat="1" applyFont="1" applyBorder="1"/>
    <xf numFmtId="0" fontId="8" fillId="0" borderId="10" xfId="0" applyFont="1" applyBorder="1" applyAlignment="1">
      <alignment horizontal="left" indent="1"/>
    </xf>
    <xf numFmtId="165" fontId="9" fillId="0" borderId="11" xfId="0" applyNumberFormat="1" applyFont="1" applyBorder="1" applyAlignment="1">
      <alignment horizontal="right"/>
    </xf>
    <xf numFmtId="166" fontId="7" fillId="0" borderId="12" xfId="0" applyNumberFormat="1" applyFont="1" applyBorder="1" applyAlignment="1">
      <alignment horizontal="center"/>
    </xf>
    <xf numFmtId="165" fontId="9" fillId="0" borderId="13" xfId="0" applyNumberFormat="1" applyFont="1" applyBorder="1" applyAlignment="1">
      <alignment horizontal="right"/>
    </xf>
    <xf numFmtId="166" fontId="7" fillId="0" borderId="14" xfId="0" applyNumberFormat="1" applyFont="1" applyBorder="1" applyAlignment="1">
      <alignment horizontal="center"/>
    </xf>
    <xf numFmtId="166" fontId="7" fillId="0" borderId="15" xfId="0" applyNumberFormat="1" applyFont="1" applyBorder="1" applyAlignment="1">
      <alignment horizontal="center"/>
    </xf>
    <xf numFmtId="165" fontId="9" fillId="0" borderId="13" xfId="0" applyNumberFormat="1" applyFont="1" applyBorder="1"/>
    <xf numFmtId="0" fontId="8" fillId="0" borderId="10" xfId="0" applyFont="1" applyBorder="1" applyAlignment="1">
      <alignment horizontal="left"/>
    </xf>
    <xf numFmtId="0" fontId="5" fillId="0" borderId="10" xfId="0" applyFont="1" applyBorder="1" applyAlignment="1">
      <alignment horizontal="left" indent="1"/>
    </xf>
    <xf numFmtId="165" fontId="5" fillId="0" borderId="11" xfId="0" applyNumberFormat="1" applyFont="1" applyBorder="1" applyAlignment="1">
      <alignment horizontal="right"/>
    </xf>
    <xf numFmtId="165" fontId="5" fillId="0" borderId="13" xfId="0" applyNumberFormat="1" applyFont="1" applyBorder="1" applyAlignment="1">
      <alignment horizontal="right"/>
    </xf>
    <xf numFmtId="165" fontId="5" fillId="0" borderId="13" xfId="0" applyNumberFormat="1" applyFont="1" applyBorder="1"/>
    <xf numFmtId="0" fontId="5" fillId="0" borderId="10" xfId="0" applyFont="1" applyBorder="1" applyAlignment="1">
      <alignment horizontal="left" indent="7"/>
    </xf>
    <xf numFmtId="165" fontId="8" fillId="0" borderId="0" xfId="0" applyNumberFormat="1" applyFont="1"/>
    <xf numFmtId="0" fontId="5" fillId="0" borderId="16" xfId="0" applyFont="1" applyBorder="1" applyAlignment="1">
      <alignment horizontal="left" indent="1"/>
    </xf>
    <xf numFmtId="165" fontId="5" fillId="0" borderId="17" xfId="0" applyNumberFormat="1" applyFont="1" applyBorder="1" applyAlignment="1">
      <alignment horizontal="right"/>
    </xf>
    <xf numFmtId="166" fontId="7" fillId="0" borderId="18" xfId="0" applyNumberFormat="1" applyFont="1" applyBorder="1" applyAlignment="1">
      <alignment horizontal="center"/>
    </xf>
    <xf numFmtId="165" fontId="5" fillId="0" borderId="19" xfId="0" applyNumberFormat="1" applyFont="1" applyBorder="1" applyAlignment="1">
      <alignment horizontal="right"/>
    </xf>
    <xf numFmtId="166" fontId="7" fillId="0" borderId="20" xfId="0" applyNumberFormat="1" applyFont="1" applyBorder="1" applyAlignment="1">
      <alignment horizontal="center"/>
    </xf>
    <xf numFmtId="166" fontId="7" fillId="0" borderId="21" xfId="0" applyNumberFormat="1" applyFont="1" applyBorder="1" applyAlignment="1">
      <alignment horizontal="center"/>
    </xf>
    <xf numFmtId="165" fontId="5" fillId="0" borderId="19" xfId="0" applyNumberFormat="1" applyFont="1" applyBorder="1"/>
    <xf numFmtId="0" fontId="5" fillId="0" borderId="22" xfId="0" applyFont="1" applyBorder="1" applyAlignment="1">
      <alignment horizontal="left" indent="1"/>
    </xf>
    <xf numFmtId="165" fontId="5" fillId="0" borderId="23" xfId="0" applyNumberFormat="1" applyFont="1" applyBorder="1" applyAlignment="1">
      <alignment horizontal="right"/>
    </xf>
    <xf numFmtId="166" fontId="7" fillId="0" borderId="24" xfId="0" applyNumberFormat="1" applyFont="1" applyBorder="1" applyAlignment="1">
      <alignment horizontal="center"/>
    </xf>
    <xf numFmtId="165" fontId="5" fillId="0" borderId="25" xfId="0" applyNumberFormat="1" applyFont="1" applyBorder="1" applyAlignment="1">
      <alignment horizontal="right"/>
    </xf>
    <xf numFmtId="165" fontId="10" fillId="0" borderId="0" xfId="0" applyNumberFormat="1" applyFont="1"/>
    <xf numFmtId="166" fontId="7" fillId="0" borderId="8" xfId="0" applyNumberFormat="1" applyFont="1" applyBorder="1" applyAlignment="1">
      <alignment horizontal="center"/>
    </xf>
    <xf numFmtId="166" fontId="7" fillId="0" borderId="13" xfId="0" applyNumberFormat="1" applyFont="1" applyBorder="1" applyAlignment="1">
      <alignment horizontal="center"/>
    </xf>
    <xf numFmtId="166" fontId="7" fillId="0" borderId="26" xfId="0" applyNumberFormat="1" applyFont="1" applyBorder="1" applyAlignment="1">
      <alignment horizontal="center"/>
    </xf>
    <xf numFmtId="166" fontId="7" fillId="0" borderId="19" xfId="0" applyNumberFormat="1" applyFont="1" applyBorder="1" applyAlignment="1">
      <alignment horizontal="center"/>
    </xf>
    <xf numFmtId="166" fontId="7" fillId="0" borderId="25" xfId="0" applyNumberFormat="1" applyFont="1" applyBorder="1" applyAlignment="1">
      <alignment horizontal="center"/>
    </xf>
    <xf numFmtId="166" fontId="7" fillId="0" borderId="29" xfId="0" applyNumberFormat="1" applyFont="1" applyBorder="1" applyAlignment="1">
      <alignment horizontal="center"/>
    </xf>
    <xf numFmtId="165" fontId="5" fillId="0" borderId="25" xfId="0" applyNumberFormat="1" applyFont="1" applyBorder="1"/>
    <xf numFmtId="165" fontId="5" fillId="0" borderId="31" xfId="0" applyNumberFormat="1" applyFont="1" applyBorder="1" applyAlignment="1">
      <alignment vertical="center"/>
    </xf>
    <xf numFmtId="166" fontId="11" fillId="0" borderId="32" xfId="0" applyNumberFormat="1" applyFont="1" applyBorder="1" applyAlignment="1">
      <alignment horizontal="center" vertical="center"/>
    </xf>
    <xf numFmtId="165" fontId="5" fillId="0" borderId="33" xfId="0" applyNumberFormat="1" applyFont="1" applyBorder="1" applyAlignment="1">
      <alignment vertical="center"/>
    </xf>
    <xf numFmtId="166" fontId="11" fillId="0" borderId="0" xfId="0" applyNumberFormat="1" applyFont="1" applyAlignment="1">
      <alignment horizontal="center" vertical="center"/>
    </xf>
    <xf numFmtId="166" fontId="7" fillId="0" borderId="0" xfId="0" applyNumberFormat="1" applyFont="1" applyAlignment="1">
      <alignment horizontal="center"/>
    </xf>
    <xf numFmtId="0" fontId="8" fillId="0" borderId="0" xfId="0" applyFont="1"/>
    <xf numFmtId="0" fontId="5" fillId="0" borderId="0" xfId="0" applyFont="1" applyAlignment="1">
      <alignment horizontal="left" indent="1"/>
    </xf>
    <xf numFmtId="0" fontId="12" fillId="0" borderId="0" xfId="0" applyFont="1"/>
    <xf numFmtId="166" fontId="7" fillId="0" borderId="35" xfId="0" applyNumberFormat="1" applyFont="1" applyBorder="1" applyAlignment="1">
      <alignment horizontal="center" vertical="center"/>
    </xf>
    <xf numFmtId="0" fontId="12" fillId="0" borderId="0" xfId="0" applyFont="1" applyAlignment="1">
      <alignment horizontal="left"/>
    </xf>
    <xf numFmtId="0" fontId="9" fillId="0" borderId="0" xfId="0" applyFont="1"/>
    <xf numFmtId="0" fontId="4" fillId="0" borderId="0" xfId="0" applyFont="1" applyAlignment="1">
      <alignment vertical="center" wrapText="1"/>
    </xf>
    <xf numFmtId="0" fontId="7" fillId="0" borderId="41" xfId="0" applyFont="1" applyBorder="1" applyAlignment="1">
      <alignment horizontal="center" vertical="center" wrapText="1"/>
    </xf>
    <xf numFmtId="166" fontId="8" fillId="0" borderId="0" xfId="0" applyNumberFormat="1" applyFont="1"/>
    <xf numFmtId="0" fontId="4" fillId="0" borderId="33" xfId="0" applyFont="1" applyBorder="1" applyAlignment="1">
      <alignment vertical="center" wrapText="1"/>
    </xf>
    <xf numFmtId="0" fontId="4" fillId="0" borderId="33" xfId="0" applyFont="1" applyBorder="1" applyAlignment="1">
      <alignment vertical="center"/>
    </xf>
    <xf numFmtId="0" fontId="8" fillId="0" borderId="0" xfId="0" applyFont="1" applyAlignment="1">
      <alignment horizontal="center"/>
    </xf>
    <xf numFmtId="0" fontId="9" fillId="0" borderId="0" xfId="0" applyFont="1" applyAlignment="1">
      <alignment horizontal="center"/>
    </xf>
    <xf numFmtId="166" fontId="7" fillId="0" borderId="47" xfId="0" applyNumberFormat="1" applyFont="1" applyBorder="1" applyAlignment="1">
      <alignment horizontal="center"/>
    </xf>
    <xf numFmtId="166" fontId="7" fillId="0" borderId="48" xfId="0" applyNumberFormat="1" applyFont="1" applyBorder="1" applyAlignment="1">
      <alignment horizontal="center"/>
    </xf>
    <xf numFmtId="0" fontId="4" fillId="0" borderId="49" xfId="0" applyFont="1" applyBorder="1"/>
    <xf numFmtId="166" fontId="7" fillId="0" borderId="28" xfId="0" applyNumberFormat="1" applyFont="1" applyBorder="1" applyAlignment="1">
      <alignment vertical="center"/>
    </xf>
    <xf numFmtId="0" fontId="8" fillId="0" borderId="50" xfId="0" applyFont="1" applyBorder="1" applyAlignment="1">
      <alignment horizontal="left" vertical="center"/>
    </xf>
    <xf numFmtId="0" fontId="16" fillId="0" borderId="0" xfId="0" applyFont="1"/>
    <xf numFmtId="166" fontId="17" fillId="0" borderId="0" xfId="0" applyNumberFormat="1" applyFont="1"/>
    <xf numFmtId="9" fontId="17" fillId="0" borderId="0" xfId="0" applyNumberFormat="1" applyFont="1"/>
    <xf numFmtId="0" fontId="18" fillId="0" borderId="0" xfId="0" applyFont="1"/>
    <xf numFmtId="0" fontId="5" fillId="0" borderId="51" xfId="0" applyFont="1" applyBorder="1" applyAlignment="1">
      <alignment horizontal="center" wrapText="1"/>
    </xf>
    <xf numFmtId="0" fontId="8" fillId="0" borderId="49" xfId="0" applyFont="1" applyBorder="1"/>
    <xf numFmtId="165" fontId="5" fillId="0" borderId="31" xfId="0" applyNumberFormat="1" applyFont="1" applyBorder="1" applyAlignment="1">
      <alignment horizontal="right" vertical="center" indent="1"/>
    </xf>
    <xf numFmtId="0" fontId="5" fillId="0" borderId="51" xfId="0" applyFont="1" applyBorder="1" applyAlignment="1">
      <alignment horizontal="center"/>
    </xf>
    <xf numFmtId="0" fontId="5" fillId="0" borderId="53" xfId="0" applyFont="1" applyBorder="1"/>
    <xf numFmtId="0" fontId="8" fillId="0" borderId="54" xfId="0" applyFont="1" applyBorder="1"/>
    <xf numFmtId="0" fontId="5" fillId="0" borderId="54" xfId="0" applyFont="1" applyBorder="1"/>
    <xf numFmtId="0" fontId="5" fillId="0" borderId="55" xfId="0" applyFont="1" applyBorder="1"/>
    <xf numFmtId="0" fontId="5" fillId="0" borderId="56" xfId="0" applyFont="1" applyBorder="1"/>
    <xf numFmtId="165" fontId="5" fillId="0" borderId="57" xfId="0" applyNumberFormat="1" applyFont="1" applyBorder="1" applyAlignment="1">
      <alignment horizontal="right" indent="1"/>
    </xf>
    <xf numFmtId="165" fontId="5" fillId="0" borderId="11" xfId="0" applyNumberFormat="1" applyFont="1" applyBorder="1" applyAlignment="1">
      <alignment horizontal="right" indent="1"/>
    </xf>
    <xf numFmtId="165" fontId="5" fillId="0" borderId="23" xfId="0" applyNumberFormat="1" applyFont="1" applyBorder="1" applyAlignment="1">
      <alignment horizontal="right" indent="1"/>
    </xf>
    <xf numFmtId="0" fontId="7" fillId="0" borderId="0" xfId="0" applyFont="1"/>
    <xf numFmtId="166" fontId="7" fillId="0" borderId="6" xfId="0" applyNumberFormat="1" applyFont="1" applyBorder="1"/>
    <xf numFmtId="166" fontId="7" fillId="0" borderId="14" xfId="0" applyNumberFormat="1" applyFont="1" applyBorder="1"/>
    <xf numFmtId="166" fontId="7" fillId="0" borderId="20" xfId="0" applyNumberFormat="1" applyFont="1" applyBorder="1"/>
    <xf numFmtId="166" fontId="7" fillId="0" borderId="26" xfId="0" applyNumberFormat="1" applyFont="1" applyBorder="1"/>
    <xf numFmtId="166" fontId="11" fillId="0" borderId="32" xfId="0" applyNumberFormat="1" applyFont="1" applyBorder="1" applyAlignment="1">
      <alignment vertical="center"/>
    </xf>
    <xf numFmtId="166" fontId="7" fillId="0" borderId="7" xfId="0" applyNumberFormat="1" applyFont="1" applyBorder="1" applyAlignment="1">
      <alignment horizontal="right"/>
    </xf>
    <xf numFmtId="166" fontId="7" fillId="0" borderId="12" xfId="0" applyNumberFormat="1" applyFont="1" applyBorder="1" applyAlignment="1">
      <alignment horizontal="right"/>
    </xf>
    <xf numFmtId="165" fontId="5" fillId="0" borderId="17" xfId="0" applyNumberFormat="1" applyFont="1" applyBorder="1" applyAlignment="1">
      <alignment horizontal="right" indent="1"/>
    </xf>
    <xf numFmtId="166" fontId="7" fillId="0" borderId="18" xfId="0" applyNumberFormat="1" applyFont="1" applyBorder="1" applyAlignment="1">
      <alignment horizontal="right"/>
    </xf>
    <xf numFmtId="166" fontId="7" fillId="0" borderId="24" xfId="0" applyNumberFormat="1" applyFont="1" applyBorder="1" applyAlignment="1">
      <alignment horizontal="right"/>
    </xf>
    <xf numFmtId="0" fontId="19" fillId="0" borderId="0" xfId="0" applyFont="1"/>
    <xf numFmtId="165" fontId="19" fillId="0" borderId="0" xfId="0" applyNumberFormat="1" applyFont="1"/>
    <xf numFmtId="0" fontId="20" fillId="0" borderId="0" xfId="0" applyFont="1"/>
    <xf numFmtId="0" fontId="21" fillId="0" borderId="0" xfId="0" applyFont="1" applyAlignment="1">
      <alignment vertical="center"/>
    </xf>
    <xf numFmtId="0" fontId="22" fillId="0" borderId="0" xfId="0" applyFont="1"/>
    <xf numFmtId="0" fontId="6" fillId="0" borderId="58" xfId="0" applyFont="1" applyBorder="1" applyAlignment="1">
      <alignment horizontal="center" wrapText="1"/>
    </xf>
    <xf numFmtId="0" fontId="5" fillId="0" borderId="37" xfId="0" applyFont="1" applyBorder="1" applyAlignment="1">
      <alignment horizontal="center"/>
    </xf>
    <xf numFmtId="0" fontId="5" fillId="0" borderId="52" xfId="0" applyFont="1" applyBorder="1" applyAlignment="1">
      <alignment horizontal="center"/>
    </xf>
    <xf numFmtId="0" fontId="6" fillId="0" borderId="59" xfId="0" applyFont="1" applyBorder="1" applyAlignment="1">
      <alignment horizontal="center" vertical="center"/>
    </xf>
    <xf numFmtId="0" fontId="5" fillId="0" borderId="60" xfId="0" applyFont="1" applyBorder="1" applyAlignment="1">
      <alignment horizontal="left" indent="1"/>
    </xf>
    <xf numFmtId="2" fontId="7" fillId="0" borderId="61" xfId="0" applyNumberFormat="1" applyFont="1" applyBorder="1" applyAlignment="1">
      <alignment horizontal="center"/>
    </xf>
    <xf numFmtId="0" fontId="5" fillId="0" borderId="62" xfId="0" applyFont="1" applyBorder="1" applyAlignment="1">
      <alignment horizontal="left" indent="1"/>
    </xf>
    <xf numFmtId="2" fontId="7" fillId="0" borderId="63" xfId="0" applyNumberFormat="1" applyFont="1" applyBorder="1" applyAlignment="1">
      <alignment horizontal="center"/>
    </xf>
    <xf numFmtId="0" fontId="5" fillId="0" borderId="64" xfId="0" applyFont="1" applyBorder="1" applyAlignment="1">
      <alignment horizontal="left" indent="1"/>
    </xf>
    <xf numFmtId="2" fontId="7" fillId="0" borderId="65" xfId="0" applyNumberFormat="1" applyFont="1" applyBorder="1" applyAlignment="1">
      <alignment horizontal="center"/>
    </xf>
    <xf numFmtId="165" fontId="5" fillId="0" borderId="8" xfId="0" applyNumberFormat="1" applyFont="1" applyBorder="1" applyAlignment="1">
      <alignment horizontal="right" indent="1"/>
    </xf>
    <xf numFmtId="165" fontId="5" fillId="0" borderId="13" xfId="0" applyNumberFormat="1" applyFont="1" applyBorder="1" applyAlignment="1">
      <alignment horizontal="right" indent="1"/>
    </xf>
    <xf numFmtId="165" fontId="5" fillId="0" borderId="66" xfId="0" applyNumberFormat="1" applyFont="1" applyBorder="1" applyAlignment="1">
      <alignment horizontal="right" indent="1"/>
    </xf>
    <xf numFmtId="165" fontId="5" fillId="0" borderId="67" xfId="0" applyNumberFormat="1" applyFont="1" applyBorder="1" applyAlignment="1">
      <alignment horizontal="right" indent="1"/>
    </xf>
    <xf numFmtId="0" fontId="13" fillId="0" borderId="36" xfId="0" applyFont="1" applyBorder="1" applyAlignment="1">
      <alignment horizontal="center" wrapText="1"/>
    </xf>
    <xf numFmtId="0" fontId="13" fillId="0" borderId="40" xfId="0" applyFont="1" applyBorder="1" applyAlignment="1">
      <alignment horizontal="center" wrapText="1"/>
    </xf>
    <xf numFmtId="0" fontId="5" fillId="0" borderId="30" xfId="0" applyFont="1" applyBorder="1" applyAlignment="1">
      <alignment horizontal="left" vertical="center" indent="9"/>
    </xf>
    <xf numFmtId="166" fontId="11" fillId="0" borderId="70" xfId="0" applyNumberFormat="1" applyFont="1" applyBorder="1" applyAlignment="1">
      <alignment horizontal="right" vertical="center" indent="1"/>
    </xf>
    <xf numFmtId="0" fontId="5" fillId="0" borderId="4" xfId="0" applyFont="1" applyBorder="1" applyAlignment="1">
      <alignment wrapText="1"/>
    </xf>
    <xf numFmtId="0" fontId="5" fillId="0" borderId="71" xfId="0" applyFont="1" applyBorder="1"/>
    <xf numFmtId="0" fontId="5" fillId="0" borderId="10" xfId="0" applyFont="1" applyBorder="1"/>
    <xf numFmtId="166" fontId="11" fillId="0" borderId="72" xfId="0" applyNumberFormat="1" applyFont="1" applyBorder="1" applyAlignment="1">
      <alignment horizontal="right" indent="1"/>
    </xf>
    <xf numFmtId="0" fontId="5" fillId="0" borderId="22" xfId="0" applyFont="1" applyBorder="1"/>
    <xf numFmtId="166" fontId="7" fillId="0" borderId="26" xfId="0" applyNumberFormat="1" applyFont="1" applyBorder="1" applyAlignment="1">
      <alignment horizontal="right" indent="1"/>
    </xf>
    <xf numFmtId="0" fontId="6" fillId="0" borderId="73" xfId="0" applyFont="1" applyBorder="1" applyAlignment="1">
      <alignment horizontal="center"/>
    </xf>
    <xf numFmtId="165" fontId="5" fillId="0" borderId="5" xfId="0" applyNumberFormat="1" applyFont="1" applyBorder="1" applyAlignment="1">
      <alignment horizontal="right" indent="1"/>
    </xf>
    <xf numFmtId="166" fontId="7" fillId="0" borderId="74" xfId="0" applyNumberFormat="1" applyFont="1" applyBorder="1" applyAlignment="1">
      <alignment horizontal="right" indent="1"/>
    </xf>
    <xf numFmtId="166" fontId="7" fillId="0" borderId="14" xfId="0" applyNumberFormat="1" applyFont="1" applyBorder="1" applyAlignment="1">
      <alignment horizontal="right" indent="1"/>
    </xf>
    <xf numFmtId="166" fontId="11" fillId="0" borderId="32" xfId="0" applyNumberFormat="1" applyFont="1" applyBorder="1" applyAlignment="1">
      <alignment horizontal="right" vertical="center" indent="1"/>
    </xf>
    <xf numFmtId="166" fontId="7" fillId="0" borderId="75" xfId="0" applyNumberFormat="1" applyFont="1" applyBorder="1" applyAlignment="1">
      <alignment horizontal="center" vertical="center"/>
    </xf>
    <xf numFmtId="166" fontId="7" fillId="0" borderId="12" xfId="0" applyNumberFormat="1" applyFont="1" applyBorder="1" applyAlignment="1">
      <alignment horizontal="center" vertical="center"/>
    </xf>
    <xf numFmtId="166" fontId="7" fillId="0" borderId="24" xfId="0" applyNumberFormat="1" applyFont="1" applyBorder="1" applyAlignment="1">
      <alignment horizontal="center" vertical="center"/>
    </xf>
    <xf numFmtId="166" fontId="7" fillId="0" borderId="7" xfId="0" applyNumberFormat="1" applyFont="1" applyBorder="1" applyAlignment="1">
      <alignment horizontal="center" vertical="center"/>
    </xf>
    <xf numFmtId="165" fontId="5" fillId="0" borderId="0" xfId="0" applyNumberFormat="1" applyFont="1" applyAlignment="1">
      <alignment horizontal="right" indent="1"/>
    </xf>
    <xf numFmtId="166" fontId="7" fillId="0" borderId="0" xfId="0" applyNumberFormat="1" applyFont="1" applyAlignment="1">
      <alignment horizontal="right" indent="1"/>
    </xf>
    <xf numFmtId="166" fontId="7" fillId="0" borderId="0" xfId="0" applyNumberFormat="1" applyFont="1" applyAlignment="1">
      <alignment horizontal="right"/>
    </xf>
    <xf numFmtId="0" fontId="5" fillId="0" borderId="53" xfId="0" applyFont="1" applyBorder="1" applyAlignment="1">
      <alignment horizontal="left" vertical="center" indent="1"/>
    </xf>
    <xf numFmtId="165" fontId="5" fillId="0" borderId="57" xfId="0" applyNumberFormat="1" applyFont="1" applyBorder="1" applyAlignment="1">
      <alignment horizontal="right" vertical="center" indent="1"/>
    </xf>
    <xf numFmtId="166" fontId="7" fillId="0" borderId="6" xfId="0" applyNumberFormat="1" applyFont="1" applyBorder="1" applyAlignment="1">
      <alignment vertical="center"/>
    </xf>
    <xf numFmtId="0" fontId="5" fillId="0" borderId="54" xfId="0" applyFont="1" applyBorder="1" applyAlignment="1">
      <alignment horizontal="right" vertical="center" indent="1"/>
    </xf>
    <xf numFmtId="165" fontId="5" fillId="0" borderId="11" xfId="0" applyNumberFormat="1" applyFont="1" applyBorder="1" applyAlignment="1">
      <alignment horizontal="right" vertical="center" indent="1"/>
    </xf>
    <xf numFmtId="166" fontId="7" fillId="0" borderId="14" xfId="0" applyNumberFormat="1" applyFont="1" applyBorder="1" applyAlignment="1">
      <alignment vertical="center"/>
    </xf>
    <xf numFmtId="0" fontId="5" fillId="0" borderId="54" xfId="0" applyFont="1" applyBorder="1" applyAlignment="1">
      <alignment horizontal="left" vertical="center" indent="1"/>
    </xf>
    <xf numFmtId="0" fontId="8" fillId="0" borderId="50" xfId="0" applyFont="1" applyBorder="1" applyAlignment="1">
      <alignment horizontal="center" vertical="center"/>
    </xf>
    <xf numFmtId="166" fontId="7" fillId="0" borderId="35" xfId="0" applyNumberFormat="1" applyFont="1" applyBorder="1" applyAlignment="1">
      <alignment horizontal="right" vertical="center"/>
    </xf>
    <xf numFmtId="166" fontId="7" fillId="0" borderId="88" xfId="0" applyNumberFormat="1" applyFont="1" applyBorder="1" applyAlignment="1">
      <alignment horizontal="right" vertical="center"/>
    </xf>
    <xf numFmtId="166" fontId="7" fillId="0" borderId="9" xfId="0" applyNumberFormat="1" applyFont="1" applyBorder="1" applyAlignment="1">
      <alignment horizontal="right" vertical="center"/>
    </xf>
    <xf numFmtId="166" fontId="7" fillId="0" borderId="15" xfId="0" applyNumberFormat="1" applyFont="1" applyBorder="1" applyAlignment="1">
      <alignment horizontal="right" vertical="center"/>
    </xf>
    <xf numFmtId="166" fontId="7" fillId="0" borderId="61" xfId="0" applyNumberFormat="1" applyFont="1" applyBorder="1" applyAlignment="1">
      <alignment horizontal="right" vertical="center"/>
    </xf>
    <xf numFmtId="166" fontId="7" fillId="0" borderId="63" xfId="0" applyNumberFormat="1" applyFont="1" applyBorder="1" applyAlignment="1">
      <alignment horizontal="right" vertical="center"/>
    </xf>
    <xf numFmtId="166" fontId="11" fillId="0" borderId="0" xfId="0" applyNumberFormat="1" applyFont="1" applyAlignment="1">
      <alignment vertical="center"/>
    </xf>
    <xf numFmtId="166" fontId="7" fillId="0" borderId="0" xfId="0" applyNumberFormat="1" applyFont="1" applyAlignment="1">
      <alignment horizontal="right" vertical="center"/>
    </xf>
    <xf numFmtId="0" fontId="9" fillId="0" borderId="49" xfId="0" applyFont="1" applyBorder="1"/>
    <xf numFmtId="0" fontId="5" fillId="0" borderId="78" xfId="0" applyFont="1" applyBorder="1" applyAlignment="1">
      <alignment horizontal="center" vertical="center"/>
    </xf>
    <xf numFmtId="0" fontId="6" fillId="0" borderId="3" xfId="0" applyFont="1" applyBorder="1" applyAlignment="1">
      <alignment horizontal="left" indent="2"/>
    </xf>
    <xf numFmtId="0" fontId="5" fillId="0" borderId="51" xfId="0" applyFont="1" applyBorder="1" applyAlignment="1">
      <alignment horizontal="left" indent="3"/>
    </xf>
    <xf numFmtId="166" fontId="5" fillId="0" borderId="57" xfId="0" applyNumberFormat="1" applyFont="1" applyBorder="1" applyAlignment="1">
      <alignment horizontal="right" indent="1"/>
    </xf>
    <xf numFmtId="166" fontId="7" fillId="0" borderId="7" xfId="0" applyNumberFormat="1" applyFont="1" applyBorder="1"/>
    <xf numFmtId="3" fontId="5" fillId="0" borderId="57" xfId="0" applyNumberFormat="1" applyFont="1" applyBorder="1" applyAlignment="1">
      <alignment horizontal="right" indent="1"/>
    </xf>
    <xf numFmtId="165" fontId="7" fillId="0" borderId="97" xfId="0" applyNumberFormat="1" applyFont="1" applyBorder="1"/>
    <xf numFmtId="165" fontId="7" fillId="0" borderId="98" xfId="0" applyNumberFormat="1" applyFont="1" applyBorder="1"/>
    <xf numFmtId="166" fontId="5" fillId="0" borderId="11" xfId="0" applyNumberFormat="1" applyFont="1" applyBorder="1" applyAlignment="1">
      <alignment horizontal="right" indent="1"/>
    </xf>
    <xf numFmtId="166" fontId="7" fillId="0" borderId="12" xfId="0" applyNumberFormat="1" applyFont="1" applyBorder="1"/>
    <xf numFmtId="3" fontId="5" fillId="0" borderId="11" xfId="0" applyNumberFormat="1" applyFont="1" applyBorder="1" applyAlignment="1">
      <alignment horizontal="right" indent="1"/>
    </xf>
    <xf numFmtId="165" fontId="7" fillId="0" borderId="12" xfId="0" applyNumberFormat="1" applyFont="1" applyBorder="1"/>
    <xf numFmtId="165" fontId="7" fillId="0" borderId="99" xfId="0" applyNumberFormat="1" applyFont="1" applyBorder="1"/>
    <xf numFmtId="166" fontId="5" fillId="0" borderId="23" xfId="0" applyNumberFormat="1" applyFont="1" applyBorder="1" applyAlignment="1">
      <alignment horizontal="right" indent="1"/>
    </xf>
    <xf numFmtId="166" fontId="7" fillId="0" borderId="24" xfId="0" applyNumberFormat="1" applyFont="1" applyBorder="1"/>
    <xf numFmtId="3" fontId="5" fillId="0" borderId="23" xfId="0" applyNumberFormat="1" applyFont="1" applyBorder="1" applyAlignment="1">
      <alignment horizontal="right" indent="1"/>
    </xf>
    <xf numFmtId="165" fontId="7" fillId="0" borderId="41" xfId="0" applyNumberFormat="1" applyFont="1" applyBorder="1"/>
    <xf numFmtId="165" fontId="7" fillId="0" borderId="59" xfId="0" applyNumberFormat="1" applyFont="1" applyBorder="1"/>
    <xf numFmtId="0" fontId="8" fillId="0" borderId="30" xfId="0" applyFont="1" applyBorder="1" applyAlignment="1">
      <alignment horizontal="center"/>
    </xf>
    <xf numFmtId="165" fontId="5" fillId="0" borderId="31" xfId="0" applyNumberFormat="1" applyFont="1" applyBorder="1" applyAlignment="1">
      <alignment horizontal="right" indent="1"/>
    </xf>
    <xf numFmtId="166" fontId="11" fillId="0" borderId="32" xfId="0" applyNumberFormat="1" applyFont="1" applyBorder="1"/>
    <xf numFmtId="3" fontId="5" fillId="0" borderId="37" xfId="0" applyNumberFormat="1" applyFont="1" applyBorder="1" applyAlignment="1">
      <alignment horizontal="right" indent="1"/>
    </xf>
    <xf numFmtId="3" fontId="5" fillId="0" borderId="100" xfId="0" applyNumberFormat="1" applyFont="1" applyBorder="1" applyAlignment="1">
      <alignment horizontal="right" indent="1"/>
    </xf>
    <xf numFmtId="165" fontId="7" fillId="0" borderId="28" xfId="0" applyNumberFormat="1" applyFont="1" applyBorder="1"/>
    <xf numFmtId="165" fontId="7" fillId="0" borderId="101" xfId="0" applyNumberFormat="1" applyFont="1" applyBorder="1"/>
    <xf numFmtId="0" fontId="4" fillId="0" borderId="0" xfId="0" applyFont="1" applyAlignment="1">
      <alignment vertical="center"/>
    </xf>
    <xf numFmtId="166" fontId="7" fillId="0" borderId="28" xfId="0" applyNumberFormat="1" applyFont="1" applyBorder="1"/>
    <xf numFmtId="1" fontId="5" fillId="0" borderId="57" xfId="0" applyNumberFormat="1" applyFont="1" applyBorder="1" applyAlignment="1">
      <alignment horizontal="right" vertical="center"/>
    </xf>
    <xf numFmtId="165" fontId="7" fillId="0" borderId="97" xfId="0" applyNumberFormat="1" applyFont="1" applyBorder="1" applyAlignment="1">
      <alignment vertical="center"/>
    </xf>
    <xf numFmtId="165" fontId="7" fillId="0" borderId="98" xfId="0" applyNumberFormat="1" applyFont="1" applyBorder="1" applyAlignment="1">
      <alignment vertical="center"/>
    </xf>
    <xf numFmtId="0" fontId="9" fillId="0" borderId="0" xfId="0" applyFont="1" applyAlignment="1">
      <alignment vertical="center"/>
    </xf>
    <xf numFmtId="1" fontId="5" fillId="0" borderId="11" xfId="0" applyNumberFormat="1" applyFont="1" applyBorder="1" applyAlignment="1">
      <alignment horizontal="right" vertical="center"/>
    </xf>
    <xf numFmtId="165" fontId="7" fillId="0" borderId="12" xfId="0" applyNumberFormat="1" applyFont="1" applyBorder="1" applyAlignment="1">
      <alignment vertical="center"/>
    </xf>
    <xf numFmtId="165" fontId="7" fillId="0" borderId="99" xfId="0" applyNumberFormat="1" applyFont="1" applyBorder="1" applyAlignment="1">
      <alignment vertical="center"/>
    </xf>
    <xf numFmtId="1" fontId="5" fillId="0" borderId="23" xfId="0" applyNumberFormat="1" applyFont="1" applyBorder="1" applyAlignment="1">
      <alignment horizontal="right" vertical="center"/>
    </xf>
    <xf numFmtId="165" fontId="7" fillId="0" borderId="41" xfId="0" applyNumberFormat="1" applyFont="1" applyBorder="1" applyAlignment="1">
      <alignment vertical="center"/>
    </xf>
    <xf numFmtId="165" fontId="7" fillId="0" borderId="59" xfId="0" applyNumberFormat="1" applyFont="1" applyBorder="1" applyAlignment="1">
      <alignment vertical="center"/>
    </xf>
    <xf numFmtId="1" fontId="5" fillId="0" borderId="31" xfId="0" applyNumberFormat="1" applyFont="1" applyBorder="1" applyAlignment="1">
      <alignment horizontal="right" vertical="center"/>
    </xf>
    <xf numFmtId="165" fontId="7" fillId="0" borderId="28" xfId="0" applyNumberFormat="1" applyFont="1" applyBorder="1" applyAlignment="1">
      <alignment vertical="center"/>
    </xf>
    <xf numFmtId="165" fontId="7" fillId="0" borderId="101" xfId="0" applyNumberFormat="1" applyFont="1" applyBorder="1" applyAlignment="1">
      <alignment vertical="center"/>
    </xf>
    <xf numFmtId="0" fontId="5" fillId="0" borderId="53" xfId="0" applyFont="1" applyBorder="1" applyAlignment="1">
      <alignment horizontal="left" vertical="center" indent="2"/>
    </xf>
    <xf numFmtId="0" fontId="5" fillId="0" borderId="54" xfId="0" applyFont="1" applyBorder="1" applyAlignment="1">
      <alignment horizontal="left" vertical="center" indent="2"/>
    </xf>
    <xf numFmtId="0" fontId="5" fillId="0" borderId="56" xfId="0" applyFont="1" applyBorder="1" applyAlignment="1">
      <alignment horizontal="left" vertical="center" indent="2"/>
    </xf>
    <xf numFmtId="0" fontId="5" fillId="0" borderId="50" xfId="0" applyFont="1" applyBorder="1" applyAlignment="1">
      <alignment horizontal="left" vertical="center" indent="2"/>
    </xf>
    <xf numFmtId="0" fontId="9" fillId="0" borderId="103" xfId="0" applyFont="1" applyBorder="1" applyAlignment="1">
      <alignment vertical="center"/>
    </xf>
    <xf numFmtId="2" fontId="5" fillId="0" borderId="57" xfId="0" applyNumberFormat="1" applyFont="1" applyBorder="1" applyAlignment="1">
      <alignment horizontal="center"/>
    </xf>
    <xf numFmtId="2" fontId="5" fillId="0" borderId="11" xfId="0" applyNumberFormat="1" applyFont="1" applyBorder="1" applyAlignment="1">
      <alignment horizontal="center"/>
    </xf>
    <xf numFmtId="2" fontId="5" fillId="0" borderId="23" xfId="0" applyNumberFormat="1" applyFont="1" applyBorder="1" applyAlignment="1">
      <alignment horizontal="center"/>
    </xf>
    <xf numFmtId="2" fontId="5" fillId="0" borderId="31" xfId="0" applyNumberFormat="1" applyFont="1" applyBorder="1" applyAlignment="1">
      <alignment horizontal="center" vertical="center"/>
    </xf>
    <xf numFmtId="2" fontId="5" fillId="0" borderId="57" xfId="0" applyNumberFormat="1" applyFont="1" applyBorder="1" applyAlignment="1">
      <alignment horizontal="center" vertical="center"/>
    </xf>
    <xf numFmtId="2" fontId="5" fillId="0" borderId="11" xfId="0" applyNumberFormat="1" applyFont="1" applyBorder="1" applyAlignment="1">
      <alignment horizontal="center" vertical="center"/>
    </xf>
    <xf numFmtId="2" fontId="5" fillId="0" borderId="23" xfId="0" applyNumberFormat="1" applyFont="1" applyBorder="1" applyAlignment="1">
      <alignment horizontal="center" vertical="center"/>
    </xf>
    <xf numFmtId="166" fontId="7" fillId="0" borderId="99" xfId="0" applyNumberFormat="1" applyFont="1" applyBorder="1" applyAlignment="1">
      <alignment horizontal="center" vertical="center"/>
    </xf>
    <xf numFmtId="166" fontId="7" fillId="0" borderId="28" xfId="0" applyNumberFormat="1" applyFont="1" applyBorder="1" applyAlignment="1">
      <alignment horizontal="center" vertical="center"/>
    </xf>
    <xf numFmtId="166" fontId="7" fillId="0" borderId="101" xfId="0" applyNumberFormat="1" applyFont="1" applyBorder="1" applyAlignment="1">
      <alignment horizontal="center" vertical="center"/>
    </xf>
    <xf numFmtId="0" fontId="5" fillId="0" borderId="53" xfId="0" applyFont="1" applyBorder="1" applyAlignment="1">
      <alignment horizontal="left" indent="2"/>
    </xf>
    <xf numFmtId="0" fontId="5" fillId="0" borderId="54" xfId="0" applyFont="1" applyBorder="1" applyAlignment="1">
      <alignment horizontal="left" indent="2"/>
    </xf>
    <xf numFmtId="0" fontId="5" fillId="0" borderId="56" xfId="0" applyFont="1" applyBorder="1" applyAlignment="1">
      <alignment horizontal="left" indent="2"/>
    </xf>
    <xf numFmtId="166" fontId="7" fillId="0" borderId="97" xfId="0" applyNumberFormat="1" applyFont="1" applyBorder="1" applyAlignment="1">
      <alignment horizontal="center"/>
    </xf>
    <xf numFmtId="166" fontId="7" fillId="0" borderId="41" xfId="0" applyNumberFormat="1" applyFont="1" applyBorder="1" applyAlignment="1">
      <alignment horizontal="center"/>
    </xf>
    <xf numFmtId="166" fontId="7" fillId="0" borderId="98" xfId="0" applyNumberFormat="1" applyFont="1" applyBorder="1" applyAlignment="1">
      <alignment horizontal="center"/>
    </xf>
    <xf numFmtId="166" fontId="7" fillId="0" borderId="99" xfId="0" applyNumberFormat="1" applyFont="1" applyBorder="1" applyAlignment="1">
      <alignment horizontal="center"/>
    </xf>
    <xf numFmtId="166" fontId="7" fillId="0" borderId="59" xfId="0" applyNumberFormat="1" applyFont="1" applyBorder="1" applyAlignment="1">
      <alignment horizontal="center"/>
    </xf>
    <xf numFmtId="166" fontId="7" fillId="0" borderId="97" xfId="0" applyNumberFormat="1" applyFont="1" applyBorder="1" applyAlignment="1">
      <alignment horizontal="center" vertical="center"/>
    </xf>
    <xf numFmtId="166" fontId="7" fillId="0" borderId="41" xfId="0" applyNumberFormat="1" applyFont="1" applyBorder="1" applyAlignment="1">
      <alignment horizontal="center" vertical="center"/>
    </xf>
    <xf numFmtId="166" fontId="7" fillId="0" borderId="98" xfId="0" applyNumberFormat="1" applyFont="1" applyBorder="1" applyAlignment="1">
      <alignment horizontal="center" vertical="center"/>
    </xf>
    <xf numFmtId="166" fontId="7" fillId="0" borderId="59" xfId="0" applyNumberFormat="1" applyFont="1" applyBorder="1" applyAlignment="1">
      <alignment horizontal="center" vertical="center"/>
    </xf>
    <xf numFmtId="165" fontId="7" fillId="0" borderId="97" xfId="0" applyNumberFormat="1" applyFont="1" applyBorder="1" applyAlignment="1">
      <alignment horizontal="center" vertical="center"/>
    </xf>
    <xf numFmtId="165" fontId="7" fillId="0" borderId="98"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0" borderId="99" xfId="0" applyNumberFormat="1" applyFont="1" applyBorder="1" applyAlignment="1">
      <alignment horizontal="center" vertical="center"/>
    </xf>
    <xf numFmtId="165" fontId="7" fillId="0" borderId="41" xfId="0" applyNumberFormat="1" applyFont="1" applyBorder="1" applyAlignment="1">
      <alignment horizontal="center" vertical="center"/>
    </xf>
    <xf numFmtId="165" fontId="7" fillId="0" borderId="59" xfId="0" applyNumberFormat="1" applyFont="1" applyBorder="1" applyAlignment="1">
      <alignment horizontal="center" vertical="center"/>
    </xf>
    <xf numFmtId="165" fontId="7" fillId="0" borderId="28" xfId="0" applyNumberFormat="1" applyFont="1" applyBorder="1" applyAlignment="1">
      <alignment horizontal="center" vertical="center"/>
    </xf>
    <xf numFmtId="165" fontId="7" fillId="0" borderId="101" xfId="0" applyNumberFormat="1" applyFont="1" applyBorder="1" applyAlignment="1">
      <alignment horizontal="center" vertical="center"/>
    </xf>
    <xf numFmtId="0" fontId="9" fillId="0" borderId="49" xfId="0" applyFont="1" applyBorder="1" applyAlignment="1">
      <alignment horizontal="center"/>
    </xf>
    <xf numFmtId="1" fontId="5" fillId="0" borderId="57" xfId="0" applyNumberFormat="1" applyFont="1" applyBorder="1" applyAlignment="1">
      <alignment horizontal="center" vertical="center"/>
    </xf>
    <xf numFmtId="1" fontId="5" fillId="0" borderId="11" xfId="0" applyNumberFormat="1" applyFont="1" applyBorder="1" applyAlignment="1">
      <alignment horizontal="center" vertical="center"/>
    </xf>
    <xf numFmtId="1" fontId="5" fillId="0" borderId="23" xfId="0" applyNumberFormat="1" applyFont="1" applyBorder="1" applyAlignment="1">
      <alignment horizontal="center" vertical="center"/>
    </xf>
    <xf numFmtId="166" fontId="5" fillId="0" borderId="0" xfId="0" applyNumberFormat="1" applyFont="1" applyAlignment="1">
      <alignment horizontal="center" vertical="center"/>
    </xf>
    <xf numFmtId="166" fontId="5" fillId="0" borderId="106" xfId="0" applyNumberFormat="1" applyFont="1" applyBorder="1" applyAlignment="1">
      <alignment horizontal="center" vertical="center"/>
    </xf>
    <xf numFmtId="166" fontId="5" fillId="0" borderId="107" xfId="0" applyNumberFormat="1" applyFont="1" applyBorder="1" applyAlignment="1">
      <alignment horizontal="center" vertical="center"/>
    </xf>
    <xf numFmtId="166" fontId="5" fillId="0" borderId="108" xfId="0" applyNumberFormat="1" applyFont="1" applyBorder="1" applyAlignment="1">
      <alignment horizontal="center" vertical="center"/>
    </xf>
    <xf numFmtId="165" fontId="7" fillId="0" borderId="21" xfId="0" applyNumberFormat="1" applyFont="1" applyBorder="1" applyAlignment="1">
      <alignment horizontal="center" vertical="center"/>
    </xf>
    <xf numFmtId="165" fontId="7" fillId="0" borderId="15" xfId="0" applyNumberFormat="1" applyFont="1" applyBorder="1" applyAlignment="1">
      <alignment horizontal="center" vertical="center"/>
    </xf>
    <xf numFmtId="165" fontId="7" fillId="0" borderId="46" xfId="0" applyNumberFormat="1" applyFont="1" applyBorder="1" applyAlignment="1">
      <alignment horizontal="center" vertical="center"/>
    </xf>
    <xf numFmtId="165" fontId="7" fillId="0" borderId="35" xfId="0" applyNumberFormat="1" applyFont="1" applyBorder="1" applyAlignment="1">
      <alignment horizontal="center" vertical="center"/>
    </xf>
    <xf numFmtId="1" fontId="5" fillId="0" borderId="31" xfId="0" applyNumberFormat="1" applyFont="1" applyBorder="1" applyAlignment="1">
      <alignment horizontal="center" vertical="center"/>
    </xf>
    <xf numFmtId="0" fontId="4" fillId="0" borderId="0" xfId="0" applyFont="1" applyAlignment="1">
      <alignment horizontal="left" vertical="center" wrapText="1" indent="1"/>
    </xf>
    <xf numFmtId="0" fontId="30" fillId="0" borderId="0" xfId="0" applyFont="1" applyAlignment="1">
      <alignment vertical="center"/>
    </xf>
    <xf numFmtId="0" fontId="9" fillId="0" borderId="0" xfId="0" applyFont="1" applyAlignment="1">
      <alignment horizontal="right"/>
    </xf>
    <xf numFmtId="1" fontId="9" fillId="0" borderId="0" xfId="0" applyNumberFormat="1" applyFont="1"/>
    <xf numFmtId="166" fontId="9" fillId="0" borderId="0" xfId="0" applyNumberFormat="1" applyFont="1"/>
    <xf numFmtId="0" fontId="5" fillId="0" borderId="2" xfId="0" applyFont="1" applyBorder="1" applyAlignment="1">
      <alignment horizontal="center" vertical="center" wrapText="1"/>
    </xf>
    <xf numFmtId="0" fontId="5" fillId="0" borderId="100" xfId="0" applyFont="1" applyBorder="1" applyAlignment="1">
      <alignment horizontal="center" vertical="center" wrapText="1"/>
    </xf>
    <xf numFmtId="166" fontId="5" fillId="0" borderId="53" xfId="0" applyNumberFormat="1" applyFont="1" applyBorder="1" applyAlignment="1">
      <alignment horizontal="right" vertical="center"/>
    </xf>
    <xf numFmtId="166" fontId="5" fillId="0" borderId="54" xfId="0" applyNumberFormat="1" applyFont="1" applyBorder="1" applyAlignment="1">
      <alignment horizontal="right" vertical="center"/>
    </xf>
    <xf numFmtId="166" fontId="5" fillId="0" borderId="56"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7" fillId="0" borderId="74" xfId="0" applyNumberFormat="1" applyFont="1" applyBorder="1" applyAlignment="1">
      <alignment horizontal="right" vertical="center"/>
    </xf>
    <xf numFmtId="165" fontId="7" fillId="0" borderId="112" xfId="0" applyNumberFormat="1" applyFont="1" applyBorder="1" applyAlignment="1">
      <alignment horizontal="right" vertical="center"/>
    </xf>
    <xf numFmtId="165" fontId="5" fillId="0" borderId="11" xfId="0" applyNumberFormat="1" applyFont="1" applyBorder="1" applyAlignment="1">
      <alignment horizontal="right" vertical="center"/>
    </xf>
    <xf numFmtId="165" fontId="7" fillId="0" borderId="14" xfId="0" applyNumberFormat="1" applyFont="1" applyBorder="1" applyAlignment="1">
      <alignment horizontal="right" vertical="center"/>
    </xf>
    <xf numFmtId="165" fontId="7" fillId="0" borderId="15" xfId="0" applyNumberFormat="1" applyFont="1" applyBorder="1" applyAlignment="1">
      <alignment horizontal="right" vertical="center"/>
    </xf>
    <xf numFmtId="165" fontId="5" fillId="0" borderId="23" xfId="0" applyNumberFormat="1" applyFont="1" applyBorder="1" applyAlignment="1">
      <alignment horizontal="right" vertical="center"/>
    </xf>
    <xf numFmtId="165" fontId="7" fillId="0" borderId="26" xfId="0" applyNumberFormat="1" applyFont="1" applyBorder="1" applyAlignment="1">
      <alignment horizontal="right" vertical="center"/>
    </xf>
    <xf numFmtId="165" fontId="7" fillId="0" borderId="29" xfId="0" applyNumberFormat="1" applyFont="1" applyBorder="1" applyAlignment="1">
      <alignment horizontal="right" vertical="center"/>
    </xf>
    <xf numFmtId="165" fontId="5" fillId="0" borderId="31" xfId="0" applyNumberFormat="1" applyFont="1" applyBorder="1" applyAlignment="1">
      <alignment horizontal="right" vertical="center"/>
    </xf>
    <xf numFmtId="165" fontId="7" fillId="0" borderId="28" xfId="0" applyNumberFormat="1" applyFont="1" applyBorder="1" applyAlignment="1">
      <alignment horizontal="right" vertical="center"/>
    </xf>
    <xf numFmtId="165" fontId="7" fillId="0" borderId="108" xfId="0" applyNumberFormat="1" applyFont="1" applyBorder="1" applyAlignment="1">
      <alignment horizontal="right" vertical="center"/>
    </xf>
    <xf numFmtId="166" fontId="5" fillId="0" borderId="113" xfId="0" applyNumberFormat="1" applyFont="1" applyBorder="1" applyAlignment="1">
      <alignment horizontal="right" vertical="center"/>
    </xf>
    <xf numFmtId="166" fontId="5" fillId="0" borderId="50" xfId="0" applyNumberFormat="1" applyFont="1" applyBorder="1" applyAlignment="1">
      <alignment horizontal="right" vertical="center"/>
    </xf>
    <xf numFmtId="0" fontId="5" fillId="0" borderId="114" xfId="0" applyFont="1" applyBorder="1" applyAlignment="1">
      <alignment horizontal="left" vertical="center" indent="2"/>
    </xf>
    <xf numFmtId="0" fontId="5" fillId="0" borderId="115" xfId="0" applyFont="1" applyBorder="1" applyAlignment="1">
      <alignment horizontal="left" vertical="center" indent="2"/>
    </xf>
    <xf numFmtId="0" fontId="5" fillId="0" borderId="116" xfId="0" applyFont="1" applyBorder="1" applyAlignment="1">
      <alignment horizontal="left" vertical="center" indent="2"/>
    </xf>
    <xf numFmtId="0" fontId="5" fillId="0" borderId="117" xfId="0" applyFont="1" applyBorder="1" applyAlignment="1">
      <alignment horizontal="left" vertical="center" indent="2"/>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27" fillId="0" borderId="107" xfId="0" applyFont="1" applyBorder="1" applyAlignment="1">
      <alignment horizontal="center" vertical="center" wrapText="1"/>
    </xf>
    <xf numFmtId="0" fontId="8" fillId="0" borderId="30" xfId="0" applyFont="1" applyBorder="1" applyAlignment="1">
      <alignment horizontal="center" vertical="center"/>
    </xf>
    <xf numFmtId="3" fontId="5" fillId="0" borderId="37" xfId="0" applyNumberFormat="1" applyFont="1" applyBorder="1" applyAlignment="1">
      <alignment horizontal="right" vertical="center" indent="1"/>
    </xf>
    <xf numFmtId="0" fontId="30" fillId="0" borderId="0" xfId="0" applyFont="1" applyAlignment="1">
      <alignment horizontal="right" vertical="center"/>
    </xf>
    <xf numFmtId="0" fontId="5" fillId="0" borderId="30" xfId="0" applyFont="1" applyBorder="1" applyAlignment="1">
      <alignment horizontal="center" vertical="center"/>
    </xf>
    <xf numFmtId="0" fontId="13" fillId="0" borderId="91" xfId="0" applyFont="1" applyBorder="1"/>
    <xf numFmtId="0" fontId="13" fillId="0" borderId="93" xfId="0" applyFont="1" applyBorder="1"/>
    <xf numFmtId="0" fontId="13" fillId="0" borderId="90" xfId="0" applyFont="1" applyBorder="1" applyAlignment="1">
      <alignment horizontal="left" indent="4"/>
    </xf>
    <xf numFmtId="0" fontId="23" fillId="0" borderId="91" xfId="0" applyFont="1" applyBorder="1" applyAlignment="1">
      <alignment horizontal="left" indent="4"/>
    </xf>
    <xf numFmtId="0" fontId="23" fillId="0" borderId="93" xfId="0" applyFont="1" applyBorder="1" applyAlignment="1">
      <alignment horizontal="left" indent="4"/>
    </xf>
    <xf numFmtId="166" fontId="7" fillId="0" borderId="15" xfId="0" applyNumberFormat="1" applyFont="1" applyBorder="1" applyAlignment="1">
      <alignment horizontal="right"/>
    </xf>
    <xf numFmtId="0" fontId="5" fillId="0" borderId="51" xfId="0" applyFont="1" applyBorder="1" applyAlignment="1">
      <alignment horizontal="center" vertical="center" wrapText="1"/>
    </xf>
    <xf numFmtId="0" fontId="5" fillId="0" borderId="123" xfId="0" applyFont="1" applyBorder="1" applyAlignment="1">
      <alignment horizontal="center" vertical="center" wrapText="1"/>
    </xf>
    <xf numFmtId="166" fontId="5" fillId="0" borderId="5" xfId="0" applyNumberFormat="1" applyFont="1" applyBorder="1" applyAlignment="1">
      <alignment horizontal="right" vertical="center"/>
    </xf>
    <xf numFmtId="166" fontId="7" fillId="0" borderId="74" xfId="0" applyNumberFormat="1" applyFont="1" applyBorder="1" applyAlignment="1">
      <alignment horizontal="right" vertical="center"/>
    </xf>
    <xf numFmtId="166" fontId="5" fillId="0" borderId="11" xfId="0" applyNumberFormat="1" applyFont="1" applyBorder="1" applyAlignment="1">
      <alignment horizontal="right" vertical="center"/>
    </xf>
    <xf numFmtId="166" fontId="7" fillId="0" borderId="14" xfId="0" applyNumberFormat="1" applyFont="1" applyBorder="1" applyAlignment="1">
      <alignment horizontal="right" vertical="center"/>
    </xf>
    <xf numFmtId="166" fontId="5" fillId="0" borderId="17" xfId="0" applyNumberFormat="1" applyFont="1" applyBorder="1" applyAlignment="1">
      <alignment horizontal="right" vertical="center"/>
    </xf>
    <xf numFmtId="166" fontId="7" fillId="0" borderId="20" xfId="0" applyNumberFormat="1" applyFont="1" applyBorder="1" applyAlignment="1">
      <alignment horizontal="right" vertical="center"/>
    </xf>
    <xf numFmtId="166" fontId="5" fillId="0" borderId="23" xfId="0" applyNumberFormat="1" applyFont="1" applyBorder="1" applyAlignment="1">
      <alignment horizontal="right" vertical="center"/>
    </xf>
    <xf numFmtId="166" fontId="7" fillId="0" borderId="26" xfId="0" applyNumberFormat="1" applyFont="1" applyBorder="1" applyAlignment="1">
      <alignment horizontal="right" vertical="center"/>
    </xf>
    <xf numFmtId="166" fontId="5" fillId="0" borderId="31" xfId="0" applyNumberFormat="1" applyFont="1" applyBorder="1" applyAlignment="1">
      <alignment horizontal="right" vertical="center"/>
    </xf>
    <xf numFmtId="166" fontId="11" fillId="0" borderId="32" xfId="0" applyNumberFormat="1" applyFont="1" applyBorder="1" applyAlignment="1">
      <alignment horizontal="right" vertical="center"/>
    </xf>
    <xf numFmtId="167" fontId="9" fillId="0" borderId="0" xfId="0" applyNumberFormat="1" applyFont="1"/>
    <xf numFmtId="166" fontId="27" fillId="0" borderId="32" xfId="0" applyNumberFormat="1" applyFont="1" applyBorder="1" applyAlignment="1">
      <alignment horizontal="right" vertical="center"/>
    </xf>
    <xf numFmtId="166" fontId="5" fillId="0" borderId="124" xfId="0" applyNumberFormat="1" applyFont="1" applyBorder="1" applyAlignment="1">
      <alignment horizontal="right" vertical="center"/>
    </xf>
    <xf numFmtId="166" fontId="5" fillId="0" borderId="13" xfId="0" applyNumberFormat="1" applyFont="1" applyBorder="1" applyAlignment="1">
      <alignment horizontal="right" vertical="center"/>
    </xf>
    <xf numFmtId="166" fontId="5" fillId="0" borderId="19" xfId="0" applyNumberFormat="1" applyFont="1" applyBorder="1" applyAlignment="1">
      <alignment horizontal="right" vertical="center"/>
    </xf>
    <xf numFmtId="166" fontId="5" fillId="0" borderId="25" xfId="0" applyNumberFormat="1" applyFont="1" applyBorder="1" applyAlignment="1">
      <alignment horizontal="right" vertical="center"/>
    </xf>
    <xf numFmtId="166" fontId="7" fillId="0" borderId="28" xfId="0" applyNumberFormat="1" applyFont="1" applyBorder="1" applyAlignment="1">
      <alignment horizontal="right" vertical="center"/>
    </xf>
    <xf numFmtId="166" fontId="7" fillId="0" borderId="108" xfId="0" applyNumberFormat="1" applyFont="1" applyBorder="1" applyAlignment="1">
      <alignment horizontal="right" vertical="center"/>
    </xf>
    <xf numFmtId="166" fontId="7" fillId="0" borderId="101" xfId="0" applyNumberFormat="1" applyFont="1" applyBorder="1" applyAlignment="1">
      <alignment horizontal="right" vertical="center"/>
    </xf>
    <xf numFmtId="0" fontId="19" fillId="0" borderId="0" xfId="0" applyFont="1" applyAlignment="1">
      <alignment vertical="center"/>
    </xf>
    <xf numFmtId="0" fontId="23" fillId="0" borderId="128" xfId="0" applyFont="1" applyBorder="1" applyAlignment="1">
      <alignment horizontal="left" indent="4"/>
    </xf>
    <xf numFmtId="0" fontId="5" fillId="0" borderId="129" xfId="0" applyFont="1" applyBorder="1" applyAlignment="1">
      <alignment horizontal="left" vertical="center" indent="2"/>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15" fillId="0" borderId="117" xfId="0" applyFont="1" applyBorder="1" applyAlignment="1">
      <alignment horizontal="center" vertical="center"/>
    </xf>
    <xf numFmtId="0" fontId="27" fillId="0" borderId="132" xfId="0" applyFont="1" applyBorder="1" applyAlignment="1">
      <alignment horizontal="center" vertical="center" wrapText="1"/>
    </xf>
    <xf numFmtId="0" fontId="27" fillId="0" borderId="120" xfId="0" applyFont="1" applyBorder="1" applyAlignment="1">
      <alignment horizontal="center" vertical="center" wrapText="1"/>
    </xf>
    <xf numFmtId="0" fontId="31" fillId="2" borderId="0" xfId="0" applyFont="1" applyFill="1"/>
    <xf numFmtId="166" fontId="5" fillId="0" borderId="137" xfId="0" applyNumberFormat="1" applyFont="1" applyBorder="1" applyAlignment="1">
      <alignment horizontal="right" vertical="center"/>
    </xf>
    <xf numFmtId="166" fontId="7" fillId="0" borderId="138" xfId="0" applyNumberFormat="1" applyFont="1" applyBorder="1" applyAlignment="1">
      <alignment horizontal="right" vertical="center"/>
    </xf>
    <xf numFmtId="166" fontId="5" fillId="0" borderId="139" xfId="0" applyNumberFormat="1" applyFont="1" applyBorder="1" applyAlignment="1">
      <alignment horizontal="right" vertical="center"/>
    </xf>
    <xf numFmtId="166" fontId="5" fillId="0" borderId="140" xfId="0" applyNumberFormat="1" applyFont="1" applyBorder="1" applyAlignment="1">
      <alignment horizontal="right" vertical="center"/>
    </xf>
    <xf numFmtId="166" fontId="7" fillId="0" borderId="141" xfId="0" applyNumberFormat="1" applyFont="1" applyBorder="1" applyAlignment="1">
      <alignment horizontal="right" vertical="center"/>
    </xf>
    <xf numFmtId="166" fontId="5" fillId="0" borderId="142" xfId="0" applyNumberFormat="1" applyFont="1" applyBorder="1" applyAlignment="1">
      <alignment horizontal="right" vertical="center"/>
    </xf>
    <xf numFmtId="165" fontId="5" fillId="0" borderId="142" xfId="0" applyNumberFormat="1" applyFont="1" applyBorder="1" applyAlignment="1">
      <alignment horizontal="right" vertical="center"/>
    </xf>
    <xf numFmtId="165" fontId="5" fillId="0" borderId="143" xfId="0" applyNumberFormat="1" applyFont="1" applyBorder="1" applyAlignment="1">
      <alignment horizontal="right" vertical="center"/>
    </xf>
    <xf numFmtId="166" fontId="19" fillId="0" borderId="0" xfId="0" applyNumberFormat="1" applyFont="1"/>
    <xf numFmtId="165" fontId="5" fillId="0" borderId="140" xfId="0" applyNumberFormat="1" applyFont="1" applyBorder="1" applyAlignment="1">
      <alignment horizontal="right" vertical="center"/>
    </xf>
    <xf numFmtId="0" fontId="4" fillId="0" borderId="0" xfId="0" applyFont="1" applyAlignment="1">
      <alignment horizontal="left" vertical="center" indent="1"/>
    </xf>
    <xf numFmtId="0" fontId="5" fillId="0" borderId="137" xfId="0" applyFont="1" applyBorder="1" applyAlignment="1">
      <alignment horizontal="left" vertical="center" indent="1"/>
    </xf>
    <xf numFmtId="0" fontId="5" fillId="0" borderId="140" xfId="0" applyFont="1" applyBorder="1" applyAlignment="1">
      <alignment horizontal="left" vertical="center" indent="1"/>
    </xf>
    <xf numFmtId="0" fontId="13" fillId="0" borderId="50" xfId="0" applyFont="1" applyBorder="1" applyAlignment="1">
      <alignment horizontal="center" vertical="center"/>
    </xf>
    <xf numFmtId="166" fontId="7" fillId="0" borderId="108" xfId="0" applyNumberFormat="1" applyFont="1" applyBorder="1" applyAlignment="1">
      <alignment horizontal="center" vertical="center"/>
    </xf>
    <xf numFmtId="166" fontId="7" fillId="0" borderId="95" xfId="0" applyNumberFormat="1" applyFont="1" applyBorder="1" applyAlignment="1">
      <alignment horizontal="center" vertical="center"/>
    </xf>
    <xf numFmtId="166" fontId="7" fillId="0" borderId="80" xfId="0" applyNumberFormat="1" applyFont="1" applyBorder="1" applyAlignment="1">
      <alignment horizontal="center" vertical="center"/>
    </xf>
    <xf numFmtId="166" fontId="7" fillId="0" borderId="94" xfId="0" applyNumberFormat="1" applyFont="1" applyBorder="1" applyAlignment="1">
      <alignment horizontal="center" vertical="center"/>
    </xf>
    <xf numFmtId="166" fontId="7" fillId="0" borderId="134" xfId="0" applyNumberFormat="1" applyFont="1" applyBorder="1" applyAlignment="1">
      <alignment horizontal="center" vertical="center"/>
    </xf>
    <xf numFmtId="166" fontId="7" fillId="0" borderId="144" xfId="0" applyNumberFormat="1" applyFont="1" applyBorder="1" applyAlignment="1">
      <alignment horizontal="center" vertical="center"/>
    </xf>
    <xf numFmtId="166" fontId="7" fillId="0" borderId="136" xfId="0" applyNumberFormat="1" applyFont="1" applyBorder="1" applyAlignment="1">
      <alignment horizontal="center" vertical="center"/>
    </xf>
    <xf numFmtId="0" fontId="27" fillId="0" borderId="145" xfId="0" applyFont="1" applyBorder="1" applyAlignment="1">
      <alignment horizontal="center" vertical="center" wrapText="1"/>
    </xf>
    <xf numFmtId="0" fontId="27" fillId="0" borderId="132" xfId="0" applyFont="1" applyBorder="1" applyAlignment="1">
      <alignment horizontal="center" wrapText="1"/>
    </xf>
    <xf numFmtId="0" fontId="27" fillId="0" borderId="145" xfId="0" applyFont="1" applyBorder="1" applyAlignment="1">
      <alignment horizontal="center" wrapText="1"/>
    </xf>
    <xf numFmtId="0" fontId="25" fillId="0" borderId="51" xfId="0" applyFont="1" applyBorder="1" applyAlignment="1">
      <alignment horizontal="center" vertical="center" wrapText="1"/>
    </xf>
    <xf numFmtId="0" fontId="25" fillId="0" borderId="73" xfId="0" applyFont="1" applyBorder="1" applyAlignment="1">
      <alignment horizontal="center" vertical="center" wrapText="1"/>
    </xf>
    <xf numFmtId="1" fontId="5" fillId="0" borderId="5" xfId="0" applyNumberFormat="1" applyFont="1" applyBorder="1" applyAlignment="1">
      <alignment horizontal="center" vertical="center"/>
    </xf>
    <xf numFmtId="1" fontId="5" fillId="0" borderId="124"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17"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25" xfId="0" applyNumberFormat="1" applyFont="1" applyBorder="1" applyAlignment="1">
      <alignment horizontal="center" vertical="center"/>
    </xf>
    <xf numFmtId="167" fontId="9" fillId="0" borderId="0" xfId="0" applyNumberFormat="1" applyFont="1" applyAlignment="1">
      <alignment horizontal="center"/>
    </xf>
    <xf numFmtId="166" fontId="7" fillId="0" borderId="18" xfId="0" applyNumberFormat="1" applyFont="1" applyBorder="1" applyAlignment="1">
      <alignment horizontal="center" vertical="center"/>
    </xf>
    <xf numFmtId="166" fontId="7" fillId="0" borderId="112" xfId="0" applyNumberFormat="1" applyFont="1" applyBorder="1" applyAlignment="1">
      <alignment horizontal="center" vertical="center"/>
    </xf>
    <xf numFmtId="166" fontId="7" fillId="0" borderId="15" xfId="0" applyNumberFormat="1" applyFont="1" applyBorder="1" applyAlignment="1">
      <alignment horizontal="center" vertical="center"/>
    </xf>
    <xf numFmtId="166" fontId="7" fillId="0" borderId="29" xfId="0" applyNumberFormat="1" applyFont="1" applyBorder="1" applyAlignment="1">
      <alignment horizontal="center" vertical="center"/>
    </xf>
    <xf numFmtId="166" fontId="7" fillId="0" borderId="125" xfId="0" applyNumberFormat="1" applyFont="1" applyBorder="1" applyAlignment="1">
      <alignment horizontal="center" vertical="center"/>
    </xf>
    <xf numFmtId="166" fontId="7" fillId="0" borderId="126" xfId="0" applyNumberFormat="1" applyFont="1" applyBorder="1" applyAlignment="1">
      <alignment horizontal="center" vertical="center"/>
    </xf>
    <xf numFmtId="166" fontId="7" fillId="0" borderId="127" xfId="0" applyNumberFormat="1" applyFont="1" applyBorder="1" applyAlignment="1">
      <alignment horizontal="center" vertical="center"/>
    </xf>
    <xf numFmtId="0" fontId="13" fillId="0" borderId="117" xfId="0" applyFont="1" applyBorder="1" applyAlignment="1">
      <alignment horizontal="center" vertical="center"/>
    </xf>
    <xf numFmtId="0" fontId="27" fillId="0" borderId="146" xfId="0" applyFont="1" applyBorder="1" applyAlignment="1">
      <alignment horizontal="center" wrapText="1"/>
    </xf>
    <xf numFmtId="0" fontId="5" fillId="0" borderId="140" xfId="0" applyFont="1" applyBorder="1" applyAlignment="1">
      <alignment horizontal="left" vertical="center"/>
    </xf>
    <xf numFmtId="166" fontId="7" fillId="0" borderId="95" xfId="0" applyNumberFormat="1" applyFont="1" applyBorder="1" applyAlignment="1">
      <alignment horizontal="right" vertical="center"/>
    </xf>
    <xf numFmtId="166" fontId="7" fillId="0" borderId="80" xfId="0" applyNumberFormat="1" applyFont="1" applyBorder="1" applyAlignment="1">
      <alignment horizontal="right" vertical="center"/>
    </xf>
    <xf numFmtId="166" fontId="7" fillId="0" borderId="94" xfId="0" applyNumberFormat="1" applyFont="1" applyBorder="1" applyAlignment="1">
      <alignment horizontal="right" vertical="center"/>
    </xf>
    <xf numFmtId="166" fontId="7" fillId="0" borderId="134" xfId="0" applyNumberFormat="1" applyFont="1" applyBorder="1" applyAlignment="1">
      <alignment horizontal="right" vertical="center"/>
    </xf>
    <xf numFmtId="166" fontId="7" fillId="0" borderId="144" xfId="0" applyNumberFormat="1" applyFont="1" applyBorder="1" applyAlignment="1">
      <alignment horizontal="right" vertical="center"/>
    </xf>
    <xf numFmtId="166" fontId="7" fillId="0" borderId="136" xfId="0" applyNumberFormat="1" applyFont="1" applyBorder="1" applyAlignment="1">
      <alignment horizontal="right" vertical="center"/>
    </xf>
    <xf numFmtId="0" fontId="17" fillId="0" borderId="96" xfId="0" applyFont="1" applyBorder="1"/>
    <xf numFmtId="0" fontId="5" fillId="0" borderId="95" xfId="0" applyFont="1" applyBorder="1" applyAlignment="1">
      <alignment horizontal="left" vertical="center"/>
    </xf>
    <xf numFmtId="0" fontId="29" fillId="0" borderId="133" xfId="0" applyFont="1" applyBorder="1" applyAlignment="1">
      <alignment textRotation="90"/>
    </xf>
    <xf numFmtId="0" fontId="5" fillId="0" borderId="80" xfId="0" applyFont="1" applyBorder="1" applyAlignment="1">
      <alignment horizontal="left" vertical="center"/>
    </xf>
    <xf numFmtId="0" fontId="29" fillId="0" borderId="1" xfId="0" applyFont="1" applyBorder="1" applyAlignment="1">
      <alignment textRotation="90"/>
    </xf>
    <xf numFmtId="0" fontId="13" fillId="0" borderId="28" xfId="0" applyFont="1" applyBorder="1" applyAlignment="1">
      <alignment horizontal="center" vertical="center"/>
    </xf>
    <xf numFmtId="1" fontId="5" fillId="0" borderId="51" xfId="0" applyNumberFormat="1" applyFont="1" applyBorder="1" applyAlignment="1">
      <alignment horizontal="center" vertical="center" wrapText="1"/>
    </xf>
    <xf numFmtId="1" fontId="9" fillId="0" borderId="49" xfId="0" applyNumberFormat="1" applyFont="1" applyBorder="1" applyAlignment="1">
      <alignment horizontal="center"/>
    </xf>
    <xf numFmtId="1" fontId="5" fillId="0" borderId="137" xfId="0" applyNumberFormat="1" applyFont="1" applyBorder="1" applyAlignment="1">
      <alignment horizontal="center" vertical="center"/>
    </xf>
    <xf numFmtId="1" fontId="5" fillId="0" borderId="140" xfId="0" applyNumberFormat="1" applyFont="1" applyBorder="1" applyAlignment="1">
      <alignment horizontal="center" vertical="center"/>
    </xf>
    <xf numFmtId="1" fontId="19" fillId="0" borderId="0" xfId="0" applyNumberFormat="1" applyFont="1" applyAlignment="1">
      <alignment horizontal="center"/>
    </xf>
    <xf numFmtId="0" fontId="32" fillId="0" borderId="0" xfId="0" applyFont="1" applyAlignment="1">
      <alignment horizontal="right" vertical="center"/>
    </xf>
    <xf numFmtId="0" fontId="5" fillId="0" borderId="159" xfId="0" applyFont="1" applyBorder="1" applyAlignment="1">
      <alignment horizontal="center" vertical="center"/>
    </xf>
    <xf numFmtId="166" fontId="5" fillId="0" borderId="57" xfId="0" applyNumberFormat="1" applyFont="1" applyBorder="1" applyAlignment="1">
      <alignment horizontal="right" vertical="center" indent="1"/>
    </xf>
    <xf numFmtId="0" fontId="5" fillId="0" borderId="11" xfId="0" applyFont="1" applyBorder="1" applyAlignment="1">
      <alignment horizontal="left" vertical="center" indent="1"/>
    </xf>
    <xf numFmtId="0" fontId="5" fillId="0" borderId="106" xfId="0" applyFont="1" applyBorder="1" applyAlignment="1">
      <alignment horizontal="center" vertical="center"/>
    </xf>
    <xf numFmtId="166" fontId="5" fillId="0" borderId="11" xfId="0" applyNumberFormat="1" applyFont="1" applyBorder="1" applyAlignment="1">
      <alignment horizontal="right" vertical="center" indent="1"/>
    </xf>
    <xf numFmtId="0" fontId="5" fillId="0" borderId="160" xfId="0" applyFont="1" applyBorder="1" applyAlignment="1">
      <alignment horizontal="left" vertical="center" indent="1"/>
    </xf>
    <xf numFmtId="0" fontId="5" fillId="0" borderId="161" xfId="0" applyFont="1" applyBorder="1" applyAlignment="1">
      <alignment horizontal="center" vertical="center"/>
    </xf>
    <xf numFmtId="166" fontId="5" fillId="0" borderId="160" xfId="0" applyNumberFormat="1" applyFont="1" applyBorder="1" applyAlignment="1">
      <alignment horizontal="right" vertical="center" indent="1"/>
    </xf>
    <xf numFmtId="166" fontId="7" fillId="0" borderId="162" xfId="0" applyNumberFormat="1" applyFont="1" applyBorder="1" applyAlignment="1">
      <alignment vertical="center"/>
    </xf>
    <xf numFmtId="0" fontId="5" fillId="0" borderId="57" xfId="0" applyFont="1" applyBorder="1" applyAlignment="1">
      <alignment horizontal="left" vertical="center" indent="1"/>
    </xf>
    <xf numFmtId="0" fontId="25" fillId="0" borderId="84" xfId="0" applyFont="1" applyBorder="1" applyAlignment="1">
      <alignment horizontal="center"/>
    </xf>
    <xf numFmtId="0" fontId="6" fillId="0" borderId="84" xfId="0" applyFont="1" applyBorder="1" applyAlignment="1">
      <alignment horizontal="center"/>
    </xf>
    <xf numFmtId="0" fontId="5" fillId="0" borderId="0" xfId="0" applyFont="1" applyAlignment="1">
      <alignment horizontal="center" vertical="center"/>
    </xf>
    <xf numFmtId="0" fontId="5" fillId="0" borderId="163" xfId="0" applyFont="1" applyBorder="1" applyAlignment="1">
      <alignment horizontal="left" vertical="center" indent="1"/>
    </xf>
    <xf numFmtId="166" fontId="5" fillId="0" borderId="163" xfId="0" applyNumberFormat="1" applyFont="1" applyBorder="1" applyAlignment="1">
      <alignment horizontal="right" vertical="center" indent="1"/>
    </xf>
    <xf numFmtId="166" fontId="7" fillId="0" borderId="164" xfId="0" applyNumberFormat="1" applyFont="1" applyBorder="1" applyAlignment="1">
      <alignment vertical="center"/>
    </xf>
    <xf numFmtId="0" fontId="5" fillId="0" borderId="134" xfId="0" applyFont="1" applyBorder="1" applyAlignment="1">
      <alignment horizontal="center" vertical="center"/>
    </xf>
    <xf numFmtId="0" fontId="5" fillId="0" borderId="165" xfId="0" applyFont="1" applyBorder="1" applyAlignment="1">
      <alignment horizontal="center" vertical="center"/>
    </xf>
    <xf numFmtId="0" fontId="5" fillId="0" borderId="54"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7" xfId="0" applyFont="1" applyBorder="1" applyAlignment="1">
      <alignment horizontal="left" vertical="center" indent="1"/>
    </xf>
    <xf numFmtId="166" fontId="5" fillId="0" borderId="17" xfId="0" applyNumberFormat="1" applyFont="1" applyBorder="1" applyAlignment="1">
      <alignment horizontal="right" vertical="center" indent="1"/>
    </xf>
    <xf numFmtId="166" fontId="7" fillId="0" borderId="20" xfId="0" applyNumberFormat="1" applyFont="1" applyBorder="1" applyAlignment="1">
      <alignment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left" vertical="center" indent="1"/>
    </xf>
    <xf numFmtId="166" fontId="5" fillId="0" borderId="170" xfId="0" applyNumberFormat="1" applyFont="1" applyBorder="1" applyAlignment="1">
      <alignment horizontal="right" vertical="center" indent="1"/>
    </xf>
    <xf numFmtId="166" fontId="7" fillId="0" borderId="171" xfId="0" applyNumberFormat="1" applyFont="1" applyBorder="1" applyAlignment="1">
      <alignment vertical="center"/>
    </xf>
    <xf numFmtId="0" fontId="5" fillId="0" borderId="10" xfId="0" applyFont="1" applyBorder="1" applyAlignment="1">
      <alignment horizontal="center" vertical="center"/>
    </xf>
    <xf numFmtId="0" fontId="5" fillId="0" borderId="172" xfId="0" applyFont="1" applyBorder="1" applyAlignment="1">
      <alignment horizontal="left" vertical="center" indent="1"/>
    </xf>
    <xf numFmtId="0" fontId="5" fillId="0" borderId="133" xfId="0" applyFont="1" applyBorder="1" applyAlignment="1">
      <alignment horizontal="center" vertical="center"/>
    </xf>
    <xf numFmtId="0" fontId="5" fillId="0" borderId="80" xfId="0" applyFont="1" applyBorder="1" applyAlignment="1">
      <alignment horizontal="right" vertical="center" indent="1"/>
    </xf>
    <xf numFmtId="166" fontId="5" fillId="0" borderId="140" xfId="0" applyNumberFormat="1" applyFont="1" applyBorder="1" applyAlignment="1">
      <alignment horizontal="right" vertical="center" indent="1"/>
    </xf>
    <xf numFmtId="166" fontId="33" fillId="0" borderId="141" xfId="0" applyNumberFormat="1" applyFont="1" applyBorder="1" applyAlignment="1">
      <alignment vertical="center"/>
    </xf>
    <xf numFmtId="166" fontId="33" fillId="0" borderId="162" xfId="0" applyNumberFormat="1" applyFont="1" applyBorder="1" applyAlignment="1">
      <alignment vertical="center"/>
    </xf>
    <xf numFmtId="166" fontId="7" fillId="0" borderId="7" xfId="0" applyNumberFormat="1" applyFont="1" applyBorder="1" applyAlignment="1">
      <alignment vertical="center"/>
    </xf>
    <xf numFmtId="166" fontId="7" fillId="0" borderId="12" xfId="0" applyNumberFormat="1" applyFont="1" applyBorder="1" applyAlignment="1">
      <alignment vertical="center"/>
    </xf>
    <xf numFmtId="166" fontId="7" fillId="0" borderId="173" xfId="0" applyNumberFormat="1" applyFont="1" applyBorder="1" applyAlignment="1">
      <alignment vertical="center"/>
    </xf>
    <xf numFmtId="166" fontId="33" fillId="0" borderId="80" xfId="0" applyNumberFormat="1" applyFont="1" applyBorder="1" applyAlignment="1">
      <alignment vertical="center"/>
    </xf>
    <xf numFmtId="166" fontId="7" fillId="0" borderId="18" xfId="0" applyNumberFormat="1" applyFont="1" applyBorder="1" applyAlignment="1">
      <alignment vertical="center"/>
    </xf>
    <xf numFmtId="166" fontId="33" fillId="0" borderId="173" xfId="0" applyNumberFormat="1" applyFont="1" applyBorder="1" applyAlignment="1">
      <alignment vertical="center"/>
    </xf>
    <xf numFmtId="166" fontId="7" fillId="0" borderId="174" xfId="0" applyNumberFormat="1" applyFont="1" applyBorder="1" applyAlignment="1">
      <alignment vertical="center"/>
    </xf>
    <xf numFmtId="166" fontId="7" fillId="0" borderId="97" xfId="0" applyNumberFormat="1" applyFont="1" applyBorder="1" applyAlignment="1">
      <alignment vertical="center"/>
    </xf>
    <xf numFmtId="166" fontId="7" fillId="0" borderId="7" xfId="0" applyNumberFormat="1" applyFont="1" applyBorder="1" applyAlignment="1">
      <alignment horizontal="right" vertical="center"/>
    </xf>
    <xf numFmtId="166" fontId="7" fillId="0" borderId="175" xfId="0" applyNumberFormat="1" applyFont="1" applyBorder="1" applyAlignment="1">
      <alignment vertical="center"/>
    </xf>
    <xf numFmtId="166" fontId="7" fillId="0" borderId="99" xfId="0" applyNumberFormat="1" applyFont="1" applyBorder="1" applyAlignment="1">
      <alignment vertical="center"/>
    </xf>
    <xf numFmtId="166" fontId="7" fillId="0" borderId="176" xfId="0" applyNumberFormat="1" applyFont="1" applyBorder="1" applyAlignment="1">
      <alignment vertical="center"/>
    </xf>
    <xf numFmtId="166" fontId="33" fillId="0" borderId="136" xfId="0" applyNumberFormat="1" applyFont="1" applyBorder="1" applyAlignment="1">
      <alignment vertical="center"/>
    </xf>
    <xf numFmtId="166" fontId="7" fillId="0" borderId="126" xfId="0" applyNumberFormat="1" applyFont="1" applyBorder="1" applyAlignment="1">
      <alignment vertical="center"/>
    </xf>
    <xf numFmtId="166" fontId="33" fillId="0" borderId="176" xfId="0" applyNumberFormat="1" applyFont="1" applyBorder="1" applyAlignment="1">
      <alignment vertical="center"/>
    </xf>
    <xf numFmtId="166" fontId="7" fillId="0" borderId="177" xfId="0" applyNumberFormat="1" applyFont="1" applyBorder="1" applyAlignment="1">
      <alignment vertical="center"/>
    </xf>
    <xf numFmtId="166" fontId="7" fillId="0" borderId="98" xfId="0" applyNumberFormat="1" applyFont="1" applyBorder="1" applyAlignment="1">
      <alignment vertical="center"/>
    </xf>
    <xf numFmtId="0" fontId="6" fillId="0" borderId="119" xfId="0" applyFont="1" applyBorder="1" applyAlignment="1">
      <alignment horizontal="center"/>
    </xf>
    <xf numFmtId="0" fontId="6" fillId="0" borderId="120" xfId="0" applyFont="1" applyBorder="1" applyAlignment="1">
      <alignment horizontal="center"/>
    </xf>
    <xf numFmtId="166" fontId="7" fillId="0" borderId="9" xfId="0" applyNumberFormat="1" applyFont="1" applyBorder="1" applyAlignment="1">
      <alignment horizontal="right" indent="1"/>
    </xf>
    <xf numFmtId="166" fontId="7" fillId="0" borderId="61" xfId="0" applyNumberFormat="1" applyFont="1" applyBorder="1" applyAlignment="1">
      <alignment horizontal="right" indent="1"/>
    </xf>
    <xf numFmtId="166" fontId="7" fillId="0" borderId="15" xfId="0" applyNumberFormat="1" applyFont="1" applyBorder="1" applyAlignment="1">
      <alignment horizontal="right" indent="1"/>
    </xf>
    <xf numFmtId="166" fontId="7" fillId="0" borderId="63" xfId="0" applyNumberFormat="1" applyFont="1" applyBorder="1" applyAlignment="1">
      <alignment horizontal="right" indent="1"/>
    </xf>
    <xf numFmtId="0" fontId="13" fillId="0" borderId="182" xfId="0" applyFont="1" applyBorder="1" applyAlignment="1">
      <alignment horizontal="left" vertical="center" indent="1"/>
    </xf>
    <xf numFmtId="3" fontId="5" fillId="0" borderId="183" xfId="0" applyNumberFormat="1" applyFont="1" applyBorder="1" applyAlignment="1">
      <alignment horizontal="right" vertical="center" indent="1"/>
    </xf>
    <xf numFmtId="166" fontId="11" fillId="0" borderId="184" xfId="0" applyNumberFormat="1" applyFont="1" applyBorder="1" applyAlignment="1">
      <alignment horizontal="right" vertical="center" indent="1"/>
    </xf>
    <xf numFmtId="166" fontId="11" fillId="0" borderId="185" xfId="0" applyNumberFormat="1" applyFont="1" applyBorder="1" applyAlignment="1">
      <alignment horizontal="right" vertical="center" indent="1"/>
    </xf>
    <xf numFmtId="0" fontId="15" fillId="0" borderId="133" xfId="0" applyFont="1" applyBorder="1" applyAlignment="1">
      <alignment horizontal="left" vertical="center" indent="3"/>
    </xf>
    <xf numFmtId="0" fontId="15" fillId="0" borderId="157" xfId="0" applyFont="1" applyBorder="1" applyAlignment="1">
      <alignment horizontal="left" vertical="center" indent="3"/>
    </xf>
    <xf numFmtId="165" fontId="5" fillId="0" borderId="157" xfId="0" applyNumberFormat="1" applyFont="1" applyBorder="1" applyAlignment="1">
      <alignment vertical="center"/>
    </xf>
    <xf numFmtId="166" fontId="7" fillId="0" borderId="157" xfId="0" applyNumberFormat="1" applyFont="1" applyBorder="1" applyAlignment="1">
      <alignment vertical="center"/>
    </xf>
    <xf numFmtId="0" fontId="13" fillId="0" borderId="96" xfId="0" applyFont="1" applyBorder="1" applyAlignment="1">
      <alignment horizontal="left" vertical="center" indent="1"/>
    </xf>
    <xf numFmtId="3" fontId="5" fillId="0" borderId="137" xfId="0" applyNumberFormat="1" applyFont="1" applyBorder="1" applyAlignment="1">
      <alignment horizontal="right" vertical="center" indent="1"/>
    </xf>
    <xf numFmtId="166" fontId="7" fillId="0" borderId="186" xfId="0" applyNumberFormat="1" applyFont="1" applyBorder="1" applyAlignment="1">
      <alignment horizontal="right" vertical="center" indent="1"/>
    </xf>
    <xf numFmtId="166" fontId="7" fillId="0" borderId="187" xfId="0" applyNumberFormat="1" applyFont="1" applyBorder="1" applyAlignment="1">
      <alignment horizontal="right" vertical="center" indent="1"/>
    </xf>
    <xf numFmtId="0" fontId="15" fillId="0" borderId="188" xfId="0" applyFont="1" applyBorder="1" applyAlignment="1">
      <alignment horizontal="left" vertical="center" indent="3"/>
    </xf>
    <xf numFmtId="165" fontId="5" fillId="0" borderId="188" xfId="0" applyNumberFormat="1" applyFont="1" applyBorder="1" applyAlignment="1">
      <alignment vertical="center"/>
    </xf>
    <xf numFmtId="166" fontId="7" fillId="0" borderId="158" xfId="0" applyNumberFormat="1" applyFont="1" applyBorder="1" applyAlignment="1">
      <alignment vertical="center"/>
    </xf>
    <xf numFmtId="0" fontId="15" fillId="0" borderId="37" xfId="0" applyFont="1" applyBorder="1" applyAlignment="1">
      <alignment horizontal="left" vertical="center" indent="3"/>
    </xf>
    <xf numFmtId="165" fontId="5" fillId="0" borderId="1" xfId="0" applyNumberFormat="1" applyFont="1" applyBorder="1" applyAlignment="1">
      <alignment vertical="center"/>
    </xf>
    <xf numFmtId="166" fontId="7" fillId="0" borderId="145" xfId="0" applyNumberFormat="1" applyFont="1" applyBorder="1" applyAlignment="1">
      <alignment vertical="center"/>
    </xf>
    <xf numFmtId="166" fontId="7" fillId="0" borderId="184" xfId="0" applyNumberFormat="1" applyFont="1" applyBorder="1" applyAlignment="1">
      <alignment horizontal="right" vertical="center" indent="1"/>
    </xf>
    <xf numFmtId="166" fontId="7" fillId="0" borderId="185" xfId="0" applyNumberFormat="1" applyFont="1" applyBorder="1" applyAlignment="1">
      <alignment horizontal="right" vertical="center" indent="1"/>
    </xf>
    <xf numFmtId="0" fontId="32" fillId="0" borderId="0" xfId="0" applyFont="1" applyAlignment="1">
      <alignment vertical="center"/>
    </xf>
    <xf numFmtId="3" fontId="9" fillId="0" borderId="0" xfId="0" applyNumberFormat="1" applyFont="1"/>
    <xf numFmtId="166" fontId="7" fillId="0" borderId="159" xfId="0" applyNumberFormat="1" applyFont="1" applyBorder="1" applyAlignment="1">
      <alignment horizontal="right" indent="1"/>
    </xf>
    <xf numFmtId="166" fontId="7" fillId="0" borderId="106" xfId="0" applyNumberFormat="1" applyFont="1" applyBorder="1" applyAlignment="1">
      <alignment horizontal="right" indent="1"/>
    </xf>
    <xf numFmtId="166" fontId="11" fillId="0" borderId="189" xfId="0" applyNumberFormat="1" applyFont="1" applyBorder="1" applyAlignment="1">
      <alignment horizontal="right" vertical="center" indent="1"/>
    </xf>
    <xf numFmtId="166" fontId="7" fillId="0" borderId="94" xfId="0" applyNumberFormat="1" applyFont="1" applyBorder="1" applyAlignment="1">
      <alignment horizontal="right" vertical="center" indent="1"/>
    </xf>
    <xf numFmtId="166" fontId="7" fillId="0" borderId="146" xfId="0" applyNumberFormat="1" applyFont="1" applyBorder="1" applyAlignment="1">
      <alignment vertical="center"/>
    </xf>
    <xf numFmtId="166" fontId="7" fillId="0" borderId="189" xfId="0" applyNumberFormat="1" applyFont="1" applyBorder="1" applyAlignment="1">
      <alignment horizontal="right" vertical="center" indent="1"/>
    </xf>
    <xf numFmtId="0" fontId="5" fillId="0" borderId="76" xfId="0" applyFont="1" applyBorder="1" applyAlignment="1">
      <alignment horizontal="left" indent="1"/>
    </xf>
    <xf numFmtId="3" fontId="5" fillId="0" borderId="163" xfId="0" applyNumberFormat="1" applyFont="1" applyBorder="1" applyAlignment="1">
      <alignment horizontal="right" indent="1"/>
    </xf>
    <xf numFmtId="166" fontId="7" fillId="0" borderId="21" xfId="0" applyNumberFormat="1" applyFont="1" applyBorder="1" applyAlignment="1">
      <alignment horizontal="right" indent="1"/>
    </xf>
    <xf numFmtId="166" fontId="7" fillId="0" borderId="190" xfId="0" applyNumberFormat="1" applyFont="1" applyBorder="1" applyAlignment="1">
      <alignment horizontal="right" indent="1"/>
    </xf>
    <xf numFmtId="165" fontId="5" fillId="0" borderId="132" xfId="0" applyNumberFormat="1" applyFont="1" applyBorder="1" applyAlignment="1">
      <alignment vertical="center"/>
    </xf>
    <xf numFmtId="165" fontId="5" fillId="0" borderId="83" xfId="0" applyNumberFormat="1" applyFont="1" applyBorder="1" applyAlignment="1">
      <alignment vertical="center"/>
    </xf>
    <xf numFmtId="0" fontId="15" fillId="0" borderId="133" xfId="0" applyFont="1" applyBorder="1" applyAlignment="1">
      <alignment vertical="center"/>
    </xf>
    <xf numFmtId="0" fontId="15" fillId="0" borderId="188" xfId="0" applyFont="1" applyBorder="1" applyAlignment="1">
      <alignment vertical="center"/>
    </xf>
    <xf numFmtId="0" fontId="15" fillId="0" borderId="37" xfId="0" applyFont="1" applyBorder="1" applyAlignment="1">
      <alignment vertical="center"/>
    </xf>
    <xf numFmtId="0" fontId="13" fillId="0" borderId="96" xfId="0" applyFont="1" applyBorder="1" applyAlignment="1">
      <alignment vertical="center"/>
    </xf>
    <xf numFmtId="0" fontId="13" fillId="0" borderId="182" xfId="0" applyFont="1" applyBorder="1" applyAlignment="1">
      <alignment vertical="center"/>
    </xf>
    <xf numFmtId="3" fontId="5" fillId="0" borderId="133" xfId="0" applyNumberFormat="1" applyFont="1" applyBorder="1" applyAlignment="1">
      <alignment horizontal="center" vertical="center"/>
    </xf>
    <xf numFmtId="3" fontId="5" fillId="0" borderId="80" xfId="0" applyNumberFormat="1" applyFont="1" applyBorder="1" applyAlignment="1">
      <alignment horizontal="centerContinuous" vertical="center"/>
    </xf>
    <xf numFmtId="3" fontId="5" fillId="0" borderId="136" xfId="0" applyNumberFormat="1" applyFont="1" applyBorder="1" applyAlignment="1">
      <alignment horizontal="centerContinuous" vertical="center"/>
    </xf>
    <xf numFmtId="0" fontId="25" fillId="0" borderId="51" xfId="0" applyFont="1" applyBorder="1" applyAlignment="1">
      <alignment wrapText="1"/>
    </xf>
    <xf numFmtId="165" fontId="7" fillId="0" borderId="192" xfId="0" applyNumberFormat="1" applyFont="1" applyBorder="1" applyAlignment="1">
      <alignment horizontal="right" vertical="center"/>
    </xf>
    <xf numFmtId="165" fontId="7" fillId="0" borderId="63" xfId="0" applyNumberFormat="1" applyFont="1" applyBorder="1" applyAlignment="1">
      <alignment horizontal="right" vertical="center"/>
    </xf>
    <xf numFmtId="165" fontId="7" fillId="0" borderId="193" xfId="0" applyNumberFormat="1" applyFont="1" applyBorder="1" applyAlignment="1">
      <alignment horizontal="right" vertical="center"/>
    </xf>
    <xf numFmtId="0" fontId="5" fillId="0" borderId="194" xfId="0" applyFont="1" applyBorder="1" applyAlignment="1">
      <alignment horizontal="center" vertical="center"/>
    </xf>
    <xf numFmtId="165" fontId="5" fillId="0" borderId="195" xfId="0" applyNumberFormat="1" applyFont="1" applyBorder="1" applyAlignment="1">
      <alignment horizontal="right" vertical="center"/>
    </xf>
    <xf numFmtId="165" fontId="7" fillId="0" borderId="196" xfId="0" applyNumberFormat="1" applyFont="1" applyBorder="1" applyAlignment="1">
      <alignment horizontal="right" vertical="center"/>
    </xf>
    <xf numFmtId="165" fontId="7" fillId="0" borderId="197" xfId="0" applyNumberFormat="1" applyFont="1" applyBorder="1" applyAlignment="1">
      <alignment horizontal="right" vertical="center"/>
    </xf>
    <xf numFmtId="165" fontId="7" fillId="0" borderId="198" xfId="0" applyNumberFormat="1" applyFont="1" applyBorder="1" applyAlignment="1">
      <alignment horizontal="right" vertical="center"/>
    </xf>
    <xf numFmtId="166" fontId="7" fillId="0" borderId="9" xfId="0" applyNumberFormat="1" applyFont="1" applyBorder="1" applyAlignment="1">
      <alignment horizontal="right"/>
    </xf>
    <xf numFmtId="166" fontId="7" fillId="0" borderId="175" xfId="0" applyNumberFormat="1" applyFont="1" applyBorder="1"/>
    <xf numFmtId="166" fontId="7" fillId="0" borderId="99" xfId="0" applyNumberFormat="1" applyFont="1" applyBorder="1"/>
    <xf numFmtId="166" fontId="7" fillId="0" borderId="126" xfId="0" applyNumberFormat="1" applyFont="1" applyBorder="1"/>
    <xf numFmtId="0" fontId="35" fillId="0" borderId="3" xfId="0" applyFont="1" applyBorder="1" applyAlignment="1">
      <alignment horizontal="center" vertical="center"/>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3" fontId="5" fillId="0" borderId="8" xfId="0" applyNumberFormat="1" applyFont="1" applyBorder="1" applyAlignment="1">
      <alignment horizontal="right" indent="1"/>
    </xf>
    <xf numFmtId="3" fontId="5" fillId="0" borderId="13" xfId="0" applyNumberFormat="1" applyFont="1" applyBorder="1" applyAlignment="1">
      <alignment horizontal="right" indent="1"/>
    </xf>
    <xf numFmtId="3" fontId="5" fillId="0" borderId="27" xfId="0" applyNumberFormat="1" applyFont="1" applyBorder="1" applyAlignment="1">
      <alignment horizontal="right" vertical="center" indent="1"/>
    </xf>
    <xf numFmtId="166" fontId="11" fillId="0" borderId="0" xfId="0" applyNumberFormat="1" applyFont="1"/>
    <xf numFmtId="166" fontId="36" fillId="0" borderId="0" xfId="0" applyNumberFormat="1" applyFont="1"/>
    <xf numFmtId="1" fontId="8" fillId="0" borderId="0" xfId="0" applyNumberFormat="1" applyFont="1"/>
    <xf numFmtId="0" fontId="36" fillId="0" borderId="0" xfId="0" applyFont="1"/>
    <xf numFmtId="3" fontId="8" fillId="0" borderId="0" xfId="0" applyNumberFormat="1" applyFont="1"/>
    <xf numFmtId="0" fontId="13" fillId="0" borderId="37" xfId="0" applyFont="1" applyBorder="1" applyAlignment="1">
      <alignment horizontal="center" vertical="center"/>
    </xf>
    <xf numFmtId="0" fontId="5" fillId="0" borderId="52" xfId="0" applyFont="1" applyBorder="1" applyAlignment="1">
      <alignment vertical="center"/>
    </xf>
    <xf numFmtId="0" fontId="5" fillId="0" borderId="4" xfId="0" applyFont="1" applyBorder="1"/>
    <xf numFmtId="0" fontId="5" fillId="0" borderId="16" xfId="0" applyFont="1" applyBorder="1"/>
    <xf numFmtId="166" fontId="5" fillId="0" borderId="17" xfId="0" applyNumberFormat="1" applyFont="1" applyBorder="1" applyAlignment="1">
      <alignment horizontal="right" indent="1"/>
    </xf>
    <xf numFmtId="3" fontId="5" fillId="0" borderId="19" xfId="0" applyNumberFormat="1" applyFont="1" applyBorder="1" applyAlignment="1">
      <alignment horizontal="right" indent="1"/>
    </xf>
    <xf numFmtId="0" fontId="11" fillId="0" borderId="199" xfId="0" applyFont="1" applyBorder="1" applyAlignment="1">
      <alignment horizontal="center" vertical="center" wrapText="1"/>
    </xf>
    <xf numFmtId="0" fontId="25" fillId="0" borderId="119" xfId="0" applyFont="1" applyBorder="1" applyAlignment="1">
      <alignment horizontal="center" vertical="center" wrapText="1"/>
    </xf>
    <xf numFmtId="166" fontId="7" fillId="0" borderId="200" xfId="0" applyNumberFormat="1" applyFont="1" applyBorder="1" applyAlignment="1">
      <alignment horizontal="right"/>
    </xf>
    <xf numFmtId="166" fontId="7" fillId="0" borderId="201" xfId="0" applyNumberFormat="1" applyFont="1" applyBorder="1"/>
    <xf numFmtId="166" fontId="7" fillId="0" borderId="202" xfId="0" applyNumberFormat="1" applyFont="1" applyBorder="1"/>
    <xf numFmtId="166" fontId="7" fillId="0" borderId="203" xfId="0" applyNumberFormat="1" applyFont="1" applyBorder="1"/>
    <xf numFmtId="0" fontId="5" fillId="0" borderId="133" xfId="0" applyFont="1" applyBorder="1"/>
    <xf numFmtId="0" fontId="5" fillId="0" borderId="80" xfId="0" applyFont="1" applyBorder="1" applyAlignment="1">
      <alignment horizontal="right"/>
    </xf>
    <xf numFmtId="166" fontId="5" fillId="0" borderId="140" xfId="0" applyNumberFormat="1" applyFont="1" applyBorder="1" applyAlignment="1">
      <alignment horizontal="right" indent="1"/>
    </xf>
    <xf numFmtId="166" fontId="7" fillId="0" borderId="141" xfId="0" applyNumberFormat="1" applyFont="1" applyBorder="1"/>
    <xf numFmtId="166" fontId="7" fillId="0" borderId="204" xfId="0" applyNumberFormat="1" applyFont="1" applyBorder="1" applyAlignment="1">
      <alignment horizontal="right"/>
    </xf>
    <xf numFmtId="3" fontId="5" fillId="0" borderId="205" xfId="0" applyNumberFormat="1" applyFont="1" applyBorder="1" applyAlignment="1">
      <alignment horizontal="right" indent="1"/>
    </xf>
    <xf numFmtId="166" fontId="7" fillId="0" borderId="206" xfId="0" applyNumberFormat="1" applyFont="1" applyBorder="1"/>
    <xf numFmtId="166" fontId="7" fillId="0" borderId="136" xfId="0" applyNumberFormat="1" applyFont="1" applyBorder="1"/>
    <xf numFmtId="166" fontId="7" fillId="0" borderId="207" xfId="0" applyNumberFormat="1" applyFont="1" applyBorder="1" applyAlignment="1">
      <alignment vertical="center"/>
    </xf>
    <xf numFmtId="166" fontId="7" fillId="0" borderId="101" xfId="0" applyNumberFormat="1" applyFont="1" applyBorder="1" applyAlignment="1">
      <alignment vertical="center"/>
    </xf>
    <xf numFmtId="166" fontId="5" fillId="0" borderId="31" xfId="0" applyNumberFormat="1" applyFont="1" applyBorder="1" applyAlignment="1">
      <alignment horizontal="right" vertical="center" indent="1"/>
    </xf>
    <xf numFmtId="0" fontId="7" fillId="0" borderId="59" xfId="0" applyFont="1" applyBorder="1" applyAlignment="1">
      <alignment horizontal="center" vertical="center" wrapText="1"/>
    </xf>
    <xf numFmtId="3" fontId="5" fillId="0" borderId="31" xfId="0" applyNumberFormat="1" applyFont="1" applyBorder="1" applyAlignment="1">
      <alignment horizontal="right" vertical="center" indent="1"/>
    </xf>
    <xf numFmtId="0" fontId="5" fillId="0" borderId="51" xfId="0" applyFont="1" applyBorder="1" applyAlignment="1">
      <alignment horizontal="center" vertical="center"/>
    </xf>
    <xf numFmtId="0" fontId="6" fillId="0" borderId="132" xfId="0" applyFont="1" applyBorder="1" applyAlignment="1">
      <alignment horizontal="center" vertical="center"/>
    </xf>
    <xf numFmtId="0" fontId="5" fillId="0" borderId="44" xfId="0" applyFont="1" applyBorder="1" applyAlignment="1">
      <alignment horizontal="center" vertical="center"/>
    </xf>
    <xf numFmtId="0" fontId="5" fillId="0" borderId="100" xfId="0" applyFont="1" applyBorder="1" applyAlignment="1">
      <alignment horizontal="center" vertical="center"/>
    </xf>
    <xf numFmtId="0" fontId="5" fillId="0" borderId="4" xfId="0" applyFont="1" applyBorder="1" applyAlignment="1">
      <alignment vertical="center" wrapText="1"/>
    </xf>
    <xf numFmtId="166" fontId="7" fillId="0" borderId="7" xfId="0" applyNumberFormat="1" applyFont="1" applyBorder="1" applyAlignment="1">
      <alignment horizontal="right" vertical="center" indent="1"/>
    </xf>
    <xf numFmtId="4" fontId="5" fillId="0" borderId="8" xfId="0" applyNumberFormat="1" applyFont="1" applyBorder="1" applyAlignment="1">
      <alignment horizontal="right" vertical="center" indent="1"/>
    </xf>
    <xf numFmtId="166" fontId="7" fillId="0" borderId="6" xfId="0" applyNumberFormat="1" applyFont="1" applyBorder="1" applyAlignment="1">
      <alignment horizontal="right" vertical="center" indent="1"/>
    </xf>
    <xf numFmtId="166" fontId="4" fillId="0" borderId="53" xfId="0" applyNumberFormat="1" applyFont="1" applyBorder="1" applyAlignment="1">
      <alignment horizontal="right" vertical="center" indent="1"/>
    </xf>
    <xf numFmtId="3" fontId="5" fillId="0" borderId="57" xfId="0" applyNumberFormat="1" applyFont="1" applyBorder="1" applyAlignment="1">
      <alignment horizontal="right" vertical="center" indent="1"/>
    </xf>
    <xf numFmtId="3" fontId="5" fillId="0" borderId="8" xfId="0" applyNumberFormat="1" applyFont="1" applyBorder="1" applyAlignment="1">
      <alignment horizontal="right" vertical="center" indent="1"/>
    </xf>
    <xf numFmtId="0" fontId="5" fillId="0" borderId="10" xfId="0" applyFont="1" applyBorder="1" applyAlignment="1">
      <alignment vertical="center" wrapText="1"/>
    </xf>
    <xf numFmtId="4" fontId="5" fillId="0" borderId="11" xfId="0" applyNumberFormat="1" applyFont="1" applyBorder="1" applyAlignment="1">
      <alignment horizontal="right" vertical="center" indent="1"/>
    </xf>
    <xf numFmtId="166" fontId="7" fillId="0" borderId="12" xfId="0" applyNumberFormat="1" applyFont="1" applyBorder="1" applyAlignment="1">
      <alignment horizontal="right" vertical="center" indent="1"/>
    </xf>
    <xf numFmtId="4" fontId="5" fillId="0" borderId="13" xfId="0" applyNumberFormat="1" applyFont="1" applyBorder="1" applyAlignment="1">
      <alignment horizontal="right" vertical="center" indent="1"/>
    </xf>
    <xf numFmtId="3" fontId="5" fillId="0" borderId="11" xfId="0" applyNumberFormat="1" applyFont="1" applyBorder="1" applyAlignment="1">
      <alignment horizontal="right" vertical="center" indent="1"/>
    </xf>
    <xf numFmtId="3" fontId="5" fillId="0" borderId="13" xfId="0" applyNumberFormat="1" applyFont="1" applyBorder="1" applyAlignment="1">
      <alignment horizontal="right" vertical="center" indent="1"/>
    </xf>
    <xf numFmtId="0" fontId="5" fillId="0" borderId="22" xfId="0" applyFont="1" applyBorder="1" applyAlignment="1">
      <alignment vertical="center" wrapText="1"/>
    </xf>
    <xf numFmtId="4" fontId="5" fillId="0" borderId="23" xfId="0" applyNumberFormat="1" applyFont="1" applyBorder="1" applyAlignment="1">
      <alignment horizontal="right" vertical="center" indent="1"/>
    </xf>
    <xf numFmtId="166" fontId="7" fillId="0" borderId="24" xfId="0" applyNumberFormat="1" applyFont="1" applyBorder="1" applyAlignment="1">
      <alignment horizontal="right" vertical="center" indent="1"/>
    </xf>
    <xf numFmtId="4" fontId="5" fillId="0" borderId="25" xfId="0" applyNumberFormat="1" applyFont="1" applyBorder="1" applyAlignment="1">
      <alignment horizontal="right" vertical="center" indent="1"/>
    </xf>
    <xf numFmtId="3" fontId="5" fillId="0" borderId="23" xfId="0" applyNumberFormat="1" applyFont="1" applyBorder="1" applyAlignment="1">
      <alignment horizontal="right" vertical="center" indent="1"/>
    </xf>
    <xf numFmtId="3" fontId="5" fillId="0" borderId="25" xfId="0" applyNumberFormat="1" applyFont="1" applyBorder="1" applyAlignment="1">
      <alignment horizontal="right" vertical="center" indent="1"/>
    </xf>
    <xf numFmtId="4" fontId="5" fillId="0" borderId="31" xfId="0" applyNumberFormat="1" applyFont="1" applyBorder="1" applyAlignment="1">
      <alignment horizontal="right" vertical="center" indent="1"/>
    </xf>
    <xf numFmtId="4" fontId="5" fillId="0" borderId="27" xfId="0" applyNumberFormat="1" applyFont="1" applyBorder="1" applyAlignment="1">
      <alignment horizontal="right" vertical="center" indent="1"/>
    </xf>
    <xf numFmtId="166" fontId="4" fillId="0" borderId="50" xfId="0" applyNumberFormat="1" applyFont="1" applyBorder="1" applyAlignment="1">
      <alignment horizontal="right" vertical="center" indent="1"/>
    </xf>
    <xf numFmtId="166" fontId="7" fillId="0" borderId="28" xfId="0" applyNumberFormat="1" applyFont="1" applyBorder="1" applyAlignment="1">
      <alignment horizontal="right" vertical="center" indent="1"/>
    </xf>
    <xf numFmtId="166" fontId="7" fillId="0" borderId="175" xfId="0" applyNumberFormat="1" applyFont="1" applyBorder="1" applyAlignment="1">
      <alignment horizontal="right" vertical="center" indent="1"/>
    </xf>
    <xf numFmtId="166" fontId="7" fillId="0" borderId="99" xfId="0" applyNumberFormat="1" applyFont="1" applyBorder="1" applyAlignment="1">
      <alignment horizontal="right" vertical="center" indent="1"/>
    </xf>
    <xf numFmtId="166" fontId="7" fillId="0" borderId="127" xfId="0" applyNumberFormat="1" applyFont="1" applyBorder="1" applyAlignment="1">
      <alignment horizontal="right" vertical="center" indent="1"/>
    </xf>
    <xf numFmtId="166" fontId="7" fillId="0" borderId="101" xfId="0" applyNumberFormat="1" applyFont="1" applyBorder="1" applyAlignment="1">
      <alignment horizontal="right" vertical="center" indent="1"/>
    </xf>
    <xf numFmtId="165" fontId="5" fillId="0" borderId="23" xfId="0" applyNumberFormat="1" applyFont="1" applyBorder="1" applyAlignment="1">
      <alignment horizontal="right" vertical="center" indent="1"/>
    </xf>
    <xf numFmtId="0" fontId="5" fillId="0" borderId="54" xfId="0" applyFont="1" applyBorder="1" applyAlignment="1">
      <alignment horizontal="right"/>
    </xf>
    <xf numFmtId="0" fontId="25" fillId="0" borderId="212" xfId="0" applyFont="1" applyBorder="1" applyAlignment="1">
      <alignment horizontal="center"/>
    </xf>
    <xf numFmtId="0" fontId="6" fillId="0" borderId="213" xfId="0" applyFont="1" applyBorder="1" applyAlignment="1">
      <alignment horizontal="center"/>
    </xf>
    <xf numFmtId="0" fontId="25" fillId="0" borderId="215" xfId="0" applyFont="1" applyBorder="1" applyAlignment="1">
      <alignment horizontal="center"/>
    </xf>
    <xf numFmtId="0" fontId="52" fillId="0" borderId="0" xfId="1" applyFont="1"/>
    <xf numFmtId="0" fontId="17" fillId="0" borderId="0" xfId="1"/>
    <xf numFmtId="0" fontId="5" fillId="0" borderId="217" xfId="0" applyFont="1" applyBorder="1" applyAlignment="1">
      <alignment horizontal="center" vertical="center"/>
    </xf>
    <xf numFmtId="0" fontId="0" fillId="0" borderId="0" xfId="0" applyAlignment="1">
      <alignment vertical="center"/>
    </xf>
    <xf numFmtId="0" fontId="4" fillId="0" borderId="59" xfId="0" applyFont="1" applyBorder="1" applyAlignment="1">
      <alignment horizontal="center" vertical="center" wrapText="1"/>
    </xf>
    <xf numFmtId="0" fontId="4" fillId="0" borderId="107" xfId="0" applyFont="1" applyBorder="1" applyAlignment="1">
      <alignment horizontal="center" vertical="center" wrapText="1"/>
    </xf>
    <xf numFmtId="3" fontId="5" fillId="0" borderId="182" xfId="0" applyNumberFormat="1" applyFont="1" applyBorder="1" applyAlignment="1">
      <alignment horizontal="center" vertical="center"/>
    </xf>
    <xf numFmtId="166" fontId="11" fillId="0" borderId="218" xfId="0" applyNumberFormat="1" applyFont="1" applyBorder="1" applyAlignment="1">
      <alignment vertical="center"/>
    </xf>
    <xf numFmtId="0" fontId="6" fillId="0" borderId="120" xfId="0" applyFont="1" applyBorder="1" applyAlignment="1">
      <alignment horizontal="left" indent="2"/>
    </xf>
    <xf numFmtId="0" fontId="5" fillId="0" borderId="60" xfId="0" applyFont="1" applyBorder="1" applyAlignment="1">
      <alignment horizontal="left"/>
    </xf>
    <xf numFmtId="166" fontId="7" fillId="0" borderId="61" xfId="0" applyNumberFormat="1" applyFont="1" applyBorder="1"/>
    <xf numFmtId="0" fontId="5" fillId="0" borderId="62" xfId="0" applyFont="1" applyBorder="1" applyAlignment="1">
      <alignment horizontal="left"/>
    </xf>
    <xf numFmtId="0" fontId="5" fillId="0" borderId="219" xfId="0" applyFont="1" applyBorder="1" applyAlignment="1">
      <alignment horizontal="left"/>
    </xf>
    <xf numFmtId="0" fontId="5" fillId="0" borderId="220" xfId="0" applyFont="1" applyBorder="1" applyAlignment="1">
      <alignment horizontal="left"/>
    </xf>
    <xf numFmtId="166" fontId="11" fillId="0" borderId="185" xfId="0" applyNumberFormat="1" applyFont="1" applyBorder="1" applyAlignment="1">
      <alignment vertical="center"/>
    </xf>
    <xf numFmtId="0" fontId="5" fillId="0" borderId="103" xfId="0" applyFont="1" applyBorder="1" applyAlignment="1">
      <alignment horizontal="left"/>
    </xf>
    <xf numFmtId="0" fontId="5" fillId="0" borderId="221" xfId="0" applyFont="1" applyBorder="1" applyAlignment="1">
      <alignment horizontal="left"/>
    </xf>
    <xf numFmtId="166" fontId="7" fillId="0" borderId="75" xfId="0" applyNumberFormat="1" applyFont="1" applyBorder="1" applyAlignment="1">
      <alignment horizontal="right" vertical="center"/>
    </xf>
    <xf numFmtId="166" fontId="7" fillId="0" borderId="12" xfId="0" applyNumberFormat="1" applyFont="1" applyBorder="1" applyAlignment="1">
      <alignment horizontal="right" vertical="center"/>
    </xf>
    <xf numFmtId="166" fontId="7" fillId="0" borderId="18" xfId="0" applyNumberFormat="1" applyFont="1" applyBorder="1" applyAlignment="1">
      <alignment horizontal="right" vertical="center"/>
    </xf>
    <xf numFmtId="166" fontId="7" fillId="0" borderId="24" xfId="0" applyNumberFormat="1" applyFont="1" applyBorder="1" applyAlignment="1">
      <alignment horizontal="right" vertical="center"/>
    </xf>
    <xf numFmtId="166" fontId="7" fillId="0" borderId="112" xfId="0" applyNumberFormat="1" applyFont="1" applyBorder="1" applyAlignment="1">
      <alignment horizontal="right" vertical="center"/>
    </xf>
    <xf numFmtId="166" fontId="7" fillId="0" borderId="29" xfId="0" applyNumberFormat="1" applyFont="1" applyBorder="1" applyAlignment="1">
      <alignment horizontal="right" vertical="center"/>
    </xf>
    <xf numFmtId="166" fontId="7" fillId="0" borderId="125" xfId="0" applyNumberFormat="1" applyFont="1" applyBorder="1" applyAlignment="1">
      <alignment horizontal="right" vertical="center"/>
    </xf>
    <xf numFmtId="166" fontId="7" fillId="0" borderId="99" xfId="0" applyNumberFormat="1" applyFont="1" applyBorder="1" applyAlignment="1">
      <alignment horizontal="right" vertical="center"/>
    </xf>
    <xf numFmtId="166" fontId="7" fillId="0" borderId="126" xfId="0" applyNumberFormat="1" applyFont="1" applyBorder="1" applyAlignment="1">
      <alignment horizontal="right" vertical="center"/>
    </xf>
    <xf numFmtId="166" fontId="7" fillId="0" borderId="127" xfId="0" applyNumberFormat="1" applyFont="1" applyBorder="1" applyAlignment="1">
      <alignment horizontal="right" vertical="center"/>
    </xf>
    <xf numFmtId="0" fontId="8" fillId="0" borderId="30" xfId="0" applyFont="1" applyBorder="1" applyAlignment="1">
      <alignment horizontal="left" vertical="center"/>
    </xf>
    <xf numFmtId="166" fontId="7" fillId="0" borderId="34" xfId="0" applyNumberFormat="1" applyFont="1" applyBorder="1" applyAlignment="1">
      <alignment horizontal="center" vertical="center"/>
    </xf>
    <xf numFmtId="166" fontId="7" fillId="0" borderId="27" xfId="0" applyNumberFormat="1" applyFont="1" applyBorder="1" applyAlignment="1">
      <alignment horizontal="center" vertical="center"/>
    </xf>
    <xf numFmtId="0" fontId="58" fillId="0" borderId="0" xfId="0" applyFont="1"/>
    <xf numFmtId="166" fontId="11" fillId="0" borderId="35" xfId="0" applyNumberFormat="1" applyFont="1" applyBorder="1" applyAlignment="1">
      <alignment horizontal="right" vertical="center" indent="1"/>
    </xf>
    <xf numFmtId="0" fontId="0" fillId="0" borderId="80" xfId="0" applyBorder="1" applyAlignment="1">
      <alignment horizontal="center" vertical="center"/>
    </xf>
    <xf numFmtId="0" fontId="0" fillId="0" borderId="81" xfId="0" applyBorder="1"/>
    <xf numFmtId="0" fontId="0" fillId="0" borderId="82" xfId="0" applyBorder="1" applyAlignment="1">
      <alignment wrapText="1"/>
    </xf>
    <xf numFmtId="0" fontId="0" fillId="0" borderId="81" xfId="0" applyBorder="1" applyAlignment="1">
      <alignment wrapText="1"/>
    </xf>
    <xf numFmtId="0" fontId="0" fillId="0" borderId="81" xfId="0" applyBorder="1" applyAlignment="1">
      <alignment horizontal="left" wrapText="1"/>
    </xf>
    <xf numFmtId="0" fontId="0" fillId="3" borderId="81" xfId="0" applyFill="1" applyBorder="1"/>
    <xf numFmtId="0" fontId="0" fillId="0" borderId="82" xfId="0" applyBorder="1"/>
    <xf numFmtId="0" fontId="0" fillId="0" borderId="83" xfId="0" applyBorder="1" applyAlignment="1">
      <alignment horizontal="center" vertical="center"/>
    </xf>
    <xf numFmtId="0" fontId="0" fillId="0" borderId="84" xfId="0" applyBorder="1"/>
    <xf numFmtId="0" fontId="0" fillId="0" borderId="85" xfId="0" applyBorder="1"/>
    <xf numFmtId="0" fontId="59" fillId="0" borderId="77" xfId="0" applyFont="1" applyBorder="1" applyAlignment="1">
      <alignment horizontal="left" wrapText="1"/>
    </xf>
    <xf numFmtId="0" fontId="59" fillId="0" borderId="39" xfId="0" applyFont="1" applyBorder="1"/>
    <xf numFmtId="0" fontId="59" fillId="0" borderId="78" xfId="0" applyFont="1" applyBorder="1"/>
    <xf numFmtId="0" fontId="59" fillId="0" borderId="79" xfId="0" applyFont="1" applyBorder="1"/>
    <xf numFmtId="0" fontId="5" fillId="0" borderId="129" xfId="0" applyFont="1" applyBorder="1" applyAlignment="1">
      <alignment horizontal="center" vertical="center"/>
    </xf>
    <xf numFmtId="166" fontId="7" fillId="0" borderId="32" xfId="0" applyNumberFormat="1" applyFont="1" applyBorder="1" applyAlignment="1">
      <alignment horizontal="right" vertical="center" indent="1"/>
    </xf>
    <xf numFmtId="166" fontId="4" fillId="0" borderId="89" xfId="0" applyNumberFormat="1" applyFont="1" applyBorder="1" applyAlignment="1">
      <alignment horizontal="right" vertical="center" indent="1"/>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57" fillId="0" borderId="0" xfId="2" applyFont="1" applyAlignment="1">
      <alignment horizont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49" fillId="0" borderId="42" xfId="0" applyFont="1" applyBorder="1" applyAlignment="1">
      <alignment horizontal="center" vertical="center"/>
    </xf>
    <xf numFmtId="0" fontId="49" fillId="0" borderId="39"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51" fillId="0" borderId="42" xfId="0" applyFont="1" applyBorder="1" applyAlignment="1">
      <alignment horizontal="center" vertical="center"/>
    </xf>
    <xf numFmtId="0" fontId="51" fillId="0" borderId="39" xfId="0" applyFont="1" applyBorder="1" applyAlignment="1">
      <alignment horizontal="center" vertical="center"/>
    </xf>
    <xf numFmtId="0" fontId="4" fillId="0" borderId="33" xfId="0" applyFont="1" applyBorder="1" applyAlignment="1">
      <alignment vertical="center" wrapText="1"/>
    </xf>
    <xf numFmtId="0" fontId="4" fillId="0" borderId="33" xfId="0" applyFont="1" applyBorder="1" applyAlignment="1">
      <alignment vertical="center"/>
    </xf>
    <xf numFmtId="0" fontId="13" fillId="0" borderId="0" xfId="0" applyFont="1" applyAlignment="1">
      <alignment horizont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4"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53" fillId="0" borderId="76" xfId="0" applyFont="1" applyBorder="1" applyAlignment="1">
      <alignment horizontal="center" vertical="center"/>
    </xf>
    <xf numFmtId="0" fontId="5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3" fillId="0" borderId="42" xfId="0" applyFont="1" applyBorder="1" applyAlignment="1">
      <alignment horizontal="center" vertical="center"/>
    </xf>
    <xf numFmtId="0" fontId="24" fillId="0" borderId="0" xfId="0" applyFont="1" applyAlignment="1">
      <alignment horizontal="left" wrapText="1"/>
    </xf>
    <xf numFmtId="0" fontId="59" fillId="0" borderId="86" xfId="0" applyFont="1" applyBorder="1" applyAlignment="1">
      <alignment horizontal="center" vertical="center" textRotation="90"/>
    </xf>
    <xf numFmtId="0" fontId="59" fillId="0" borderId="87" xfId="0" applyFont="1" applyBorder="1" applyAlignment="1">
      <alignment horizontal="center" vertical="center" textRotation="90"/>
    </xf>
    <xf numFmtId="0" fontId="11" fillId="0" borderId="210" xfId="0" applyFont="1" applyBorder="1" applyAlignment="1">
      <alignment horizontal="center" vertical="center" wrapText="1"/>
    </xf>
    <xf numFmtId="0" fontId="11" fillId="0" borderId="216" xfId="0" applyFont="1" applyBorder="1" applyAlignment="1">
      <alignment horizontal="center" vertical="center" wrapText="1"/>
    </xf>
    <xf numFmtId="0" fontId="7" fillId="0" borderId="0" xfId="0" applyFont="1" applyAlignment="1">
      <alignment horizontal="left" vertical="center" wrapText="1" indent="1"/>
    </xf>
    <xf numFmtId="0" fontId="14" fillId="0" borderId="68" xfId="0" applyFont="1" applyBorder="1" applyAlignment="1">
      <alignment horizontal="center" vertical="center" wrapText="1"/>
    </xf>
    <xf numFmtId="0" fontId="14" fillId="0" borderId="122" xfId="0" applyFont="1" applyBorder="1" applyAlignment="1">
      <alignment horizontal="center" vertical="center" wrapText="1"/>
    </xf>
    <xf numFmtId="0" fontId="14" fillId="0" borderId="211" xfId="0" applyFont="1" applyBorder="1" applyAlignment="1">
      <alignment horizontal="center" vertical="center" wrapText="1"/>
    </xf>
    <xf numFmtId="0" fontId="26" fillId="0" borderId="90" xfId="0" applyFont="1" applyBorder="1" applyAlignment="1">
      <alignment horizontal="left" vertical="center" indent="2"/>
    </xf>
    <xf numFmtId="0" fontId="26" fillId="0" borderId="91" xfId="0" applyFont="1" applyBorder="1" applyAlignment="1">
      <alignment horizontal="left" vertical="center" indent="2"/>
    </xf>
    <xf numFmtId="0" fontId="26" fillId="0" borderId="92" xfId="0" applyFont="1" applyBorder="1" applyAlignment="1">
      <alignment horizontal="left" vertical="center" indent="2"/>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26" fillId="0" borderId="90"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3" xfId="0" applyFont="1" applyBorder="1" applyAlignment="1">
      <alignment horizontal="center" vertical="center" wrapText="1"/>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1" fillId="0" borderId="89" xfId="0" applyFont="1" applyBorder="1" applyAlignment="1">
      <alignment horizontal="center" vertical="center" wrapText="1"/>
    </xf>
    <xf numFmtId="0" fontId="11" fillId="0" borderId="214" xfId="0" applyFont="1" applyBorder="1" applyAlignment="1">
      <alignment horizontal="center" vertical="center" wrapText="1"/>
    </xf>
    <xf numFmtId="0" fontId="13" fillId="0" borderId="96" xfId="0" applyFont="1" applyBorder="1" applyAlignment="1">
      <alignment horizontal="center" vertical="center"/>
    </xf>
    <xf numFmtId="0" fontId="4" fillId="0" borderId="0" xfId="0" applyFont="1" applyAlignment="1">
      <alignment vertical="center"/>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15" fillId="0" borderId="0" xfId="0" applyFont="1" applyAlignment="1">
      <alignment horizontal="left"/>
    </xf>
    <xf numFmtId="0" fontId="27" fillId="0" borderId="102" xfId="0" applyFont="1" applyBorder="1" applyAlignment="1">
      <alignment horizontal="center" vertical="center" wrapText="1"/>
    </xf>
    <xf numFmtId="0" fontId="27" fillId="0" borderId="59" xfId="0" applyFont="1" applyBorder="1" applyAlignment="1">
      <alignment horizontal="center" vertical="center" wrapText="1"/>
    </xf>
    <xf numFmtId="0" fontId="26" fillId="0" borderId="90" xfId="0" applyFont="1" applyBorder="1" applyAlignment="1">
      <alignment horizontal="left" indent="4"/>
    </xf>
    <xf numFmtId="0" fontId="26" fillId="0" borderId="91" xfId="0" applyFont="1" applyBorder="1" applyAlignment="1">
      <alignment horizontal="left" indent="4"/>
    </xf>
    <xf numFmtId="0" fontId="26" fillId="0" borderId="93" xfId="0" applyFont="1" applyBorder="1" applyAlignment="1">
      <alignment horizontal="left" indent="4"/>
    </xf>
    <xf numFmtId="0" fontId="15" fillId="0" borderId="40" xfId="0" applyFont="1" applyBorder="1" applyAlignment="1">
      <alignment horizontal="center" vertical="center" wrapText="1"/>
    </xf>
    <xf numFmtId="0" fontId="15" fillId="0" borderId="52"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10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40" xfId="0" applyFont="1" applyBorder="1" applyAlignment="1">
      <alignment horizontal="center" vertical="center"/>
    </xf>
    <xf numFmtId="0" fontId="13" fillId="0" borderId="89" xfId="0" applyFont="1" applyBorder="1" applyAlignment="1">
      <alignment horizontal="center" vertical="center"/>
    </xf>
    <xf numFmtId="0" fontId="13" fillId="0" borderId="52" xfId="0" applyFont="1" applyBorder="1" applyAlignment="1">
      <alignment horizontal="center" vertical="center"/>
    </xf>
    <xf numFmtId="0" fontId="5" fillId="0" borderId="90" xfId="0" applyFont="1" applyBorder="1" applyAlignment="1">
      <alignment horizontal="center"/>
    </xf>
    <xf numFmtId="0" fontId="5" fillId="0" borderId="92" xfId="0" applyFont="1" applyBorder="1" applyAlignment="1">
      <alignment horizontal="center"/>
    </xf>
    <xf numFmtId="0" fontId="28" fillId="0" borderId="91" xfId="0" applyFont="1" applyBorder="1" applyAlignment="1">
      <alignment horizontal="left" indent="1"/>
    </xf>
    <xf numFmtId="0" fontId="28" fillId="0" borderId="92" xfId="0" applyFont="1" applyBorder="1" applyAlignment="1">
      <alignment horizontal="left" indent="1"/>
    </xf>
    <xf numFmtId="0" fontId="29" fillId="0" borderId="90" xfId="0" applyFont="1" applyBorder="1" applyAlignment="1">
      <alignment horizontal="left" indent="1"/>
    </xf>
    <xf numFmtId="0" fontId="29" fillId="0" borderId="93" xfId="0" applyFont="1" applyBorder="1" applyAlignment="1">
      <alignment horizontal="left" indent="1"/>
    </xf>
    <xf numFmtId="0" fontId="29" fillId="0" borderId="91" xfId="0" applyFont="1" applyBorder="1" applyAlignment="1">
      <alignment horizontal="left" indent="1"/>
    </xf>
    <xf numFmtId="0" fontId="5" fillId="0" borderId="90" xfId="0" applyFont="1" applyBorder="1" applyAlignment="1">
      <alignment horizontal="left" indent="1"/>
    </xf>
    <xf numFmtId="0" fontId="5" fillId="0" borderId="93" xfId="0" applyFont="1" applyBorder="1" applyAlignment="1">
      <alignment horizontal="left" indent="1"/>
    </xf>
    <xf numFmtId="0" fontId="5" fillId="0" borderId="43" xfId="0" applyFont="1" applyBorder="1" applyAlignment="1">
      <alignment horizontal="center" vertical="center" wrapText="1"/>
    </xf>
    <xf numFmtId="0" fontId="13" fillId="0" borderId="0" xfId="0" applyFont="1" applyAlignment="1">
      <alignment horizont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5" fillId="0" borderId="0" xfId="2" applyFont="1" applyAlignment="1">
      <alignment horizontal="center" wrapText="1"/>
    </xf>
    <xf numFmtId="0" fontId="5" fillId="0" borderId="109"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91" xfId="0" applyFont="1" applyBorder="1" applyAlignment="1">
      <alignment horizontal="center"/>
    </xf>
    <xf numFmtId="0" fontId="28" fillId="0" borderId="91" xfId="0" applyFont="1" applyBorder="1" applyAlignment="1">
      <alignment horizontal="center"/>
    </xf>
    <xf numFmtId="0" fontId="28" fillId="0" borderId="92" xfId="0" applyFont="1" applyBorder="1" applyAlignment="1">
      <alignment horizontal="center"/>
    </xf>
    <xf numFmtId="0" fontId="5" fillId="0" borderId="93" xfId="0" applyFont="1" applyBorder="1" applyAlignment="1">
      <alignment horizontal="center"/>
    </xf>
    <xf numFmtId="0" fontId="4" fillId="0" borderId="98" xfId="0" applyFont="1" applyBorder="1" applyAlignment="1">
      <alignment horizontal="center" vertical="center" wrapText="1"/>
    </xf>
    <xf numFmtId="0" fontId="4" fillId="0" borderId="59" xfId="0" applyFont="1" applyBorder="1" applyAlignment="1">
      <alignment horizontal="center" vertical="center" wrapText="1"/>
    </xf>
    <xf numFmtId="0" fontId="29" fillId="0" borderId="90" xfId="0" applyFont="1" applyBorder="1" applyAlignment="1">
      <alignment horizontal="center"/>
    </xf>
    <xf numFmtId="0" fontId="29" fillId="0" borderId="93" xfId="0" applyFont="1" applyBorder="1" applyAlignment="1">
      <alignment horizontal="center"/>
    </xf>
    <xf numFmtId="0" fontId="4" fillId="0" borderId="9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21" xfId="0" applyFont="1" applyBorder="1" applyAlignment="1">
      <alignment horizontal="center" vertical="center" wrapText="1"/>
    </xf>
    <xf numFmtId="0" fontId="13" fillId="0" borderId="68" xfId="0" applyFont="1" applyBorder="1" applyAlignment="1">
      <alignment horizontal="center" vertical="center"/>
    </xf>
    <xf numFmtId="0" fontId="13" fillId="0" borderId="122" xfId="0" applyFont="1" applyBorder="1" applyAlignment="1">
      <alignment horizontal="center" vertical="center"/>
    </xf>
    <xf numFmtId="0" fontId="13" fillId="0" borderId="69" xfId="0" applyFont="1" applyBorder="1" applyAlignment="1">
      <alignment horizontal="center" vertical="center"/>
    </xf>
    <xf numFmtId="0" fontId="5" fillId="0" borderId="39" xfId="0" applyFont="1" applyBorder="1" applyAlignment="1">
      <alignment horizontal="center" vertical="center" wrapText="1"/>
    </xf>
    <xf numFmtId="0" fontId="27" fillId="0" borderId="58" xfId="0" applyFont="1" applyBorder="1" applyAlignment="1">
      <alignment horizontal="center" vertical="center" wrapText="1"/>
    </xf>
    <xf numFmtId="0" fontId="23" fillId="0" borderId="90" xfId="0" applyFont="1" applyBorder="1" applyAlignment="1">
      <alignment horizontal="left" indent="4"/>
    </xf>
    <xf numFmtId="0" fontId="23" fillId="0" borderId="91" xfId="0" applyFont="1" applyBorder="1" applyAlignment="1">
      <alignment horizontal="left" indent="4"/>
    </xf>
    <xf numFmtId="0" fontId="23" fillId="0" borderId="93" xfId="0" applyFont="1" applyBorder="1" applyAlignment="1">
      <alignment horizontal="left" indent="4"/>
    </xf>
    <xf numFmtId="0" fontId="13" fillId="0" borderId="90" xfId="0" applyFont="1" applyBorder="1" applyAlignment="1">
      <alignment horizontal="left" indent="4"/>
    </xf>
    <xf numFmtId="0" fontId="13" fillId="0" borderId="91" xfId="0" applyFont="1" applyBorder="1" applyAlignment="1">
      <alignment horizontal="left" indent="4"/>
    </xf>
    <xf numFmtId="0" fontId="13" fillId="0" borderId="93" xfId="0" applyFont="1" applyBorder="1" applyAlignment="1">
      <alignment horizontal="left" indent="4"/>
    </xf>
    <xf numFmtId="0" fontId="5" fillId="0" borderId="68"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69" xfId="0" applyFont="1" applyBorder="1" applyAlignment="1">
      <alignment horizontal="center" vertical="center" wrapText="1"/>
    </xf>
    <xf numFmtId="0" fontId="13" fillId="0" borderId="121"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0" borderId="80" xfId="0" applyFont="1" applyBorder="1" applyAlignment="1">
      <alignment horizontal="center" vertical="center"/>
    </xf>
    <xf numFmtId="0" fontId="13" fillId="0" borderId="0" xfId="0" applyFont="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5" fillId="0" borderId="90" xfId="0" applyFont="1" applyBorder="1" applyAlignment="1">
      <alignment horizontal="left" indent="4"/>
    </xf>
    <xf numFmtId="0" fontId="15" fillId="0" borderId="91" xfId="0" applyFont="1" applyBorder="1" applyAlignment="1">
      <alignment horizontal="left" indent="4"/>
    </xf>
    <xf numFmtId="0" fontId="15" fillId="0" borderId="93" xfId="0" applyFont="1" applyBorder="1" applyAlignment="1">
      <alignment horizontal="left" indent="4"/>
    </xf>
    <xf numFmtId="0" fontId="13" fillId="0" borderId="40"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52" xfId="0" applyFont="1" applyBorder="1" applyAlignment="1">
      <alignment horizontal="center" vertical="center" wrapText="1"/>
    </xf>
    <xf numFmtId="0" fontId="15" fillId="0" borderId="38" xfId="0" applyFont="1" applyBorder="1" applyAlignment="1">
      <alignment horizontal="center" vertical="center"/>
    </xf>
    <xf numFmtId="0" fontId="15" fillId="0" borderId="42" xfId="0" applyFont="1" applyBorder="1" applyAlignment="1">
      <alignment horizontal="center" vertical="center"/>
    </xf>
    <xf numFmtId="0" fontId="15" fillId="0" borderId="121" xfId="0" applyFont="1" applyBorder="1" applyAlignment="1">
      <alignment horizontal="center" vertical="center"/>
    </xf>
    <xf numFmtId="0" fontId="4" fillId="0" borderId="33" xfId="0" applyFont="1" applyBorder="1" applyAlignment="1">
      <alignment horizontal="left" vertical="center" wrapText="1"/>
    </xf>
    <xf numFmtId="0" fontId="23" fillId="0" borderId="128" xfId="0" applyFont="1" applyBorder="1" applyAlignment="1">
      <alignment horizontal="left" indent="4"/>
    </xf>
    <xf numFmtId="166" fontId="5" fillId="0" borderId="147" xfId="0" applyNumberFormat="1" applyFont="1" applyBorder="1" applyAlignment="1">
      <alignment horizontal="center" vertical="center"/>
    </xf>
    <xf numFmtId="166" fontId="5" fillId="0" borderId="148" xfId="0" applyNumberFormat="1" applyFont="1" applyBorder="1" applyAlignment="1">
      <alignment horizontal="center" vertical="center"/>
    </xf>
    <xf numFmtId="166" fontId="5" fillId="0" borderId="149" xfId="0" applyNumberFormat="1" applyFont="1" applyBorder="1" applyAlignment="1">
      <alignment horizontal="center" vertical="center"/>
    </xf>
    <xf numFmtId="0" fontId="29" fillId="0" borderId="150" xfId="0" applyFont="1" applyBorder="1" applyAlignment="1">
      <alignment horizontal="center" textRotation="90" wrapText="1"/>
    </xf>
    <xf numFmtId="0" fontId="29" fillId="0" borderId="89" xfId="0" applyFont="1" applyBorder="1" applyAlignment="1">
      <alignment horizontal="center" textRotation="90" wrapText="1"/>
    </xf>
    <xf numFmtId="0" fontId="29" fillId="0" borderId="151" xfId="0" applyFont="1" applyBorder="1" applyAlignment="1">
      <alignment horizontal="center" textRotation="90" wrapText="1"/>
    </xf>
    <xf numFmtId="0" fontId="13" fillId="0" borderId="152" xfId="0" applyFont="1" applyBorder="1" applyAlignment="1">
      <alignment horizontal="left" vertical="center" wrapText="1" indent="5"/>
    </xf>
    <xf numFmtId="0" fontId="13" fillId="0" borderId="109" xfId="0" applyFont="1" applyBorder="1" applyAlignment="1">
      <alignment horizontal="left" vertical="center" wrapText="1" indent="5"/>
    </xf>
    <xf numFmtId="0" fontId="13" fillId="0" borderId="153" xfId="0" applyFont="1" applyBorder="1" applyAlignment="1">
      <alignment horizontal="left" vertical="center" wrapText="1" indent="5"/>
    </xf>
    <xf numFmtId="0" fontId="13" fillId="0" borderId="103" xfId="0" applyFont="1" applyBorder="1" applyAlignment="1">
      <alignment horizontal="left" vertical="center" wrapText="1" indent="5"/>
    </xf>
    <xf numFmtId="0" fontId="13" fillId="0" borderId="0" xfId="0" applyFont="1" applyAlignment="1">
      <alignment horizontal="left" vertical="center" wrapText="1" indent="5"/>
    </xf>
    <xf numFmtId="0" fontId="13" fillId="0" borderId="97" xfId="0" applyFont="1" applyBorder="1" applyAlignment="1">
      <alignment horizontal="left" vertical="center" wrapText="1" indent="5"/>
    </xf>
    <xf numFmtId="0" fontId="13" fillId="0" borderId="154" xfId="0" applyFont="1" applyBorder="1" applyAlignment="1">
      <alignment horizontal="left" vertical="center" wrapText="1" indent="5"/>
    </xf>
    <xf numFmtId="0" fontId="13" fillId="0" borderId="107" xfId="0" applyFont="1" applyBorder="1" applyAlignment="1">
      <alignment horizontal="left" vertical="center" wrapText="1" indent="5"/>
    </xf>
    <xf numFmtId="0" fontId="13" fillId="0" borderId="41" xfId="0" applyFont="1" applyBorder="1" applyAlignment="1">
      <alignment horizontal="left" vertical="center" wrapText="1" indent="5"/>
    </xf>
    <xf numFmtId="0" fontId="29" fillId="0" borderId="155" xfId="0" applyFont="1" applyBorder="1" applyAlignment="1">
      <alignment horizontal="center" textRotation="90" wrapText="1"/>
    </xf>
    <xf numFmtId="0" fontId="29" fillId="0" borderId="122" xfId="0" applyFont="1" applyBorder="1" applyAlignment="1">
      <alignment horizontal="center" textRotation="90"/>
    </xf>
    <xf numFmtId="0" fontId="29" fillId="0" borderId="69" xfId="0" applyFont="1" applyBorder="1" applyAlignment="1">
      <alignment horizontal="center" textRotation="90"/>
    </xf>
    <xf numFmtId="0" fontId="15" fillId="0" borderId="156" xfId="0" applyFont="1" applyBorder="1" applyAlignment="1">
      <alignment horizontal="left" indent="4"/>
    </xf>
    <xf numFmtId="0" fontId="15" fillId="0" borderId="157" xfId="0" applyFont="1" applyBorder="1" applyAlignment="1">
      <alignment horizontal="left" indent="4"/>
    </xf>
    <xf numFmtId="0" fontId="15" fillId="0" borderId="158" xfId="0" applyFont="1" applyBorder="1" applyAlignment="1">
      <alignment horizontal="left" indent="4"/>
    </xf>
    <xf numFmtId="0" fontId="15" fillId="0" borderId="133" xfId="0" applyFont="1" applyBorder="1" applyAlignment="1">
      <alignment horizontal="left" indent="4"/>
    </xf>
    <xf numFmtId="0" fontId="15" fillId="0" borderId="134" xfId="0" applyFont="1" applyBorder="1" applyAlignment="1">
      <alignment horizontal="left" indent="4"/>
    </xf>
    <xf numFmtId="0" fontId="15" fillId="0" borderId="80" xfId="0" applyFont="1" applyBorder="1" applyAlignment="1">
      <alignment horizontal="left" indent="4"/>
    </xf>
    <xf numFmtId="0" fontId="15" fillId="0" borderId="96" xfId="0" applyFont="1" applyBorder="1" applyAlignment="1">
      <alignment horizontal="center" vertical="center"/>
    </xf>
    <xf numFmtId="0" fontId="15" fillId="0" borderId="94" xfId="0" applyFont="1" applyBorder="1" applyAlignment="1">
      <alignment horizontal="center" vertical="center"/>
    </xf>
    <xf numFmtId="0" fontId="15" fillId="0" borderId="144" xfId="0" applyFont="1" applyBorder="1" applyAlignment="1">
      <alignment horizontal="center" vertical="center"/>
    </xf>
    <xf numFmtId="0" fontId="13" fillId="0" borderId="178" xfId="0" applyFont="1" applyBorder="1" applyAlignment="1">
      <alignment horizontal="center" vertical="center"/>
    </xf>
    <xf numFmtId="0" fontId="13" fillId="0" borderId="108" xfId="0" applyFont="1" applyBorder="1" applyAlignment="1">
      <alignment horizontal="center" vertical="center"/>
    </xf>
    <xf numFmtId="0" fontId="13" fillId="0" borderId="28" xfId="0" applyFont="1" applyBorder="1" applyAlignment="1">
      <alignment horizontal="center" vertical="center"/>
    </xf>
    <xf numFmtId="0" fontId="5" fillId="0" borderId="172" xfId="0" applyFont="1" applyBorder="1" applyAlignment="1">
      <alignment horizontal="center" vertical="center" wrapText="1"/>
    </xf>
    <xf numFmtId="0" fontId="5" fillId="0" borderId="179"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4" xfId="0" applyFont="1" applyBorder="1" applyAlignment="1">
      <alignment horizontal="center" vertical="center" wrapText="1"/>
    </xf>
    <xf numFmtId="0" fontId="13" fillId="0" borderId="81" xfId="0" applyFont="1" applyBorder="1" applyAlignment="1">
      <alignment horizontal="center" vertical="center"/>
    </xf>
    <xf numFmtId="0" fontId="7" fillId="0" borderId="82" xfId="0" applyFont="1" applyBorder="1" applyAlignment="1">
      <alignment horizontal="center" vertical="center" wrapText="1"/>
    </xf>
    <xf numFmtId="0" fontId="7" fillId="0" borderId="85" xfId="0" applyFont="1" applyBorder="1" applyAlignment="1">
      <alignment horizontal="center" vertical="center" wrapText="1"/>
    </xf>
    <xf numFmtId="0" fontId="5" fillId="0" borderId="180"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81"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78" xfId="0" applyFont="1" applyBorder="1" applyAlignment="1">
      <alignment horizontal="center" vertical="center" wrapText="1"/>
    </xf>
    <xf numFmtId="0" fontId="13" fillId="0" borderId="78" xfId="0" applyFont="1" applyBorder="1" applyAlignment="1">
      <alignment horizontal="center"/>
    </xf>
    <xf numFmtId="0" fontId="23" fillId="0" borderId="78" xfId="0" applyFont="1" applyBorder="1" applyAlignment="1">
      <alignment horizontal="left" indent="2"/>
    </xf>
    <xf numFmtId="0" fontId="26" fillId="0" borderId="78" xfId="0" applyFont="1" applyBorder="1" applyAlignment="1">
      <alignment horizontal="left" indent="2"/>
    </xf>
    <xf numFmtId="0" fontId="26" fillId="0" borderId="79" xfId="0" applyFont="1" applyBorder="1" applyAlignment="1">
      <alignment horizontal="left" indent="2"/>
    </xf>
    <xf numFmtId="0" fontId="34" fillId="0" borderId="86" xfId="0" applyFont="1" applyBorder="1" applyAlignment="1">
      <alignment horizontal="center" vertical="center" wrapText="1"/>
    </xf>
    <xf numFmtId="0" fontId="34" fillId="0" borderId="172"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4" xfId="0" applyFont="1" applyBorder="1" applyAlignment="1">
      <alignment horizontal="center" vertical="center" wrapText="1"/>
    </xf>
    <xf numFmtId="0" fontId="7" fillId="0" borderId="33"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1" xfId="0" applyFont="1" applyBorder="1" applyAlignment="1">
      <alignment horizontal="center" vertical="center" wrapText="1"/>
    </xf>
    <xf numFmtId="3" fontId="56" fillId="0" borderId="222" xfId="0" applyNumberFormat="1" applyFont="1" applyBorder="1" applyAlignment="1">
      <alignment horizontal="center"/>
    </xf>
    <xf numFmtId="3" fontId="56" fillId="0" borderId="49" xfId="0" applyNumberFormat="1" applyFont="1" applyBorder="1" applyAlignment="1">
      <alignment horizontal="center"/>
    </xf>
    <xf numFmtId="3" fontId="56" fillId="0" borderId="214" xfId="0" applyNumberFormat="1" applyFont="1" applyBorder="1" applyAlignment="1">
      <alignment horizontal="center"/>
    </xf>
    <xf numFmtId="3" fontId="56" fillId="0" borderId="216" xfId="0" applyNumberFormat="1" applyFont="1" applyBorder="1" applyAlignment="1">
      <alignment horizontal="center"/>
    </xf>
    <xf numFmtId="0" fontId="5" fillId="0" borderId="223" xfId="0" applyFont="1" applyBorder="1" applyAlignment="1">
      <alignment horizontal="left" indent="8"/>
    </xf>
    <xf numFmtId="0" fontId="5" fillId="0" borderId="134" xfId="0" applyFont="1" applyBorder="1" applyAlignment="1">
      <alignment horizontal="left" indent="8"/>
    </xf>
    <xf numFmtId="0" fontId="5" fillId="0" borderId="136" xfId="0" applyFont="1" applyBorder="1" applyAlignment="1">
      <alignment horizontal="left" indent="8"/>
    </xf>
    <xf numFmtId="2" fontId="56" fillId="0" borderId="76" xfId="0" applyNumberFormat="1" applyFont="1" applyBorder="1" applyAlignment="1">
      <alignment horizontal="center"/>
    </xf>
    <xf numFmtId="2" fontId="56" fillId="0" borderId="0" xfId="0" applyNumberFormat="1" applyFont="1" applyAlignment="1">
      <alignment horizontal="center"/>
    </xf>
    <xf numFmtId="2" fontId="56" fillId="0" borderId="97" xfId="0" applyNumberFormat="1" applyFont="1" applyBorder="1" applyAlignment="1">
      <alignment horizontal="center"/>
    </xf>
    <xf numFmtId="2" fontId="56" fillId="0" borderId="98" xfId="0" applyNumberFormat="1" applyFont="1" applyBorder="1" applyAlignment="1">
      <alignment horizontal="center"/>
    </xf>
    <xf numFmtId="0" fontId="55" fillId="0" borderId="0" xfId="2" applyFont="1" applyAlignment="1">
      <alignment horizontal="center"/>
    </xf>
    <xf numFmtId="0" fontId="28" fillId="0" borderId="191" xfId="0" applyFont="1" applyBorder="1" applyAlignment="1">
      <alignment horizontal="left" indent="4"/>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121" xfId="0" applyFont="1" applyBorder="1" applyAlignment="1">
      <alignment horizontal="center" vertical="center" wrapText="1"/>
    </xf>
    <xf numFmtId="0" fontId="5" fillId="0" borderId="191" xfId="0" applyFont="1" applyBorder="1" applyAlignment="1">
      <alignment horizontal="center"/>
    </xf>
    <xf numFmtId="0" fontId="51" fillId="0" borderId="68" xfId="0" applyFont="1" applyBorder="1" applyAlignment="1">
      <alignment horizontal="center" vertical="center" wrapText="1"/>
    </xf>
    <xf numFmtId="0" fontId="51" fillId="0" borderId="69" xfId="0" applyFont="1" applyBorder="1" applyAlignment="1">
      <alignment horizontal="center" vertical="center" wrapText="1"/>
    </xf>
    <xf numFmtId="0" fontId="4" fillId="0" borderId="0" xfId="0" applyFont="1" applyAlignment="1">
      <alignment horizontal="left" vertical="center" wrapText="1"/>
    </xf>
    <xf numFmtId="0" fontId="5" fillId="0" borderId="20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150" xfId="0" applyFont="1" applyBorder="1" applyAlignment="1">
      <alignment horizontal="center" vertical="center" wrapText="1"/>
    </xf>
    <xf numFmtId="0" fontId="5" fillId="0" borderId="30" xfId="0" applyFont="1" applyBorder="1" applyAlignment="1">
      <alignment horizontal="left" vertical="center"/>
    </xf>
    <xf numFmtId="0" fontId="5" fillId="0" borderId="28" xfId="0" applyFont="1" applyBorder="1" applyAlignment="1">
      <alignment horizontal="left" vertical="center"/>
    </xf>
    <xf numFmtId="0" fontId="13" fillId="0" borderId="43" xfId="0" applyFont="1" applyBorder="1" applyAlignment="1">
      <alignment horizontal="center" vertical="center"/>
    </xf>
    <xf numFmtId="0" fontId="13" fillId="0" borderId="209" xfId="0" applyFont="1" applyBorder="1" applyAlignment="1">
      <alignment horizontal="center" vertical="center"/>
    </xf>
    <xf numFmtId="0" fontId="13" fillId="0" borderId="45" xfId="0" applyFont="1" applyBorder="1" applyAlignment="1">
      <alignment horizontal="center" vertical="center"/>
    </xf>
    <xf numFmtId="0" fontId="13" fillId="0" borderId="38" xfId="0" applyFont="1" applyBorder="1" applyAlignment="1">
      <alignment horizontal="center" vertical="center" wrapText="1"/>
    </xf>
    <xf numFmtId="0" fontId="13" fillId="0" borderId="121" xfId="0" applyFont="1" applyBorder="1" applyAlignment="1">
      <alignment horizontal="center" vertical="center" wrapText="1"/>
    </xf>
    <xf numFmtId="0" fontId="46" fillId="0" borderId="90" xfId="0" applyFont="1" applyBorder="1" applyAlignment="1">
      <alignment horizontal="left" indent="4"/>
    </xf>
    <xf numFmtId="0" fontId="46" fillId="0" borderId="91" xfId="0" applyFont="1" applyBorder="1" applyAlignment="1">
      <alignment horizontal="left" indent="4"/>
    </xf>
    <xf numFmtId="0" fontId="46" fillId="0" borderId="93" xfId="0" applyFont="1" applyBorder="1" applyAlignment="1">
      <alignment horizontal="left" indent="4"/>
    </xf>
    <xf numFmtId="0" fontId="5" fillId="0" borderId="38"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121" xfId="0" applyFont="1" applyBorder="1" applyAlignment="1">
      <alignment horizontal="center" vertical="center"/>
    </xf>
  </cellXfs>
  <cellStyles count="3">
    <cellStyle name="Hyperlink" xfId="2" builtinId="8"/>
    <cellStyle name="Normaallaad 2" xfId="1" xr:uid="{0DCFF014-783F-4F6B-AE48-783645830EBB}"/>
    <cellStyle name="Normal" xfId="0" builtinId="0"/>
  </cellStyles>
  <dxfs count="0"/>
  <tableStyles count="0" defaultTableStyle="TableStyleMedium2" defaultPivotStyle="PivotStyleLight16"/>
  <colors>
    <mruColors>
      <color rgb="FF923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jp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jpg"/></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i="0" baseline="0"/>
              <a:t>Kõlvikuline jagunemine </a:t>
            </a:r>
          </a:p>
        </c:rich>
      </c:tx>
      <c:layout>
        <c:manualLayout>
          <c:xMode val="edge"/>
          <c:yMode val="edge"/>
          <c:x val="0.27129638610787615"/>
          <c:y val="2.777786845660266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t-E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086078842320376E-2"/>
          <c:y val="0.1896466357276875"/>
          <c:w val="0.68412556708828332"/>
          <c:h val="0.77168713383850862"/>
        </c:manualLayout>
      </c:layout>
      <c:pie3DChart>
        <c:varyColors val="1"/>
        <c:ser>
          <c:idx val="0"/>
          <c:order val="0"/>
          <c:tx>
            <c:strRef>
              <c:f>'1.'!$A$3:$A$4</c:f>
              <c:strCache>
                <c:ptCount val="2"/>
                <c:pt idx="0">
                  <c:v>M a a k a t e g o o r i a</c:v>
                </c:pt>
              </c:strCache>
            </c:strRef>
          </c:tx>
          <c:dPt>
            <c:idx val="0"/>
            <c:bubble3D val="0"/>
            <c:spPr>
              <a:blipFill>
                <a:blip xmlns:r="http://schemas.openxmlformats.org/officeDocument/2006/relationships" r:embed="rId3"/>
                <a:stretch>
                  <a:fillRect/>
                </a:stretch>
              </a:blipFill>
              <a:ln w="25400">
                <a:solidFill>
                  <a:schemeClr val="lt1"/>
                </a:solidFill>
              </a:ln>
              <a:effectLst/>
              <a:sp3d contourW="25400">
                <a:contourClr>
                  <a:schemeClr val="lt1"/>
                </a:contourClr>
              </a:sp3d>
            </c:spPr>
            <c:extLst>
              <c:ext xmlns:c16="http://schemas.microsoft.com/office/drawing/2014/chart" uri="{C3380CC4-5D6E-409C-BE32-E72D297353CC}">
                <c16:uniqueId val="{00000001-A318-4B30-BE08-DE3546729696}"/>
              </c:ext>
            </c:extLst>
          </c:dPt>
          <c:dPt>
            <c:idx val="1"/>
            <c:bubble3D val="0"/>
            <c:spPr>
              <a:blipFill>
                <a:blip xmlns:r="http://schemas.openxmlformats.org/officeDocument/2006/relationships" r:embed="rId4"/>
                <a:stretch>
                  <a:fillRect/>
                </a:stretch>
              </a:blipFill>
              <a:ln w="25400">
                <a:solidFill>
                  <a:schemeClr val="lt1"/>
                </a:solidFill>
              </a:ln>
              <a:effectLst/>
              <a:sp3d contourW="25400">
                <a:contourClr>
                  <a:schemeClr val="lt1"/>
                </a:contourClr>
              </a:sp3d>
            </c:spPr>
            <c:extLst>
              <c:ext xmlns:c16="http://schemas.microsoft.com/office/drawing/2014/chart" uri="{C3380CC4-5D6E-409C-BE32-E72D297353CC}">
                <c16:uniqueId val="{00000003-A318-4B30-BE08-DE3546729696}"/>
              </c:ext>
            </c:extLst>
          </c:dPt>
          <c:dPt>
            <c:idx val="2"/>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18-4B30-BE08-DE3546729696}"/>
              </c:ext>
            </c:extLst>
          </c:dPt>
          <c:dPt>
            <c:idx val="3"/>
            <c:bubble3D val="0"/>
            <c:spPr>
              <a:solidFill>
                <a:srgbClr val="923E8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318-4B30-BE08-DE354672969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318-4B30-BE08-DE3546729696}"/>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A318-4B30-BE08-DE354672969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A318-4B30-BE08-DE354672969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A318-4B30-BE08-DE354672969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A318-4B30-BE08-DE354672969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A318-4B30-BE08-DE3546729696}"/>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A318-4B30-BE08-DE3546729696}"/>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A318-4B30-BE08-DE3546729696}"/>
              </c:ext>
            </c:extLst>
          </c:dPt>
          <c:dLbls>
            <c:dLbl>
              <c:idx val="0"/>
              <c:layout>
                <c:manualLayout>
                  <c:x val="-7.1092036778185957E-2"/>
                  <c:y val="-0.1188229435747409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318-4B30-BE08-DE3546729696}"/>
                </c:ext>
              </c:extLst>
            </c:dLbl>
            <c:dLbl>
              <c:idx val="1"/>
              <c:layout>
                <c:manualLayout>
                  <c:x val="2.7396798415363112E-3"/>
                  <c:y val="-1.06590727542455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318-4B30-BE08-DE3546729696}"/>
                </c:ext>
              </c:extLst>
            </c:dLbl>
            <c:dLbl>
              <c:idx val="2"/>
              <c:layout>
                <c:manualLayout>
                  <c:x val="1.1073984841992877E-2"/>
                  <c:y val="-4.73021899930483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318-4B30-BE08-DE3546729696}"/>
                </c:ext>
              </c:extLst>
            </c:dLbl>
            <c:dLbl>
              <c:idx val="3"/>
              <c:layout>
                <c:manualLayout>
                  <c:x val="2.9535777251750748E-2"/>
                  <c:y val="2.96716566555662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318-4B30-BE08-DE3546729696}"/>
                </c:ext>
              </c:extLst>
            </c:dLbl>
            <c:dLbl>
              <c:idx val="4"/>
              <c:layout>
                <c:manualLayout>
                  <c:x val="7.7514452085103991E-3"/>
                  <c:y val="1.83436556596433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318-4B30-BE08-DE3546729696}"/>
                </c:ext>
              </c:extLst>
            </c:dLbl>
            <c:dLbl>
              <c:idx val="5"/>
              <c:layout>
                <c:manualLayout>
                  <c:x val="9.6843369601101372E-3"/>
                  <c:y val="-1.001877729710663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318-4B30-BE08-DE3546729696}"/>
                </c:ext>
              </c:extLst>
            </c:dLbl>
            <c:dLbl>
              <c:idx val="6"/>
              <c:layout>
                <c:manualLayout>
                  <c:x val="-1.032788241809305E-3"/>
                  <c:y val="-1.746987035506588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318-4B30-BE08-DE3546729696}"/>
                </c:ext>
              </c:extLst>
            </c:dLbl>
            <c:dLbl>
              <c:idx val="7"/>
              <c:layout>
                <c:manualLayout>
                  <c:x val="1.9005247002465458E-2"/>
                  <c:y val="9.6397041278931041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318-4B30-BE08-DE3546729696}"/>
                </c:ext>
              </c:extLst>
            </c:dLbl>
            <c:dLbl>
              <c:idx val="8"/>
              <c:layout>
                <c:manualLayout>
                  <c:x val="6.2880442799244209E-3"/>
                  <c:y val="1.62273194111605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318-4B30-BE08-DE3546729696}"/>
                </c:ext>
              </c:extLst>
            </c:dLbl>
            <c:dLbl>
              <c:idx val="9"/>
              <c:layout>
                <c:manualLayout>
                  <c:x val="1.1909220535657876E-2"/>
                  <c:y val="4.7161100909817104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318-4B30-BE08-DE3546729696}"/>
                </c:ext>
              </c:extLst>
            </c:dLbl>
            <c:dLbl>
              <c:idx val="10"/>
              <c:layout>
                <c:manualLayout>
                  <c:x val="1.4941945816095021E-2"/>
                  <c:y val="9.919599970952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318-4B30-BE08-DE3546729696}"/>
                </c:ext>
              </c:extLst>
            </c:dLbl>
            <c:dLbl>
              <c:idx val="11"/>
              <c:layout>
                <c:manualLayout>
                  <c:x val="1.0378950178060927E-2"/>
                  <c:y val="-2.1267519425684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A318-4B30-BE08-DE354672969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t-EE"/>
              </a:p>
            </c:txPr>
            <c:showLegendKey val="0"/>
            <c:showVal val="0"/>
            <c:showCatName val="0"/>
            <c:showSerName val="0"/>
            <c:showPercent val="1"/>
            <c:showBubbleSize val="0"/>
            <c:showLeaderLines val="0"/>
            <c:extLst>
              <c:ext xmlns:c15="http://schemas.microsoft.com/office/drawing/2012/chart" uri="{CE6537A1-D6FC-4f65-9D91-7224C49458BB}"/>
            </c:extLst>
          </c:dLbls>
          <c:cat>
            <c:strRef>
              <c:f>('1.'!$M$6:$M$7,'1.'!$M$8:$M$9,'1.'!$M$12:$M$19)</c:f>
              <c:strCache>
                <c:ptCount val="12"/>
                <c:pt idx="0">
                  <c:v>Metsaga metsamaa</c:v>
                </c:pt>
                <c:pt idx="1">
                  <c:v>Metsata metsamaa</c:v>
                </c:pt>
                <c:pt idx="2">
                  <c:v>Põõsastik</c:v>
                </c:pt>
                <c:pt idx="3">
                  <c:v>Põllumajandusmaa</c:v>
                </c:pt>
                <c:pt idx="4">
                  <c:v>Soo</c:v>
                </c:pt>
                <c:pt idx="5">
                  <c:v>Siseveed</c:v>
                </c:pt>
                <c:pt idx="6">
                  <c:v>Muud veekogud</c:v>
                </c:pt>
                <c:pt idx="7">
                  <c:v>Asustusala</c:v>
                </c:pt>
                <c:pt idx="8">
                  <c:v>Teed</c:v>
                </c:pt>
                <c:pt idx="9">
                  <c:v>Trassid</c:v>
                </c:pt>
                <c:pt idx="10">
                  <c:v>Karjäärid</c:v>
                </c:pt>
                <c:pt idx="11">
                  <c:v>Muud maad</c:v>
                </c:pt>
              </c:strCache>
            </c:strRef>
          </c:cat>
          <c:val>
            <c:numRef>
              <c:f>('1.'!$B$6:$B$9,'1.'!$B$12:$B$19)</c:f>
              <c:numCache>
                <c:formatCode>#\ ##0.0</c:formatCode>
                <c:ptCount val="12"/>
                <c:pt idx="0">
                  <c:v>2135.8470000000002</c:v>
                </c:pt>
                <c:pt idx="1">
                  <c:v>214.75</c:v>
                </c:pt>
                <c:pt idx="2">
                  <c:v>53.091999999999999</c:v>
                </c:pt>
                <c:pt idx="3">
                  <c:v>1218.71</c:v>
                </c:pt>
                <c:pt idx="4">
                  <c:v>222.42099999999999</c:v>
                </c:pt>
                <c:pt idx="5">
                  <c:v>78.022000000000006</c:v>
                </c:pt>
                <c:pt idx="6">
                  <c:v>187.25283732838943</c:v>
                </c:pt>
                <c:pt idx="7">
                  <c:v>187.636</c:v>
                </c:pt>
                <c:pt idx="8">
                  <c:v>70.44</c:v>
                </c:pt>
                <c:pt idx="9">
                  <c:v>75.433999999999997</c:v>
                </c:pt>
                <c:pt idx="10">
                  <c:v>34.313000000000002</c:v>
                </c:pt>
                <c:pt idx="11">
                  <c:v>56.012</c:v>
                </c:pt>
              </c:numCache>
            </c:numRef>
          </c:val>
          <c:extLst>
            <c:ext xmlns:c16="http://schemas.microsoft.com/office/drawing/2014/chart" uri="{C3380CC4-5D6E-409C-BE32-E72D297353CC}">
              <c16:uniqueId val="{00000018-A318-4B30-BE08-DE3546729696}"/>
            </c:ext>
          </c:extLst>
        </c:ser>
        <c:dLbls>
          <c:showLegendKey val="0"/>
          <c:showVal val="0"/>
          <c:showCatName val="0"/>
          <c:showSerName val="0"/>
          <c:showPercent val="0"/>
          <c:showBubbleSize val="0"/>
          <c:showLeaderLines val="0"/>
        </c:dLbls>
      </c:pie3DChart>
      <c:spPr>
        <a:noFill/>
        <a:ln>
          <a:noFill/>
        </a:ln>
        <a:effectLst/>
      </c:spPr>
    </c:plotArea>
    <c:legend>
      <c:legendPos val="r"/>
      <c:layout>
        <c:manualLayout>
          <c:xMode val="edge"/>
          <c:yMode val="edge"/>
          <c:x val="0.77358850726899353"/>
          <c:y val="6.533800467472152E-2"/>
          <c:w val="0.21869281504843116"/>
          <c:h val="0.8904938878776662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4194805049791883E-2"/>
          <c:y val="0.114525300116174"/>
          <c:w val="0.88380930644539013"/>
          <c:h val="0.68424745062604875"/>
        </c:manualLayout>
      </c:layout>
      <c:barChart>
        <c:barDir val="col"/>
        <c:grouping val="stacked"/>
        <c:varyColors val="0"/>
        <c:ser>
          <c:idx val="0"/>
          <c:order val="0"/>
          <c:tx>
            <c:strRef>
              <c:f>'14.'!$B$4:$D$4</c:f>
              <c:strCache>
                <c:ptCount val="1"/>
                <c:pt idx="0">
                  <c:v>Mänd</c:v>
                </c:pt>
              </c:strCache>
            </c:strRef>
          </c:tx>
          <c:spPr>
            <a:solidFill>
              <a:schemeClr val="accent2">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'14.'!$B$6:$B$12</c:f>
              <c:numCache>
                <c:formatCode>0.0</c:formatCode>
                <c:ptCount val="7"/>
                <c:pt idx="0">
                  <c:v>38.631999999999998</c:v>
                </c:pt>
                <c:pt idx="1">
                  <c:v>140.34700000000001</c:v>
                </c:pt>
                <c:pt idx="2">
                  <c:v>166.94499999999999</c:v>
                </c:pt>
                <c:pt idx="3">
                  <c:v>125.092</c:v>
                </c:pt>
                <c:pt idx="4">
                  <c:v>75.674999999999997</c:v>
                </c:pt>
                <c:pt idx="5">
                  <c:v>51.368000000000002</c:v>
                </c:pt>
                <c:pt idx="6">
                  <c:v>52.058</c:v>
                </c:pt>
              </c:numCache>
            </c:numRef>
          </c:val>
          <c:extLst>
            <c:ext xmlns:c16="http://schemas.microsoft.com/office/drawing/2014/chart" uri="{C3380CC4-5D6E-409C-BE32-E72D297353CC}">
              <c16:uniqueId val="{00000000-759E-4925-963F-D51BC350CBD0}"/>
            </c:ext>
          </c:extLst>
        </c:ser>
        <c:ser>
          <c:idx val="1"/>
          <c:order val="1"/>
          <c:tx>
            <c:strRef>
              <c:f>'14.'!$E$4:$G$4</c:f>
              <c:strCache>
                <c:ptCount val="1"/>
                <c:pt idx="0">
                  <c:v>Kuusk</c:v>
                </c:pt>
              </c:strCache>
            </c:strRef>
          </c:tx>
          <c:spPr>
            <a:solidFill>
              <a:schemeClr val="accent3">
                <a:lumMod val="75000"/>
              </a:schemeClr>
            </a:solidFill>
            <a:ln>
              <a:noFill/>
            </a:ln>
            <a:effectLst/>
          </c:spPr>
          <c:invertIfNegative val="0"/>
          <c:cat>
            <c:strLit>
              <c:ptCount val="7"/>
              <c:pt idx="0">
                <c:v>1A</c:v>
              </c:pt>
              <c:pt idx="1">
                <c:v>1</c:v>
              </c:pt>
              <c:pt idx="2">
                <c:v>2</c:v>
              </c:pt>
              <c:pt idx="3">
                <c:v>3</c:v>
              </c:pt>
              <c:pt idx="4">
                <c:v>4</c:v>
              </c:pt>
              <c:pt idx="5">
                <c:v>5</c:v>
              </c:pt>
              <c:pt idx="6">
                <c:v>5A-5B</c:v>
              </c:pt>
            </c:strLit>
          </c:cat>
          <c:val>
            <c:numRef>
              <c:f>'14.'!$E$6:$E$12</c:f>
              <c:numCache>
                <c:formatCode>0.0</c:formatCode>
                <c:ptCount val="7"/>
                <c:pt idx="0">
                  <c:v>137.256</c:v>
                </c:pt>
                <c:pt idx="1">
                  <c:v>138.411</c:v>
                </c:pt>
                <c:pt idx="2">
                  <c:v>55.426000000000002</c:v>
                </c:pt>
                <c:pt idx="3">
                  <c:v>18.661000000000001</c:v>
                </c:pt>
                <c:pt idx="4">
                  <c:v>7.0590000000000002</c:v>
                </c:pt>
                <c:pt idx="5">
                  <c:v>1.4039999999999999</c:v>
                </c:pt>
                <c:pt idx="6">
                  <c:v>0.52900000000000003</c:v>
                </c:pt>
              </c:numCache>
            </c:numRef>
          </c:val>
          <c:extLst>
            <c:ext xmlns:c16="http://schemas.microsoft.com/office/drawing/2014/chart" uri="{C3380CC4-5D6E-409C-BE32-E72D297353CC}">
              <c16:uniqueId val="{00000001-759E-4925-963F-D51BC350CBD0}"/>
            </c:ext>
          </c:extLst>
        </c:ser>
        <c:ser>
          <c:idx val="2"/>
          <c:order val="2"/>
          <c:tx>
            <c:strRef>
              <c:f>'14.'!$H$4:$J$4</c:f>
              <c:strCache>
                <c:ptCount val="1"/>
                <c:pt idx="0">
                  <c:v>Kask</c:v>
                </c:pt>
              </c:strCache>
            </c:strRef>
          </c:tx>
          <c:spPr>
            <a:solidFill>
              <a:schemeClr val="accent5">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'14.'!$H$6:$H$12</c:f>
              <c:numCache>
                <c:formatCode>0.0</c:formatCode>
                <c:ptCount val="7"/>
                <c:pt idx="0">
                  <c:v>82.984999999999999</c:v>
                </c:pt>
                <c:pt idx="1">
                  <c:v>239.72200000000001</c:v>
                </c:pt>
                <c:pt idx="2">
                  <c:v>184.69900000000001</c:v>
                </c:pt>
                <c:pt idx="3">
                  <c:v>94.944999999999993</c:v>
                </c:pt>
                <c:pt idx="4">
                  <c:v>30.312000000000001</c:v>
                </c:pt>
                <c:pt idx="5">
                  <c:v>10.231</c:v>
                </c:pt>
                <c:pt idx="6">
                  <c:v>1.8720000000000001</c:v>
                </c:pt>
              </c:numCache>
            </c:numRef>
          </c:val>
          <c:extLst>
            <c:ext xmlns:c16="http://schemas.microsoft.com/office/drawing/2014/chart" uri="{C3380CC4-5D6E-409C-BE32-E72D297353CC}">
              <c16:uniqueId val="{00000002-759E-4925-963F-D51BC350CBD0}"/>
            </c:ext>
          </c:extLst>
        </c:ser>
        <c:ser>
          <c:idx val="3"/>
          <c:order val="3"/>
          <c:tx>
            <c:strRef>
              <c:f>'14.'!$K$4:$M$4</c:f>
              <c:strCache>
                <c:ptCount val="1"/>
                <c:pt idx="0">
                  <c:v>Haab</c:v>
                </c:pt>
              </c:strCache>
            </c:strRef>
          </c:tx>
          <c:spPr>
            <a:solidFill>
              <a:schemeClr val="accent6">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'14.'!$K$6:$K$12</c:f>
              <c:numCache>
                <c:formatCode>0.0</c:formatCode>
                <c:ptCount val="7"/>
                <c:pt idx="0">
                  <c:v>43.904000000000003</c:v>
                </c:pt>
                <c:pt idx="1">
                  <c:v>73.201999999999998</c:v>
                </c:pt>
                <c:pt idx="2">
                  <c:v>20.989000000000001</c:v>
                </c:pt>
                <c:pt idx="3">
                  <c:v>3.7440000000000002</c:v>
                </c:pt>
                <c:pt idx="4">
                  <c:v>0.78</c:v>
                </c:pt>
                <c:pt idx="5">
                  <c:v>0.156</c:v>
                </c:pt>
                <c:pt idx="6">
                  <c:v>0</c:v>
                </c:pt>
              </c:numCache>
            </c:numRef>
          </c:val>
          <c:extLst>
            <c:ext xmlns:c16="http://schemas.microsoft.com/office/drawing/2014/chart" uri="{C3380CC4-5D6E-409C-BE32-E72D297353CC}">
              <c16:uniqueId val="{00000003-759E-4925-963F-D51BC350CBD0}"/>
            </c:ext>
          </c:extLst>
        </c:ser>
        <c:ser>
          <c:idx val="4"/>
          <c:order val="4"/>
          <c:tx>
            <c:strRef>
              <c:f>'14.'!$N$4:$P$4</c:f>
              <c:strCache>
                <c:ptCount val="1"/>
                <c:pt idx="0">
                  <c:v>Sanglepp</c:v>
                </c:pt>
              </c:strCache>
            </c:strRef>
          </c:tx>
          <c:spPr>
            <a:solidFill>
              <a:schemeClr val="accent4">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'14.'!$N$6:$N$12</c:f>
              <c:numCache>
                <c:formatCode>0.0</c:formatCode>
                <c:ptCount val="7"/>
                <c:pt idx="0">
                  <c:v>3.9489999999999998</c:v>
                </c:pt>
                <c:pt idx="1">
                  <c:v>40.158999999999999</c:v>
                </c:pt>
                <c:pt idx="2">
                  <c:v>32.942</c:v>
                </c:pt>
                <c:pt idx="3">
                  <c:v>10.544</c:v>
                </c:pt>
                <c:pt idx="4">
                  <c:v>1.272</c:v>
                </c:pt>
                <c:pt idx="5">
                  <c:v>0.46800000000000003</c:v>
                </c:pt>
                <c:pt idx="6">
                  <c:v>0.156</c:v>
                </c:pt>
              </c:numCache>
            </c:numRef>
          </c:val>
          <c:extLst>
            <c:ext xmlns:c16="http://schemas.microsoft.com/office/drawing/2014/chart" uri="{C3380CC4-5D6E-409C-BE32-E72D297353CC}">
              <c16:uniqueId val="{00000004-759E-4925-963F-D51BC350CBD0}"/>
            </c:ext>
          </c:extLst>
        </c:ser>
        <c:ser>
          <c:idx val="5"/>
          <c:order val="5"/>
          <c:tx>
            <c:strRef>
              <c:f>'14.'!$Q$4:$S$4</c:f>
              <c:strCache>
                <c:ptCount val="1"/>
                <c:pt idx="0">
                  <c:v>Hall lepp</c:v>
                </c:pt>
              </c:strCache>
            </c:strRef>
          </c:tx>
          <c:spPr>
            <a:solidFill>
              <a:srgbClr val="FFC000"/>
            </a:solidFill>
            <a:ln>
              <a:noFill/>
            </a:ln>
            <a:effectLst/>
          </c:spPr>
          <c:invertIfNegative val="0"/>
          <c:cat>
            <c:strLit>
              <c:ptCount val="7"/>
              <c:pt idx="0">
                <c:v>1A</c:v>
              </c:pt>
              <c:pt idx="1">
                <c:v>1</c:v>
              </c:pt>
              <c:pt idx="2">
                <c:v>2</c:v>
              </c:pt>
              <c:pt idx="3">
                <c:v>3</c:v>
              </c:pt>
              <c:pt idx="4">
                <c:v>4</c:v>
              </c:pt>
              <c:pt idx="5">
                <c:v>5</c:v>
              </c:pt>
              <c:pt idx="6">
                <c:v>5A-5B</c:v>
              </c:pt>
            </c:strLit>
          </c:cat>
          <c:val>
            <c:numRef>
              <c:f>'14.'!$Q$6:$Q$12</c:f>
              <c:numCache>
                <c:formatCode>0.0</c:formatCode>
                <c:ptCount val="7"/>
                <c:pt idx="0">
                  <c:v>16.689</c:v>
                </c:pt>
                <c:pt idx="1">
                  <c:v>129.61699999999999</c:v>
                </c:pt>
                <c:pt idx="2">
                  <c:v>57.168999999999997</c:v>
                </c:pt>
                <c:pt idx="3">
                  <c:v>10.257999999999999</c:v>
                </c:pt>
                <c:pt idx="4">
                  <c:v>1.9610000000000001</c:v>
                </c:pt>
                <c:pt idx="5">
                  <c:v>0.156</c:v>
                </c:pt>
                <c:pt idx="6">
                  <c:v>0</c:v>
                </c:pt>
              </c:numCache>
            </c:numRef>
          </c:val>
          <c:extLst>
            <c:ext xmlns:c16="http://schemas.microsoft.com/office/drawing/2014/chart" uri="{C3380CC4-5D6E-409C-BE32-E72D297353CC}">
              <c16:uniqueId val="{00000005-759E-4925-963F-D51BC350CBD0}"/>
            </c:ext>
          </c:extLst>
        </c:ser>
        <c:ser>
          <c:idx val="6"/>
          <c:order val="6"/>
          <c:tx>
            <c:strRef>
              <c:f>'14.'!$T$4:$V$4</c:f>
              <c:strCache>
                <c:ptCount val="1"/>
                <c:pt idx="0">
                  <c:v>Teised</c:v>
                </c:pt>
              </c:strCache>
            </c:strRef>
          </c:tx>
          <c:spPr>
            <a:solidFill>
              <a:schemeClr val="tx2">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'14.'!$T$6:$T$12</c:f>
              <c:numCache>
                <c:formatCode>0.0</c:formatCode>
                <c:ptCount val="7"/>
                <c:pt idx="0">
                  <c:v>5.57</c:v>
                </c:pt>
                <c:pt idx="1">
                  <c:v>12.247999999999999</c:v>
                </c:pt>
                <c:pt idx="2">
                  <c:v>8.0310000000000006</c:v>
                </c:pt>
                <c:pt idx="3">
                  <c:v>6.3289999999999997</c:v>
                </c:pt>
                <c:pt idx="4">
                  <c:v>1.613</c:v>
                </c:pt>
                <c:pt idx="5">
                  <c:v>0.312</c:v>
                </c:pt>
                <c:pt idx="6">
                  <c:v>0</c:v>
                </c:pt>
              </c:numCache>
            </c:numRef>
          </c:val>
          <c:extLst>
            <c:ext xmlns:c16="http://schemas.microsoft.com/office/drawing/2014/chart" uri="{C3380CC4-5D6E-409C-BE32-E72D297353CC}">
              <c16:uniqueId val="{00000006-759E-4925-963F-D51BC350CBD0}"/>
            </c:ext>
          </c:extLst>
        </c:ser>
        <c:dLbls>
          <c:showLegendKey val="0"/>
          <c:showVal val="0"/>
          <c:showCatName val="0"/>
          <c:showSerName val="0"/>
          <c:showPercent val="0"/>
          <c:showBubbleSize val="0"/>
        </c:dLbls>
        <c:gapWidth val="150"/>
        <c:overlap val="100"/>
        <c:axId val="685252424"/>
        <c:axId val="685249288"/>
      </c:barChart>
      <c:catAx>
        <c:axId val="68525242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t-EE" sz="1100" baseline="0"/>
                  <a:t>Boniteediklassid</a:t>
                </a:r>
              </a:p>
            </c:rich>
          </c:tx>
          <c:layout>
            <c:manualLayout>
              <c:xMode val="edge"/>
              <c:yMode val="edge"/>
              <c:x val="0.44288943230210803"/>
              <c:y val="0.9018704014457209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9288"/>
        <c:crossesAt val="0"/>
        <c:auto val="1"/>
        <c:lblAlgn val="ctr"/>
        <c:lblOffset val="100"/>
        <c:noMultiLvlLbl val="0"/>
      </c:catAx>
      <c:valAx>
        <c:axId val="685249288"/>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2424"/>
        <c:crosses val="autoZero"/>
        <c:crossBetween val="between"/>
      </c:valAx>
      <c:spPr>
        <a:noFill/>
        <a:ln>
          <a:noFill/>
        </a:ln>
        <a:effectLst/>
      </c:spPr>
    </c:plotArea>
    <c:legend>
      <c:legendPos val="r"/>
      <c:layout>
        <c:manualLayout>
          <c:xMode val="edge"/>
          <c:yMode val="edge"/>
          <c:x val="0.90254859446916957"/>
          <c:y val="9.9210362573383462E-2"/>
          <c:w val="8.0701302272169761E-2"/>
          <c:h val="0.52556297680688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0">
          <a:schemeClr val="bg1"/>
        </a:gs>
        <a:gs pos="65000">
          <a:schemeClr val="bg1">
            <a:lumMod val="95000"/>
          </a:schemeClr>
        </a:gs>
        <a:gs pos="100000">
          <a:schemeClr val="bg1">
            <a:lumMod val="95000"/>
          </a:schemeClr>
        </a:gs>
      </a:gsLst>
      <a:lin ang="5400000" scaled="1"/>
    </a:gra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sz="1200" b="1" i="0" baseline="0">
                <a:latin typeface="Garamond" panose="02020404030301010803" pitchFamily="18" charset="0"/>
              </a:rPr>
              <a:t>METSAMAA JAGUNEMINE METSATÜÜPIDE JÄRGI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manualLayout>
          <c:layoutTarget val="inner"/>
          <c:xMode val="edge"/>
          <c:yMode val="edge"/>
          <c:x val="4.1481837671054476E-2"/>
          <c:y val="0.12984496124031009"/>
          <c:w val="0.95039935084450333"/>
          <c:h val="0.63164777434777009"/>
        </c:manualLayout>
      </c:layout>
      <c:barChart>
        <c:barDir val="col"/>
        <c:grouping val="clustered"/>
        <c:varyColors val="0"/>
        <c:ser>
          <c:idx val="0"/>
          <c:order val="0"/>
          <c:spPr>
            <a:gradFill>
              <a:gsLst>
                <a:gs pos="0">
                  <a:schemeClr val="accent3">
                    <a:lumMod val="50000"/>
                  </a:schemeClr>
                </a:gs>
                <a:gs pos="59000">
                  <a:schemeClr val="accent3">
                    <a:lumMod val="60000"/>
                    <a:lumOff val="40000"/>
                  </a:schemeClr>
                </a:gs>
                <a:gs pos="100000">
                  <a:schemeClr val="accent3">
                    <a:lumMod val="50000"/>
                  </a:schemeClr>
                </a:gs>
              </a:gsLst>
              <a:lin ang="5400000" scaled="1"/>
            </a:gradFill>
            <a:ln>
              <a:gradFill>
                <a:gsLst>
                  <a:gs pos="30465">
                    <a:srgbClr val="D6E3BB"/>
                  </a:gs>
                  <a:gs pos="0">
                    <a:schemeClr val="bg1"/>
                  </a:gs>
                  <a:gs pos="45000">
                    <a:schemeClr val="accent3">
                      <a:lumMod val="60000"/>
                      <a:lumOff val="40000"/>
                    </a:schemeClr>
                  </a:gs>
                  <a:gs pos="100000">
                    <a:schemeClr val="accent3">
                      <a:lumMod val="50000"/>
                    </a:schemeClr>
                  </a:gs>
                </a:gsLst>
                <a:lin ang="5400000" scaled="1"/>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'18.'!$C$45:$C$54</c:f>
              <c:strCache>
                <c:ptCount val="10"/>
                <c:pt idx="0">
                  <c:v>Loometsad</c:v>
                </c:pt>
                <c:pt idx="1">
                  <c:v>Nõmme-metsad</c:v>
                </c:pt>
                <c:pt idx="2">
                  <c:v>Palumetsad</c:v>
                </c:pt>
                <c:pt idx="3">
                  <c:v>Laane-metsad</c:v>
                </c:pt>
                <c:pt idx="4">
                  <c:v>Salumetsad</c:v>
                </c:pt>
                <c:pt idx="5">
                  <c:v>Sooviku-metsad</c:v>
                </c:pt>
                <c:pt idx="6">
                  <c:v>Rabastuvad metsad</c:v>
                </c:pt>
                <c:pt idx="7">
                  <c:v>Kõdusoo-metsad</c:v>
                </c:pt>
                <c:pt idx="8">
                  <c:v>Soometsad</c:v>
                </c:pt>
                <c:pt idx="9">
                  <c:v>Puistangud</c:v>
                </c:pt>
              </c:strCache>
            </c:strRef>
          </c:cat>
          <c:val>
            <c:numRef>
              <c:f>'18.'!$D$45:$D$54</c:f>
              <c:numCache>
                <c:formatCode>General</c:formatCode>
                <c:ptCount val="10"/>
                <c:pt idx="0">
                  <c:v>35.572000000000003</c:v>
                </c:pt>
                <c:pt idx="1">
                  <c:v>7.3319999999999999</c:v>
                </c:pt>
                <c:pt idx="2">
                  <c:v>513.596</c:v>
                </c:pt>
                <c:pt idx="3">
                  <c:v>495.64400000000001</c:v>
                </c:pt>
                <c:pt idx="4">
                  <c:v>255.76400000000001</c:v>
                </c:pt>
                <c:pt idx="5">
                  <c:v>471.02699999999999</c:v>
                </c:pt>
                <c:pt idx="6">
                  <c:v>11.087</c:v>
                </c:pt>
                <c:pt idx="7">
                  <c:v>365.02</c:v>
                </c:pt>
                <c:pt idx="8">
                  <c:v>168.517</c:v>
                </c:pt>
                <c:pt idx="9">
                  <c:v>27.038</c:v>
                </c:pt>
              </c:numCache>
            </c:numRef>
          </c:val>
          <c:extLst>
            <c:ext xmlns:c16="http://schemas.microsoft.com/office/drawing/2014/chart" uri="{C3380CC4-5D6E-409C-BE32-E72D297353CC}">
              <c16:uniqueId val="{00000000-209E-42F8-B1E0-1B5E9CD07441}"/>
            </c:ext>
          </c:extLst>
        </c:ser>
        <c:dLbls>
          <c:showLegendKey val="0"/>
          <c:showVal val="0"/>
          <c:showCatName val="0"/>
          <c:showSerName val="0"/>
          <c:showPercent val="0"/>
          <c:showBubbleSize val="0"/>
        </c:dLbls>
        <c:gapWidth val="76"/>
        <c:overlap val="2"/>
        <c:axId val="731520800"/>
        <c:axId val="731521584"/>
      </c:barChart>
      <c:catAx>
        <c:axId val="73152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731521584"/>
        <c:crosses val="autoZero"/>
        <c:auto val="1"/>
        <c:lblAlgn val="ctr"/>
        <c:lblOffset val="100"/>
        <c:noMultiLvlLbl val="0"/>
      </c:catAx>
      <c:valAx>
        <c:axId val="731521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7315208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Garamond" panose="02020404030301010803" pitchFamily="18" charset="0"/>
                <a:ea typeface="+mn-ea"/>
                <a:cs typeface="+mn-cs"/>
              </a:defRPr>
            </a:pPr>
            <a:r>
              <a:rPr lang="et-EE" sz="1200" b="1" i="0" baseline="0">
                <a:latin typeface="Garamond" panose="02020404030301010803" pitchFamily="18" charset="0"/>
              </a:rPr>
              <a:t>MAJANDATAVA METSAMAA JAGUNEMINE METSAKASVUKOHATÜÜPIDE</a:t>
            </a:r>
          </a:p>
          <a:p>
            <a:pPr>
              <a:defRPr sz="1200" b="1">
                <a:latin typeface="Garamond" panose="02020404030301010803" pitchFamily="18" charset="0"/>
              </a:defRPr>
            </a:pPr>
            <a:r>
              <a:rPr lang="et-EE" sz="1200" b="1" i="0" baseline="0">
                <a:latin typeface="Garamond" panose="02020404030301010803" pitchFamily="18" charset="0"/>
              </a:rPr>
              <a:t>  JA VALDAJATE JÄRGI</a:t>
            </a:r>
            <a:endParaRPr lang="en-US" sz="1200" b="1" i="0" baseline="0">
              <a:latin typeface="Garamond" panose="02020404030301010803" pitchFamily="18" charset="0"/>
            </a:endParaRPr>
          </a:p>
        </c:rich>
      </c:tx>
      <c:layout>
        <c:manualLayout>
          <c:xMode val="edge"/>
          <c:yMode val="edge"/>
          <c:x val="0.14852406672761087"/>
          <c:y val="3.491898525230926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Garamond" panose="02020404030301010803" pitchFamily="18" charset="0"/>
              <a:ea typeface="+mn-ea"/>
              <a:cs typeface="+mn-cs"/>
            </a:defRPr>
          </a:pPr>
          <a:endParaRPr lang="et-EE"/>
        </a:p>
      </c:txPr>
    </c:title>
    <c:autoTitleDeleted val="0"/>
    <c:plotArea>
      <c:layout>
        <c:manualLayout>
          <c:layoutTarget val="inner"/>
          <c:xMode val="edge"/>
          <c:yMode val="edge"/>
          <c:x val="4.346618712655384E-2"/>
          <c:y val="0.12886191224040841"/>
          <c:w val="0.93776820054172783"/>
          <c:h val="0.62035939043741206"/>
        </c:manualLayout>
      </c:layout>
      <c:barChart>
        <c:barDir val="col"/>
        <c:grouping val="clustered"/>
        <c:varyColors val="0"/>
        <c:ser>
          <c:idx val="1"/>
          <c:order val="0"/>
          <c:tx>
            <c:strRef>
              <c:f>'18.'!$T$3:$V$3</c:f>
              <c:strCache>
                <c:ptCount val="1"/>
                <c:pt idx="0">
                  <c:v>Riigimetskonnad</c:v>
                </c:pt>
              </c:strCache>
            </c:strRef>
          </c:tx>
          <c:spPr>
            <a:solidFill>
              <a:schemeClr val="accent2"/>
            </a:solidFill>
            <a:ln>
              <a:noFill/>
            </a:ln>
            <a:effectLst/>
          </c:spPr>
          <c:invertIfNegative val="0"/>
          <c:cat>
            <c:strLit>
              <c:ptCount val="27"/>
              <c:pt idx="0">
                <c:v>Kastikuloo</c:v>
              </c:pt>
              <c:pt idx="1">
                <c:v>Leesikaloo</c:v>
              </c:pt>
              <c:pt idx="2">
                <c:v>Lubikaloo</c:v>
              </c:pt>
              <c:pt idx="3">
                <c:v>Kanarbiku</c:v>
              </c:pt>
              <c:pt idx="4">
                <c:v>Sambliku</c:v>
              </c:pt>
              <c:pt idx="5">
                <c:v>Jänesekapsa-mustika</c:v>
              </c:pt>
              <c:pt idx="6">
                <c:v>Jänesekapsa-pohla</c:v>
              </c:pt>
              <c:pt idx="7">
                <c:v>Karusambla-mustika</c:v>
              </c:pt>
              <c:pt idx="8">
                <c:v>Mustika</c:v>
              </c:pt>
              <c:pt idx="9">
                <c:v>Pohla</c:v>
              </c:pt>
              <c:pt idx="10">
                <c:v>Jänesekapsa</c:v>
              </c:pt>
              <c:pt idx="11">
                <c:v>Sinilille</c:v>
              </c:pt>
              <c:pt idx="12">
                <c:v>Naadi</c:v>
              </c:pt>
              <c:pt idx="13">
                <c:v>Sõnajala</c:v>
              </c:pt>
              <c:pt idx="14">
                <c:v>Angervaksa</c:v>
              </c:pt>
              <c:pt idx="15">
                <c:v>Osja</c:v>
              </c:pt>
              <c:pt idx="16">
                <c:v>Tarna-angervaksa</c:v>
              </c:pt>
              <c:pt idx="17">
                <c:v>Tarna</c:v>
              </c:pt>
              <c:pt idx="18">
                <c:v>Karusambla</c:v>
              </c:pt>
              <c:pt idx="19">
                <c:v>Sinika</c:v>
              </c:pt>
              <c:pt idx="20">
                <c:v>Jänesekapsa-kõdusoo</c:v>
              </c:pt>
              <c:pt idx="21">
                <c:v>Mustika-kõdusoo</c:v>
              </c:pt>
              <c:pt idx="22">
                <c:v>Lodu</c:v>
              </c:pt>
              <c:pt idx="23">
                <c:v>Madalsoo</c:v>
              </c:pt>
              <c:pt idx="24">
                <c:v>Raba</c:v>
              </c:pt>
              <c:pt idx="25">
                <c:v>Siirdesoo</c:v>
              </c:pt>
              <c:pt idx="26">
                <c:v> Puistangud</c:v>
              </c:pt>
            </c:strLit>
          </c:cat>
          <c:val>
            <c:numRef>
              <c:f>'18.'!$R$45:$R$71</c:f>
              <c:numCache>
                <c:formatCode>General</c:formatCode>
                <c:ptCount val="27"/>
                <c:pt idx="0">
                  <c:v>4.7030000000000003</c:v>
                </c:pt>
                <c:pt idx="1">
                  <c:v>0</c:v>
                </c:pt>
                <c:pt idx="2">
                  <c:v>0.63400000000000001</c:v>
                </c:pt>
                <c:pt idx="3">
                  <c:v>0.41899999999999998</c:v>
                </c:pt>
                <c:pt idx="4">
                  <c:v>1.4039999999999999</c:v>
                </c:pt>
                <c:pt idx="5">
                  <c:v>71.709000000000003</c:v>
                </c:pt>
                <c:pt idx="6">
                  <c:v>24.428000000000001</c:v>
                </c:pt>
                <c:pt idx="7">
                  <c:v>19.588999999999999</c:v>
                </c:pt>
                <c:pt idx="8">
                  <c:v>52.247</c:v>
                </c:pt>
                <c:pt idx="9">
                  <c:v>27.3</c:v>
                </c:pt>
                <c:pt idx="10">
                  <c:v>64.524000000000001</c:v>
                </c:pt>
                <c:pt idx="11">
                  <c:v>42.856000000000002</c:v>
                </c:pt>
                <c:pt idx="12">
                  <c:v>48.526000000000003</c:v>
                </c:pt>
                <c:pt idx="13">
                  <c:v>1.56</c:v>
                </c:pt>
                <c:pt idx="14">
                  <c:v>81.8</c:v>
                </c:pt>
                <c:pt idx="15">
                  <c:v>2.028</c:v>
                </c:pt>
                <c:pt idx="16">
                  <c:v>42.314999999999998</c:v>
                </c:pt>
                <c:pt idx="17">
                  <c:v>8.5980000000000008</c:v>
                </c:pt>
                <c:pt idx="18">
                  <c:v>1.887</c:v>
                </c:pt>
                <c:pt idx="19">
                  <c:v>1.5129999999999999</c:v>
                </c:pt>
                <c:pt idx="20">
                  <c:v>77.52</c:v>
                </c:pt>
                <c:pt idx="21">
                  <c:v>61.356999999999999</c:v>
                </c:pt>
                <c:pt idx="22">
                  <c:v>3.895</c:v>
                </c:pt>
                <c:pt idx="23">
                  <c:v>7.02</c:v>
                </c:pt>
                <c:pt idx="24">
                  <c:v>19.786999999999999</c:v>
                </c:pt>
                <c:pt idx="25">
                  <c:v>15.417</c:v>
                </c:pt>
                <c:pt idx="26">
                  <c:v>10.68</c:v>
                </c:pt>
              </c:numCache>
            </c:numRef>
          </c:val>
          <c:extLst>
            <c:ext xmlns:c16="http://schemas.microsoft.com/office/drawing/2014/chart" uri="{C3380CC4-5D6E-409C-BE32-E72D297353CC}">
              <c16:uniqueId val="{00000000-5403-4E10-A45D-6D36D8AB6A47}"/>
            </c:ext>
          </c:extLst>
        </c:ser>
        <c:ser>
          <c:idx val="2"/>
          <c:order val="1"/>
          <c:tx>
            <c:strRef>
              <c:f>'18.'!$W$3:$Y$3</c:f>
              <c:strCache>
                <c:ptCount val="1"/>
                <c:pt idx="0">
                  <c:v>Teised valdajad</c:v>
                </c:pt>
              </c:strCache>
            </c:strRef>
          </c:tx>
          <c:spPr>
            <a:solidFill>
              <a:schemeClr val="accent3"/>
            </a:solidFill>
            <a:ln>
              <a:noFill/>
            </a:ln>
            <a:effectLst/>
          </c:spPr>
          <c:invertIfNegative val="0"/>
          <c:cat>
            <c:strLit>
              <c:ptCount val="27"/>
              <c:pt idx="0">
                <c:v>Kastikuloo</c:v>
              </c:pt>
              <c:pt idx="1">
                <c:v>Leesikaloo</c:v>
              </c:pt>
              <c:pt idx="2">
                <c:v>Lubikaloo</c:v>
              </c:pt>
              <c:pt idx="3">
                <c:v>Kanarbiku</c:v>
              </c:pt>
              <c:pt idx="4">
                <c:v>Sambliku</c:v>
              </c:pt>
              <c:pt idx="5">
                <c:v>Jänesekapsa-mustika</c:v>
              </c:pt>
              <c:pt idx="6">
                <c:v>Jänesekapsa-pohla</c:v>
              </c:pt>
              <c:pt idx="7">
                <c:v>Karusambla-mustika</c:v>
              </c:pt>
              <c:pt idx="8">
                <c:v>Mustika</c:v>
              </c:pt>
              <c:pt idx="9">
                <c:v>Pohla</c:v>
              </c:pt>
              <c:pt idx="10">
                <c:v>Jänesekapsa</c:v>
              </c:pt>
              <c:pt idx="11">
                <c:v>Sinilille</c:v>
              </c:pt>
              <c:pt idx="12">
                <c:v>Naadi</c:v>
              </c:pt>
              <c:pt idx="13">
                <c:v>Sõnajala</c:v>
              </c:pt>
              <c:pt idx="14">
                <c:v>Angervaksa</c:v>
              </c:pt>
              <c:pt idx="15">
                <c:v>Osja</c:v>
              </c:pt>
              <c:pt idx="16">
                <c:v>Tarna-angervaksa</c:v>
              </c:pt>
              <c:pt idx="17">
                <c:v>Tarna</c:v>
              </c:pt>
              <c:pt idx="18">
                <c:v>Karusambla</c:v>
              </c:pt>
              <c:pt idx="19">
                <c:v>Sinika</c:v>
              </c:pt>
              <c:pt idx="20">
                <c:v>Jänesekapsa-kõdusoo</c:v>
              </c:pt>
              <c:pt idx="21">
                <c:v>Mustika-kõdusoo</c:v>
              </c:pt>
              <c:pt idx="22">
                <c:v>Lodu</c:v>
              </c:pt>
              <c:pt idx="23">
                <c:v>Madalsoo</c:v>
              </c:pt>
              <c:pt idx="24">
                <c:v>Raba</c:v>
              </c:pt>
              <c:pt idx="25">
                <c:v>Siirdesoo</c:v>
              </c:pt>
              <c:pt idx="26">
                <c:v> Puistangud</c:v>
              </c:pt>
            </c:strLit>
          </c:cat>
          <c:val>
            <c:numRef>
              <c:f>'18.'!$S$45:$S$71</c:f>
              <c:numCache>
                <c:formatCode>General</c:formatCode>
                <c:ptCount val="27"/>
                <c:pt idx="0">
                  <c:v>18.693999999999999</c:v>
                </c:pt>
                <c:pt idx="1">
                  <c:v>0.46800000000000003</c:v>
                </c:pt>
                <c:pt idx="2">
                  <c:v>1.248</c:v>
                </c:pt>
                <c:pt idx="3">
                  <c:v>0.56100000000000005</c:v>
                </c:pt>
                <c:pt idx="4">
                  <c:v>0.53200000000000003</c:v>
                </c:pt>
                <c:pt idx="5">
                  <c:v>87.236999999999995</c:v>
                </c:pt>
                <c:pt idx="6">
                  <c:v>35.438000000000002</c:v>
                </c:pt>
                <c:pt idx="7">
                  <c:v>13.840999999999999</c:v>
                </c:pt>
                <c:pt idx="8">
                  <c:v>41.606000000000002</c:v>
                </c:pt>
                <c:pt idx="9">
                  <c:v>19.023</c:v>
                </c:pt>
                <c:pt idx="10">
                  <c:v>183.35599999999999</c:v>
                </c:pt>
                <c:pt idx="11">
                  <c:v>145.02600000000001</c:v>
                </c:pt>
                <c:pt idx="12">
                  <c:v>172.536</c:v>
                </c:pt>
                <c:pt idx="13">
                  <c:v>1.3520000000000001</c:v>
                </c:pt>
                <c:pt idx="14">
                  <c:v>152.54499999999999</c:v>
                </c:pt>
                <c:pt idx="15">
                  <c:v>3.7149999999999999</c:v>
                </c:pt>
                <c:pt idx="16">
                  <c:v>95.271000000000001</c:v>
                </c:pt>
                <c:pt idx="17">
                  <c:v>17.248999999999999</c:v>
                </c:pt>
                <c:pt idx="18">
                  <c:v>1.0920000000000001</c:v>
                </c:pt>
                <c:pt idx="19">
                  <c:v>0.93600000000000005</c:v>
                </c:pt>
                <c:pt idx="20">
                  <c:v>101.283</c:v>
                </c:pt>
                <c:pt idx="21">
                  <c:v>52.319000000000003</c:v>
                </c:pt>
                <c:pt idx="22">
                  <c:v>4.6989999999999998</c:v>
                </c:pt>
                <c:pt idx="23">
                  <c:v>7.476</c:v>
                </c:pt>
                <c:pt idx="24">
                  <c:v>9.1310000000000002</c:v>
                </c:pt>
                <c:pt idx="25">
                  <c:v>11.951000000000001</c:v>
                </c:pt>
                <c:pt idx="26">
                  <c:v>15.3</c:v>
                </c:pt>
              </c:numCache>
            </c:numRef>
          </c:val>
          <c:extLst>
            <c:ext xmlns:c16="http://schemas.microsoft.com/office/drawing/2014/chart" uri="{C3380CC4-5D6E-409C-BE32-E72D297353CC}">
              <c16:uniqueId val="{00000001-5403-4E10-A45D-6D36D8AB6A47}"/>
            </c:ext>
          </c:extLst>
        </c:ser>
        <c:dLbls>
          <c:showLegendKey val="0"/>
          <c:showVal val="0"/>
          <c:showCatName val="0"/>
          <c:showSerName val="0"/>
          <c:showPercent val="0"/>
          <c:showBubbleSize val="0"/>
        </c:dLbls>
        <c:gapWidth val="150"/>
        <c:axId val="685250856"/>
        <c:axId val="685247328"/>
      </c:barChart>
      <c:catAx>
        <c:axId val="68525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685247328"/>
        <c:crosses val="autoZero"/>
        <c:auto val="1"/>
        <c:lblAlgn val="ctr"/>
        <c:lblOffset val="100"/>
        <c:noMultiLvlLbl val="0"/>
      </c:catAx>
      <c:valAx>
        <c:axId val="685247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685250856"/>
        <c:crosses val="autoZero"/>
        <c:crossBetween val="between"/>
      </c:valAx>
      <c:spPr>
        <a:noFill/>
        <a:ln>
          <a:noFill/>
        </a:ln>
        <a:effectLst/>
      </c:spPr>
    </c:plotArea>
    <c:legend>
      <c:legendPos val="r"/>
      <c:layout>
        <c:manualLayout>
          <c:xMode val="edge"/>
          <c:yMode val="edge"/>
          <c:x val="0.8722976113671872"/>
          <c:y val="0.12034419644502316"/>
          <c:w val="0.11298022807464556"/>
          <c:h val="0.134664220709225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Metsamaal kuivanud</a:t>
            </a:r>
            <a:r>
              <a:rPr lang="et-EE" b="1" baseline="0"/>
              <a:t> ja murdunud ning lamapuidu</a:t>
            </a:r>
            <a:r>
              <a:rPr lang="et-EE" b="1"/>
              <a:t> tagavara puuliigiti</a:t>
            </a:r>
          </a:p>
        </c:rich>
      </c:tx>
      <c:layout>
        <c:manualLayout>
          <c:xMode val="edge"/>
          <c:yMode val="edge"/>
          <c:x val="0.20157193192705847"/>
          <c:y val="2.22210933310755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319682466162318"/>
          <c:y val="0.16821244049364892"/>
          <c:w val="0.86201823456278492"/>
          <c:h val="0.72770298873931083"/>
        </c:manualLayout>
      </c:layout>
      <c:bar3DChart>
        <c:barDir val="col"/>
        <c:grouping val="stacked"/>
        <c:varyColors val="0"/>
        <c:ser>
          <c:idx val="0"/>
          <c:order val="0"/>
          <c:tx>
            <c:v>Riigimetskonnad - kuivanud puit</c:v>
          </c:tx>
          <c:spPr>
            <a:solidFill>
              <a:schemeClr val="accent1">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'20.'!$A$6:$A$12</c:f>
              <c:strCache>
                <c:ptCount val="7"/>
                <c:pt idx="0">
                  <c:v>Mänd</c:v>
                </c:pt>
                <c:pt idx="1">
                  <c:v>Kuusk</c:v>
                </c:pt>
                <c:pt idx="2">
                  <c:v>Kask</c:v>
                </c:pt>
                <c:pt idx="3">
                  <c:v>Haab</c:v>
                </c:pt>
                <c:pt idx="4">
                  <c:v>Sanglepp</c:v>
                </c:pt>
                <c:pt idx="5">
                  <c:v>Hall lepp</c:v>
                </c:pt>
                <c:pt idx="6">
                  <c:v>Teised</c:v>
                </c:pt>
              </c:strCache>
            </c:strRef>
          </c:cat>
          <c:val>
            <c:numRef>
              <c:f>'20.'!$F$6:$F$12</c:f>
              <c:numCache>
                <c:formatCode>#,##0</c:formatCode>
                <c:ptCount val="7"/>
                <c:pt idx="0">
                  <c:v>2953.7109370715302</c:v>
                </c:pt>
                <c:pt idx="1">
                  <c:v>3697.26480237948</c:v>
                </c:pt>
                <c:pt idx="2">
                  <c:v>992.61561126584002</c:v>
                </c:pt>
                <c:pt idx="3">
                  <c:v>317.18020766077302</c:v>
                </c:pt>
                <c:pt idx="4">
                  <c:v>160.71619216872801</c:v>
                </c:pt>
                <c:pt idx="5">
                  <c:v>359.127658305311</c:v>
                </c:pt>
                <c:pt idx="6">
                  <c:v>336.92475806185701</c:v>
                </c:pt>
              </c:numCache>
            </c:numRef>
          </c:val>
          <c:extLst>
            <c:ext xmlns:c16="http://schemas.microsoft.com/office/drawing/2014/chart" uri="{C3380CC4-5D6E-409C-BE32-E72D297353CC}">
              <c16:uniqueId val="{00000000-7E55-4081-9BBD-B92A3857C2FD}"/>
            </c:ext>
          </c:extLst>
        </c:ser>
        <c:ser>
          <c:idx val="2"/>
          <c:order val="1"/>
          <c:tx>
            <c:v>'Riigimetskonnad - murdunud ja lamapuit</c:v>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'20.'!$H$6:$H$12</c:f>
              <c:numCache>
                <c:formatCode>#,##0</c:formatCode>
                <c:ptCount val="7"/>
                <c:pt idx="0">
                  <c:v>2060.3952425928601</c:v>
                </c:pt>
                <c:pt idx="1">
                  <c:v>3709.71526053556</c:v>
                </c:pt>
                <c:pt idx="2">
                  <c:v>2309.90209383923</c:v>
                </c:pt>
                <c:pt idx="3">
                  <c:v>1322.2496346294199</c:v>
                </c:pt>
                <c:pt idx="4">
                  <c:v>279.30409321330399</c:v>
                </c:pt>
                <c:pt idx="5">
                  <c:v>642.23638362912402</c:v>
                </c:pt>
                <c:pt idx="6">
                  <c:v>1124.1139084220799</c:v>
                </c:pt>
              </c:numCache>
            </c:numRef>
          </c:val>
          <c:extLst>
            <c:ext xmlns:c16="http://schemas.microsoft.com/office/drawing/2014/chart" uri="{C3380CC4-5D6E-409C-BE32-E72D297353CC}">
              <c16:uniqueId val="{00000002-7E55-4081-9BBD-B92A3857C2FD}"/>
            </c:ext>
          </c:extLst>
        </c:ser>
        <c:ser>
          <c:idx val="1"/>
          <c:order val="2"/>
          <c:tx>
            <c:v>Teised valdajad - kuivanud puit</c:v>
          </c:tx>
          <c:spPr>
            <a:solidFill>
              <a:schemeClr val="accent6">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'20.'!$A$6:$A$12</c:f>
              <c:strCache>
                <c:ptCount val="7"/>
                <c:pt idx="0">
                  <c:v>Mänd</c:v>
                </c:pt>
                <c:pt idx="1">
                  <c:v>Kuusk</c:v>
                </c:pt>
                <c:pt idx="2">
                  <c:v>Kask</c:v>
                </c:pt>
                <c:pt idx="3">
                  <c:v>Haab</c:v>
                </c:pt>
                <c:pt idx="4">
                  <c:v>Sanglepp</c:v>
                </c:pt>
                <c:pt idx="5">
                  <c:v>Hall lepp</c:v>
                </c:pt>
                <c:pt idx="6">
                  <c:v>Teised</c:v>
                </c:pt>
              </c:strCache>
            </c:strRef>
          </c:cat>
          <c:val>
            <c:numRef>
              <c:f>'20.'!$J$6:$J$12</c:f>
              <c:numCache>
                <c:formatCode>#,##0</c:formatCode>
                <c:ptCount val="7"/>
                <c:pt idx="0">
                  <c:v>1881.48129529171</c:v>
                </c:pt>
                <c:pt idx="1">
                  <c:v>2164.7583182112699</c:v>
                </c:pt>
                <c:pt idx="2">
                  <c:v>814.60937391912898</c:v>
                </c:pt>
                <c:pt idx="3">
                  <c:v>211.99962108842601</c:v>
                </c:pt>
                <c:pt idx="4">
                  <c:v>186.17505764022999</c:v>
                </c:pt>
                <c:pt idx="5">
                  <c:v>878.47892725497604</c:v>
                </c:pt>
                <c:pt idx="6">
                  <c:v>650.23570801380504</c:v>
                </c:pt>
              </c:numCache>
            </c:numRef>
          </c:val>
          <c:extLst>
            <c:ext xmlns:c16="http://schemas.microsoft.com/office/drawing/2014/chart" uri="{C3380CC4-5D6E-409C-BE32-E72D297353CC}">
              <c16:uniqueId val="{00000001-7E55-4081-9BBD-B92A3857C2FD}"/>
            </c:ext>
          </c:extLst>
        </c:ser>
        <c:ser>
          <c:idx val="3"/>
          <c:order val="3"/>
          <c:tx>
            <c:v>Teised valdajad - murdunud ja lamapuit</c:v>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'20.'!$L$6:$L$12</c:f>
              <c:numCache>
                <c:formatCode>#,##0</c:formatCode>
                <c:ptCount val="7"/>
                <c:pt idx="0">
                  <c:v>1505.3390944972</c:v>
                </c:pt>
                <c:pt idx="1">
                  <c:v>2635.6213314332599</c:v>
                </c:pt>
                <c:pt idx="2">
                  <c:v>1758.4502425613</c:v>
                </c:pt>
                <c:pt idx="3">
                  <c:v>529.89411976277802</c:v>
                </c:pt>
                <c:pt idx="4">
                  <c:v>293.22918541977299</c:v>
                </c:pt>
                <c:pt idx="5">
                  <c:v>1706.30789204849</c:v>
                </c:pt>
                <c:pt idx="6">
                  <c:v>2160.4899374424299</c:v>
                </c:pt>
              </c:numCache>
            </c:numRef>
          </c:val>
          <c:extLst>
            <c:ext xmlns:c16="http://schemas.microsoft.com/office/drawing/2014/chart" uri="{C3380CC4-5D6E-409C-BE32-E72D297353CC}">
              <c16:uniqueId val="{00000003-7E55-4081-9BBD-B92A3857C2FD}"/>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12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66728951160516703"/>
          <c:y val="0.1459648489497552"/>
          <c:w val="0.32417488023787239"/>
          <c:h val="0.2485005503344339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paperSize="9" orientation="landscape"/>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a:t>Kahjustatud metsamaa pindala enamuspuuliigiti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156284972783904"/>
          <c:y val="0.11090583431159355"/>
          <c:w val="0.86839780024949764"/>
          <c:h val="0.81014036590397021"/>
        </c:manualLayout>
      </c:layout>
      <c:bar3DChart>
        <c:barDir val="col"/>
        <c:grouping val="stacked"/>
        <c:varyColors val="0"/>
        <c:ser>
          <c:idx val="0"/>
          <c:order val="0"/>
          <c:tx>
            <c:strRef>
              <c:f>'21.'!$E$3:$G$3</c:f>
              <c:strCache>
                <c:ptCount val="1"/>
                <c:pt idx="0">
                  <c:v>Riigimetskonnad</c:v>
                </c:pt>
              </c:strCache>
            </c:strRef>
          </c:tx>
          <c:spPr>
            <a:solidFill>
              <a:schemeClr val="accent1"/>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'21.'!$A$5:$A$11</c:f>
              <c:strCache>
                <c:ptCount val="7"/>
                <c:pt idx="0">
                  <c:v>Mänd</c:v>
                </c:pt>
                <c:pt idx="1">
                  <c:v>Kuusk</c:v>
                </c:pt>
                <c:pt idx="2">
                  <c:v>Kask</c:v>
                </c:pt>
                <c:pt idx="3">
                  <c:v>Haab</c:v>
                </c:pt>
                <c:pt idx="4">
                  <c:v>Sanglepp</c:v>
                </c:pt>
                <c:pt idx="5">
                  <c:v>Hall lepp</c:v>
                </c:pt>
                <c:pt idx="6">
                  <c:v>Teised</c:v>
                </c:pt>
              </c:strCache>
            </c:strRef>
          </c:cat>
          <c:val>
            <c:numRef>
              <c:f>'21.'!$E$5:$E$11</c:f>
              <c:numCache>
                <c:formatCode>#\ ##0.0</c:formatCode>
                <c:ptCount val="7"/>
                <c:pt idx="0">
                  <c:v>184.10499999999999</c:v>
                </c:pt>
                <c:pt idx="1">
                  <c:v>114.79900000000001</c:v>
                </c:pt>
                <c:pt idx="2">
                  <c:v>122.657</c:v>
                </c:pt>
                <c:pt idx="3">
                  <c:v>45.026000000000003</c:v>
                </c:pt>
                <c:pt idx="4">
                  <c:v>17.683</c:v>
                </c:pt>
                <c:pt idx="5">
                  <c:v>16.193000000000001</c:v>
                </c:pt>
                <c:pt idx="6">
                  <c:v>3.8159999999999998</c:v>
                </c:pt>
              </c:numCache>
            </c:numRef>
          </c:val>
          <c:extLst>
            <c:ext xmlns:c16="http://schemas.microsoft.com/office/drawing/2014/chart" uri="{C3380CC4-5D6E-409C-BE32-E72D297353CC}">
              <c16:uniqueId val="{00000000-7DBC-49C2-B8D2-3AA5AA1ECA5F}"/>
            </c:ext>
          </c:extLst>
        </c:ser>
        <c:ser>
          <c:idx val="1"/>
          <c:order val="1"/>
          <c:tx>
            <c:strRef>
              <c:f>'21.'!$H$3:$J$3</c:f>
              <c:strCache>
                <c:ptCount val="1"/>
                <c:pt idx="0">
                  <c:v>Teised valdajad</c:v>
                </c:pt>
              </c:strCache>
            </c:strRef>
          </c:tx>
          <c:spPr>
            <a:solidFill>
              <a:schemeClr val="accent2"/>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'21.'!$A$5:$A$11</c:f>
              <c:strCache>
                <c:ptCount val="7"/>
                <c:pt idx="0">
                  <c:v>Mänd</c:v>
                </c:pt>
                <c:pt idx="1">
                  <c:v>Kuusk</c:v>
                </c:pt>
                <c:pt idx="2">
                  <c:v>Kask</c:v>
                </c:pt>
                <c:pt idx="3">
                  <c:v>Haab</c:v>
                </c:pt>
                <c:pt idx="4">
                  <c:v>Sanglepp</c:v>
                </c:pt>
                <c:pt idx="5">
                  <c:v>Hall lepp</c:v>
                </c:pt>
                <c:pt idx="6">
                  <c:v>Teised</c:v>
                </c:pt>
              </c:strCache>
            </c:strRef>
          </c:cat>
          <c:val>
            <c:numRef>
              <c:f>'21.'!$H$5:$H$11</c:f>
              <c:numCache>
                <c:formatCode>#\ ##0.0</c:formatCode>
                <c:ptCount val="7"/>
                <c:pt idx="0">
                  <c:v>90.411000000000001</c:v>
                </c:pt>
                <c:pt idx="1">
                  <c:v>88.671000000000006</c:v>
                </c:pt>
                <c:pt idx="2">
                  <c:v>129.65</c:v>
                </c:pt>
                <c:pt idx="3">
                  <c:v>57.085000000000001</c:v>
                </c:pt>
                <c:pt idx="4">
                  <c:v>18.436</c:v>
                </c:pt>
                <c:pt idx="5">
                  <c:v>61.759</c:v>
                </c:pt>
                <c:pt idx="6">
                  <c:v>15.997999999999999</c:v>
                </c:pt>
              </c:numCache>
            </c:numRef>
          </c:val>
          <c:extLst>
            <c:ext xmlns:c16="http://schemas.microsoft.com/office/drawing/2014/chart" uri="{C3380CC4-5D6E-409C-BE32-E72D297353CC}">
              <c16:uniqueId val="{00000001-7DBC-49C2-B8D2-3AA5AA1ECA5F}"/>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3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86516463119417819"/>
          <c:y val="4.9562915736105953E-2"/>
          <c:w val="0.12068220006859891"/>
          <c:h val="0.143648638141684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 jaotus omandivormide järgi</a:t>
            </a:r>
            <a:endParaRPr lang="en-US" b="1"/>
          </a:p>
        </c:rich>
      </c:tx>
      <c:layout>
        <c:manualLayout>
          <c:xMode val="edge"/>
          <c:yMode val="edge"/>
          <c:x val="1.7483526347274259E-3"/>
          <c:y val="1.4820735736730491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57764027711973"/>
          <c:y val="0.24795480799942912"/>
          <c:w val="0.65347198816625707"/>
          <c:h val="0.59738392045198419"/>
        </c:manualLayout>
      </c:layout>
      <c:pie3DChart>
        <c:varyColors val="1"/>
        <c:ser>
          <c:idx val="0"/>
          <c:order val="0"/>
          <c:tx>
            <c:v>metsamaa omandivormid</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1BD5-41F2-A8BB-C9CB551E42A4}"/>
              </c:ext>
            </c:extLst>
          </c:dPt>
          <c:dPt>
            <c:idx val="1"/>
            <c:bubble3D val="0"/>
            <c:spPr>
              <a:solidFill>
                <a:schemeClr val="accent6">
                  <a:shade val="7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1BD5-41F2-A8BB-C9CB551E42A4}"/>
              </c:ext>
            </c:extLst>
          </c:dPt>
          <c:dPt>
            <c:idx val="2"/>
            <c:bubble3D val="0"/>
            <c:spPr>
              <a:solidFill>
                <a:schemeClr val="accent6">
                  <a:shade val="9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1BD5-41F2-A8BB-C9CB551E42A4}"/>
              </c:ext>
            </c:extLst>
          </c:dPt>
          <c:dPt>
            <c:idx val="3"/>
            <c:bubble3D val="0"/>
            <c:spPr>
              <a:solidFill>
                <a:schemeClr val="accent6">
                  <a:tint val="9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1BD5-41F2-A8BB-C9CB551E42A4}"/>
              </c:ext>
            </c:extLst>
          </c:dPt>
          <c:dPt>
            <c:idx val="4"/>
            <c:bubble3D val="0"/>
            <c:spPr>
              <a:solidFill>
                <a:schemeClr val="accent6">
                  <a:tint val="7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1BD5-41F2-A8BB-C9CB551E42A4}"/>
              </c:ext>
            </c:extLst>
          </c:dPt>
          <c:dPt>
            <c:idx val="5"/>
            <c:bubble3D val="0"/>
            <c:spPr>
              <a:solidFill>
                <a:schemeClr val="accent6">
                  <a:tint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1BD5-41F2-A8BB-C9CB551E42A4}"/>
              </c:ext>
            </c:extLst>
          </c:dPt>
          <c:dLbls>
            <c:dLbl>
              <c:idx val="0"/>
              <c:layout>
                <c:manualLayout>
                  <c:x val="5.3471819194753557E-2"/>
                  <c:y val="-6.32462579770277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D5-41F2-A8BB-C9CB551E42A4}"/>
                </c:ext>
              </c:extLst>
            </c:dLbl>
            <c:dLbl>
              <c:idx val="1"/>
              <c:layout>
                <c:manualLayout>
                  <c:x val="1.0062597880608084E-2"/>
                  <c:y val="3.22066901126541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D5-41F2-A8BB-C9CB551E42A4}"/>
                </c:ext>
              </c:extLst>
            </c:dLbl>
            <c:dLbl>
              <c:idx val="2"/>
              <c:layout>
                <c:manualLayout>
                  <c:x val="1.8140586977972471E-2"/>
                  <c:y val="7.23149096670567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D5-41F2-A8BB-C9CB551E42A4}"/>
                </c:ext>
              </c:extLst>
            </c:dLbl>
            <c:dLbl>
              <c:idx val="3"/>
              <c:layout>
                <c:manualLayout>
                  <c:x val="9.5971809389443687E-3"/>
                  <c:y val="1.1359507363110446E-3"/>
                </c:manualLayout>
              </c:layout>
              <c:showLegendKey val="0"/>
              <c:showVal val="0"/>
              <c:showCatName val="1"/>
              <c:showSerName val="0"/>
              <c:showPercent val="1"/>
              <c:showBubbleSize val="0"/>
              <c:extLst>
                <c:ext xmlns:c15="http://schemas.microsoft.com/office/drawing/2012/chart" uri="{CE6537A1-D6FC-4f65-9D91-7224C49458BB}">
                  <c15:layout>
                    <c:manualLayout>
                      <c:w val="0.21882975668317464"/>
                      <c:h val="0.13565215717779519"/>
                    </c:manualLayout>
                  </c15:layout>
                </c:ext>
                <c:ext xmlns:c16="http://schemas.microsoft.com/office/drawing/2014/chart" uri="{C3380CC4-5D6E-409C-BE32-E72D297353CC}">
                  <c16:uniqueId val="{00000007-1BD5-41F2-A8BB-C9CB551E42A4}"/>
                </c:ext>
              </c:extLst>
            </c:dLbl>
            <c:dLbl>
              <c:idx val="4"/>
              <c:layout>
                <c:manualLayout>
                  <c:x val="1.8091358797799294E-3"/>
                  <c:y val="-8.5061018912910465E-3"/>
                </c:manualLayout>
              </c:layout>
              <c:showLegendKey val="0"/>
              <c:showVal val="0"/>
              <c:showCatName val="1"/>
              <c:showSerName val="0"/>
              <c:showPercent val="1"/>
              <c:showBubbleSize val="0"/>
              <c:extLst>
                <c:ext xmlns:c15="http://schemas.microsoft.com/office/drawing/2012/chart" uri="{CE6537A1-D6FC-4f65-9D91-7224C49458BB}">
                  <c15:layout>
                    <c:manualLayout>
                      <c:w val="0.19086383531678255"/>
                      <c:h val="0.1259500399314861"/>
                    </c:manualLayout>
                  </c15:layout>
                </c:ext>
                <c:ext xmlns:c16="http://schemas.microsoft.com/office/drawing/2014/chart" uri="{C3380CC4-5D6E-409C-BE32-E72D297353CC}">
                  <c16:uniqueId val="{00000009-1BD5-41F2-A8BB-C9CB551E42A4}"/>
                </c:ext>
              </c:extLst>
            </c:dLbl>
            <c:dLbl>
              <c:idx val="5"/>
              <c:delete val="1"/>
              <c:extLst>
                <c:ext xmlns:c15="http://schemas.microsoft.com/office/drawing/2012/chart" uri="{CE6537A1-D6FC-4f65-9D91-7224C49458BB}"/>
                <c:ext xmlns:c16="http://schemas.microsoft.com/office/drawing/2014/chart" uri="{C3380CC4-5D6E-409C-BE32-E72D297353CC}">
                  <c16:uniqueId val="{0000000B-1BD5-41F2-A8BB-C9CB551E42A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showLeaderLines val="1"/>
            <c:extLst>
              <c:ext xmlns:c15="http://schemas.microsoft.com/office/drawing/2012/chart" uri="{CE6537A1-D6FC-4f65-9D91-7224C49458BB}"/>
            </c:extLst>
          </c:dLbls>
          <c:cat>
            <c:strRef>
              <c:f>'2.'!$R$5:$R$9</c:f>
              <c:strCache>
                <c:ptCount val="5"/>
                <c:pt idx="0">
                  <c:v>Riigimetskonnad</c:v>
                </c:pt>
                <c:pt idx="1">
                  <c:v>Muu riigimaa</c:v>
                </c:pt>
                <c:pt idx="2">
                  <c:v>Füüsiliste isikute maa</c:v>
                </c:pt>
                <c:pt idx="3">
                  <c:v>Juriidiliste isikute maa</c:v>
                </c:pt>
                <c:pt idx="4">
                  <c:v>Omand määramata</c:v>
                </c:pt>
              </c:strCache>
            </c:strRef>
          </c:cat>
          <c:val>
            <c:numRef>
              <c:f>'2.'!$S$5:$S$9</c:f>
              <c:numCache>
                <c:formatCode>0.0</c:formatCode>
                <c:ptCount val="5"/>
                <c:pt idx="0">
                  <c:v>1087.8019999999999</c:v>
                </c:pt>
                <c:pt idx="1">
                  <c:v>94.45</c:v>
                </c:pt>
                <c:pt idx="2">
                  <c:v>626.98199999999997</c:v>
                </c:pt>
                <c:pt idx="3">
                  <c:v>540.428</c:v>
                </c:pt>
                <c:pt idx="4">
                  <c:v>0.93600000000000005</c:v>
                </c:pt>
              </c:numCache>
            </c:numRef>
          </c:val>
          <c:extLst>
            <c:ext xmlns:c16="http://schemas.microsoft.com/office/drawing/2014/chart" uri="{C3380CC4-5D6E-409C-BE32-E72D297353CC}">
              <c16:uniqueId val="{0000000C-1BD5-41F2-A8BB-C9CB551E42A4}"/>
            </c:ext>
          </c:extLst>
        </c:ser>
        <c:ser>
          <c:idx val="1"/>
          <c:order val="1"/>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0F-1BD5-41F2-A8BB-C9CB551E42A4}"/>
            </c:ext>
          </c:extLst>
        </c:ser>
        <c:ser>
          <c:idx val="2"/>
          <c:order val="2"/>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12-1BD5-41F2-A8BB-C9CB551E42A4}"/>
            </c:ext>
          </c:extLst>
        </c:ser>
        <c:ser>
          <c:idx val="3"/>
          <c:order val="3"/>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4-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15-1BD5-41F2-A8BB-C9CB551E42A4}"/>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t-EE" sz="1200" b="1"/>
              <a:t>Metsamaa pindala majanduskategooria järgi</a:t>
            </a:r>
          </a:p>
        </c:rich>
      </c:tx>
      <c:layout>
        <c:manualLayout>
          <c:xMode val="edge"/>
          <c:yMode val="edge"/>
          <c:x val="9.2344706911637634E-4"/>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t-E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911232870084787E-2"/>
          <c:y val="0.35387217940513616"/>
          <c:w val="0.71111111111111114"/>
          <c:h val="0.58412620297462814"/>
        </c:manualLayout>
      </c:layout>
      <c:pie3DChart>
        <c:varyColors val="1"/>
        <c:ser>
          <c:idx val="0"/>
          <c:order val="0"/>
          <c:dPt>
            <c:idx val="0"/>
            <c:bubble3D val="0"/>
            <c:spPr>
              <a:solidFill>
                <a:schemeClr val="accent4">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5D33-4DBA-95B7-0EC24F58F13C}"/>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5D33-4DBA-95B7-0EC24F58F13C}"/>
              </c:ext>
            </c:extLst>
          </c:dPt>
          <c:dPt>
            <c:idx val="2"/>
            <c:bubble3D val="0"/>
            <c:spPr>
              <a:solidFill>
                <a:schemeClr val="accent4">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5D33-4DBA-95B7-0EC24F58F13C}"/>
              </c:ext>
            </c:extLst>
          </c:dPt>
          <c:dLbls>
            <c:dLbl>
              <c:idx val="0"/>
              <c:layout>
                <c:manualLayout>
                  <c:x val="0.1147646445324278"/>
                  <c:y val="2.736936053049632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30713085299365828"/>
                      <c:h val="0.24062847992048766"/>
                    </c:manualLayout>
                  </c15:layout>
                </c:ext>
                <c:ext xmlns:c16="http://schemas.microsoft.com/office/drawing/2014/chart" uri="{C3380CC4-5D6E-409C-BE32-E72D297353CC}">
                  <c16:uniqueId val="{00000001-5D33-4DBA-95B7-0EC24F58F13C}"/>
                </c:ext>
              </c:extLst>
            </c:dLbl>
            <c:dLbl>
              <c:idx val="1"/>
              <c:layout>
                <c:manualLayout>
                  <c:x val="7.2058001789324241E-2"/>
                  <c:y val="5.3472635134859094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20483364720652852"/>
                      <c:h val="0.31254036593576345"/>
                    </c:manualLayout>
                  </c15:layout>
                </c:ext>
                <c:ext xmlns:c16="http://schemas.microsoft.com/office/drawing/2014/chart" uri="{C3380CC4-5D6E-409C-BE32-E72D297353CC}">
                  <c16:uniqueId val="{00000003-5D33-4DBA-95B7-0EC24F58F13C}"/>
                </c:ext>
              </c:extLst>
            </c:dLbl>
            <c:dLbl>
              <c:idx val="2"/>
              <c:layout>
                <c:manualLayout>
                  <c:x val="9.4163194289979286E-3"/>
                  <c:y val="1.5665408756770291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19912585079407444"/>
                      <c:h val="0.29536674422407422"/>
                    </c:manualLayout>
                  </c15:layout>
                </c:ext>
                <c:ext xmlns:c16="http://schemas.microsoft.com/office/drawing/2014/chart" uri="{C3380CC4-5D6E-409C-BE32-E72D297353CC}">
                  <c16:uniqueId val="{00000005-5D33-4DBA-95B7-0EC24F58F1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'4.'!$A$5:$A$7</c:f>
              <c:strCache>
                <c:ptCount val="3"/>
                <c:pt idx="0">
                  <c:v>Mittemajandatavad metsad</c:v>
                </c:pt>
                <c:pt idx="1">
                  <c:v>Majandus piiranguga metsad</c:v>
                </c:pt>
                <c:pt idx="2">
                  <c:v>Majandusmetsad</c:v>
                </c:pt>
              </c:strCache>
            </c:strRef>
          </c:cat>
          <c:val>
            <c:numRef>
              <c:f>'4.'!$B$5:$B$7</c:f>
              <c:numCache>
                <c:formatCode>#\ ##0.0</c:formatCode>
                <c:ptCount val="3"/>
                <c:pt idx="0">
                  <c:v>462.99400000000003</c:v>
                </c:pt>
                <c:pt idx="1">
                  <c:v>237.11</c:v>
                </c:pt>
                <c:pt idx="2">
                  <c:v>1650.4929999999999</c:v>
                </c:pt>
              </c:numCache>
            </c:numRef>
          </c:val>
          <c:extLst>
            <c:ext xmlns:c16="http://schemas.microsoft.com/office/drawing/2014/chart" uri="{C3380CC4-5D6E-409C-BE32-E72D297353CC}">
              <c16:uniqueId val="{00000006-5D33-4DBA-95B7-0EC24F58F13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percentStacked"/>
        <c:varyColors val="0"/>
        <c:ser>
          <c:idx val="0"/>
          <c:order val="0"/>
          <c:tx>
            <c:strRef>
              <c:f>'4.'!$E$3:$F$3</c:f>
              <c:strCache>
                <c:ptCount val="1"/>
                <c:pt idx="0">
                  <c:v>Riigimetskonnad</c:v>
                </c:pt>
              </c:strCache>
            </c:strRef>
          </c:tx>
          <c:spPr>
            <a:solidFill>
              <a:schemeClr val="accent4">
                <a:shade val="76000"/>
              </a:schemeClr>
            </a:solidFill>
            <a:ln>
              <a:noFill/>
            </a:ln>
            <a:effectLst/>
          </c:spPr>
          <c:invertIfNegative val="0"/>
          <c:cat>
            <c:strRef>
              <c:f>'4.'!$A$5:$A$7</c:f>
              <c:strCache>
                <c:ptCount val="3"/>
                <c:pt idx="0">
                  <c:v>Mittemajandatavad metsad</c:v>
                </c:pt>
                <c:pt idx="1">
                  <c:v>Majandus piiranguga metsad</c:v>
                </c:pt>
                <c:pt idx="2">
                  <c:v>Majandusmetsad</c:v>
                </c:pt>
              </c:strCache>
            </c:strRef>
          </c:cat>
          <c:val>
            <c:numRef>
              <c:f>'4.'!$E$5:$E$7</c:f>
              <c:numCache>
                <c:formatCode>#\ ##0.0</c:formatCode>
                <c:ptCount val="3"/>
                <c:pt idx="0">
                  <c:v>394.08499999999998</c:v>
                </c:pt>
                <c:pt idx="1">
                  <c:v>131.57599999999999</c:v>
                </c:pt>
                <c:pt idx="2">
                  <c:v>562.14099999999996</c:v>
                </c:pt>
              </c:numCache>
            </c:numRef>
          </c:val>
          <c:extLst>
            <c:ext xmlns:c16="http://schemas.microsoft.com/office/drawing/2014/chart" uri="{C3380CC4-5D6E-409C-BE32-E72D297353CC}">
              <c16:uniqueId val="{00000000-8EE9-4A78-B915-903161B82CD6}"/>
            </c:ext>
          </c:extLst>
        </c:ser>
        <c:ser>
          <c:idx val="1"/>
          <c:order val="1"/>
          <c:tx>
            <c:strRef>
              <c:f>'4.'!$H$3:$I$3</c:f>
              <c:strCache>
                <c:ptCount val="1"/>
                <c:pt idx="0">
                  <c:v>Teised valdajad</c:v>
                </c:pt>
              </c:strCache>
            </c:strRef>
          </c:tx>
          <c:spPr>
            <a:solidFill>
              <a:schemeClr val="accent4">
                <a:tint val="77000"/>
              </a:schemeClr>
            </a:solidFill>
            <a:ln>
              <a:noFill/>
            </a:ln>
            <a:effectLst/>
          </c:spPr>
          <c:invertIfNegative val="0"/>
          <c:cat>
            <c:strRef>
              <c:f>'4.'!$A$5:$A$7</c:f>
              <c:strCache>
                <c:ptCount val="3"/>
                <c:pt idx="0">
                  <c:v>Mittemajandatavad metsad</c:v>
                </c:pt>
                <c:pt idx="1">
                  <c:v>Majandus piiranguga metsad</c:v>
                </c:pt>
                <c:pt idx="2">
                  <c:v>Majandusmetsad</c:v>
                </c:pt>
              </c:strCache>
            </c:strRef>
          </c:cat>
          <c:val>
            <c:numRef>
              <c:f>'4.'!$H$5:$H$7</c:f>
              <c:numCache>
                <c:formatCode>#\ ##0.0</c:formatCode>
                <c:ptCount val="3"/>
                <c:pt idx="0">
                  <c:v>68.908000000000001</c:v>
                </c:pt>
                <c:pt idx="1">
                  <c:v>105.53400000000001</c:v>
                </c:pt>
                <c:pt idx="2">
                  <c:v>1088.3520000000001</c:v>
                </c:pt>
              </c:numCache>
            </c:numRef>
          </c:val>
          <c:extLst>
            <c:ext xmlns:c16="http://schemas.microsoft.com/office/drawing/2014/chart" uri="{C3380CC4-5D6E-409C-BE32-E72D297353CC}">
              <c16:uniqueId val="{00000001-8EE9-4A78-B915-903161B82CD6}"/>
            </c:ext>
          </c:extLst>
        </c:ser>
        <c:dLbls>
          <c:showLegendKey val="0"/>
          <c:showVal val="0"/>
          <c:showCatName val="0"/>
          <c:showSerName val="0"/>
          <c:showPercent val="0"/>
          <c:showBubbleSize val="0"/>
        </c:dLbls>
        <c:gapWidth val="150"/>
        <c:overlap val="100"/>
        <c:axId val="542076824"/>
        <c:axId val="542081920"/>
      </c:barChart>
      <c:catAx>
        <c:axId val="542076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1">
                    <a:lumMod val="65000"/>
                    <a:lumOff val="35000"/>
                  </a:schemeClr>
                </a:solidFill>
                <a:latin typeface="+mn-lt"/>
                <a:ea typeface="+mn-ea"/>
                <a:cs typeface="+mn-cs"/>
              </a:defRPr>
            </a:pPr>
            <a:endParaRPr lang="et-EE"/>
          </a:p>
        </c:txPr>
        <c:crossAx val="542081920"/>
        <c:crosses val="autoZero"/>
        <c:auto val="0"/>
        <c:lblAlgn val="ctr"/>
        <c:lblOffset val="100"/>
        <c:tickLblSkip val="1"/>
        <c:noMultiLvlLbl val="0"/>
      </c:catAx>
      <c:valAx>
        <c:axId val="5420819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76824"/>
        <c:crosses val="autoZero"/>
        <c:crossBetween val="between"/>
      </c:valAx>
      <c:spPr>
        <a:noFill/>
        <a:ln>
          <a:noFill/>
        </a:ln>
        <a:effectLst/>
      </c:spPr>
    </c:plotArea>
    <c:legend>
      <c:legendPos val="b"/>
      <c:layout>
        <c:manualLayout>
          <c:xMode val="edge"/>
          <c:yMode val="edge"/>
          <c:x val="0.33600000000000002"/>
          <c:y val="0.89967053460422708"/>
          <c:w val="0.56133333333333335"/>
          <c:h val="7.401367592208869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06771345915753E-2"/>
          <c:y val="2.3408431077658515E-2"/>
          <c:w val="0.84722709222328507"/>
          <c:h val="0.71579963875425989"/>
        </c:manualLayout>
      </c:layout>
      <c:barChart>
        <c:barDir val="col"/>
        <c:grouping val="clustered"/>
        <c:varyColors val="0"/>
        <c:ser>
          <c:idx val="0"/>
          <c:order val="0"/>
          <c:tx>
            <c:strRef>
              <c:f>'8.'!$B$3:$C$3</c:f>
              <c:strCache>
                <c:ptCount val="1"/>
                <c:pt idx="0">
                  <c:v>Kõik  kokku</c:v>
                </c:pt>
              </c:strCache>
            </c:strRef>
          </c:tx>
          <c:spPr>
            <a:gradFill flip="none" rotWithShape="1">
              <a:gsLst>
                <a:gs pos="0">
                  <a:schemeClr val="accent1">
                    <a:lumMod val="0"/>
                    <a:lumOff val="100000"/>
                  </a:schemeClr>
                </a:gs>
                <a:gs pos="30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('8.'!$B$13,'8.'!$B$6:$B$12)</c:f>
              <c:numCache>
                <c:formatCode>0.00</c:formatCode>
                <c:ptCount val="8"/>
                <c:pt idx="0">
                  <c:v>1.726</c:v>
                </c:pt>
                <c:pt idx="1">
                  <c:v>2.6419999999999999</c:v>
                </c:pt>
                <c:pt idx="2">
                  <c:v>0.82199999999999995</c:v>
                </c:pt>
                <c:pt idx="3">
                  <c:v>1.665</c:v>
                </c:pt>
                <c:pt idx="4">
                  <c:v>0.83099999999999996</c:v>
                </c:pt>
                <c:pt idx="5">
                  <c:v>1.6240000000000001</c:v>
                </c:pt>
                <c:pt idx="6">
                  <c:v>1.3109999999999999</c:v>
                </c:pt>
                <c:pt idx="7">
                  <c:v>1.5960000000000001</c:v>
                </c:pt>
              </c:numCache>
            </c:numRef>
          </c:val>
          <c:extLst>
            <c:ext xmlns:c16="http://schemas.microsoft.com/office/drawing/2014/chart" uri="{C3380CC4-5D6E-409C-BE32-E72D297353CC}">
              <c16:uniqueId val="{00000000-B4BA-4319-ACCF-59EA88DDF085}"/>
            </c:ext>
          </c:extLst>
        </c:ser>
        <c:ser>
          <c:idx val="1"/>
          <c:order val="1"/>
          <c:tx>
            <c:strRef>
              <c:f>'8.'!$D$3:$E$3</c:f>
              <c:strCache>
                <c:ptCount val="1"/>
                <c:pt idx="0">
                  <c:v>Riigimetskonnad</c:v>
                </c:pt>
              </c:strCache>
            </c:strRef>
          </c:tx>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('8.'!$D$13,'8.'!$D$6:$D$12)</c:f>
              <c:numCache>
                <c:formatCode>0.00</c:formatCode>
                <c:ptCount val="8"/>
                <c:pt idx="0">
                  <c:v>1.9350000000000001</c:v>
                </c:pt>
                <c:pt idx="1">
                  <c:v>2.8010000000000002</c:v>
                </c:pt>
                <c:pt idx="2">
                  <c:v>0.79900000000000004</c:v>
                </c:pt>
                <c:pt idx="3">
                  <c:v>1.766</c:v>
                </c:pt>
                <c:pt idx="4">
                  <c:v>0.63700000000000001</c:v>
                </c:pt>
                <c:pt idx="5">
                  <c:v>1.6</c:v>
                </c:pt>
                <c:pt idx="6">
                  <c:v>1.462</c:v>
                </c:pt>
                <c:pt idx="7">
                  <c:v>1.696</c:v>
                </c:pt>
              </c:numCache>
            </c:numRef>
          </c:val>
          <c:extLst>
            <c:ext xmlns:c16="http://schemas.microsoft.com/office/drawing/2014/chart" uri="{C3380CC4-5D6E-409C-BE32-E72D297353CC}">
              <c16:uniqueId val="{00000001-B4BA-4319-ACCF-59EA88DDF085}"/>
            </c:ext>
          </c:extLst>
        </c:ser>
        <c:ser>
          <c:idx val="2"/>
          <c:order val="2"/>
          <c:tx>
            <c:strRef>
              <c:f>'8.'!$F$3:$G$3</c:f>
              <c:strCache>
                <c:ptCount val="1"/>
                <c:pt idx="0">
                  <c:v>Teised valdajad</c:v>
                </c:pt>
              </c:strCache>
            </c:strRef>
          </c:tx>
          <c:spPr>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('8.'!$F$13,'8.'!$F$6:$F$12)</c:f>
              <c:numCache>
                <c:formatCode>0.00</c:formatCode>
                <c:ptCount val="8"/>
                <c:pt idx="0">
                  <c:v>1.54</c:v>
                </c:pt>
                <c:pt idx="1">
                  <c:v>2.3559999999999999</c:v>
                </c:pt>
                <c:pt idx="2">
                  <c:v>0.84799999999999998</c:v>
                </c:pt>
                <c:pt idx="3">
                  <c:v>1.5940000000000001</c:v>
                </c:pt>
                <c:pt idx="4">
                  <c:v>0.94099999999999995</c:v>
                </c:pt>
                <c:pt idx="5">
                  <c:v>1.64</c:v>
                </c:pt>
                <c:pt idx="6">
                  <c:v>1.284</c:v>
                </c:pt>
                <c:pt idx="7">
                  <c:v>1.57</c:v>
                </c:pt>
              </c:numCache>
            </c:numRef>
          </c:val>
          <c:extLst>
            <c:ext xmlns:c16="http://schemas.microsoft.com/office/drawing/2014/chart" uri="{C3380CC4-5D6E-409C-BE32-E72D297353CC}">
              <c16:uniqueId val="{00000002-B4BA-4319-ACCF-59EA88DDF085}"/>
            </c:ext>
          </c:extLst>
        </c:ser>
        <c:dLbls>
          <c:showLegendKey val="0"/>
          <c:showVal val="0"/>
          <c:showCatName val="0"/>
          <c:showSerName val="0"/>
          <c:showPercent val="0"/>
          <c:showBubbleSize val="0"/>
        </c:dLbls>
        <c:gapWidth val="219"/>
        <c:overlap val="-27"/>
        <c:axId val="542082704"/>
        <c:axId val="542080352"/>
      </c:barChart>
      <c:catAx>
        <c:axId val="54208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0352"/>
        <c:crosses val="autoZero"/>
        <c:auto val="1"/>
        <c:lblAlgn val="ctr"/>
        <c:lblOffset val="100"/>
        <c:noMultiLvlLbl val="0"/>
      </c:catAx>
      <c:valAx>
        <c:axId val="542080352"/>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t-EE"/>
                  <a:t>Arvutuslik boniteet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8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flip="none" rotWithShape="1">
      <a:gsLst>
        <a:gs pos="45000">
          <a:schemeClr val="bg1">
            <a:lumMod val="95000"/>
          </a:schemeClr>
        </a:gs>
        <a:gs pos="0">
          <a:schemeClr val="bg1"/>
        </a:gs>
        <a:gs pos="100000">
          <a:schemeClr val="bg1">
            <a:lumMod val="95000"/>
          </a:schemeClr>
        </a:gs>
      </a:gsLst>
      <a:lin ang="5400000" scaled="0"/>
      <a:tileRect/>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7230621586299E-2"/>
          <c:y val="3.9638668613757644E-2"/>
          <c:w val="0.82582457995987002"/>
          <c:h val="0.71579963875425989"/>
        </c:manualLayout>
      </c:layout>
      <c:barChart>
        <c:barDir val="col"/>
        <c:grouping val="clustered"/>
        <c:varyColors val="0"/>
        <c:ser>
          <c:idx val="0"/>
          <c:order val="0"/>
          <c:tx>
            <c:strRef>
              <c:f>'8.'!$B$17:$C$17</c:f>
              <c:strCache>
                <c:ptCount val="1"/>
                <c:pt idx="0">
                  <c:v>Kõik  kokku</c:v>
                </c:pt>
              </c:strCache>
            </c:strRef>
          </c:tx>
          <c:spPr>
            <a:gradFill flip="none" rotWithShape="1">
              <a:gsLst>
                <a:gs pos="0">
                  <a:schemeClr val="accent1">
                    <a:lumMod val="0"/>
                    <a:lumOff val="100000"/>
                  </a:schemeClr>
                </a:gs>
                <a:gs pos="30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('8.'!$B$27,'8.'!$B$20:$B$26)</c:f>
              <c:numCache>
                <c:formatCode>0.00</c:formatCode>
                <c:ptCount val="8"/>
                <c:pt idx="0">
                  <c:v>1.546</c:v>
                </c:pt>
                <c:pt idx="1">
                  <c:v>2.3130000000000002</c:v>
                </c:pt>
                <c:pt idx="2">
                  <c:v>0.749</c:v>
                </c:pt>
                <c:pt idx="3">
                  <c:v>1.5960000000000001</c:v>
                </c:pt>
                <c:pt idx="4">
                  <c:v>0.89500000000000002</c:v>
                </c:pt>
                <c:pt idx="5">
                  <c:v>1.556</c:v>
                </c:pt>
                <c:pt idx="6">
                  <c:v>1.292</c:v>
                </c:pt>
                <c:pt idx="7">
                  <c:v>1.403</c:v>
                </c:pt>
              </c:numCache>
            </c:numRef>
          </c:val>
          <c:extLst>
            <c:ext xmlns:c16="http://schemas.microsoft.com/office/drawing/2014/chart" uri="{C3380CC4-5D6E-409C-BE32-E72D297353CC}">
              <c16:uniqueId val="{00000000-247B-4581-B233-561BF6488824}"/>
            </c:ext>
          </c:extLst>
        </c:ser>
        <c:ser>
          <c:idx val="1"/>
          <c:order val="1"/>
          <c:tx>
            <c:strRef>
              <c:f>'8.'!$D$17:$E$17</c:f>
              <c:strCache>
                <c:ptCount val="1"/>
                <c:pt idx="0">
                  <c:v>Riigimetskonnad</c:v>
                </c:pt>
              </c:strCache>
            </c:strRef>
          </c:tx>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('8.'!$D$27,'8.'!$D$20:$D$26)</c:f>
              <c:numCache>
                <c:formatCode>0.00</c:formatCode>
                <c:ptCount val="8"/>
                <c:pt idx="0">
                  <c:v>1.631</c:v>
                </c:pt>
                <c:pt idx="1">
                  <c:v>2.3530000000000002</c:v>
                </c:pt>
                <c:pt idx="2">
                  <c:v>0.68500000000000005</c:v>
                </c:pt>
                <c:pt idx="3">
                  <c:v>1.647</c:v>
                </c:pt>
                <c:pt idx="4">
                  <c:v>0.78800000000000003</c:v>
                </c:pt>
                <c:pt idx="5">
                  <c:v>1.381</c:v>
                </c:pt>
                <c:pt idx="6">
                  <c:v>1.4279999999999999</c:v>
                </c:pt>
                <c:pt idx="7">
                  <c:v>1.1719999999999999</c:v>
                </c:pt>
              </c:numCache>
            </c:numRef>
          </c:val>
          <c:extLst>
            <c:ext xmlns:c16="http://schemas.microsoft.com/office/drawing/2014/chart" uri="{C3380CC4-5D6E-409C-BE32-E72D297353CC}">
              <c16:uniqueId val="{00000001-247B-4581-B233-561BF6488824}"/>
            </c:ext>
          </c:extLst>
        </c:ser>
        <c:ser>
          <c:idx val="2"/>
          <c:order val="2"/>
          <c:tx>
            <c:strRef>
              <c:f>'8.'!$F$17:$G$17</c:f>
              <c:strCache>
                <c:ptCount val="1"/>
                <c:pt idx="0">
                  <c:v>Teised valdajad</c:v>
                </c:pt>
              </c:strCache>
            </c:strRef>
          </c:tx>
          <c:spPr>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('8.'!$F$27,'8.'!$F$20:$F$26)</c:f>
              <c:numCache>
                <c:formatCode>0.00</c:formatCode>
                <c:ptCount val="8"/>
                <c:pt idx="0">
                  <c:v>1.496</c:v>
                </c:pt>
                <c:pt idx="1">
                  <c:v>2.2679999999999998</c:v>
                </c:pt>
                <c:pt idx="2">
                  <c:v>0.80600000000000005</c:v>
                </c:pt>
                <c:pt idx="3">
                  <c:v>1.571</c:v>
                </c:pt>
                <c:pt idx="4">
                  <c:v>0.93300000000000005</c:v>
                </c:pt>
                <c:pt idx="5">
                  <c:v>1.63</c:v>
                </c:pt>
                <c:pt idx="6">
                  <c:v>1.272</c:v>
                </c:pt>
                <c:pt idx="7">
                  <c:v>1.4370000000000001</c:v>
                </c:pt>
              </c:numCache>
            </c:numRef>
          </c:val>
          <c:extLst>
            <c:ext xmlns:c16="http://schemas.microsoft.com/office/drawing/2014/chart" uri="{C3380CC4-5D6E-409C-BE32-E72D297353CC}">
              <c16:uniqueId val="{00000002-247B-4581-B233-561BF6488824}"/>
            </c:ext>
          </c:extLst>
        </c:ser>
        <c:dLbls>
          <c:showLegendKey val="0"/>
          <c:showVal val="0"/>
          <c:showCatName val="0"/>
          <c:showSerName val="0"/>
          <c:showPercent val="0"/>
          <c:showBubbleSize val="0"/>
        </c:dLbls>
        <c:gapWidth val="219"/>
        <c:overlap val="-27"/>
        <c:axId val="542082704"/>
        <c:axId val="542080352"/>
      </c:barChart>
      <c:catAx>
        <c:axId val="54208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0352"/>
        <c:crosses val="autoZero"/>
        <c:auto val="1"/>
        <c:lblAlgn val="ctr"/>
        <c:lblOffset val="100"/>
        <c:noMultiLvlLbl val="0"/>
      </c:catAx>
      <c:valAx>
        <c:axId val="542080352"/>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t-EE"/>
                  <a:t>Arvutuslik boniteet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8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flip="none" rotWithShape="1">
      <a:gsLst>
        <a:gs pos="45000">
          <a:schemeClr val="bg1">
            <a:lumMod val="95000"/>
          </a:schemeClr>
        </a:gs>
        <a:gs pos="0">
          <a:schemeClr val="bg1"/>
        </a:gs>
        <a:gs pos="100000">
          <a:schemeClr val="bg1">
            <a:lumMod val="95000"/>
          </a:schemeClr>
        </a:gs>
      </a:gsLst>
      <a:lin ang="5400000" scaled="0"/>
      <a:tileRect/>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a:t>Eesti puistute keskmine täius ja rinnaspindala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manualLayout>
          <c:layoutTarget val="inner"/>
          <c:xMode val="edge"/>
          <c:yMode val="edge"/>
          <c:x val="4.3522706114824894E-2"/>
          <c:y val="0.20339097147740254"/>
          <c:w val="0.90949158243091466"/>
          <c:h val="0.59390293761356761"/>
        </c:manualLayout>
      </c:layout>
      <c:barChart>
        <c:barDir val="col"/>
        <c:grouping val="clustered"/>
        <c:varyColors val="0"/>
        <c:ser>
          <c:idx val="0"/>
          <c:order val="0"/>
          <c:tx>
            <c:strRef>
              <c:f>'9.'!$B$3:$E$3</c:f>
              <c:strCache>
                <c:ptCount val="1"/>
                <c:pt idx="0">
                  <c:v>Kõik  kokku</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('9.'!$B$13,'9.'!$B$6:$B$12)</c:f>
              <c:numCache>
                <c:formatCode>0</c:formatCode>
                <c:ptCount val="8"/>
                <c:pt idx="0">
                  <c:v>81.039000000000001</c:v>
                </c:pt>
                <c:pt idx="1">
                  <c:v>76.316999999999993</c:v>
                </c:pt>
                <c:pt idx="2">
                  <c:v>75.049000000000007</c:v>
                </c:pt>
                <c:pt idx="3">
                  <c:v>87.825000000000003</c:v>
                </c:pt>
                <c:pt idx="4">
                  <c:v>75.385999999999996</c:v>
                </c:pt>
                <c:pt idx="5">
                  <c:v>89.863</c:v>
                </c:pt>
                <c:pt idx="6">
                  <c:v>88.856999999999999</c:v>
                </c:pt>
                <c:pt idx="7">
                  <c:v>74.319999999999993</c:v>
                </c:pt>
              </c:numCache>
            </c:numRef>
          </c:val>
          <c:extLst>
            <c:ext xmlns:c16="http://schemas.microsoft.com/office/drawing/2014/chart" uri="{C3380CC4-5D6E-409C-BE32-E72D297353CC}">
              <c16:uniqueId val="{00000000-2347-4B0C-B652-3C8FF61B431A}"/>
            </c:ext>
          </c:extLst>
        </c:ser>
        <c:ser>
          <c:idx val="1"/>
          <c:order val="2"/>
          <c:tx>
            <c:strRef>
              <c:f>'9.'!$F$3:$I$3</c:f>
              <c:strCache>
                <c:ptCount val="1"/>
                <c:pt idx="0">
                  <c:v>Riigimetskonnad</c:v>
                </c:pt>
              </c:strCache>
            </c:strRef>
          </c:tx>
          <c:spPr>
            <a:gradFill flip="none" rotWithShape="1">
              <a:gsLst>
                <a:gs pos="0">
                  <a:srgbClr val="70AD47">
                    <a:lumMod val="0"/>
                    <a:lumOff val="100000"/>
                  </a:srgbClr>
                </a:gs>
                <a:gs pos="35000">
                  <a:srgbClr val="70AD47">
                    <a:lumMod val="0"/>
                    <a:lumOff val="100000"/>
                  </a:srgbClr>
                </a:gs>
                <a:gs pos="100000">
                  <a:srgbClr val="70AD47">
                    <a:lumMod val="100000"/>
                  </a:srgbClr>
                </a:gs>
              </a:gsLst>
              <a:path path="circle">
                <a:fillToRect l="50000" t="-80000" r="50000" b="180000"/>
              </a:path>
              <a:tileRect/>
            </a:gradFill>
            <a:ln>
              <a:solidFill>
                <a:srgbClr val="70AD47"/>
              </a:solidFill>
            </a:ln>
            <a:effectLst/>
          </c:spPr>
          <c:invertIfNegative val="0"/>
          <c:dLbls>
            <c:dLbl>
              <c:idx val="0"/>
              <c:layout>
                <c:manualLayout>
                  <c:x val="5.025125628140688E-3"/>
                  <c:y val="-4.4282902288765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7-4B0C-B652-3C8FF61B431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('9.'!$F$13,'9.'!$F$6:$F$12)</c:f>
              <c:numCache>
                <c:formatCode>0</c:formatCode>
                <c:ptCount val="8"/>
                <c:pt idx="0">
                  <c:v>81.263000000000005</c:v>
                </c:pt>
                <c:pt idx="1">
                  <c:v>78.040999999999997</c:v>
                </c:pt>
                <c:pt idx="2">
                  <c:v>75.774000000000001</c:v>
                </c:pt>
                <c:pt idx="3">
                  <c:v>90.84</c:v>
                </c:pt>
                <c:pt idx="4">
                  <c:v>74.313999999999993</c:v>
                </c:pt>
                <c:pt idx="5">
                  <c:v>89.93</c:v>
                </c:pt>
                <c:pt idx="6">
                  <c:v>82.968000000000004</c:v>
                </c:pt>
                <c:pt idx="7">
                  <c:v>74.430000000000007</c:v>
                </c:pt>
              </c:numCache>
            </c:numRef>
          </c:val>
          <c:extLst>
            <c:ext xmlns:c16="http://schemas.microsoft.com/office/drawing/2014/chart" uri="{C3380CC4-5D6E-409C-BE32-E72D297353CC}">
              <c16:uniqueId val="{00000002-2347-4B0C-B652-3C8FF61B431A}"/>
            </c:ext>
          </c:extLst>
        </c:ser>
        <c:ser>
          <c:idx val="4"/>
          <c:order val="4"/>
          <c:tx>
            <c:strRef>
              <c:f>'9.'!$J$3:$M$3</c:f>
              <c:strCache>
                <c:ptCount val="1"/>
                <c:pt idx="0">
                  <c:v>Teised valdajad</c:v>
                </c:pt>
              </c:strCache>
            </c:strRef>
          </c:tx>
          <c:spPr>
            <a:gradFill>
              <a:gsLst>
                <a:gs pos="32000">
                  <a:srgbClr val="FFC000">
                    <a:lumMod val="20000"/>
                    <a:lumOff val="80000"/>
                  </a:srgbClr>
                </a:gs>
                <a:gs pos="93000">
                  <a:srgbClr val="F9D979"/>
                </a:gs>
                <a:gs pos="100000">
                  <a:srgbClr val="FFC000"/>
                </a:gs>
                <a:gs pos="100000">
                  <a:sysClr val="window" lastClr="FFFFFF">
                    <a:lumMod val="95000"/>
                  </a:sysClr>
                </a:gs>
              </a:gsLst>
              <a:path path="circle">
                <a:fillToRect l="50000" t="-80000" r="50000" b="180000"/>
              </a:path>
            </a:gradFill>
            <a:ln>
              <a:solidFill>
                <a:srgbClr val="ED7D3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('9.'!$J$13,'9.'!$J$6:$J$12)</c:f>
              <c:numCache>
                <c:formatCode>0</c:formatCode>
                <c:ptCount val="8"/>
                <c:pt idx="0">
                  <c:v>80.802999999999997</c:v>
                </c:pt>
                <c:pt idx="1">
                  <c:v>73.08</c:v>
                </c:pt>
                <c:pt idx="2">
                  <c:v>74.111999999999995</c:v>
                </c:pt>
                <c:pt idx="3">
                  <c:v>85.438000000000002</c:v>
                </c:pt>
                <c:pt idx="4">
                  <c:v>76.384</c:v>
                </c:pt>
                <c:pt idx="5">
                  <c:v>89.805000000000007</c:v>
                </c:pt>
                <c:pt idx="6">
                  <c:v>90.325000000000003</c:v>
                </c:pt>
                <c:pt idx="7">
                  <c:v>74.289000000000001</c:v>
                </c:pt>
              </c:numCache>
            </c:numRef>
          </c:val>
          <c:extLst>
            <c:ext xmlns:c16="http://schemas.microsoft.com/office/drawing/2014/chart" uri="{C3380CC4-5D6E-409C-BE32-E72D297353CC}">
              <c16:uniqueId val="{00000003-2347-4B0C-B652-3C8FF61B431A}"/>
            </c:ext>
          </c:extLst>
        </c:ser>
        <c:dLbls>
          <c:showLegendKey val="0"/>
          <c:showVal val="0"/>
          <c:showCatName val="0"/>
          <c:showSerName val="0"/>
          <c:showPercent val="0"/>
          <c:showBubbleSize val="0"/>
        </c:dLbls>
        <c:gapWidth val="95"/>
        <c:overlap val="-1"/>
        <c:axId val="542079960"/>
        <c:axId val="542081136"/>
      </c:barChart>
      <c:barChart>
        <c:barDir val="col"/>
        <c:grouping val="clustered"/>
        <c:varyColors val="0"/>
        <c:ser>
          <c:idx val="3"/>
          <c:order val="1"/>
          <c:tx>
            <c:strRef>
              <c:f>'9.'!$B$3:$E$3</c:f>
              <c:strCache>
                <c:ptCount val="1"/>
                <c:pt idx="0">
                  <c:v>Kõik  kokku</c:v>
                </c:pt>
              </c:strCache>
            </c:strRef>
          </c:tx>
          <c:spPr>
            <a:solidFill>
              <a:schemeClr val="accent5">
                <a:lumMod val="60000"/>
                <a:lumOff val="40000"/>
              </a:schemeClr>
            </a:solidFill>
            <a:ln w="6350">
              <a:solidFill>
                <a:schemeClr val="accent1"/>
              </a:solidFill>
            </a:ln>
            <a:effectLst/>
          </c:spPr>
          <c:invertIfNegative val="0"/>
          <c:dLbls>
            <c:dLbl>
              <c:idx val="2"/>
              <c:layout>
                <c:manualLayout>
                  <c:x val="0"/>
                  <c:y val="0.10791098295811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7-4B0C-B652-3C8FF61B4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('9.'!$D$13,'9.'!$D$6:$D$12)</c:f>
              <c:numCache>
                <c:formatCode>0.0</c:formatCode>
                <c:ptCount val="8"/>
                <c:pt idx="0">
                  <c:v>24.300999999999998</c:v>
                </c:pt>
                <c:pt idx="1">
                  <c:v>25.722999999999999</c:v>
                </c:pt>
                <c:pt idx="2">
                  <c:v>24.663</c:v>
                </c:pt>
                <c:pt idx="3">
                  <c:v>22.367999999999999</c:v>
                </c:pt>
                <c:pt idx="4">
                  <c:v>25.54</c:v>
                </c:pt>
                <c:pt idx="5">
                  <c:v>27.431000000000001</c:v>
                </c:pt>
                <c:pt idx="6">
                  <c:v>23.280999999999999</c:v>
                </c:pt>
                <c:pt idx="7">
                  <c:v>19.541</c:v>
                </c:pt>
              </c:numCache>
            </c:numRef>
          </c:val>
          <c:extLst>
            <c:ext xmlns:c16="http://schemas.microsoft.com/office/drawing/2014/chart" uri="{C3380CC4-5D6E-409C-BE32-E72D297353CC}">
              <c16:uniqueId val="{00000005-2347-4B0C-B652-3C8FF61B431A}"/>
            </c:ext>
          </c:extLst>
        </c:ser>
        <c:ser>
          <c:idx val="2"/>
          <c:order val="3"/>
          <c:tx>
            <c:strRef>
              <c:f>'9.'!$F$3:$I$3</c:f>
              <c:strCache>
                <c:ptCount val="1"/>
                <c:pt idx="0">
                  <c:v>Riigimetskonnad</c:v>
                </c:pt>
              </c:strCache>
            </c:strRef>
          </c:tx>
          <c:spPr>
            <a:solidFill>
              <a:srgbClr val="70AD47">
                <a:lumMod val="60000"/>
                <a:lumOff val="40000"/>
              </a:srgbClr>
            </a:solidFill>
            <a:ln>
              <a:solidFill>
                <a:srgbClr val="70AD47"/>
              </a:solidFill>
            </a:ln>
            <a:effectLst/>
          </c:spPr>
          <c:invertIfNegative val="0"/>
          <c:dLbls>
            <c:dLbl>
              <c:idx val="0"/>
              <c:layout>
                <c:manualLayout>
                  <c:x val="0"/>
                  <c:y val="0.18063511291857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7-4B0C-B652-3C8FF61B431A}"/>
                </c:ext>
              </c:extLst>
            </c:dLbl>
            <c:dLbl>
              <c:idx val="1"/>
              <c:layout>
                <c:manualLayout>
                  <c:x val="0"/>
                  <c:y val="0.170867103150567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47-4B0C-B652-3C8FF61B431A}"/>
                </c:ext>
              </c:extLst>
            </c:dLbl>
            <c:dLbl>
              <c:idx val="2"/>
              <c:layout>
                <c:manualLayout>
                  <c:x val="0"/>
                  <c:y val="0.195287127570592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47-4B0C-B652-3C8FF61B431A}"/>
                </c:ext>
              </c:extLst>
            </c:dLbl>
            <c:dLbl>
              <c:idx val="3"/>
              <c:layout>
                <c:manualLayout>
                  <c:x val="0"/>
                  <c:y val="0.170867103150567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47-4B0C-B652-3C8FF61B431A}"/>
                </c:ext>
              </c:extLst>
            </c:dLbl>
            <c:dLbl>
              <c:idx val="4"/>
              <c:layout>
                <c:manualLayout>
                  <c:x val="0"/>
                  <c:y val="0.2001711324545970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47-4B0C-B652-3C8FF61B431A}"/>
                </c:ext>
              </c:extLst>
            </c:dLbl>
            <c:dLbl>
              <c:idx val="5"/>
              <c:layout>
                <c:manualLayout>
                  <c:x val="1.5558148580318942E-3"/>
                  <c:y val="0.2001711324545970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extLst>
                <c:ext xmlns:c15="http://schemas.microsoft.com/office/drawing/2012/chart" uri="{CE6537A1-D6FC-4f65-9D91-7224C49458BB}">
                  <c15:layout>
                    <c:manualLayout>
                      <c:w val="3.415013613380008E-2"/>
                      <c:h val="7.3187005470470037E-2"/>
                    </c:manualLayout>
                  </c15:layout>
                </c:ext>
                <c:ext xmlns:c16="http://schemas.microsoft.com/office/drawing/2014/chart" uri="{C3380CC4-5D6E-409C-BE32-E72D297353CC}">
                  <c16:uniqueId val="{0000000B-2347-4B0C-B652-3C8FF61B431A}"/>
                </c:ext>
              </c:extLst>
            </c:dLbl>
            <c:dLbl>
              <c:idx val="6"/>
              <c:layout>
                <c:manualLayout>
                  <c:x val="0"/>
                  <c:y val="0.165983098266562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47-4B0C-B652-3C8FF61B431A}"/>
                </c:ext>
              </c:extLst>
            </c:dLbl>
            <c:dLbl>
              <c:idx val="7"/>
              <c:layout>
                <c:manualLayout>
                  <c:x val="4.7619047619047623E-3"/>
                  <c:y val="0.144855262657385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47-4B0C-B652-3C8FF61B4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('9.'!$H$13,'9.'!$H$6:$H$12)</c:f>
              <c:numCache>
                <c:formatCode>0.0</c:formatCode>
                <c:ptCount val="8"/>
                <c:pt idx="0">
                  <c:v>25.251000000000001</c:v>
                </c:pt>
                <c:pt idx="1">
                  <c:v>26.202999999999999</c:v>
                </c:pt>
                <c:pt idx="2">
                  <c:v>25.088999999999999</c:v>
                </c:pt>
                <c:pt idx="3">
                  <c:v>23.363</c:v>
                </c:pt>
                <c:pt idx="4">
                  <c:v>27.64</c:v>
                </c:pt>
                <c:pt idx="5">
                  <c:v>28.02</c:v>
                </c:pt>
                <c:pt idx="6">
                  <c:v>23.091000000000001</c:v>
                </c:pt>
                <c:pt idx="7">
                  <c:v>19.766999999999999</c:v>
                </c:pt>
              </c:numCache>
            </c:numRef>
          </c:val>
          <c:extLst>
            <c:ext xmlns:c16="http://schemas.microsoft.com/office/drawing/2014/chart" uri="{C3380CC4-5D6E-409C-BE32-E72D297353CC}">
              <c16:uniqueId val="{0000000E-2347-4B0C-B652-3C8FF61B431A}"/>
            </c:ext>
          </c:extLst>
        </c:ser>
        <c:ser>
          <c:idx val="5"/>
          <c:order val="5"/>
          <c:tx>
            <c:strRef>
              <c:f>'9.'!$J$3:$M$3</c:f>
              <c:strCache>
                <c:ptCount val="1"/>
                <c:pt idx="0">
                  <c:v>Teised valdajad</c:v>
                </c:pt>
              </c:strCache>
            </c:strRef>
          </c:tx>
          <c:spPr>
            <a:solidFill>
              <a:srgbClr val="FFC000"/>
            </a:solidFill>
            <a:ln>
              <a:solidFill>
                <a:srgbClr val="ED7D3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('9.'!$L$13,'9.'!$L$6:$L$12)</c:f>
              <c:numCache>
                <c:formatCode>0.0</c:formatCode>
                <c:ptCount val="8"/>
                <c:pt idx="0">
                  <c:v>23.297999999999998</c:v>
                </c:pt>
                <c:pt idx="1">
                  <c:v>24.821000000000002</c:v>
                </c:pt>
                <c:pt idx="2">
                  <c:v>24.111000000000001</c:v>
                </c:pt>
                <c:pt idx="3">
                  <c:v>21.581</c:v>
                </c:pt>
                <c:pt idx="4">
                  <c:v>23.585000000000001</c:v>
                </c:pt>
                <c:pt idx="5">
                  <c:v>26.931000000000001</c:v>
                </c:pt>
                <c:pt idx="6">
                  <c:v>23.327999999999999</c:v>
                </c:pt>
                <c:pt idx="7">
                  <c:v>19.475999999999999</c:v>
                </c:pt>
              </c:numCache>
            </c:numRef>
          </c:val>
          <c:extLst>
            <c:ext xmlns:c16="http://schemas.microsoft.com/office/drawing/2014/chart" uri="{C3380CC4-5D6E-409C-BE32-E72D297353CC}">
              <c16:uniqueId val="{0000000F-2347-4B0C-B652-3C8FF61B431A}"/>
            </c:ext>
          </c:extLst>
        </c:ser>
        <c:dLbls>
          <c:showLegendKey val="0"/>
          <c:showVal val="0"/>
          <c:showCatName val="0"/>
          <c:showSerName val="0"/>
          <c:showPercent val="0"/>
          <c:showBubbleSize val="0"/>
        </c:dLbls>
        <c:gapWidth val="95"/>
        <c:overlap val="-1"/>
        <c:axId val="542081528"/>
        <c:axId val="542080744"/>
      </c:barChart>
      <c:catAx>
        <c:axId val="54207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1136"/>
        <c:crosses val="autoZero"/>
        <c:auto val="1"/>
        <c:lblAlgn val="ctr"/>
        <c:lblOffset val="100"/>
        <c:noMultiLvlLbl val="0"/>
      </c:catAx>
      <c:valAx>
        <c:axId val="54208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crossAx val="542079960"/>
        <c:crosses val="autoZero"/>
        <c:crossBetween val="between"/>
      </c:valAx>
      <c:valAx>
        <c:axId val="542080744"/>
        <c:scaling>
          <c:orientation val="minMax"/>
          <c:max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crossAx val="542081528"/>
        <c:crosses val="max"/>
        <c:crossBetween val="between"/>
      </c:valAx>
      <c:catAx>
        <c:axId val="542081528"/>
        <c:scaling>
          <c:orientation val="minMax"/>
        </c:scaling>
        <c:delete val="1"/>
        <c:axPos val="b"/>
        <c:numFmt formatCode="General" sourceLinked="1"/>
        <c:majorTickMark val="out"/>
        <c:minorTickMark val="none"/>
        <c:tickLblPos val="nextTo"/>
        <c:crossAx val="542080744"/>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ayout>
        <c:manualLayout>
          <c:xMode val="edge"/>
          <c:yMode val="edge"/>
          <c:x val="0.32201796620388579"/>
          <c:y val="0.9107137308700235"/>
          <c:w val="0.35596406759222848"/>
          <c:h val="8.42912660995437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0">
          <a:schemeClr val="accent6">
            <a:lumMod val="0"/>
            <a:lumOff val="100000"/>
          </a:schemeClr>
        </a:gs>
        <a:gs pos="35000">
          <a:schemeClr val="accent6">
            <a:lumMod val="0"/>
            <a:lumOff val="100000"/>
          </a:schemeClr>
        </a:gs>
        <a:gs pos="100000">
          <a:schemeClr val="bg1">
            <a:lumMod val="95000"/>
          </a:schemeClr>
        </a:gs>
      </a:gsLst>
      <a:path path="circle">
        <a:fillToRect l="50000" t="-80000" r="50000" b="180000"/>
      </a:path>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45658779511131E-2"/>
          <c:y val="3.1749595130395936E-2"/>
          <c:w val="0.94305756301010335"/>
          <c:h val="0.86464101561772866"/>
        </c:manualLayout>
      </c:layout>
      <c:barChart>
        <c:barDir val="col"/>
        <c:grouping val="clustered"/>
        <c:varyColors val="0"/>
        <c:ser>
          <c:idx val="0"/>
          <c:order val="0"/>
          <c:tx>
            <c:strRef>
              <c:f>'10.'!$D$3:$E$3</c:f>
              <c:strCache>
                <c:ptCount val="1"/>
                <c:pt idx="0">
                  <c:v>Riigimetskonnad</c:v>
                </c:pt>
              </c:strCache>
            </c:strRef>
          </c:tx>
          <c:spPr>
            <a:gradFill flip="none" rotWithShape="1">
              <a:gsLst>
                <a:gs pos="70000">
                  <a:schemeClr val="tx2">
                    <a:lumMod val="40000"/>
                    <a:lumOff val="60000"/>
                  </a:schemeClr>
                </a:gs>
                <a:gs pos="0">
                  <a:schemeClr val="tx2">
                    <a:lumMod val="60000"/>
                    <a:lumOff val="40000"/>
                  </a:schemeClr>
                </a:gs>
                <a:gs pos="100000">
                  <a:schemeClr val="bg1"/>
                </a:gs>
              </a:gsLst>
              <a:path path="circle">
                <a:fillToRect l="50000" t="-80000" r="50000" b="180000"/>
              </a:path>
              <a:tileRect/>
            </a:gradFill>
            <a:ln>
              <a:solidFill>
                <a:srgbClr val="002060"/>
              </a:solidFill>
            </a:ln>
            <a:effectLst/>
          </c:spPr>
          <c:invertIfNegative val="0"/>
          <c:dLbls>
            <c:dLbl>
              <c:idx val="4"/>
              <c:layout>
                <c:manualLayout>
                  <c:x val="0"/>
                  <c:y val="1.4492753623188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4F-4352-86F2-6BCF5140E4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('10.'!$A$13,'10.'!$A$6:$A$12)</c:f>
              <c:strCache>
                <c:ptCount val="8"/>
                <c:pt idx="0">
                  <c:v>Keskmine</c:v>
                </c:pt>
                <c:pt idx="1">
                  <c:v>Mänd</c:v>
                </c:pt>
                <c:pt idx="2">
                  <c:v>Kuusk</c:v>
                </c:pt>
                <c:pt idx="3">
                  <c:v>Kask</c:v>
                </c:pt>
                <c:pt idx="4">
                  <c:v>Haab</c:v>
                </c:pt>
                <c:pt idx="5">
                  <c:v>Sanglepp</c:v>
                </c:pt>
                <c:pt idx="6">
                  <c:v>Hall lepp</c:v>
                </c:pt>
                <c:pt idx="7">
                  <c:v>Teised</c:v>
                </c:pt>
              </c:strCache>
            </c:strRef>
          </c:cat>
          <c:val>
            <c:numRef>
              <c:f>('10.'!$D$13,'10.'!$D$6:$D$12)</c:f>
              <c:numCache>
                <c:formatCode>0</c:formatCode>
                <c:ptCount val="8"/>
                <c:pt idx="0">
                  <c:v>230.77099999999999</c:v>
                </c:pt>
                <c:pt idx="1">
                  <c:v>237.88900000000001</c:v>
                </c:pt>
                <c:pt idx="2">
                  <c:v>232.30600000000001</c:v>
                </c:pt>
                <c:pt idx="3">
                  <c:v>201.649</c:v>
                </c:pt>
                <c:pt idx="4">
                  <c:v>336.74799999999999</c:v>
                </c:pt>
                <c:pt idx="5">
                  <c:v>248.81800000000001</c:v>
                </c:pt>
                <c:pt idx="6">
                  <c:v>185.738</c:v>
                </c:pt>
                <c:pt idx="7">
                  <c:v>197.08799999999999</c:v>
                </c:pt>
              </c:numCache>
            </c:numRef>
          </c:val>
          <c:extLst>
            <c:ext xmlns:c16="http://schemas.microsoft.com/office/drawing/2014/chart" uri="{C3380CC4-5D6E-409C-BE32-E72D297353CC}">
              <c16:uniqueId val="{00000001-B74F-4352-86F2-6BCF5140E415}"/>
            </c:ext>
          </c:extLst>
        </c:ser>
        <c:ser>
          <c:idx val="1"/>
          <c:order val="1"/>
          <c:tx>
            <c:strRef>
              <c:f>'10.'!$F$3:$G$3</c:f>
              <c:strCache>
                <c:ptCount val="1"/>
                <c:pt idx="0">
                  <c:v>Teised valdajad</c:v>
                </c:pt>
              </c:strCache>
            </c:strRef>
          </c:tx>
          <c:spPr>
            <a:gradFill>
              <a:gsLst>
                <a:gs pos="70000">
                  <a:schemeClr val="accent6">
                    <a:lumMod val="60000"/>
                    <a:lumOff val="40000"/>
                  </a:schemeClr>
                </a:gs>
                <a:gs pos="0">
                  <a:schemeClr val="accent6">
                    <a:lumMod val="75000"/>
                  </a:schemeClr>
                </a:gs>
                <a:gs pos="100000">
                  <a:schemeClr val="bg1"/>
                </a:gs>
              </a:gsLst>
              <a:path path="circle">
                <a:fillToRect l="50000" t="-80000" r="50000" b="180000"/>
              </a:path>
            </a:gra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('10.'!$A$13,'10.'!$A$6:$A$12)</c:f>
              <c:strCache>
                <c:ptCount val="8"/>
                <c:pt idx="0">
                  <c:v>Keskmine</c:v>
                </c:pt>
                <c:pt idx="1">
                  <c:v>Mänd</c:v>
                </c:pt>
                <c:pt idx="2">
                  <c:v>Kuusk</c:v>
                </c:pt>
                <c:pt idx="3">
                  <c:v>Kask</c:v>
                </c:pt>
                <c:pt idx="4">
                  <c:v>Haab</c:v>
                </c:pt>
                <c:pt idx="5">
                  <c:v>Sanglepp</c:v>
                </c:pt>
                <c:pt idx="6">
                  <c:v>Hall lepp</c:v>
                </c:pt>
                <c:pt idx="7">
                  <c:v>Teised</c:v>
                </c:pt>
              </c:strCache>
            </c:strRef>
          </c:cat>
          <c:val>
            <c:numRef>
              <c:f>('10.'!$F$13,'10.'!$F$6:$F$12)</c:f>
              <c:numCache>
                <c:formatCode>0</c:formatCode>
                <c:ptCount val="8"/>
                <c:pt idx="0">
                  <c:v>195.21899999999999</c:v>
                </c:pt>
                <c:pt idx="1">
                  <c:v>249.09399999999999</c:v>
                </c:pt>
                <c:pt idx="2">
                  <c:v>229.01</c:v>
                </c:pt>
                <c:pt idx="3">
                  <c:v>176.352</c:v>
                </c:pt>
                <c:pt idx="4">
                  <c:v>187.80099999999999</c:v>
                </c:pt>
                <c:pt idx="5">
                  <c:v>196.64699999999999</c:v>
                </c:pt>
                <c:pt idx="6">
                  <c:v>141.114</c:v>
                </c:pt>
                <c:pt idx="7">
                  <c:v>183.37299999999999</c:v>
                </c:pt>
              </c:numCache>
            </c:numRef>
          </c:val>
          <c:extLst>
            <c:ext xmlns:c16="http://schemas.microsoft.com/office/drawing/2014/chart" uri="{C3380CC4-5D6E-409C-BE32-E72D297353CC}">
              <c16:uniqueId val="{00000002-B74F-4352-86F2-6BCF5140E415}"/>
            </c:ext>
          </c:extLst>
        </c:ser>
        <c:dLbls>
          <c:showLegendKey val="0"/>
          <c:showVal val="0"/>
          <c:showCatName val="0"/>
          <c:showSerName val="0"/>
          <c:showPercent val="0"/>
          <c:showBubbleSize val="0"/>
        </c:dLbls>
        <c:gapWidth val="219"/>
        <c:overlap val="-27"/>
        <c:axId val="685248112"/>
        <c:axId val="685253992"/>
      </c:barChart>
      <c:catAx>
        <c:axId val="68524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3992"/>
        <c:crosses val="autoZero"/>
        <c:auto val="1"/>
        <c:lblAlgn val="ctr"/>
        <c:lblOffset val="100"/>
        <c:noMultiLvlLbl val="0"/>
      </c:catAx>
      <c:valAx>
        <c:axId val="685253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112"/>
        <c:crosses val="autoZero"/>
        <c:crossBetween val="between"/>
      </c:valAx>
      <c:spPr>
        <a:noFill/>
        <a:ln>
          <a:noFill/>
        </a:ln>
        <a:effectLst/>
      </c:spPr>
    </c:plotArea>
    <c:legend>
      <c:legendPos val="r"/>
      <c:layout>
        <c:manualLayout>
          <c:xMode val="edge"/>
          <c:yMode val="edge"/>
          <c:x val="0.8147970337661663"/>
          <c:y val="5.6133712452610091E-2"/>
          <c:w val="0.16669012742439862"/>
          <c:h val="0.1842948356383818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75000">
          <a:schemeClr val="accent3">
            <a:lumMod val="20000"/>
            <a:lumOff val="80000"/>
          </a:schemeClr>
        </a:gs>
        <a:gs pos="0">
          <a:schemeClr val="bg1"/>
        </a:gs>
        <a:gs pos="100000">
          <a:schemeClr val="accent3">
            <a:lumMod val="60000"/>
            <a:lumOff val="40000"/>
          </a:schemeClr>
        </a:gs>
      </a:gsLst>
      <a:path path="circle">
        <a:fillToRect l="50000" t="-80000" r="50000" b="180000"/>
      </a:path>
    </a:gra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 tagavara juurdekasv enamuspuuliigiti</a:t>
            </a:r>
          </a:p>
        </c:rich>
      </c:tx>
      <c:layout>
        <c:manualLayout>
          <c:xMode val="edge"/>
          <c:yMode val="edge"/>
          <c:x val="0.21393985502849486"/>
          <c:y val="3.2973816323293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156284972783904"/>
          <c:y val="0.11090583431159355"/>
          <c:w val="0.86839780024949764"/>
          <c:h val="0.81014036590397021"/>
        </c:manualLayout>
      </c:layout>
      <c:bar3DChart>
        <c:barDir val="col"/>
        <c:grouping val="stacked"/>
        <c:varyColors val="0"/>
        <c:ser>
          <c:idx val="0"/>
          <c:order val="0"/>
          <c:tx>
            <c:strRef>
              <c:f>'11.'!$F$3:$I$3</c:f>
              <c:strCache>
                <c:ptCount val="1"/>
                <c:pt idx="0">
                  <c:v>Riigimetskonnad</c:v>
                </c:pt>
              </c:strCache>
            </c:strRef>
          </c:tx>
          <c:spPr>
            <a:solidFill>
              <a:schemeClr val="accent1">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'11.'!$A$6:$A$12</c:f>
              <c:strCache>
                <c:ptCount val="7"/>
                <c:pt idx="0">
                  <c:v>Mänd</c:v>
                </c:pt>
                <c:pt idx="1">
                  <c:v>Kuusk</c:v>
                </c:pt>
                <c:pt idx="2">
                  <c:v>Kask</c:v>
                </c:pt>
                <c:pt idx="3">
                  <c:v>Haab</c:v>
                </c:pt>
                <c:pt idx="4">
                  <c:v>Sanglepp</c:v>
                </c:pt>
                <c:pt idx="5">
                  <c:v>Hall lepp</c:v>
                </c:pt>
                <c:pt idx="6">
                  <c:v>Teised</c:v>
                </c:pt>
              </c:strCache>
            </c:strRef>
          </c:cat>
          <c:val>
            <c:numRef>
              <c:f>'11.'!$F$6:$F$12</c:f>
              <c:numCache>
                <c:formatCode>#\ ##0.0</c:formatCode>
                <c:ptCount val="7"/>
                <c:pt idx="0">
                  <c:v>2553.2669999999998</c:v>
                </c:pt>
                <c:pt idx="1">
                  <c:v>1853.5250000000001</c:v>
                </c:pt>
                <c:pt idx="2">
                  <c:v>1740.2850000000001</c:v>
                </c:pt>
                <c:pt idx="3">
                  <c:v>606.46900000000005</c:v>
                </c:pt>
                <c:pt idx="4">
                  <c:v>309.053</c:v>
                </c:pt>
                <c:pt idx="5">
                  <c:v>225.643</c:v>
                </c:pt>
                <c:pt idx="6">
                  <c:v>39.677</c:v>
                </c:pt>
              </c:numCache>
            </c:numRef>
          </c:val>
          <c:extLst>
            <c:ext xmlns:c16="http://schemas.microsoft.com/office/drawing/2014/chart" uri="{C3380CC4-5D6E-409C-BE32-E72D297353CC}">
              <c16:uniqueId val="{00000000-D0DE-4660-85F7-00F98CED341A}"/>
            </c:ext>
          </c:extLst>
        </c:ser>
        <c:ser>
          <c:idx val="1"/>
          <c:order val="1"/>
          <c:tx>
            <c:strRef>
              <c:f>'11.'!$J$3:$M$3</c:f>
              <c:strCache>
                <c:ptCount val="1"/>
                <c:pt idx="0">
                  <c:v>Teised valdajad</c:v>
                </c:pt>
              </c:strCache>
            </c:strRef>
          </c:tx>
          <c:spPr>
            <a:solidFill>
              <a:schemeClr val="accent6">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'11.'!$A$6:$A$12</c:f>
              <c:strCache>
                <c:ptCount val="7"/>
                <c:pt idx="0">
                  <c:v>Mänd</c:v>
                </c:pt>
                <c:pt idx="1">
                  <c:v>Kuusk</c:v>
                </c:pt>
                <c:pt idx="2">
                  <c:v>Kask</c:v>
                </c:pt>
                <c:pt idx="3">
                  <c:v>Haab</c:v>
                </c:pt>
                <c:pt idx="4">
                  <c:v>Sanglepp</c:v>
                </c:pt>
                <c:pt idx="5">
                  <c:v>Hall lepp</c:v>
                </c:pt>
                <c:pt idx="6">
                  <c:v>Teised</c:v>
                </c:pt>
              </c:strCache>
            </c:strRef>
          </c:cat>
          <c:val>
            <c:numRef>
              <c:f>'11.'!$J$6:$J$12</c:f>
              <c:numCache>
                <c:formatCode>#\ ##0.0</c:formatCode>
                <c:ptCount val="7"/>
                <c:pt idx="0">
                  <c:v>1574.9190000000001</c:v>
                </c:pt>
                <c:pt idx="1">
                  <c:v>1532.81</c:v>
                </c:pt>
                <c:pt idx="2">
                  <c:v>2438.194</c:v>
                </c:pt>
                <c:pt idx="3">
                  <c:v>787.83699999999999</c:v>
                </c:pt>
                <c:pt idx="4">
                  <c:v>400.77300000000002</c:v>
                </c:pt>
                <c:pt idx="5">
                  <c:v>1210.912</c:v>
                </c:pt>
                <c:pt idx="6">
                  <c:v>156.94900000000001</c:v>
                </c:pt>
              </c:numCache>
            </c:numRef>
          </c:val>
          <c:extLst>
            <c:ext xmlns:c16="http://schemas.microsoft.com/office/drawing/2014/chart" uri="{C3380CC4-5D6E-409C-BE32-E72D297353CC}">
              <c16:uniqueId val="{00000001-D0DE-4660-85F7-00F98CED341A}"/>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5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77026630458762702"/>
          <c:y val="0.13379504443634424"/>
          <c:w val="0.17471586556010604"/>
          <c:h val="0.1224795651026976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11</xdr:col>
      <xdr:colOff>111126</xdr:colOff>
      <xdr:row>0</xdr:row>
      <xdr:rowOff>132715</xdr:rowOff>
    </xdr:from>
    <xdr:to>
      <xdr:col>21</xdr:col>
      <xdr:colOff>698501</xdr:colOff>
      <xdr:row>22</xdr:row>
      <xdr:rowOff>158750</xdr:rowOff>
    </xdr:to>
    <xdr:graphicFrame macro="">
      <xdr:nvGraphicFramePr>
        <xdr:cNvPr id="2" name="Diagramm 1">
          <a:extLst>
            <a:ext uri="{FF2B5EF4-FFF2-40B4-BE49-F238E27FC236}">
              <a16:creationId xmlns:a16="http://schemas.microsoft.com/office/drawing/2014/main" id="{AC4E5BE5-E059-429F-AC8C-0E89958BD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222250</xdr:colOff>
      <xdr:row>0</xdr:row>
      <xdr:rowOff>174625</xdr:rowOff>
    </xdr:from>
    <xdr:to>
      <xdr:col>22</xdr:col>
      <xdr:colOff>553720</xdr:colOff>
      <xdr:row>13</xdr:row>
      <xdr:rowOff>81599</xdr:rowOff>
    </xdr:to>
    <xdr:graphicFrame macro="">
      <xdr:nvGraphicFramePr>
        <xdr:cNvPr id="2" name="Diagramm 1">
          <a:extLst>
            <a:ext uri="{FF2B5EF4-FFF2-40B4-BE49-F238E27FC236}">
              <a16:creationId xmlns:a16="http://schemas.microsoft.com/office/drawing/2014/main" id="{5F569EFB-56C6-4A60-A099-BE6FD59F8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0.02191</cdr:x>
      <cdr:y>0.0538</cdr:y>
    </cdr:from>
    <cdr:to>
      <cdr:x>0.10851</cdr:x>
      <cdr:y>0.14079</cdr:y>
    </cdr:to>
    <cdr:sp macro="" textlink="">
      <cdr:nvSpPr>
        <cdr:cNvPr id="3" name="TextBox 2"/>
        <cdr:cNvSpPr txBox="1"/>
      </cdr:nvSpPr>
      <cdr:spPr>
        <a:xfrm xmlns:a="http://schemas.openxmlformats.org/drawingml/2006/main">
          <a:off x="136525" y="223840"/>
          <a:ext cx="539751" cy="3619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tuh.tm</a:t>
          </a:r>
        </a:p>
        <a:p xmlns:a="http://schemas.openxmlformats.org/drawingml/2006/main">
          <a:pPr algn="ctr"/>
          <a:r>
            <a:rPr lang="et-EE" sz="1000" baseline="0"/>
            <a:t>aastas</a:t>
          </a:r>
          <a:endParaRPr lang="et-EE" sz="10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127000</xdr:colOff>
      <xdr:row>13</xdr:row>
      <xdr:rowOff>127000</xdr:rowOff>
    </xdr:from>
    <xdr:to>
      <xdr:col>24</xdr:col>
      <xdr:colOff>212724</xdr:colOff>
      <xdr:row>13</xdr:row>
      <xdr:rowOff>3474085</xdr:rowOff>
    </xdr:to>
    <xdr:graphicFrame macro="">
      <xdr:nvGraphicFramePr>
        <xdr:cNvPr id="2" name="Diagramm 1">
          <a:extLst>
            <a:ext uri="{FF2B5EF4-FFF2-40B4-BE49-F238E27FC236}">
              <a16:creationId xmlns:a16="http://schemas.microsoft.com/office/drawing/2014/main" id="{6E23FFF7-02BF-45C1-BFF8-D62DBF82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0.00201</cdr:x>
      <cdr:y>0.01687</cdr:y>
    </cdr:from>
    <cdr:to>
      <cdr:x>0.06902</cdr:x>
      <cdr:y>0.097</cdr:y>
    </cdr:to>
    <cdr:sp macro="" textlink="">
      <cdr:nvSpPr>
        <cdr:cNvPr id="4" name="TextBox 1"/>
        <cdr:cNvSpPr txBox="1"/>
      </cdr:nvSpPr>
      <cdr:spPr>
        <a:xfrm xmlns:a="http://schemas.openxmlformats.org/drawingml/2006/main">
          <a:off x="18754" y="48882"/>
          <a:ext cx="624313" cy="2321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baseline="0"/>
            <a:t>tuh. ha</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31750</xdr:colOff>
      <xdr:row>42</xdr:row>
      <xdr:rowOff>120650</xdr:rowOff>
    </xdr:from>
    <xdr:to>
      <xdr:col>12</xdr:col>
      <xdr:colOff>15875</xdr:colOff>
      <xdr:row>77</xdr:row>
      <xdr:rowOff>66675</xdr:rowOff>
    </xdr:to>
    <xdr:graphicFrame macro="">
      <xdr:nvGraphicFramePr>
        <xdr:cNvPr id="2" name="Diagramm 1">
          <a:extLst>
            <a:ext uri="{FF2B5EF4-FFF2-40B4-BE49-F238E27FC236}">
              <a16:creationId xmlns:a16="http://schemas.microsoft.com/office/drawing/2014/main" id="{AFFDAEBB-B705-4DB4-9E55-ED367E17C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42</xdr:row>
      <xdr:rowOff>158749</xdr:rowOff>
    </xdr:from>
    <xdr:to>
      <xdr:col>24</xdr:col>
      <xdr:colOff>571500</xdr:colOff>
      <xdr:row>77</xdr:row>
      <xdr:rowOff>104774</xdr:rowOff>
    </xdr:to>
    <xdr:graphicFrame macro="">
      <xdr:nvGraphicFramePr>
        <xdr:cNvPr id="3" name="Diagramm 2">
          <a:extLst>
            <a:ext uri="{FF2B5EF4-FFF2-40B4-BE49-F238E27FC236}">
              <a16:creationId xmlns:a16="http://schemas.microsoft.com/office/drawing/2014/main" id="{0590263F-168E-488F-8485-A8BD5B1C3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0.04342</cdr:y>
    </cdr:from>
    <cdr:to>
      <cdr:x>0.0788</cdr:x>
      <cdr:y>0.12644</cdr:y>
    </cdr:to>
    <cdr:sp macro="" textlink="">
      <cdr:nvSpPr>
        <cdr:cNvPr id="2" name="TextBox 1"/>
        <cdr:cNvSpPr txBox="1"/>
      </cdr:nvSpPr>
      <cdr:spPr>
        <a:xfrm xmlns:a="http://schemas.openxmlformats.org/drawingml/2006/main">
          <a:off x="0" y="181269"/>
          <a:ext cx="655498" cy="346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baseline="0"/>
            <a:t>tuh. ha</a:t>
          </a:r>
        </a:p>
      </cdr:txBody>
    </cdr:sp>
  </cdr:relSizeAnchor>
</c:userShapes>
</file>

<file path=xl/drawings/drawing16.xml><?xml version="1.0" encoding="utf-8"?>
<c:userShapes xmlns:c="http://schemas.openxmlformats.org/drawingml/2006/chart">
  <cdr:relSizeAnchor xmlns:cdr="http://schemas.openxmlformats.org/drawingml/2006/chartDrawing">
    <cdr:from>
      <cdr:x>0.0081</cdr:x>
      <cdr:y>0.01746</cdr:y>
    </cdr:from>
    <cdr:to>
      <cdr:x>0.08355</cdr:x>
      <cdr:y>0.08728</cdr:y>
    </cdr:to>
    <cdr:sp macro="" textlink="">
      <cdr:nvSpPr>
        <cdr:cNvPr id="2" name="TextBox 1"/>
        <cdr:cNvSpPr txBox="1"/>
      </cdr:nvSpPr>
      <cdr:spPr>
        <a:xfrm xmlns:a="http://schemas.openxmlformats.org/drawingml/2006/main">
          <a:off x="69849" y="55566"/>
          <a:ext cx="650875"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100"/>
            <a:t>tuh. ha</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104775</xdr:colOff>
      <xdr:row>16</xdr:row>
      <xdr:rowOff>38100</xdr:rowOff>
    </xdr:from>
    <xdr:to>
      <xdr:col>12</xdr:col>
      <xdr:colOff>333375</xdr:colOff>
      <xdr:row>36</xdr:row>
      <xdr:rowOff>120650</xdr:rowOff>
    </xdr:to>
    <xdr:graphicFrame macro="">
      <xdr:nvGraphicFramePr>
        <xdr:cNvPr id="3" name="Diagramm 2">
          <a:extLst>
            <a:ext uri="{FF2B5EF4-FFF2-40B4-BE49-F238E27FC236}">
              <a16:creationId xmlns:a16="http://schemas.microsoft.com/office/drawing/2014/main" id="{7C1BABDD-3F33-4C34-92AA-67FF4A270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0.06235</cdr:x>
      <cdr:y>0.01885</cdr:y>
    </cdr:from>
    <cdr:to>
      <cdr:x>0.14895</cdr:x>
      <cdr:y>0.0914</cdr:y>
    </cdr:to>
    <cdr:sp macro="" textlink="">
      <cdr:nvSpPr>
        <cdr:cNvPr id="3" name="TextBox 2"/>
        <cdr:cNvSpPr txBox="1"/>
      </cdr:nvSpPr>
      <cdr:spPr>
        <a:xfrm xmlns:a="http://schemas.openxmlformats.org/drawingml/2006/main">
          <a:off x="543379" y="66805"/>
          <a:ext cx="754751" cy="2570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tuh.tm</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85725</xdr:colOff>
      <xdr:row>12</xdr:row>
      <xdr:rowOff>180975</xdr:rowOff>
    </xdr:from>
    <xdr:to>
      <xdr:col>10</xdr:col>
      <xdr:colOff>21590</xdr:colOff>
      <xdr:row>30</xdr:row>
      <xdr:rowOff>63499</xdr:rowOff>
    </xdr:to>
    <xdr:graphicFrame macro="">
      <xdr:nvGraphicFramePr>
        <xdr:cNvPr id="2" name="Diagramm 1">
          <a:extLst>
            <a:ext uri="{FF2B5EF4-FFF2-40B4-BE49-F238E27FC236}">
              <a16:creationId xmlns:a16="http://schemas.microsoft.com/office/drawing/2014/main" id="{D2D68AC3-EC1D-4E03-8733-BE1C3BB1A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3175</xdr:colOff>
      <xdr:row>0</xdr:row>
      <xdr:rowOff>0</xdr:rowOff>
    </xdr:from>
    <xdr:to>
      <xdr:col>26</xdr:col>
      <xdr:colOff>381000</xdr:colOff>
      <xdr:row>23</xdr:row>
      <xdr:rowOff>94933</xdr:rowOff>
    </xdr:to>
    <xdr:graphicFrame macro="">
      <xdr:nvGraphicFramePr>
        <xdr:cNvPr id="2" name="Diagramm 1">
          <a:extLst>
            <a:ext uri="{FF2B5EF4-FFF2-40B4-BE49-F238E27FC236}">
              <a16:creationId xmlns:a16="http://schemas.microsoft.com/office/drawing/2014/main" id="{199DEA90-A79D-487A-85ED-CA9F44F1D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0.0797</cdr:x>
      <cdr:y>0.0538</cdr:y>
    </cdr:from>
    <cdr:to>
      <cdr:x>0.1663</cdr:x>
      <cdr:y>0.11512</cdr:y>
    </cdr:to>
    <cdr:sp macro="" textlink="">
      <cdr:nvSpPr>
        <cdr:cNvPr id="3" name="TextBox 2"/>
        <cdr:cNvSpPr txBox="1"/>
      </cdr:nvSpPr>
      <cdr:spPr>
        <a:xfrm xmlns:a="http://schemas.openxmlformats.org/drawingml/2006/main">
          <a:off x="643669" y="160532"/>
          <a:ext cx="699375" cy="1829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tuh.ha</a:t>
          </a:r>
        </a:p>
      </cdr:txBody>
    </cdr:sp>
  </cdr:relSizeAnchor>
</c:userShapes>
</file>

<file path=xl/drawings/drawing3.xml><?xml version="1.0" encoding="utf-8"?>
<c:userShapes xmlns:c="http://schemas.openxmlformats.org/drawingml/2006/chart">
  <cdr:relSizeAnchor xmlns:cdr="http://schemas.openxmlformats.org/drawingml/2006/chartDrawing">
    <cdr:from>
      <cdr:x>0.66893</cdr:x>
      <cdr:y>0.57869</cdr:y>
    </cdr:from>
    <cdr:to>
      <cdr:x>0.99864</cdr:x>
      <cdr:y>0.77563</cdr:y>
    </cdr:to>
    <cdr:sp macro="" textlink="">
      <cdr:nvSpPr>
        <cdr:cNvPr id="2" name="TextBox 1"/>
        <cdr:cNvSpPr txBox="1"/>
      </cdr:nvSpPr>
      <cdr:spPr>
        <a:xfrm xmlns:a="http://schemas.openxmlformats.org/drawingml/2006/main">
          <a:off x="4695825" y="3414713"/>
          <a:ext cx="2314575" cy="1162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dr:relSizeAnchor xmlns:cdr="http://schemas.openxmlformats.org/drawingml/2006/chartDrawing">
    <cdr:from>
      <cdr:x>0.654</cdr:x>
      <cdr:y>0.57385</cdr:y>
    </cdr:from>
    <cdr:to>
      <cdr:x>0.98779</cdr:x>
      <cdr:y>0.82405</cdr:y>
    </cdr:to>
    <cdr:sp macro="" textlink="">
      <cdr:nvSpPr>
        <cdr:cNvPr id="3" name="TextBox 2"/>
        <cdr:cNvSpPr txBox="1"/>
      </cdr:nvSpPr>
      <cdr:spPr>
        <a:xfrm xmlns:a="http://schemas.openxmlformats.org/drawingml/2006/main">
          <a:off x="4591050" y="3386138"/>
          <a:ext cx="2343150" cy="147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dr:relSizeAnchor xmlns:cdr="http://schemas.openxmlformats.org/drawingml/2006/chartDrawing">
    <cdr:from>
      <cdr:x>0.73541</cdr:x>
      <cdr:y>0.67877</cdr:y>
    </cdr:from>
    <cdr:to>
      <cdr:x>0.98779</cdr:x>
      <cdr:y>0.90315</cdr:y>
    </cdr:to>
    <cdr:sp macro="" textlink="">
      <cdr:nvSpPr>
        <cdr:cNvPr id="4" name="TextBox 3"/>
        <cdr:cNvSpPr txBox="1"/>
      </cdr:nvSpPr>
      <cdr:spPr>
        <a:xfrm xmlns:a="http://schemas.openxmlformats.org/drawingml/2006/main">
          <a:off x="5162550" y="4005262"/>
          <a:ext cx="1771650" cy="1323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xdr:row>
      <xdr:rowOff>1404</xdr:rowOff>
    </xdr:from>
    <xdr:to>
      <xdr:col>4</xdr:col>
      <xdr:colOff>217170</xdr:colOff>
      <xdr:row>24</xdr:row>
      <xdr:rowOff>85725</xdr:rowOff>
    </xdr:to>
    <xdr:graphicFrame macro="">
      <xdr:nvGraphicFramePr>
        <xdr:cNvPr id="2" name="Diagramm 1">
          <a:extLst>
            <a:ext uri="{FF2B5EF4-FFF2-40B4-BE49-F238E27FC236}">
              <a16:creationId xmlns:a16="http://schemas.microsoft.com/office/drawing/2014/main" id="{42E85482-A784-47D1-B4D7-33807767A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302894</xdr:colOff>
      <xdr:row>11</xdr:row>
      <xdr:rowOff>0</xdr:rowOff>
    </xdr:from>
    <xdr:to>
      <xdr:col>10</xdr:col>
      <xdr:colOff>563879</xdr:colOff>
      <xdr:row>24</xdr:row>
      <xdr:rowOff>87630</xdr:rowOff>
    </xdr:to>
    <xdr:graphicFrame macro="">
      <xdr:nvGraphicFramePr>
        <xdr:cNvPr id="3" name="Diagramm 2">
          <a:extLst>
            <a:ext uri="{FF2B5EF4-FFF2-40B4-BE49-F238E27FC236}">
              <a16:creationId xmlns:a16="http://schemas.microsoft.com/office/drawing/2014/main" id="{91E93E0D-FA2B-4D92-87F3-B54C622B0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32609</xdr:colOff>
      <xdr:row>0</xdr:row>
      <xdr:rowOff>90955</xdr:rowOff>
    </xdr:from>
    <xdr:to>
      <xdr:col>15</xdr:col>
      <xdr:colOff>797523</xdr:colOff>
      <xdr:row>14</xdr:row>
      <xdr:rowOff>157667</xdr:rowOff>
    </xdr:to>
    <xdr:graphicFrame macro="">
      <xdr:nvGraphicFramePr>
        <xdr:cNvPr id="2" name="Diagramm 1">
          <a:extLst>
            <a:ext uri="{FF2B5EF4-FFF2-40B4-BE49-F238E27FC236}">
              <a16:creationId xmlns:a16="http://schemas.microsoft.com/office/drawing/2014/main" id="{6C88498A-C19D-475E-9A04-DBFDDDF84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47028</xdr:colOff>
      <xdr:row>16</xdr:row>
      <xdr:rowOff>17516</xdr:rowOff>
    </xdr:from>
    <xdr:to>
      <xdr:col>15</xdr:col>
      <xdr:colOff>804861</xdr:colOff>
      <xdr:row>31</xdr:row>
      <xdr:rowOff>29992</xdr:rowOff>
    </xdr:to>
    <xdr:graphicFrame macro="">
      <xdr:nvGraphicFramePr>
        <xdr:cNvPr id="4" name="Diagramm 3">
          <a:extLst>
            <a:ext uri="{FF2B5EF4-FFF2-40B4-BE49-F238E27FC236}">
              <a16:creationId xmlns:a16="http://schemas.microsoft.com/office/drawing/2014/main" id="{9B6FBBF4-13A4-4C26-AE8F-344FAE9AD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13</xdr:row>
      <xdr:rowOff>21167</xdr:rowOff>
    </xdr:from>
    <xdr:to>
      <xdr:col>12</xdr:col>
      <xdr:colOff>396876</xdr:colOff>
      <xdr:row>27</xdr:row>
      <xdr:rowOff>31751</xdr:rowOff>
    </xdr:to>
    <xdr:graphicFrame macro="">
      <xdr:nvGraphicFramePr>
        <xdr:cNvPr id="2" name="Diagramm 1">
          <a:extLst>
            <a:ext uri="{FF2B5EF4-FFF2-40B4-BE49-F238E27FC236}">
              <a16:creationId xmlns:a16="http://schemas.microsoft.com/office/drawing/2014/main" id="{253C0BA8-C899-47D8-B8DA-C2C364E4A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0.07161</cdr:x>
      <cdr:y>0.1413</cdr:y>
    </cdr:to>
    <cdr:sp macro="" textlink="">
      <cdr:nvSpPr>
        <cdr:cNvPr id="2" name="TextBox 2"/>
        <cdr:cNvSpPr txBox="1"/>
      </cdr:nvSpPr>
      <cdr:spPr>
        <a:xfrm xmlns:a="http://schemas.openxmlformats.org/drawingml/2006/main">
          <a:off x="0" y="0"/>
          <a:ext cx="54292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a:t>täius</a:t>
          </a:r>
        </a:p>
        <a:p xmlns:a="http://schemas.openxmlformats.org/drawingml/2006/main">
          <a:pPr algn="ctr"/>
          <a:r>
            <a:rPr lang="et-EE" sz="1100"/>
            <a:t>%</a:t>
          </a:r>
        </a:p>
      </cdr:txBody>
    </cdr:sp>
  </cdr:relSizeAnchor>
  <cdr:relSizeAnchor xmlns:cdr="http://schemas.openxmlformats.org/drawingml/2006/chartDrawing">
    <cdr:from>
      <cdr:x>0.92337</cdr:x>
      <cdr:y>0</cdr:y>
    </cdr:from>
    <cdr:to>
      <cdr:x>1</cdr:x>
      <cdr:y>0.14493</cdr:y>
    </cdr:to>
    <cdr:sp macro="" textlink="">
      <cdr:nvSpPr>
        <cdr:cNvPr id="3" name="TextBox 2"/>
        <cdr:cNvSpPr txBox="1"/>
      </cdr:nvSpPr>
      <cdr:spPr>
        <a:xfrm xmlns:a="http://schemas.openxmlformats.org/drawingml/2006/main">
          <a:off x="7000875" y="0"/>
          <a:ext cx="581025" cy="381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a:t>G m</a:t>
          </a:r>
          <a:r>
            <a:rPr lang="et-EE" sz="1100" baseline="30000"/>
            <a:t>2</a:t>
          </a:r>
          <a:r>
            <a:rPr lang="et-EE" sz="1100" baseline="0"/>
            <a:t>/ha</a:t>
          </a:r>
          <a:endParaRPr lang="et-EE"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14</xdr:row>
      <xdr:rowOff>0</xdr:rowOff>
    </xdr:from>
    <xdr:to>
      <xdr:col>6</xdr:col>
      <xdr:colOff>927735</xdr:colOff>
      <xdr:row>27</xdr:row>
      <xdr:rowOff>120015</xdr:rowOff>
    </xdr:to>
    <xdr:graphicFrame macro="">
      <xdr:nvGraphicFramePr>
        <xdr:cNvPr id="2" name="Diagramm 1">
          <a:extLst>
            <a:ext uri="{FF2B5EF4-FFF2-40B4-BE49-F238E27FC236}">
              <a16:creationId xmlns:a16="http://schemas.microsoft.com/office/drawing/2014/main" id="{FF170405-D51B-4295-B8AD-CC2D9AD2E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0.02286</cdr:x>
      <cdr:y>0</cdr:y>
    </cdr:from>
    <cdr:to>
      <cdr:x>0.0992</cdr:x>
      <cdr:y>0.08867</cdr:y>
    </cdr:to>
    <cdr:sp macro="" textlink="">
      <cdr:nvSpPr>
        <cdr:cNvPr id="2" name="TextBox 1">
          <a:extLst xmlns:a="http://schemas.openxmlformats.org/drawingml/2006/main">
            <a:ext uri="{FF2B5EF4-FFF2-40B4-BE49-F238E27FC236}">
              <a16:creationId xmlns:a16="http://schemas.microsoft.com/office/drawing/2014/main" id="{0F2276EE-43DC-42DE-8A2E-E450C7F6D38E}"/>
            </a:ext>
          </a:extLst>
        </cdr:cNvPr>
        <cdr:cNvSpPr txBox="1"/>
      </cdr:nvSpPr>
      <cdr:spPr>
        <a:xfrm xmlns:a="http://schemas.openxmlformats.org/drawingml/2006/main">
          <a:off x="164796" y="0"/>
          <a:ext cx="550298"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100"/>
            <a:t>tm/ha</a:t>
          </a:r>
        </a:p>
      </cdr:txBody>
    </cdr:sp>
  </cdr:relSizeAnchor>
</c:userShape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zoomScaleNormal="100" workbookViewId="0"/>
  </sheetViews>
  <sheetFormatPr defaultColWidth="11.42578125" defaultRowHeight="12.75"/>
  <cols>
    <col min="1" max="1" width="3.5703125" customWidth="1"/>
    <col min="2" max="2" width="7.7109375" customWidth="1"/>
    <col min="3" max="3" width="111.7109375" customWidth="1"/>
  </cols>
  <sheetData>
    <row r="1" spans="1:3">
      <c r="B1" s="601">
        <v>2024</v>
      </c>
    </row>
    <row r="2" spans="1:3" ht="46.5" customHeight="1">
      <c r="C2" s="1" t="s">
        <v>0</v>
      </c>
    </row>
    <row r="4" spans="1:3" ht="26.25" customHeight="1">
      <c r="A4" s="10"/>
      <c r="B4" s="3" t="s">
        <v>1</v>
      </c>
      <c r="C4" s="10" t="s">
        <v>2</v>
      </c>
    </row>
    <row r="5" spans="1:3" ht="26.25" customHeight="1">
      <c r="A5" s="10"/>
      <c r="B5" s="2" t="s">
        <v>325</v>
      </c>
      <c r="C5" s="10" t="s">
        <v>3</v>
      </c>
    </row>
    <row r="6" spans="1:3" ht="26.25" customHeight="1">
      <c r="A6" s="10"/>
      <c r="B6" s="5" t="s">
        <v>4</v>
      </c>
      <c r="C6" s="10" t="s">
        <v>5</v>
      </c>
    </row>
    <row r="7" spans="1:3" ht="26.25" customHeight="1">
      <c r="A7" s="10"/>
      <c r="B7" s="6" t="s">
        <v>6</v>
      </c>
      <c r="C7" s="10" t="s">
        <v>414</v>
      </c>
    </row>
    <row r="8" spans="1:3" ht="26.25" customHeight="1">
      <c r="A8" s="10"/>
      <c r="B8" s="5" t="s">
        <v>7</v>
      </c>
      <c r="C8" s="3" t="s">
        <v>8</v>
      </c>
    </row>
    <row r="9" spans="1:3" ht="26.25" customHeight="1">
      <c r="A9" s="10"/>
      <c r="B9" s="5" t="s">
        <v>9</v>
      </c>
      <c r="C9" s="10" t="s">
        <v>10</v>
      </c>
    </row>
    <row r="10" spans="1:3" ht="26.25" customHeight="1">
      <c r="A10" s="10"/>
      <c r="B10" s="6" t="s">
        <v>11</v>
      </c>
      <c r="C10" s="10" t="s">
        <v>12</v>
      </c>
    </row>
    <row r="11" spans="1:3" ht="26.25" customHeight="1">
      <c r="A11" s="10"/>
      <c r="B11" s="5" t="s">
        <v>13</v>
      </c>
      <c r="C11" s="10" t="s">
        <v>117</v>
      </c>
    </row>
    <row r="12" spans="1:3" ht="26.25" customHeight="1">
      <c r="A12" s="10"/>
      <c r="B12" s="5" t="s">
        <v>15</v>
      </c>
      <c r="C12" s="5" t="s">
        <v>116</v>
      </c>
    </row>
    <row r="13" spans="1:3" ht="26.25" customHeight="1">
      <c r="A13" s="10"/>
      <c r="B13" s="5" t="s">
        <v>16</v>
      </c>
      <c r="C13" s="10" t="s">
        <v>14</v>
      </c>
    </row>
    <row r="14" spans="1:3" ht="26.25" customHeight="1">
      <c r="A14" s="10"/>
      <c r="B14" s="6" t="s">
        <v>127</v>
      </c>
      <c r="C14" s="10" t="s">
        <v>229</v>
      </c>
    </row>
    <row r="15" spans="1:3" ht="42" customHeight="1">
      <c r="A15" s="10"/>
      <c r="B15" s="5" t="s">
        <v>128</v>
      </c>
      <c r="C15" s="11" t="s">
        <v>322</v>
      </c>
    </row>
    <row r="16" spans="1:3" ht="27" customHeight="1">
      <c r="A16" s="10"/>
      <c r="B16" s="5" t="s">
        <v>221</v>
      </c>
      <c r="C16" s="11" t="s">
        <v>323</v>
      </c>
    </row>
    <row r="17" spans="1:3" ht="42" customHeight="1">
      <c r="A17" s="10"/>
      <c r="B17" s="5" t="s">
        <v>250</v>
      </c>
      <c r="C17" s="11" t="s">
        <v>324</v>
      </c>
    </row>
    <row r="18" spans="1:3" ht="42" customHeight="1">
      <c r="A18" s="10"/>
      <c r="B18" s="5" t="s">
        <v>251</v>
      </c>
      <c r="C18" s="11" t="s">
        <v>434</v>
      </c>
    </row>
    <row r="19" spans="1:3" ht="42" customHeight="1">
      <c r="A19" s="10"/>
      <c r="B19" s="5" t="s">
        <v>252</v>
      </c>
      <c r="C19" s="11" t="s">
        <v>273</v>
      </c>
    </row>
    <row r="20" spans="1:3" ht="42" customHeight="1">
      <c r="A20" s="10"/>
      <c r="B20" s="5" t="s">
        <v>253</v>
      </c>
      <c r="C20" s="11" t="s">
        <v>336</v>
      </c>
    </row>
    <row r="21" spans="1:3" ht="26.25" customHeight="1">
      <c r="A21" s="10"/>
      <c r="B21" s="5" t="s">
        <v>134</v>
      </c>
      <c r="C21" s="10" t="s">
        <v>135</v>
      </c>
    </row>
    <row r="22" spans="1:3" ht="26.25" customHeight="1">
      <c r="A22" s="10"/>
      <c r="B22" s="5" t="s">
        <v>247</v>
      </c>
      <c r="C22" s="5" t="s">
        <v>277</v>
      </c>
    </row>
    <row r="23" spans="1:3" ht="26.25" customHeight="1">
      <c r="A23" s="10"/>
      <c r="B23" s="5" t="s">
        <v>248</v>
      </c>
      <c r="C23" s="5" t="s">
        <v>278</v>
      </c>
    </row>
    <row r="24" spans="1:3" ht="26.25" customHeight="1">
      <c r="A24" s="10"/>
      <c r="B24" s="5" t="s">
        <v>249</v>
      </c>
      <c r="C24" s="5" t="s">
        <v>279</v>
      </c>
    </row>
    <row r="25" spans="1:3" ht="26.25" customHeight="1">
      <c r="A25" s="10"/>
      <c r="B25" s="2" t="s">
        <v>326</v>
      </c>
      <c r="C25" s="10" t="str">
        <f>"Raied " &amp; (B1-1) &amp; ". a."</f>
        <v>Raied 2023. a.</v>
      </c>
    </row>
    <row r="26" spans="1:3" ht="26.25" customHeight="1">
      <c r="B26" s="7" t="s">
        <v>327</v>
      </c>
      <c r="C26" s="10" t="s">
        <v>394</v>
      </c>
    </row>
    <row r="27" spans="1:3" ht="26.25" customHeight="1">
      <c r="A27" s="10"/>
      <c r="B27" s="4" t="s">
        <v>18</v>
      </c>
      <c r="C27" s="10" t="s">
        <v>17</v>
      </c>
    </row>
    <row r="28" spans="1:3" ht="15" customHeight="1">
      <c r="A28" s="8"/>
      <c r="B28" s="9"/>
      <c r="C28" s="8"/>
    </row>
    <row r="29" spans="1:3" ht="15" customHeight="1">
      <c r="A29" s="8"/>
      <c r="B29" s="9"/>
      <c r="C29" s="8"/>
    </row>
  </sheetData>
  <hyperlinks>
    <hyperlink ref="C4" location="'1'!A2" display="1. Eesti üldpindala jaotus maakategooriate järgi" xr:uid="{00000000-0004-0000-0000-000000000000}"/>
    <hyperlink ref="C5" location="'2'!A2" display="2. Üldpindala jaotus maakategooriate järgi omandivormiti" xr:uid="{00000000-0004-0000-0000-000001000000}"/>
    <hyperlink ref="C7" location="'3'!A2" display="3. Metsamaa pindala kaitserežiimi järgi" xr:uid="{00000000-0004-0000-0000-000002000000}"/>
    <hyperlink ref="C8" location="'4'!A2" display="4. Metsamaa looduslikkus" xr:uid="{00000000-0004-0000-0000-000003000000}"/>
    <hyperlink ref="C9" location="'5'!A2" display="5. Metsamaa pindala ja tagavara enamuspuuliigiti" xr:uid="{00000000-0004-0000-0000-000004000000}"/>
    <hyperlink ref="C10" location="'7'!A2" display="7. Puistute keskmine vanus" xr:uid="{00000000-0004-0000-0000-000005000000}"/>
    <hyperlink ref="C11" location="'8'!A2" display="8. Puistute keskmine hektaritagavara enamuspuuliigiti" xr:uid="{00000000-0004-0000-0000-000006000000}"/>
    <hyperlink ref="C13" location="'10'!A2" display="10. Puistute pindala, tagavara ja juurdekasv enamuspuuliigiti" xr:uid="{00000000-0004-0000-0000-000007000000}"/>
    <hyperlink ref="C6" location="'3.'!A2" display="Eesti metsasuse jaotus ja metsamaa pindala FRA järgi" xr:uid="{00000000-0004-0000-0000-000008000000}"/>
    <hyperlink ref="C27" location="'24.'!A2" display="Maakondade metsamaa pindala ja tagavara" xr:uid="{00000000-0004-0000-0000-000009000000}"/>
    <hyperlink ref="C4" location="'1.'!A2" display="Eesti üldpindala jaotus maakategooriate järgi" xr:uid="{00000000-0004-0000-0000-00000A000000}"/>
    <hyperlink ref="C5" location="'2.'!A2" display="Üldpindala jaotus maakategooriate järgi omandivormiti" xr:uid="{00000000-0004-0000-0000-00000B000000}"/>
    <hyperlink ref="C7" location="'4.'!A2" display="Metsamaa pindala kaitserežiimi järgi" xr:uid="{00000000-0004-0000-0000-00000C000000}"/>
    <hyperlink ref="C8" location="'5.'!A2" display="Metsamaa looduslikkus" xr:uid="{00000000-0004-0000-0000-00000D000000}"/>
    <hyperlink ref="C9" location="'6.'!A2" display="Metsamaa pindala ja tagavara enamuspuuliigiti" xr:uid="{00000000-0004-0000-0000-00000E000000}"/>
    <hyperlink ref="C10" location="'7.'!A2" display="Puistute  vanus, RMK, teised (eraldi majandatavad)" xr:uid="{00000000-0004-0000-0000-00000F000000}"/>
    <hyperlink ref="C12" location="'9.'!A1" display="Keskmine täius ja rinnaspindala, RMK, teised" xr:uid="{00000000-0004-0000-0000-000010000000}"/>
    <hyperlink ref="C11" location="'8.'!A1" display="Keskmine boniteet, RMK, teised (eraldi majandatavad)" xr:uid="{00000000-0004-0000-0000-000011000000}"/>
    <hyperlink ref="C14" location="'11.'!A1" display="Metsamaa keskminejuurdekasv enamuspuuliigiti, RMK, teised" xr:uid="{00000000-0004-0000-0000-000012000000}"/>
    <hyperlink ref="C15" location="'12.'!A1" display="Puistute pindala, tagavara, ja juurdekasv enamuspuuliigiti RMK , teised ( majandatavaderaldi)" xr:uid="{00000000-0004-0000-0000-000013000000}"/>
    <hyperlink ref="C13" location="'10.'!A1" display="Puistute keskmine hektaritagavara enamuspuuliigiti" xr:uid="{00000000-0004-0000-0000-000014000000}"/>
    <hyperlink ref="C21" location="'18.'!A1" display="Metsamaa tüpoloogiline jagunemine RMK, teised (majandatavad eraldi)" xr:uid="{00000000-0004-0000-0000-000015000000}"/>
    <hyperlink ref="C16" location="'13.'!A1" display="Puistute jagunemine vanusklassidesse, puuliigiti  RMK , teised ( majandatavad eraldi)" xr:uid="{00000000-0004-0000-0000-000016000000}"/>
    <hyperlink ref="C25" location="'22.'!A1" display="Raie 2014.a." xr:uid="{00000000-0004-0000-0000-000017000000}"/>
    <hyperlink ref="C17" location="'14.'!A1" display="Puistute jagunemine boniteediklassidesse ja enamuspuuliigiti  RMK , teised ( majandatavad eraldi)" xr:uid="{00000000-0004-0000-0000-000019000000}"/>
    <hyperlink ref="C20" location="'17.'!A1" display="'17.'!A1" xr:uid="{00000000-0004-0000-0000-00001A000000}"/>
    <hyperlink ref="C19" location="'16.'!A1" display="Metsamaa pindala jagunemine arenguklassidesse ja enamuspuuliigiti, RMK, teised (majandatavad eraldi)" xr:uid="{00000000-0004-0000-0000-00001B000000}"/>
    <hyperlink ref="C22" location="'19.'!A1" display="Tagavara puuliigiti, RMK, teised (eraldi majandatavad)" xr:uid="{00000000-0004-0000-0000-00001C000000}"/>
    <hyperlink ref="C23" location="'20.'!A1" display="Surnud metsa tagavara metsamaal puuliikide lõikes, RMK, teised" xr:uid="{00000000-0004-0000-0000-00001D000000}"/>
    <hyperlink ref="C26" location="'23.'!A1" display="'23.'!A1" xr:uid="{00000000-0004-0000-0000-00001E000000}"/>
    <hyperlink ref="C24" location="'21.'!A1" display="Metsamaa kahjustused" xr:uid="{00000000-0004-0000-0000-00001F000000}"/>
    <hyperlink ref="C18" location="'15.'!A1" display="Puistute hektaritagavara vanuseklassiti ja enamuspuuliigi järgi (10 a. vanuseklassid)" xr:uid="{00000000-0004-0000-0000-000018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zoomScaleNormal="100" workbookViewId="0">
      <selection sqref="A1:G1"/>
    </sheetView>
  </sheetViews>
  <sheetFormatPr defaultColWidth="11.42578125" defaultRowHeight="12.75"/>
  <cols>
    <col min="1" max="1" width="19.42578125" customWidth="1"/>
    <col min="2" max="7" width="11.5703125" customWidth="1"/>
    <col min="10" max="10" width="18.28515625" customWidth="1"/>
    <col min="12" max="12" width="16.5703125" customWidth="1"/>
    <col min="13" max="13" width="14.7109375" customWidth="1"/>
    <col min="15" max="15" width="14.140625" customWidth="1"/>
    <col min="16" max="16" width="12.42578125" customWidth="1"/>
    <col min="17" max="17" width="11.5703125" customWidth="1"/>
    <col min="18" max="18" width="15.140625" customWidth="1"/>
  </cols>
  <sheetData>
    <row r="1" spans="1:18" ht="26.25" customHeight="1">
      <c r="A1" s="706" t="s">
        <v>227</v>
      </c>
      <c r="B1" s="640"/>
      <c r="C1" s="640"/>
      <c r="D1" s="640"/>
      <c r="E1" s="640"/>
      <c r="F1" s="640"/>
      <c r="G1" s="640"/>
    </row>
    <row r="2" spans="1:18" ht="8.25" customHeight="1" thickBot="1">
      <c r="A2" s="163"/>
      <c r="B2" s="163"/>
      <c r="C2" s="163"/>
      <c r="D2" s="163"/>
      <c r="E2" s="163"/>
      <c r="F2" s="163"/>
      <c r="G2" s="163"/>
    </row>
    <row r="3" spans="1:18" ht="16.5" customHeight="1" thickBot="1">
      <c r="A3" s="693" t="s">
        <v>77</v>
      </c>
      <c r="B3" s="696" t="s">
        <v>133</v>
      </c>
      <c r="C3" s="697"/>
      <c r="D3" s="698" t="s">
        <v>64</v>
      </c>
      <c r="E3" s="699"/>
      <c r="F3" s="703" t="s">
        <v>22</v>
      </c>
      <c r="G3" s="704"/>
    </row>
    <row r="4" spans="1:18" ht="18" customHeight="1">
      <c r="A4" s="694"/>
      <c r="B4" s="705" t="s">
        <v>118</v>
      </c>
      <c r="C4" s="687" t="s">
        <v>232</v>
      </c>
      <c r="D4" s="705" t="s">
        <v>118</v>
      </c>
      <c r="E4" s="687" t="s">
        <v>232</v>
      </c>
      <c r="F4" s="705" t="s">
        <v>118</v>
      </c>
      <c r="G4" s="689" t="s">
        <v>232</v>
      </c>
    </row>
    <row r="5" spans="1:18" ht="16.5" customHeight="1" thickBot="1">
      <c r="A5" s="695"/>
      <c r="B5" s="692"/>
      <c r="C5" s="688"/>
      <c r="D5" s="692"/>
      <c r="E5" s="688"/>
      <c r="F5" s="692"/>
      <c r="G5" s="690"/>
    </row>
    <row r="6" spans="1:18" ht="16.5" customHeight="1" thickTop="1">
      <c r="A6" s="219" t="s">
        <v>83</v>
      </c>
      <c r="B6" s="209">
        <v>2.6419999999999999</v>
      </c>
      <c r="C6" s="222">
        <v>1.6845480925618601</v>
      </c>
      <c r="D6" s="209">
        <v>2.8010000000000002</v>
      </c>
      <c r="E6" s="222">
        <v>2.09648733361399</v>
      </c>
      <c r="F6" s="209">
        <v>2.3559999999999999</v>
      </c>
      <c r="G6" s="224">
        <v>2.2369065125279901</v>
      </c>
    </row>
    <row r="7" spans="1:18" ht="16.5" customHeight="1">
      <c r="A7" s="220" t="s">
        <v>84</v>
      </c>
      <c r="B7" s="210">
        <v>0.82199999999999995</v>
      </c>
      <c r="C7" s="25">
        <v>3.7095966509101101</v>
      </c>
      <c r="D7" s="210">
        <v>0.79900000000000004</v>
      </c>
      <c r="E7" s="25">
        <v>5.3292462382589596</v>
      </c>
      <c r="F7" s="210">
        <v>0.84799999999999998</v>
      </c>
      <c r="G7" s="225">
        <v>4.6975758316104503</v>
      </c>
    </row>
    <row r="8" spans="1:18" ht="16.5" customHeight="1">
      <c r="A8" s="220" t="s">
        <v>85</v>
      </c>
      <c r="B8" s="210">
        <v>1.665</v>
      </c>
      <c r="C8" s="25">
        <v>1.5400518832547301</v>
      </c>
      <c r="D8" s="210">
        <v>1.766</v>
      </c>
      <c r="E8" s="25">
        <v>2.5954934709394601</v>
      </c>
      <c r="F8" s="210">
        <v>1.5940000000000001</v>
      </c>
      <c r="G8" s="225">
        <v>1.7697332169863</v>
      </c>
    </row>
    <row r="9" spans="1:18" ht="16.5" customHeight="1">
      <c r="A9" s="220" t="s">
        <v>86</v>
      </c>
      <c r="B9" s="210">
        <v>0.83099999999999996</v>
      </c>
      <c r="C9" s="25">
        <v>4.7367072415451004</v>
      </c>
      <c r="D9" s="210">
        <v>0.63700000000000001</v>
      </c>
      <c r="E9" s="25">
        <v>10.7543372519147</v>
      </c>
      <c r="F9" s="210">
        <v>0.94099999999999995</v>
      </c>
      <c r="G9" s="225">
        <v>4.4632625288268502</v>
      </c>
    </row>
    <row r="10" spans="1:18" ht="16.5" customHeight="1">
      <c r="A10" s="220" t="s">
        <v>87</v>
      </c>
      <c r="B10" s="210">
        <v>1.6240000000000001</v>
      </c>
      <c r="C10" s="25">
        <v>2.6221273346875398</v>
      </c>
      <c r="D10" s="210">
        <v>1.6</v>
      </c>
      <c r="E10" s="25">
        <v>4.6165695323535996</v>
      </c>
      <c r="F10" s="210">
        <v>1.64</v>
      </c>
      <c r="G10" s="225">
        <v>2.8459544951427498</v>
      </c>
    </row>
    <row r="11" spans="1:18" ht="16.5" customHeight="1">
      <c r="A11" s="220" t="s">
        <v>88</v>
      </c>
      <c r="B11" s="210">
        <v>1.3109999999999999</v>
      </c>
      <c r="C11" s="25">
        <v>1.6645802791916799</v>
      </c>
      <c r="D11" s="210">
        <v>1.462</v>
      </c>
      <c r="E11" s="25">
        <v>3.9978190577311699</v>
      </c>
      <c r="F11" s="210">
        <v>1.284</v>
      </c>
      <c r="G11" s="225">
        <v>1.81100047197456</v>
      </c>
    </row>
    <row r="12" spans="1:18" ht="16.5" customHeight="1" thickBot="1">
      <c r="A12" s="221" t="s">
        <v>89</v>
      </c>
      <c r="B12" s="211">
        <v>1.5960000000000001</v>
      </c>
      <c r="C12" s="223">
        <v>5.3556245907031501</v>
      </c>
      <c r="D12" s="211">
        <v>1.696</v>
      </c>
      <c r="E12" s="223">
        <v>10.698774324088401</v>
      </c>
      <c r="F12" s="211">
        <v>1.57</v>
      </c>
      <c r="G12" s="226">
        <v>5.8725600741561097</v>
      </c>
    </row>
    <row r="13" spans="1:18" ht="23.25" customHeight="1" thickTop="1" thickBot="1">
      <c r="A13" s="207" t="s">
        <v>94</v>
      </c>
      <c r="B13" s="212">
        <v>1.726</v>
      </c>
      <c r="C13" s="217">
        <v>1.3114293078168699</v>
      </c>
      <c r="D13" s="212">
        <v>1.9350000000000001</v>
      </c>
      <c r="E13" s="217">
        <v>2.11725105685675</v>
      </c>
      <c r="F13" s="212">
        <v>1.54</v>
      </c>
      <c r="G13" s="218">
        <v>1.3482441720260001</v>
      </c>
    </row>
    <row r="14" spans="1:18" ht="13.5" customHeight="1" thickTop="1">
      <c r="Q14" s="66"/>
      <c r="R14" s="66"/>
    </row>
    <row r="15" spans="1:18" ht="21" customHeight="1">
      <c r="A15" s="706" t="s">
        <v>228</v>
      </c>
      <c r="B15" s="640"/>
      <c r="C15" s="640"/>
      <c r="D15" s="640"/>
      <c r="E15" s="640"/>
      <c r="F15" s="640"/>
      <c r="G15" s="640"/>
    </row>
    <row r="16" spans="1:18" ht="9.75" customHeight="1" thickBot="1">
      <c r="A16" s="163"/>
      <c r="B16" s="163"/>
      <c r="C16" s="163"/>
      <c r="D16" s="163"/>
      <c r="E16" s="163"/>
      <c r="F16" s="163"/>
      <c r="G16" s="163"/>
    </row>
    <row r="17" spans="1:7" ht="15.75" customHeight="1" thickBot="1">
      <c r="A17" s="693" t="s">
        <v>77</v>
      </c>
      <c r="B17" s="696" t="s">
        <v>133</v>
      </c>
      <c r="C17" s="697"/>
      <c r="D17" s="698" t="s">
        <v>64</v>
      </c>
      <c r="E17" s="699"/>
      <c r="F17" s="703" t="s">
        <v>22</v>
      </c>
      <c r="G17" s="704"/>
    </row>
    <row r="18" spans="1:7" ht="21" customHeight="1">
      <c r="A18" s="694"/>
      <c r="B18" s="705" t="s">
        <v>118</v>
      </c>
      <c r="C18" s="687" t="s">
        <v>232</v>
      </c>
      <c r="D18" s="705" t="s">
        <v>118</v>
      </c>
      <c r="E18" s="687" t="s">
        <v>232</v>
      </c>
      <c r="F18" s="705" t="s">
        <v>118</v>
      </c>
      <c r="G18" s="689" t="s">
        <v>232</v>
      </c>
    </row>
    <row r="19" spans="1:7" ht="14.25" customHeight="1" thickBot="1">
      <c r="A19" s="695"/>
      <c r="B19" s="692"/>
      <c r="C19" s="688"/>
      <c r="D19" s="692"/>
      <c r="E19" s="688"/>
      <c r="F19" s="692"/>
      <c r="G19" s="690"/>
    </row>
    <row r="20" spans="1:7" ht="16.5" customHeight="1" thickTop="1">
      <c r="A20" s="204" t="s">
        <v>83</v>
      </c>
      <c r="B20" s="213">
        <v>2.3130000000000002</v>
      </c>
      <c r="C20" s="227">
        <v>2.0161522529402198</v>
      </c>
      <c r="D20" s="213">
        <v>2.3530000000000002</v>
      </c>
      <c r="E20" s="227">
        <v>2.9118264379962699</v>
      </c>
      <c r="F20" s="213">
        <v>2.2679999999999998</v>
      </c>
      <c r="G20" s="229">
        <v>2.3164078737492</v>
      </c>
    </row>
    <row r="21" spans="1:7" ht="16.5" customHeight="1">
      <c r="A21" s="205" t="s">
        <v>84</v>
      </c>
      <c r="B21" s="214">
        <v>0.749</v>
      </c>
      <c r="C21" s="141">
        <v>4.2326955705550997</v>
      </c>
      <c r="D21" s="214">
        <v>0.68500000000000005</v>
      </c>
      <c r="E21" s="141">
        <v>6.6640587054620797</v>
      </c>
      <c r="F21" s="214">
        <v>0.80600000000000005</v>
      </c>
      <c r="G21" s="216">
        <v>4.9945531496711801</v>
      </c>
    </row>
    <row r="22" spans="1:7" ht="16.5" customHeight="1">
      <c r="A22" s="205" t="s">
        <v>85</v>
      </c>
      <c r="B22" s="214">
        <v>1.5960000000000001</v>
      </c>
      <c r="C22" s="141">
        <v>1.6322619834330501</v>
      </c>
      <c r="D22" s="214">
        <v>1.647</v>
      </c>
      <c r="E22" s="141">
        <v>3.0286744446117</v>
      </c>
      <c r="F22" s="214">
        <v>1.571</v>
      </c>
      <c r="G22" s="216">
        <v>1.8240059668191999</v>
      </c>
    </row>
    <row r="23" spans="1:7" ht="16.5" customHeight="1">
      <c r="A23" s="205" t="s">
        <v>86</v>
      </c>
      <c r="B23" s="214">
        <v>0.89500000000000002</v>
      </c>
      <c r="C23" s="141">
        <v>4.0557740347628002</v>
      </c>
      <c r="D23" s="214">
        <v>0.78800000000000003</v>
      </c>
      <c r="E23" s="141">
        <v>8.3449721157210899</v>
      </c>
      <c r="F23" s="214">
        <v>0.93300000000000005</v>
      </c>
      <c r="G23" s="216">
        <v>4.3942770889823297</v>
      </c>
    </row>
    <row r="24" spans="1:7" ht="16.5" customHeight="1">
      <c r="A24" s="205" t="s">
        <v>87</v>
      </c>
      <c r="B24" s="214">
        <v>1.556</v>
      </c>
      <c r="C24" s="141">
        <v>2.6739506833340898</v>
      </c>
      <c r="D24" s="214">
        <v>1.381</v>
      </c>
      <c r="E24" s="141">
        <v>4.7142903506744398</v>
      </c>
      <c r="F24" s="214">
        <v>1.63</v>
      </c>
      <c r="G24" s="216">
        <v>3.0122456868474101</v>
      </c>
    </row>
    <row r="25" spans="1:7" ht="16.5" customHeight="1">
      <c r="A25" s="205" t="s">
        <v>88</v>
      </c>
      <c r="B25" s="214">
        <v>1.292</v>
      </c>
      <c r="C25" s="141">
        <v>1.69189605830163</v>
      </c>
      <c r="D25" s="214">
        <v>1.4279999999999999</v>
      </c>
      <c r="E25" s="141">
        <v>4.6232768113549501</v>
      </c>
      <c r="F25" s="214">
        <v>1.272</v>
      </c>
      <c r="G25" s="216">
        <v>1.82467724439767</v>
      </c>
    </row>
    <row r="26" spans="1:7" ht="16.5" customHeight="1" thickBot="1">
      <c r="A26" s="206" t="s">
        <v>89</v>
      </c>
      <c r="B26" s="215">
        <v>1.403</v>
      </c>
      <c r="C26" s="228">
        <v>6.1508585154303104</v>
      </c>
      <c r="D26" s="215">
        <v>1.1719999999999999</v>
      </c>
      <c r="E26" s="228">
        <v>18.595478550060299</v>
      </c>
      <c r="F26" s="215">
        <v>1.4370000000000001</v>
      </c>
      <c r="G26" s="230">
        <v>6.4285057430429404</v>
      </c>
    </row>
    <row r="27" spans="1:7" ht="24" customHeight="1" thickTop="1" thickBot="1">
      <c r="A27" s="207" t="s">
        <v>94</v>
      </c>
      <c r="B27" s="212">
        <v>1.546</v>
      </c>
      <c r="C27" s="217">
        <v>1.3575423431168101</v>
      </c>
      <c r="D27" s="212">
        <v>1.631</v>
      </c>
      <c r="E27" s="217">
        <v>2.5947084076785298</v>
      </c>
      <c r="F27" s="212">
        <v>1.496</v>
      </c>
      <c r="G27" s="218">
        <v>1.36267387977887</v>
      </c>
    </row>
    <row r="28" spans="1:7" ht="13.5" customHeight="1" thickTop="1">
      <c r="C28" s="66"/>
      <c r="D28" s="66"/>
      <c r="E28" s="66"/>
      <c r="F28" s="66"/>
      <c r="G28" s="66"/>
    </row>
  </sheetData>
  <mergeCells count="22">
    <mergeCell ref="A1:G1"/>
    <mergeCell ref="A3:A5"/>
    <mergeCell ref="B3:C3"/>
    <mergeCell ref="D3:E3"/>
    <mergeCell ref="F18:F19"/>
    <mergeCell ref="E18:E19"/>
    <mergeCell ref="F3:G3"/>
    <mergeCell ref="B4:B5"/>
    <mergeCell ref="C4:C5"/>
    <mergeCell ref="D4:D5"/>
    <mergeCell ref="E4:E5"/>
    <mergeCell ref="F4:F5"/>
    <mergeCell ref="G18:G19"/>
    <mergeCell ref="G4:G5"/>
    <mergeCell ref="A15:G15"/>
    <mergeCell ref="A17:A19"/>
    <mergeCell ref="B17:C17"/>
    <mergeCell ref="D17:E17"/>
    <mergeCell ref="F17:G17"/>
    <mergeCell ref="B18:B19"/>
    <mergeCell ref="C18:C19"/>
    <mergeCell ref="D18:D19"/>
  </mergeCells>
  <hyperlinks>
    <hyperlink ref="A1:G1" location="'0'!A1" display="PUISTUTE   KESKMINE BONITEET  ENAMUSPUULIIGITI" xr:uid="{00000000-0004-0000-0900-000000000000}"/>
  </hyperlinks>
  <printOptions horizontalCentered="1"/>
  <pageMargins left="0.78740157480314965" right="0.78740157480314965" top="0.98425196850393704" bottom="1.1811023622047245" header="0.51181102362204722" footer="0.51181102362204722"/>
  <pageSetup paperSize="9" scale="93" orientation="landscape"/>
  <rowBreaks count="1" manualBreakCount="1">
    <brk id="29" max="16383" man="1"/>
  </rowBreaks>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4"/>
  <sheetViews>
    <sheetView zoomScaleNormal="100" workbookViewId="0">
      <selection activeCell="I12" sqref="I12"/>
    </sheetView>
  </sheetViews>
  <sheetFormatPr defaultColWidth="11.42578125" defaultRowHeight="12.75"/>
  <cols>
    <col min="1" max="1" width="19.42578125" customWidth="1"/>
    <col min="2" max="12" width="8.85546875" customWidth="1"/>
    <col min="13" max="13" width="7.5703125" customWidth="1"/>
  </cols>
  <sheetData>
    <row r="1" spans="1:13" ht="15.75" customHeight="1">
      <c r="A1" s="711" t="s">
        <v>119</v>
      </c>
      <c r="B1" s="711"/>
      <c r="C1" s="711"/>
      <c r="D1" s="711"/>
      <c r="E1" s="711"/>
      <c r="F1" s="711"/>
      <c r="G1" s="711"/>
      <c r="H1" s="711"/>
      <c r="I1" s="711"/>
      <c r="J1" s="711"/>
      <c r="K1" s="711"/>
      <c r="L1" s="711"/>
      <c r="M1" s="711"/>
    </row>
    <row r="2" spans="1:13" ht="8.25" customHeight="1">
      <c r="A2" s="163"/>
      <c r="B2" s="239"/>
      <c r="C2" s="163"/>
      <c r="D2" s="163"/>
      <c r="E2" s="163"/>
      <c r="F2" s="239"/>
      <c r="G2" s="163"/>
      <c r="H2" s="163"/>
      <c r="I2" s="163"/>
      <c r="J2" s="239"/>
      <c r="K2" s="163"/>
      <c r="L2" s="163"/>
      <c r="M2" s="163"/>
    </row>
    <row r="3" spans="1:13" ht="19.5" customHeight="1">
      <c r="A3" s="693" t="s">
        <v>77</v>
      </c>
      <c r="B3" s="696" t="s">
        <v>133</v>
      </c>
      <c r="C3" s="714"/>
      <c r="D3" s="714"/>
      <c r="E3" s="697"/>
      <c r="F3" s="715" t="s">
        <v>64</v>
      </c>
      <c r="G3" s="715"/>
      <c r="H3" s="715"/>
      <c r="I3" s="716"/>
      <c r="J3" s="696" t="s">
        <v>22</v>
      </c>
      <c r="K3" s="714"/>
      <c r="L3" s="714"/>
      <c r="M3" s="717"/>
    </row>
    <row r="4" spans="1:13" ht="18" customHeight="1">
      <c r="A4" s="694"/>
      <c r="B4" s="705" t="s">
        <v>120</v>
      </c>
      <c r="C4" s="687" t="s">
        <v>232</v>
      </c>
      <c r="D4" s="709" t="s">
        <v>121</v>
      </c>
      <c r="E4" s="687" t="s">
        <v>232</v>
      </c>
      <c r="F4" s="705" t="s">
        <v>120</v>
      </c>
      <c r="G4" s="687" t="s">
        <v>232</v>
      </c>
      <c r="H4" s="709" t="s">
        <v>121</v>
      </c>
      <c r="I4" s="687" t="s">
        <v>232</v>
      </c>
      <c r="J4" s="705" t="s">
        <v>120</v>
      </c>
      <c r="K4" s="687" t="s">
        <v>232</v>
      </c>
      <c r="L4" s="712" t="s">
        <v>121</v>
      </c>
      <c r="M4" s="707" t="s">
        <v>232</v>
      </c>
    </row>
    <row r="5" spans="1:13" ht="12.75" customHeight="1">
      <c r="A5" s="695"/>
      <c r="B5" s="692"/>
      <c r="C5" s="688"/>
      <c r="D5" s="710"/>
      <c r="E5" s="688"/>
      <c r="F5" s="692"/>
      <c r="G5" s="688"/>
      <c r="H5" s="710"/>
      <c r="I5" s="688"/>
      <c r="J5" s="692"/>
      <c r="K5" s="688"/>
      <c r="L5" s="713"/>
      <c r="M5" s="708"/>
    </row>
    <row r="6" spans="1:13" ht="22.5" customHeight="1">
      <c r="A6" s="204" t="s">
        <v>83</v>
      </c>
      <c r="B6" s="240">
        <v>76.316999999999993</v>
      </c>
      <c r="C6" s="231">
        <v>0.72878264928759295</v>
      </c>
      <c r="D6" s="243">
        <v>25.722999999999999</v>
      </c>
      <c r="E6" s="231">
        <v>0.85867573369544703</v>
      </c>
      <c r="F6" s="240">
        <v>78.040999999999997</v>
      </c>
      <c r="G6" s="231">
        <v>0.87403644526195601</v>
      </c>
      <c r="H6" s="243">
        <v>26.202999999999999</v>
      </c>
      <c r="I6" s="231">
        <v>1.08194317824861</v>
      </c>
      <c r="J6" s="240">
        <v>73.08</v>
      </c>
      <c r="K6" s="247">
        <v>1.22688118575135</v>
      </c>
      <c r="L6" s="243">
        <v>24.821000000000002</v>
      </c>
      <c r="M6" s="232">
        <v>1.37451830499252</v>
      </c>
    </row>
    <row r="7" spans="1:13" ht="22.5" customHeight="1">
      <c r="A7" s="205" t="s">
        <v>84</v>
      </c>
      <c r="B7" s="241">
        <v>75.049000000000007</v>
      </c>
      <c r="C7" s="233">
        <v>0.98434262785849502</v>
      </c>
      <c r="D7" s="244">
        <v>24.663</v>
      </c>
      <c r="E7" s="233">
        <v>1.09285348494995</v>
      </c>
      <c r="F7" s="241">
        <v>75.774000000000001</v>
      </c>
      <c r="G7" s="233">
        <v>1.31689438549162</v>
      </c>
      <c r="H7" s="244">
        <v>25.088999999999999</v>
      </c>
      <c r="I7" s="233">
        <v>1.51570776241574</v>
      </c>
      <c r="J7" s="241">
        <v>74.111999999999995</v>
      </c>
      <c r="K7" s="248">
        <v>1.4982702653477</v>
      </c>
      <c r="L7" s="244">
        <v>24.111000000000001</v>
      </c>
      <c r="M7" s="234">
        <v>1.5687146955306901</v>
      </c>
    </row>
    <row r="8" spans="1:13" ht="22.5" customHeight="1">
      <c r="A8" s="205" t="s">
        <v>85</v>
      </c>
      <c r="B8" s="241">
        <v>87.825000000000003</v>
      </c>
      <c r="C8" s="233">
        <v>0.822094938388232</v>
      </c>
      <c r="D8" s="244">
        <v>22.367999999999999</v>
      </c>
      <c r="E8" s="233">
        <v>1.02533896254644</v>
      </c>
      <c r="F8" s="241">
        <v>90.84</v>
      </c>
      <c r="G8" s="233">
        <v>1.29024290465734</v>
      </c>
      <c r="H8" s="244">
        <v>23.363</v>
      </c>
      <c r="I8" s="233">
        <v>1.6255408211137401</v>
      </c>
      <c r="J8" s="241">
        <v>85.438000000000002</v>
      </c>
      <c r="K8" s="248">
        <v>0.98449531266082502</v>
      </c>
      <c r="L8" s="244">
        <v>21.581</v>
      </c>
      <c r="M8" s="234">
        <v>1.22057992776386</v>
      </c>
    </row>
    <row r="9" spans="1:13" ht="22.5" customHeight="1">
      <c r="A9" s="205" t="s">
        <v>86</v>
      </c>
      <c r="B9" s="241">
        <v>75.385999999999996</v>
      </c>
      <c r="C9" s="233">
        <v>1.8476935638705401</v>
      </c>
      <c r="D9" s="244">
        <v>25.54</v>
      </c>
      <c r="E9" s="233">
        <v>2.4339596943961999</v>
      </c>
      <c r="F9" s="241">
        <v>74.313999999999993</v>
      </c>
      <c r="G9" s="233">
        <v>2.6156143025736398</v>
      </c>
      <c r="H9" s="244">
        <v>27.64</v>
      </c>
      <c r="I9" s="233">
        <v>3.68838968615235</v>
      </c>
      <c r="J9" s="241">
        <v>76.384</v>
      </c>
      <c r="K9" s="248">
        <v>2.48024423091847</v>
      </c>
      <c r="L9" s="244">
        <v>23.585000000000001</v>
      </c>
      <c r="M9" s="234">
        <v>2.7465390885867902</v>
      </c>
    </row>
    <row r="10" spans="1:13" ht="22.5" customHeight="1">
      <c r="A10" s="205" t="s">
        <v>87</v>
      </c>
      <c r="B10" s="241">
        <v>89.863</v>
      </c>
      <c r="C10" s="233">
        <v>1.8205647866029899</v>
      </c>
      <c r="D10" s="244">
        <v>27.431000000000001</v>
      </c>
      <c r="E10" s="233">
        <v>2.1604829093028401</v>
      </c>
      <c r="F10" s="241">
        <v>89.93</v>
      </c>
      <c r="G10" s="233">
        <v>2.75018699180159</v>
      </c>
      <c r="H10" s="244">
        <v>28.02</v>
      </c>
      <c r="I10" s="233">
        <v>3.1793149256325401</v>
      </c>
      <c r="J10" s="241">
        <v>89.805000000000007</v>
      </c>
      <c r="K10" s="248">
        <v>2.4793202043892602</v>
      </c>
      <c r="L10" s="244">
        <v>26.931000000000001</v>
      </c>
      <c r="M10" s="234">
        <v>3.0022243189504998</v>
      </c>
    </row>
    <row r="11" spans="1:13" ht="22.5" customHeight="1">
      <c r="A11" s="205" t="s">
        <v>88</v>
      </c>
      <c r="B11" s="241">
        <v>88.856999999999999</v>
      </c>
      <c r="C11" s="233">
        <v>1.43387976309971</v>
      </c>
      <c r="D11" s="244">
        <v>23.280999999999999</v>
      </c>
      <c r="E11" s="233">
        <v>1.60154602235271</v>
      </c>
      <c r="F11" s="241">
        <v>82.968000000000004</v>
      </c>
      <c r="G11" s="233">
        <v>3.2570246178442299</v>
      </c>
      <c r="H11" s="244">
        <v>23.091000000000001</v>
      </c>
      <c r="I11" s="233">
        <v>3.5932139119639102</v>
      </c>
      <c r="J11" s="241">
        <v>90.325000000000003</v>
      </c>
      <c r="K11" s="248">
        <v>1.5783860938760801</v>
      </c>
      <c r="L11" s="244">
        <v>23.327999999999999</v>
      </c>
      <c r="M11" s="234">
        <v>1.8486275894670801</v>
      </c>
    </row>
    <row r="12" spans="1:13" ht="22.5" customHeight="1">
      <c r="A12" s="206" t="s">
        <v>89</v>
      </c>
      <c r="B12" s="242">
        <v>74.319999999999993</v>
      </c>
      <c r="C12" s="235">
        <v>3.6858746797990398</v>
      </c>
      <c r="D12" s="245">
        <v>19.541</v>
      </c>
      <c r="E12" s="235">
        <v>3.89507813743406</v>
      </c>
      <c r="F12" s="242">
        <v>74.430000000000007</v>
      </c>
      <c r="G12" s="235">
        <v>6.0269201458116699</v>
      </c>
      <c r="H12" s="245">
        <v>19.766999999999999</v>
      </c>
      <c r="I12" s="235">
        <v>6.9326417130924698</v>
      </c>
      <c r="J12" s="242">
        <v>74.289000000000001</v>
      </c>
      <c r="K12" s="249">
        <v>4.3425645129241204</v>
      </c>
      <c r="L12" s="245">
        <v>19.475999999999999</v>
      </c>
      <c r="M12" s="236">
        <v>4.5580296288632098</v>
      </c>
    </row>
    <row r="13" spans="1:13" ht="24" customHeight="1">
      <c r="A13" s="207" t="s">
        <v>94</v>
      </c>
      <c r="B13" s="251">
        <v>81.039000000000001</v>
      </c>
      <c r="C13" s="237">
        <v>0.46870676293875202</v>
      </c>
      <c r="D13" s="246">
        <v>24.300999999999998</v>
      </c>
      <c r="E13" s="237">
        <v>0.558667741566092</v>
      </c>
      <c r="F13" s="251">
        <v>81.263000000000005</v>
      </c>
      <c r="G13" s="237">
        <v>0.66331877139208895</v>
      </c>
      <c r="H13" s="246">
        <v>25.251000000000001</v>
      </c>
      <c r="I13" s="237">
        <v>0.78211461138881599</v>
      </c>
      <c r="J13" s="251">
        <v>80.802999999999997</v>
      </c>
      <c r="K13" s="250">
        <v>0.64610823455570798</v>
      </c>
      <c r="L13" s="246">
        <v>23.297999999999998</v>
      </c>
      <c r="M13" s="238">
        <v>0.72974109998915704</v>
      </c>
    </row>
    <row r="14" spans="1:13" ht="12.75" customHeight="1">
      <c r="A14" s="67"/>
      <c r="B14" s="189"/>
      <c r="C14" s="189"/>
      <c r="D14" s="189"/>
      <c r="E14" s="189"/>
      <c r="F14" s="189"/>
      <c r="G14" s="189"/>
      <c r="H14" s="189"/>
      <c r="J14" s="73"/>
    </row>
  </sheetData>
  <mergeCells count="17">
    <mergeCell ref="A1:M1"/>
    <mergeCell ref="L4:L5"/>
    <mergeCell ref="A3:A5"/>
    <mergeCell ref="B3:E3"/>
    <mergeCell ref="F3:I3"/>
    <mergeCell ref="J3:M3"/>
    <mergeCell ref="B4:B5"/>
    <mergeCell ref="E4:E5"/>
    <mergeCell ref="F4:F5"/>
    <mergeCell ref="I4:I5"/>
    <mergeCell ref="J4:J5"/>
    <mergeCell ref="C4:C5"/>
    <mergeCell ref="G4:G5"/>
    <mergeCell ref="K4:K5"/>
    <mergeCell ref="M4:M5"/>
    <mergeCell ref="D4:D5"/>
    <mergeCell ref="H4:H5"/>
  </mergeCells>
  <hyperlinks>
    <hyperlink ref="A1:M1" location="'0'!A1" display="KESKMINE TÄIUS JA RINNASPINDALA  ENAMUSPUULIIGITI" xr:uid="{F416CED2-962F-4598-A81E-0D8C758FEA4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8" max="16383" man="1"/>
  </rowBreaks>
  <colBreaks count="1" manualBreakCount="1">
    <brk id="13" max="1048575" man="1"/>
  </col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4"/>
  <sheetViews>
    <sheetView workbookViewId="0">
      <selection activeCell="E37" sqref="E37"/>
    </sheetView>
  </sheetViews>
  <sheetFormatPr defaultColWidth="11.42578125" defaultRowHeight="12.75"/>
  <cols>
    <col min="1" max="1" width="19.42578125" customWidth="1"/>
    <col min="2" max="7" width="14.140625" customWidth="1"/>
  </cols>
  <sheetData>
    <row r="1" spans="1:8" ht="15.75" customHeight="1">
      <c r="A1" s="640" t="s">
        <v>95</v>
      </c>
      <c r="B1" s="640"/>
      <c r="C1" s="640"/>
      <c r="D1" s="640"/>
      <c r="E1" s="640"/>
      <c r="F1" s="640"/>
      <c r="G1" s="640"/>
    </row>
    <row r="2" spans="1:8" ht="8.25" customHeight="1">
      <c r="A2" s="163"/>
      <c r="B2" s="163"/>
      <c r="C2" s="163"/>
      <c r="D2" s="163"/>
      <c r="E2" s="163"/>
      <c r="F2" s="163"/>
      <c r="G2" s="163"/>
    </row>
    <row r="3" spans="1:8" ht="19.5" customHeight="1">
      <c r="A3" s="693" t="s">
        <v>77</v>
      </c>
      <c r="B3" s="696" t="s">
        <v>133</v>
      </c>
      <c r="C3" s="697"/>
      <c r="D3" s="715" t="s">
        <v>64</v>
      </c>
      <c r="E3" s="716"/>
      <c r="F3" s="720" t="s">
        <v>22</v>
      </c>
      <c r="G3" s="721"/>
    </row>
    <row r="4" spans="1:8" ht="25.5" customHeight="1">
      <c r="A4" s="694"/>
      <c r="B4" s="705" t="s">
        <v>328</v>
      </c>
      <c r="C4" s="722" t="s">
        <v>232</v>
      </c>
      <c r="D4" s="705" t="s">
        <v>82</v>
      </c>
      <c r="E4" s="722" t="s">
        <v>232</v>
      </c>
      <c r="F4" s="705" t="s">
        <v>82</v>
      </c>
      <c r="G4" s="718" t="s">
        <v>232</v>
      </c>
    </row>
    <row r="5" spans="1:8" ht="12" customHeight="1">
      <c r="A5" s="695"/>
      <c r="B5" s="692"/>
      <c r="C5" s="644"/>
      <c r="D5" s="692"/>
      <c r="E5" s="644"/>
      <c r="F5" s="692"/>
      <c r="G5" s="719"/>
    </row>
    <row r="6" spans="1:8" ht="18" customHeight="1">
      <c r="A6" s="204" t="s">
        <v>83</v>
      </c>
      <c r="B6" s="240">
        <v>241.876</v>
      </c>
      <c r="C6" s="231">
        <v>1.23384478809815</v>
      </c>
      <c r="D6" s="240">
        <v>237.88900000000001</v>
      </c>
      <c r="E6" s="231">
        <v>1.64546633064707</v>
      </c>
      <c r="F6" s="240">
        <v>249.09399999999999</v>
      </c>
      <c r="G6" s="232">
        <v>1.6436390071314899</v>
      </c>
    </row>
    <row r="7" spans="1:8" ht="18" customHeight="1">
      <c r="A7" s="205" t="s">
        <v>84</v>
      </c>
      <c r="B7" s="241">
        <v>230.80099999999999</v>
      </c>
      <c r="C7" s="233">
        <v>1.31451157585963</v>
      </c>
      <c r="D7" s="241">
        <v>232.30600000000001</v>
      </c>
      <c r="E7" s="233">
        <v>1.74803643206246</v>
      </c>
      <c r="F7" s="241">
        <v>229.01</v>
      </c>
      <c r="G7" s="234">
        <v>1.8845682592069599</v>
      </c>
    </row>
    <row r="8" spans="1:8" ht="18" customHeight="1">
      <c r="A8" s="205" t="s">
        <v>85</v>
      </c>
      <c r="B8" s="241">
        <v>186.75700000000001</v>
      </c>
      <c r="C8" s="233">
        <v>1.1526077949576301</v>
      </c>
      <c r="D8" s="241">
        <v>201.649</v>
      </c>
      <c r="E8" s="233">
        <v>1.7085161711858501</v>
      </c>
      <c r="F8" s="241">
        <v>176.352</v>
      </c>
      <c r="G8" s="234">
        <v>1.5517847867121799</v>
      </c>
    </row>
    <row r="9" spans="1:8" ht="18" customHeight="1">
      <c r="A9" s="205" t="s">
        <v>86</v>
      </c>
      <c r="B9" s="241">
        <v>241.833</v>
      </c>
      <c r="C9" s="233">
        <v>3.3921300275902202</v>
      </c>
      <c r="D9" s="241">
        <v>336.74799999999999</v>
      </c>
      <c r="E9" s="233">
        <v>4.0150301173424001</v>
      </c>
      <c r="F9" s="241">
        <v>187.80099999999999</v>
      </c>
      <c r="G9" s="234">
        <v>4.3893221122550896</v>
      </c>
    </row>
    <row r="10" spans="1:8" ht="18" customHeight="1">
      <c r="A10" s="205" t="s">
        <v>87</v>
      </c>
      <c r="B10" s="241">
        <v>217.84700000000001</v>
      </c>
      <c r="C10" s="233">
        <v>2.82778135242831</v>
      </c>
      <c r="D10" s="241">
        <v>248.81800000000001</v>
      </c>
      <c r="E10" s="233">
        <v>3.6992080740858602</v>
      </c>
      <c r="F10" s="241">
        <v>196.64699999999999</v>
      </c>
      <c r="G10" s="234">
        <v>3.8986411834939898</v>
      </c>
    </row>
    <row r="11" spans="1:8" ht="18" customHeight="1">
      <c r="A11" s="205" t="s">
        <v>88</v>
      </c>
      <c r="B11" s="241">
        <v>147.839</v>
      </c>
      <c r="C11" s="233">
        <v>1.95535127452567</v>
      </c>
      <c r="D11" s="241">
        <v>185.738</v>
      </c>
      <c r="E11" s="233">
        <v>3.6355594267884399</v>
      </c>
      <c r="F11" s="241">
        <v>141.114</v>
      </c>
      <c r="G11" s="234">
        <v>2.2350187065520002</v>
      </c>
    </row>
    <row r="12" spans="1:8" ht="18" customHeight="1">
      <c r="A12" s="206" t="s">
        <v>89</v>
      </c>
      <c r="B12" s="242">
        <v>186.21199999999999</v>
      </c>
      <c r="C12" s="235">
        <v>4.1438552226788197</v>
      </c>
      <c r="D12" s="242">
        <v>197.08799999999999</v>
      </c>
      <c r="E12" s="235">
        <v>9.1224251955387903</v>
      </c>
      <c r="F12" s="242">
        <v>183.37299999999999</v>
      </c>
      <c r="G12" s="236">
        <v>4.8179604477131601</v>
      </c>
    </row>
    <row r="13" spans="1:8" ht="23.25" customHeight="1">
      <c r="A13" s="207" t="s">
        <v>94</v>
      </c>
      <c r="B13" s="251">
        <v>211.97499999999999</v>
      </c>
      <c r="C13" s="237">
        <v>0.77972321541990797</v>
      </c>
      <c r="D13" s="251">
        <v>230.77099999999999</v>
      </c>
      <c r="E13" s="237">
        <v>1.0572092815360901</v>
      </c>
      <c r="F13" s="251">
        <v>195.21899999999999</v>
      </c>
      <c r="G13" s="238">
        <v>0.99490712716101104</v>
      </c>
    </row>
    <row r="14" spans="1:8" ht="12.75" customHeight="1">
      <c r="A14" s="70"/>
      <c r="B14" s="70"/>
      <c r="C14" s="70"/>
      <c r="D14" s="70"/>
      <c r="E14" s="70"/>
      <c r="F14" s="70"/>
      <c r="G14" s="70"/>
      <c r="H14" s="189"/>
    </row>
  </sheetData>
  <mergeCells count="11">
    <mergeCell ref="G4:G5"/>
    <mergeCell ref="A1:G1"/>
    <mergeCell ref="A3:A5"/>
    <mergeCell ref="B3:C3"/>
    <mergeCell ref="D3:E3"/>
    <mergeCell ref="F3:G3"/>
    <mergeCell ref="B4:B5"/>
    <mergeCell ref="C4:C5"/>
    <mergeCell ref="D4:D5"/>
    <mergeCell ref="E4:E5"/>
    <mergeCell ref="F4:F5"/>
  </mergeCells>
  <hyperlinks>
    <hyperlink ref="A1:G1" location="'0'!A1" display="PUISTUTE  KESKMINE  HEKTARITAGAVARA  ENAMUSPUULIIGITI" xr:uid="{F7EEF9A4-51C3-472B-A609-B7DBC8C1AB7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30" max="16383" man="1"/>
  </rowBreaks>
  <colBreaks count="1" manualBreakCount="1">
    <brk id="9" max="1048575"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7"/>
  <sheetViews>
    <sheetView zoomScaleNormal="100" workbookViewId="0">
      <selection sqref="A1:I1"/>
    </sheetView>
  </sheetViews>
  <sheetFormatPr defaultColWidth="11.42578125" defaultRowHeight="12.75"/>
  <cols>
    <col min="1" max="1" width="23.28515625" customWidth="1"/>
    <col min="2" max="2" width="8.5703125" customWidth="1"/>
    <col min="3" max="3" width="6" customWidth="1"/>
    <col min="4" max="4" width="7.42578125" customWidth="1"/>
    <col min="5" max="5" width="8.140625" customWidth="1"/>
    <col min="6" max="6" width="9.28515625" customWidth="1"/>
    <col min="7" max="8" width="7.7109375" customWidth="1"/>
    <col min="9" max="9" width="8.140625" customWidth="1"/>
    <col min="10" max="10" width="9.5703125" customWidth="1"/>
    <col min="11" max="11" width="7.85546875" customWidth="1"/>
    <col min="12" max="12" width="8" customWidth="1"/>
    <col min="13" max="13" width="8.140625" customWidth="1"/>
    <col min="14" max="14" width="6.7109375" customWidth="1"/>
  </cols>
  <sheetData>
    <row r="1" spans="1:18" ht="27.75" customHeight="1">
      <c r="A1" s="640" t="s">
        <v>431</v>
      </c>
      <c r="B1" s="640"/>
      <c r="C1" s="640"/>
      <c r="D1" s="640"/>
      <c r="E1" s="640"/>
      <c r="F1" s="640"/>
      <c r="G1" s="640"/>
      <c r="H1" s="640"/>
      <c r="I1" s="640"/>
      <c r="J1" s="640"/>
      <c r="K1" s="640"/>
      <c r="L1" s="640"/>
      <c r="M1" s="640"/>
    </row>
    <row r="2" spans="1:18" ht="8.25" customHeight="1">
      <c r="A2" s="163"/>
      <c r="B2" s="163"/>
      <c r="C2" s="163"/>
      <c r="D2" s="163"/>
      <c r="E2" s="163"/>
      <c r="F2" s="163"/>
      <c r="G2" s="163"/>
      <c r="H2" s="163"/>
      <c r="I2" s="163"/>
      <c r="J2" s="163"/>
      <c r="K2" s="163"/>
      <c r="L2" s="163"/>
      <c r="M2" s="163"/>
    </row>
    <row r="3" spans="1:18" ht="19.5" customHeight="1">
      <c r="A3" s="726" t="s">
        <v>77</v>
      </c>
      <c r="B3" s="696" t="s">
        <v>225</v>
      </c>
      <c r="C3" s="714"/>
      <c r="D3" s="714"/>
      <c r="E3" s="697"/>
      <c r="F3" s="715" t="s">
        <v>64</v>
      </c>
      <c r="G3" s="715"/>
      <c r="H3" s="715"/>
      <c r="I3" s="716"/>
      <c r="J3" s="696" t="s">
        <v>22</v>
      </c>
      <c r="K3" s="714"/>
      <c r="L3" s="714"/>
      <c r="M3" s="717"/>
    </row>
    <row r="4" spans="1:18" ht="20.25" customHeight="1">
      <c r="A4" s="727"/>
      <c r="B4" s="723" t="s">
        <v>223</v>
      </c>
      <c r="C4" s="724"/>
      <c r="D4" s="724"/>
      <c r="E4" s="729"/>
      <c r="F4" s="723" t="s">
        <v>223</v>
      </c>
      <c r="G4" s="724"/>
      <c r="H4" s="724"/>
      <c r="I4" s="729"/>
      <c r="J4" s="723" t="s">
        <v>223</v>
      </c>
      <c r="K4" s="724"/>
      <c r="L4" s="724"/>
      <c r="M4" s="725"/>
    </row>
    <row r="5" spans="1:18" ht="35.25" customHeight="1">
      <c r="A5" s="728"/>
      <c r="B5" s="258" t="s">
        <v>329</v>
      </c>
      <c r="C5" s="257" t="s">
        <v>24</v>
      </c>
      <c r="D5" s="283" t="s">
        <v>232</v>
      </c>
      <c r="E5" s="280" t="s">
        <v>224</v>
      </c>
      <c r="F5" s="258" t="s">
        <v>329</v>
      </c>
      <c r="G5" s="257" t="s">
        <v>24</v>
      </c>
      <c r="H5" s="283" t="s">
        <v>232</v>
      </c>
      <c r="I5" s="281" t="s">
        <v>224</v>
      </c>
      <c r="J5" s="258" t="s">
        <v>329</v>
      </c>
      <c r="K5" s="257" t="s">
        <v>24</v>
      </c>
      <c r="L5" s="283" t="s">
        <v>232</v>
      </c>
      <c r="M5" s="282" t="s">
        <v>224</v>
      </c>
    </row>
    <row r="6" spans="1:18" ht="32.25" customHeight="1">
      <c r="A6" s="276" t="s">
        <v>83</v>
      </c>
      <c r="B6" s="262">
        <v>4128.1859999999997</v>
      </c>
      <c r="C6" s="263">
        <f>B6/B$13*100</f>
        <v>26.753739424874958</v>
      </c>
      <c r="D6" s="264">
        <v>2.77723884387802</v>
      </c>
      <c r="E6" s="259">
        <v>5.9379999999999997</v>
      </c>
      <c r="F6" s="262">
        <v>2553.2669999999998</v>
      </c>
      <c r="G6" s="263">
        <f>F6/F$13*100</f>
        <v>34.843007249808203</v>
      </c>
      <c r="H6" s="264">
        <v>3.8663115784300301</v>
      </c>
      <c r="I6" s="259">
        <v>5.766</v>
      </c>
      <c r="J6" s="262">
        <v>1574.9190000000001</v>
      </c>
      <c r="K6" s="263">
        <f>J6/J$13*100</f>
        <v>19.437697125356145</v>
      </c>
      <c r="L6" s="264">
        <v>3.9765227988354099</v>
      </c>
      <c r="M6" s="259">
        <v>6.2380000000000004</v>
      </c>
    </row>
    <row r="7" spans="1:18" ht="32.25" customHeight="1">
      <c r="A7" s="277" t="s">
        <v>84</v>
      </c>
      <c r="B7" s="265">
        <v>3386.335</v>
      </c>
      <c r="C7" s="266">
        <f t="shared" ref="C7:C12" si="0">B7/B$13*100</f>
        <v>21.945988915066795</v>
      </c>
      <c r="D7" s="267">
        <v>3.2199225877219702</v>
      </c>
      <c r="E7" s="260">
        <v>7.8419999999999996</v>
      </c>
      <c r="F7" s="265">
        <v>1853.5250000000001</v>
      </c>
      <c r="G7" s="266">
        <f t="shared" ref="G7:G12" si="1">F7/F$13*100</f>
        <v>25.294019392684252</v>
      </c>
      <c r="H7" s="267">
        <v>4.74030530194372</v>
      </c>
      <c r="I7" s="260">
        <v>8.1920000000000002</v>
      </c>
      <c r="J7" s="265">
        <v>1532.81</v>
      </c>
      <c r="K7" s="266">
        <f t="shared" ref="K7:K12" si="2">J7/J$13*100</f>
        <v>18.917986595321505</v>
      </c>
      <c r="L7" s="267">
        <v>4.0809430019636697</v>
      </c>
      <c r="M7" s="260">
        <v>7.4569999999999999</v>
      </c>
    </row>
    <row r="8" spans="1:18" ht="32.25" customHeight="1">
      <c r="A8" s="277" t="s">
        <v>85</v>
      </c>
      <c r="B8" s="265">
        <v>4178.4790000000003</v>
      </c>
      <c r="C8" s="266">
        <f t="shared" si="0"/>
        <v>27.079675760324772</v>
      </c>
      <c r="D8" s="267">
        <v>2.3477916379630699</v>
      </c>
      <c r="E8" s="260">
        <v>5.9560000000000004</v>
      </c>
      <c r="F8" s="265">
        <v>1740.2850000000001</v>
      </c>
      <c r="G8" s="266">
        <f t="shared" si="1"/>
        <v>23.748696423731818</v>
      </c>
      <c r="H8" s="267">
        <v>4.0162270165677203</v>
      </c>
      <c r="I8" s="260">
        <v>6.1589999999999998</v>
      </c>
      <c r="J8" s="265">
        <v>2438.194</v>
      </c>
      <c r="K8" s="266">
        <f t="shared" si="2"/>
        <v>30.092262843270412</v>
      </c>
      <c r="L8" s="267">
        <v>3.0597152358138899</v>
      </c>
      <c r="M8" s="260">
        <v>5.82</v>
      </c>
    </row>
    <row r="9" spans="1:18" ht="32.25" customHeight="1">
      <c r="A9" s="277" t="s">
        <v>86</v>
      </c>
      <c r="B9" s="265">
        <v>1394.306</v>
      </c>
      <c r="C9" s="266">
        <f t="shared" si="0"/>
        <v>9.036147935809991</v>
      </c>
      <c r="D9" s="267">
        <v>4.8464399968262297</v>
      </c>
      <c r="E9" s="260">
        <v>8.7940000000000005</v>
      </c>
      <c r="F9" s="265">
        <v>606.46900000000005</v>
      </c>
      <c r="G9" s="266">
        <f t="shared" si="1"/>
        <v>8.2761433738750902</v>
      </c>
      <c r="H9" s="267">
        <v>8.58141256926708</v>
      </c>
      <c r="I9" s="260">
        <v>10.711</v>
      </c>
      <c r="J9" s="265">
        <v>787.83699999999999</v>
      </c>
      <c r="K9" s="266">
        <f t="shared" si="2"/>
        <v>9.7235076789023491</v>
      </c>
      <c r="L9" s="267">
        <v>5.5084807047038602</v>
      </c>
      <c r="M9" s="260">
        <v>7.73</v>
      </c>
    </row>
    <row r="10" spans="1:18" ht="32.25" customHeight="1">
      <c r="A10" s="277" t="s">
        <v>87</v>
      </c>
      <c r="B10" s="265">
        <v>709.82600000000002</v>
      </c>
      <c r="C10" s="266">
        <f t="shared" si="0"/>
        <v>4.6002045065317532</v>
      </c>
      <c r="D10" s="267">
        <v>6.00260653299922</v>
      </c>
      <c r="E10" s="260">
        <v>7.2089999999999996</v>
      </c>
      <c r="F10" s="265">
        <v>309.053</v>
      </c>
      <c r="G10" s="266">
        <f t="shared" si="1"/>
        <v>4.2174735033880024</v>
      </c>
      <c r="H10" s="267">
        <v>8.9941838787589408</v>
      </c>
      <c r="I10" s="260">
        <v>7.9180000000000001</v>
      </c>
      <c r="J10" s="265">
        <v>400.77300000000002</v>
      </c>
      <c r="K10" s="266">
        <f t="shared" si="2"/>
        <v>4.9463522822572834</v>
      </c>
      <c r="L10" s="267">
        <v>7.4200944763338699</v>
      </c>
      <c r="M10" s="260">
        <v>6.7439999999999998</v>
      </c>
    </row>
    <row r="11" spans="1:18" ht="32.25" customHeight="1">
      <c r="A11" s="277" t="s">
        <v>88</v>
      </c>
      <c r="B11" s="265">
        <v>1436.5550000000001</v>
      </c>
      <c r="C11" s="266">
        <f t="shared" si="0"/>
        <v>9.309953122146446</v>
      </c>
      <c r="D11" s="267">
        <v>3.7776848467054802</v>
      </c>
      <c r="E11" s="260">
        <v>6.2839999999999998</v>
      </c>
      <c r="F11" s="265">
        <v>225.643</v>
      </c>
      <c r="G11" s="266">
        <f t="shared" si="1"/>
        <v>3.0792238668609557</v>
      </c>
      <c r="H11" s="267">
        <v>8.6350773977485797</v>
      </c>
      <c r="I11" s="260">
        <v>6.7679999999999998</v>
      </c>
      <c r="J11" s="265">
        <v>1210.912</v>
      </c>
      <c r="K11" s="266">
        <f t="shared" si="2"/>
        <v>14.945111908269098</v>
      </c>
      <c r="L11" s="267">
        <v>4.1866902829875601</v>
      </c>
      <c r="M11" s="260">
        <v>6.2009999999999996</v>
      </c>
    </row>
    <row r="12" spans="1:18" ht="32.25" customHeight="1">
      <c r="A12" s="278" t="s">
        <v>89</v>
      </c>
      <c r="B12" s="268">
        <v>196.626</v>
      </c>
      <c r="C12" s="269">
        <f t="shared" si="0"/>
        <v>1.2742838544957673</v>
      </c>
      <c r="D12" s="270">
        <v>8.0618264486381292</v>
      </c>
      <c r="E12" s="261">
        <v>5.399</v>
      </c>
      <c r="F12" s="268">
        <v>39.677</v>
      </c>
      <c r="G12" s="269">
        <f t="shared" si="1"/>
        <v>0.54144983609259822</v>
      </c>
      <c r="H12" s="270">
        <v>18.158435979212999</v>
      </c>
      <c r="I12" s="261">
        <v>5.5190000000000001</v>
      </c>
      <c r="J12" s="268">
        <v>156.94900000000001</v>
      </c>
      <c r="K12" s="269">
        <f t="shared" si="2"/>
        <v>1.9370692245934691</v>
      </c>
      <c r="L12" s="270">
        <v>8.8536645213458396</v>
      </c>
      <c r="M12" s="261">
        <v>5.37</v>
      </c>
    </row>
    <row r="13" spans="1:18" ht="32.25" customHeight="1">
      <c r="A13" s="279" t="s">
        <v>94</v>
      </c>
      <c r="B13" s="271">
        <v>15430.314</v>
      </c>
      <c r="C13" s="272">
        <f>SUM(C6:C12)</f>
        <v>99.999993519250495</v>
      </c>
      <c r="D13" s="273">
        <v>1.44492258608994</v>
      </c>
      <c r="E13" s="275">
        <v>6.5640000000000001</v>
      </c>
      <c r="F13" s="271">
        <v>7327.9179999999997</v>
      </c>
      <c r="G13" s="272">
        <f>SUM(G6:G12)</f>
        <v>100.00001364644092</v>
      </c>
      <c r="H13" s="273">
        <v>2.80851196000458</v>
      </c>
      <c r="I13" s="274">
        <v>6.7359999999999998</v>
      </c>
      <c r="J13" s="271">
        <v>8102.3950000000004</v>
      </c>
      <c r="K13" s="272">
        <f>SUM(K6:K12)</f>
        <v>99.999987657970252</v>
      </c>
      <c r="L13" s="273">
        <v>1.9563288700363799</v>
      </c>
      <c r="M13" s="274">
        <v>6.4160000000000004</v>
      </c>
    </row>
    <row r="14" spans="1:18" ht="18" customHeight="1">
      <c r="A14" s="71" t="s">
        <v>430</v>
      </c>
      <c r="B14" s="70"/>
      <c r="C14" s="70"/>
      <c r="D14" s="70"/>
      <c r="E14" s="70"/>
      <c r="F14" s="70"/>
      <c r="G14" s="70"/>
      <c r="H14" s="70"/>
      <c r="I14" s="70"/>
      <c r="J14" s="70"/>
      <c r="K14" s="70"/>
      <c r="L14" s="70"/>
      <c r="M14" s="70"/>
      <c r="N14" s="252"/>
      <c r="O14" s="252"/>
      <c r="P14" s="252"/>
      <c r="Q14" s="252"/>
      <c r="R14" s="252"/>
    </row>
    <row r="15" spans="1:18">
      <c r="M15" s="66"/>
    </row>
    <row r="16" spans="1:18">
      <c r="F16" s="254"/>
      <c r="G16" s="254"/>
      <c r="H16" s="254"/>
    </row>
    <row r="17" spans="2:9">
      <c r="B17" s="255"/>
      <c r="C17" s="255"/>
      <c r="D17" s="255"/>
      <c r="E17" s="255"/>
      <c r="F17" s="256"/>
      <c r="G17" s="256"/>
      <c r="H17" s="256"/>
      <c r="I17" s="256"/>
    </row>
    <row r="18" spans="2:9">
      <c r="B18" s="255"/>
      <c r="C18" s="255"/>
      <c r="D18" s="255"/>
      <c r="E18" s="255"/>
      <c r="F18" s="256"/>
      <c r="G18" s="256"/>
      <c r="H18" s="256"/>
      <c r="I18" s="256"/>
    </row>
    <row r="19" spans="2:9">
      <c r="B19" s="255"/>
      <c r="C19" s="255"/>
      <c r="D19" s="255"/>
      <c r="E19" s="255"/>
      <c r="F19" s="256"/>
      <c r="G19" s="256"/>
      <c r="H19" s="256"/>
      <c r="I19" s="256"/>
    </row>
    <row r="20" spans="2:9">
      <c r="B20" s="255"/>
      <c r="C20" s="255"/>
      <c r="D20" s="255"/>
      <c r="E20" s="255"/>
      <c r="F20" s="256"/>
      <c r="G20" s="256"/>
      <c r="H20" s="256"/>
      <c r="I20" s="256"/>
    </row>
    <row r="21" spans="2:9">
      <c r="B21" s="255"/>
      <c r="C21" s="255"/>
      <c r="D21" s="255"/>
      <c r="E21" s="255"/>
      <c r="F21" s="256"/>
      <c r="G21" s="256"/>
      <c r="H21" s="256"/>
      <c r="I21" s="256"/>
    </row>
    <row r="22" spans="2:9">
      <c r="B22" s="255"/>
      <c r="C22" s="255"/>
      <c r="D22" s="255"/>
      <c r="E22" s="255"/>
      <c r="F22" s="256"/>
      <c r="G22" s="256"/>
      <c r="H22" s="256"/>
      <c r="I22" s="256"/>
    </row>
    <row r="23" spans="2:9">
      <c r="B23" s="255"/>
      <c r="C23" s="255"/>
      <c r="D23" s="255"/>
      <c r="E23" s="255"/>
      <c r="F23" s="256"/>
      <c r="G23" s="256"/>
      <c r="H23" s="256"/>
      <c r="I23" s="256"/>
    </row>
    <row r="37" spans="1:1" ht="20.25" customHeight="1">
      <c r="A37" s="253"/>
    </row>
  </sheetData>
  <mergeCells count="9">
    <mergeCell ref="A1:I1"/>
    <mergeCell ref="J1:M1"/>
    <mergeCell ref="J4:M4"/>
    <mergeCell ref="A3:A5"/>
    <mergeCell ref="B3:E3"/>
    <mergeCell ref="F3:I3"/>
    <mergeCell ref="J3:M3"/>
    <mergeCell ref="B4:E4"/>
    <mergeCell ref="F4:I4"/>
  </mergeCells>
  <hyperlinks>
    <hyperlink ref="A1:M1" location="'0'!A1" display="METSAMAA   TAGAVARA  JUURDEKASV  ENAMUSPUULIIGITI" xr:uid="{3B171433-D66C-40B4-93A7-8B26F70E5DC3}"/>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19" max="16383" man="1"/>
  </rowBreaks>
  <colBreaks count="1" manualBreakCount="1">
    <brk id="14" max="1048575" man="1"/>
  </col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8"/>
  <sheetViews>
    <sheetView zoomScaleNormal="100" workbookViewId="0">
      <selection sqref="A1:J1"/>
    </sheetView>
  </sheetViews>
  <sheetFormatPr defaultColWidth="11.42578125" defaultRowHeight="12.75"/>
  <cols>
    <col min="1" max="1" width="20.5703125" customWidth="1"/>
    <col min="2" max="2" width="13.7109375" customWidth="1"/>
    <col min="3" max="3" width="8.5703125" customWidth="1"/>
    <col min="4" max="4" width="9.85546875" customWidth="1"/>
    <col min="5" max="5" width="16.7109375" customWidth="1"/>
    <col min="6" max="6" width="8.5703125" customWidth="1"/>
    <col min="7" max="7" width="9.85546875" customWidth="1"/>
    <col min="8" max="8" width="12" customWidth="1"/>
    <col min="9" max="9" width="8.5703125" customWidth="1"/>
    <col min="10" max="10" width="9.85546875" customWidth="1"/>
    <col min="11" max="11" width="3.85546875" customWidth="1"/>
    <col min="12" max="12" width="20" customWidth="1"/>
    <col min="13" max="13" width="13.28515625" customWidth="1"/>
    <col min="14" max="14" width="11.140625" customWidth="1"/>
    <col min="15" max="15" width="11" customWidth="1"/>
  </cols>
  <sheetData>
    <row r="1" spans="1:21" ht="15.75" customHeight="1">
      <c r="A1" s="640" t="s">
        <v>432</v>
      </c>
      <c r="B1" s="640"/>
      <c r="C1" s="640"/>
      <c r="D1" s="640"/>
      <c r="E1" s="640"/>
      <c r="F1" s="640"/>
      <c r="G1" s="640"/>
      <c r="H1" s="640"/>
      <c r="I1" s="640"/>
      <c r="J1" s="640"/>
      <c r="L1" s="640" t="s">
        <v>433</v>
      </c>
      <c r="M1" s="640"/>
      <c r="N1" s="640"/>
      <c r="O1" s="640"/>
      <c r="P1" s="640"/>
      <c r="Q1" s="640"/>
      <c r="R1" s="640"/>
      <c r="S1" s="640"/>
      <c r="T1" s="640"/>
      <c r="U1" s="640"/>
    </row>
    <row r="2" spans="1:21" ht="12" customHeight="1">
      <c r="A2" s="163"/>
      <c r="B2" s="163"/>
      <c r="C2" s="163"/>
      <c r="D2" s="163"/>
      <c r="L2" s="163"/>
      <c r="M2" s="163"/>
      <c r="N2" s="163"/>
      <c r="O2" s="163"/>
    </row>
    <row r="3" spans="1:21" ht="21" customHeight="1">
      <c r="A3" s="685" t="s">
        <v>77</v>
      </c>
      <c r="B3" s="626" t="s">
        <v>78</v>
      </c>
      <c r="C3" s="627"/>
      <c r="D3" s="677" t="s">
        <v>232</v>
      </c>
      <c r="E3" s="626" t="s">
        <v>79</v>
      </c>
      <c r="F3" s="627"/>
      <c r="G3" s="677" t="s">
        <v>232</v>
      </c>
      <c r="H3" s="626" t="s">
        <v>129</v>
      </c>
      <c r="I3" s="627"/>
      <c r="J3" s="730" t="s">
        <v>232</v>
      </c>
      <c r="L3" s="685" t="s">
        <v>77</v>
      </c>
      <c r="M3" s="626" t="s">
        <v>78</v>
      </c>
      <c r="N3" s="627"/>
      <c r="O3" s="677" t="s">
        <v>232</v>
      </c>
      <c r="P3" s="626" t="s">
        <v>79</v>
      </c>
      <c r="Q3" s="627"/>
      <c r="R3" s="677" t="s">
        <v>232</v>
      </c>
      <c r="S3" s="626" t="s">
        <v>129</v>
      </c>
      <c r="T3" s="627"/>
      <c r="U3" s="730" t="s">
        <v>232</v>
      </c>
    </row>
    <row r="4" spans="1:21" ht="21" customHeight="1">
      <c r="A4" s="686"/>
      <c r="B4" s="86" t="s">
        <v>23</v>
      </c>
      <c r="C4" s="165" t="s">
        <v>24</v>
      </c>
      <c r="D4" s="678"/>
      <c r="E4" s="86" t="s">
        <v>81</v>
      </c>
      <c r="F4" s="165" t="s">
        <v>24</v>
      </c>
      <c r="G4" s="678"/>
      <c r="H4" s="86" t="s">
        <v>81</v>
      </c>
      <c r="I4" s="165" t="s">
        <v>24</v>
      </c>
      <c r="J4" s="681"/>
      <c r="L4" s="686"/>
      <c r="M4" s="86" t="s">
        <v>23</v>
      </c>
      <c r="N4" s="165" t="s">
        <v>24</v>
      </c>
      <c r="O4" s="678"/>
      <c r="P4" s="86" t="s">
        <v>81</v>
      </c>
      <c r="Q4" s="165" t="s">
        <v>24</v>
      </c>
      <c r="R4" s="678"/>
      <c r="S4" s="86" t="s">
        <v>81</v>
      </c>
      <c r="T4" s="165" t="s">
        <v>24</v>
      </c>
      <c r="U4" s="681"/>
    </row>
    <row r="5" spans="1:21" ht="16.5" customHeight="1">
      <c r="A5" s="16" t="s">
        <v>83</v>
      </c>
      <c r="B5" s="92">
        <v>650.11800000000005</v>
      </c>
      <c r="C5" s="96">
        <f>B5/$B$12*100</f>
        <v>30.438416234870758</v>
      </c>
      <c r="D5" s="168">
        <v>2.6689752303208398</v>
      </c>
      <c r="E5" s="169">
        <v>157247.93</v>
      </c>
      <c r="F5" s="96">
        <f>E5/$E$12*100</f>
        <v>34.732091671399829</v>
      </c>
      <c r="G5" s="170">
        <v>2.8575943803922099</v>
      </c>
      <c r="H5" s="169">
        <v>4126.085</v>
      </c>
      <c r="I5" s="96">
        <f>H5/$H$12*100</f>
        <v>26.772876533187656</v>
      </c>
      <c r="J5" s="171">
        <v>2.7772448075854101</v>
      </c>
      <c r="L5" s="16" t="s">
        <v>83</v>
      </c>
      <c r="M5" s="167">
        <v>437.875</v>
      </c>
      <c r="N5" s="96">
        <f>M5/$M$12*100</f>
        <v>25.99169096910795</v>
      </c>
      <c r="O5" s="168">
        <v>3.04849371496835</v>
      </c>
      <c r="P5" s="169">
        <v>106605.42200000001</v>
      </c>
      <c r="Q5" s="96">
        <f>P5/$P$12*100</f>
        <v>31.54409240519233</v>
      </c>
      <c r="R5" s="170">
        <v>3.1806935488816799</v>
      </c>
      <c r="S5" s="169">
        <v>2994.9229999999998</v>
      </c>
      <c r="T5" s="96">
        <f>S5/$S$12*100</f>
        <v>24.142264551045916</v>
      </c>
      <c r="U5" s="171">
        <v>3.11884507431868</v>
      </c>
    </row>
    <row r="6" spans="1:21" ht="16.5" customHeight="1">
      <c r="A6" s="31" t="s">
        <v>84</v>
      </c>
      <c r="B6" s="93">
        <v>358.74700000000001</v>
      </c>
      <c r="C6" s="97">
        <f t="shared" ref="C6:C11" si="0">B6/$B$12*100</f>
        <v>16.79647465384927</v>
      </c>
      <c r="D6" s="173">
        <v>3.0020412118616902</v>
      </c>
      <c r="E6" s="174">
        <v>82799.001000000004</v>
      </c>
      <c r="F6" s="97">
        <f t="shared" ref="F6:F11" si="1">E6/$E$12*100</f>
        <v>18.288205720942248</v>
      </c>
      <c r="G6" s="175">
        <v>3.2334885363190402</v>
      </c>
      <c r="H6" s="174">
        <v>3375.63</v>
      </c>
      <c r="I6" s="96">
        <f t="shared" ref="I6:I11" si="2">H6/$H$12*100</f>
        <v>21.903408488124761</v>
      </c>
      <c r="J6" s="176">
        <v>3.2251650587037299</v>
      </c>
      <c r="L6" s="31" t="s">
        <v>84</v>
      </c>
      <c r="M6" s="172">
        <v>290.67399999999998</v>
      </c>
      <c r="N6" s="97">
        <f t="shared" ref="N6:N11" si="3">M6/$M$12*100</f>
        <v>17.254030900952291</v>
      </c>
      <c r="O6" s="173">
        <v>3.2886609738169601</v>
      </c>
      <c r="P6" s="174">
        <v>63175.548999999999</v>
      </c>
      <c r="Q6" s="97">
        <f t="shared" ref="Q6:Q11" si="4">P6/$P$12*100</f>
        <v>18.693377109888047</v>
      </c>
      <c r="R6" s="175">
        <v>3.5265172132440799</v>
      </c>
      <c r="S6" s="174">
        <v>2748.9989999999998</v>
      </c>
      <c r="T6" s="96">
        <f t="shared" ref="T6:T11" si="5">S6/$S$12*100</f>
        <v>22.159855565088211</v>
      </c>
      <c r="U6" s="176">
        <v>3.4824643768768899</v>
      </c>
    </row>
    <row r="7" spans="1:21" ht="16.5" customHeight="1">
      <c r="A7" s="31" t="s">
        <v>85</v>
      </c>
      <c r="B7" s="93">
        <v>644.76599999999996</v>
      </c>
      <c r="C7" s="97">
        <f t="shared" si="0"/>
        <v>30.187836488287779</v>
      </c>
      <c r="D7" s="173">
        <v>2.1930952468418399</v>
      </c>
      <c r="E7" s="174">
        <v>120414.217</v>
      </c>
      <c r="F7" s="97">
        <f t="shared" si="1"/>
        <v>26.596455822240916</v>
      </c>
      <c r="G7" s="175">
        <v>2.46026055854496</v>
      </c>
      <c r="H7" s="174">
        <v>4175.2219999999998</v>
      </c>
      <c r="I7" s="96">
        <f t="shared" si="2"/>
        <v>27.091711175278459</v>
      </c>
      <c r="J7" s="176">
        <v>2.3490832486487001</v>
      </c>
      <c r="L7" s="31" t="s">
        <v>85</v>
      </c>
      <c r="M7" s="172">
        <v>540.00400000000002</v>
      </c>
      <c r="N7" s="97">
        <f t="shared" si="3"/>
        <v>32.053935689596734</v>
      </c>
      <c r="O7" s="173">
        <v>2.4788004350031199</v>
      </c>
      <c r="P7" s="174">
        <v>96889.069000000003</v>
      </c>
      <c r="Q7" s="97">
        <f t="shared" si="4"/>
        <v>28.669064745966256</v>
      </c>
      <c r="R7" s="175">
        <v>2.72101187774815</v>
      </c>
      <c r="S7" s="174">
        <v>3541.971</v>
      </c>
      <c r="T7" s="96">
        <f t="shared" si="5"/>
        <v>28.552053229459545</v>
      </c>
      <c r="U7" s="176">
        <v>2.6508566440958998</v>
      </c>
    </row>
    <row r="8" spans="1:21" ht="16.5" customHeight="1">
      <c r="A8" s="31" t="s">
        <v>86</v>
      </c>
      <c r="B8" s="93">
        <v>142.77500000000001</v>
      </c>
      <c r="C8" s="97">
        <f t="shared" si="0"/>
        <v>6.6847016663646786</v>
      </c>
      <c r="D8" s="173">
        <v>4.2736218636926102</v>
      </c>
      <c r="E8" s="174">
        <v>34527.786999999997</v>
      </c>
      <c r="F8" s="97">
        <f t="shared" si="1"/>
        <v>7.6263151018558224</v>
      </c>
      <c r="G8" s="175">
        <v>5.7328145580791103</v>
      </c>
      <c r="H8" s="174">
        <v>1393.0930000000001</v>
      </c>
      <c r="I8" s="96">
        <f t="shared" si="2"/>
        <v>9.0393452602765088</v>
      </c>
      <c r="J8" s="176">
        <v>4.8488144757263401</v>
      </c>
      <c r="L8" s="31" t="s">
        <v>86</v>
      </c>
      <c r="M8" s="172">
        <v>115.51900000000001</v>
      </c>
      <c r="N8" s="97">
        <f t="shared" si="3"/>
        <v>6.8570577198067513</v>
      </c>
      <c r="O8" s="173">
        <v>4.4853948898858</v>
      </c>
      <c r="P8" s="174">
        <v>23470.803</v>
      </c>
      <c r="Q8" s="97">
        <f t="shared" si="4"/>
        <v>6.9449111008262339</v>
      </c>
      <c r="R8" s="175">
        <v>5.8208103174488501</v>
      </c>
      <c r="S8" s="174">
        <v>1062.048</v>
      </c>
      <c r="T8" s="96">
        <f t="shared" si="5"/>
        <v>8.5612363930255349</v>
      </c>
      <c r="U8" s="176">
        <v>5.0411271808034197</v>
      </c>
    </row>
    <row r="9" spans="1:21" ht="16.5" customHeight="1">
      <c r="A9" s="31" t="s">
        <v>87</v>
      </c>
      <c r="B9" s="93">
        <v>89.49</v>
      </c>
      <c r="C9" s="97">
        <f t="shared" si="0"/>
        <v>4.1899068613060759</v>
      </c>
      <c r="D9" s="173">
        <v>5.7150402553103197</v>
      </c>
      <c r="E9" s="174">
        <v>19495.084999999999</v>
      </c>
      <c r="F9" s="97">
        <f t="shared" si="1"/>
        <v>4.305971336867402</v>
      </c>
      <c r="G9" s="175">
        <v>6.6047237377672001</v>
      </c>
      <c r="H9" s="174">
        <v>708.49900000000002</v>
      </c>
      <c r="I9" s="96">
        <f t="shared" si="2"/>
        <v>4.5972286685531012</v>
      </c>
      <c r="J9" s="176">
        <v>6.0068489047904299</v>
      </c>
      <c r="L9" s="31" t="s">
        <v>87</v>
      </c>
      <c r="M9" s="172">
        <v>68.111999999999995</v>
      </c>
      <c r="N9" s="97">
        <f t="shared" si="3"/>
        <v>4.0430398065381237</v>
      </c>
      <c r="O9" s="173">
        <v>6.3070914949800496</v>
      </c>
      <c r="P9" s="174">
        <v>13453.847</v>
      </c>
      <c r="Q9" s="97">
        <f t="shared" si="4"/>
        <v>3.9809362883373751</v>
      </c>
      <c r="R9" s="175">
        <v>7.3038361929635398</v>
      </c>
      <c r="S9" s="174">
        <v>535.20600000000002</v>
      </c>
      <c r="T9" s="96">
        <f t="shared" si="5"/>
        <v>4.314329564168121</v>
      </c>
      <c r="U9" s="176">
        <v>6.5560433559903899</v>
      </c>
    </row>
    <row r="10" spans="1:21" ht="16.5" customHeight="1">
      <c r="A10" s="31" t="s">
        <v>88</v>
      </c>
      <c r="B10" s="93">
        <v>215.84899999999999</v>
      </c>
      <c r="C10" s="97">
        <f t="shared" si="0"/>
        <v>10.106014148017154</v>
      </c>
      <c r="D10" s="173">
        <v>3.5918746208189698</v>
      </c>
      <c r="E10" s="174">
        <v>31911.035</v>
      </c>
      <c r="F10" s="97">
        <f t="shared" si="1"/>
        <v>7.0483407504903148</v>
      </c>
      <c r="G10" s="175">
        <v>4.0251940038941996</v>
      </c>
      <c r="H10" s="174">
        <v>1436.3589999999999</v>
      </c>
      <c r="I10" s="96">
        <f t="shared" si="2"/>
        <v>9.320084817528695</v>
      </c>
      <c r="J10" s="176">
        <v>3.77807671822986</v>
      </c>
      <c r="L10" s="31" t="s">
        <v>88</v>
      </c>
      <c r="M10" s="172">
        <v>204.69300000000001</v>
      </c>
      <c r="N10" s="97">
        <f t="shared" si="3"/>
        <v>12.150310475682819</v>
      </c>
      <c r="O10" s="173">
        <v>3.7105636553345702</v>
      </c>
      <c r="P10" s="174">
        <v>29548.985000000001</v>
      </c>
      <c r="Q10" s="97">
        <f t="shared" si="4"/>
        <v>8.7434193855509719</v>
      </c>
      <c r="R10" s="175">
        <v>4.1647473562181698</v>
      </c>
      <c r="S10" s="174">
        <v>1359.829</v>
      </c>
      <c r="T10" s="96">
        <f t="shared" si="5"/>
        <v>10.961667950122331</v>
      </c>
      <c r="U10" s="176">
        <v>3.9303007043560001</v>
      </c>
    </row>
    <row r="11" spans="1:21" ht="16.5" customHeight="1">
      <c r="A11" s="44" t="s">
        <v>89</v>
      </c>
      <c r="B11" s="94">
        <v>34.101999999999997</v>
      </c>
      <c r="C11" s="99">
        <f t="shared" si="0"/>
        <v>1.5966499473042777</v>
      </c>
      <c r="D11" s="178">
        <v>7.8105684894252496</v>
      </c>
      <c r="E11" s="179">
        <v>6350.2939999999999</v>
      </c>
      <c r="F11" s="99">
        <f t="shared" si="1"/>
        <v>1.4026193753287584</v>
      </c>
      <c r="G11" s="180">
        <v>9.1008986526866007</v>
      </c>
      <c r="H11" s="179">
        <v>196.55</v>
      </c>
      <c r="I11" s="96">
        <f t="shared" si="2"/>
        <v>1.2753515457384019</v>
      </c>
      <c r="J11" s="181">
        <v>8.0620231860737199</v>
      </c>
      <c r="L11" s="44" t="s">
        <v>89</v>
      </c>
      <c r="M11" s="177">
        <v>27.795000000000002</v>
      </c>
      <c r="N11" s="99">
        <f t="shared" si="3"/>
        <v>1.6498750796148571</v>
      </c>
      <c r="O11" s="178">
        <v>8.2014463387049101</v>
      </c>
      <c r="P11" s="179">
        <v>4813.1779999999999</v>
      </c>
      <c r="Q11" s="99">
        <f t="shared" si="4"/>
        <v>1.4241989642387871</v>
      </c>
      <c r="R11" s="180">
        <v>9.6202364906894893</v>
      </c>
      <c r="S11" s="179">
        <v>162.33500000000001</v>
      </c>
      <c r="T11" s="96">
        <f t="shared" si="5"/>
        <v>1.3085927470903389</v>
      </c>
      <c r="U11" s="181">
        <v>8.6412723296948801</v>
      </c>
    </row>
    <row r="12" spans="1:21" ht="19.5" customHeight="1">
      <c r="A12" s="287" t="s">
        <v>40</v>
      </c>
      <c r="B12" s="85">
        <v>2135.8470000000002</v>
      </c>
      <c r="C12" s="100">
        <f>SUM(C5:C11)</f>
        <v>99.999999999999986</v>
      </c>
      <c r="D12" s="77">
        <v>1.25268584808898</v>
      </c>
      <c r="E12" s="285">
        <v>452745.35</v>
      </c>
      <c r="F12" s="100">
        <f>SUM(F5:F11)</f>
        <v>99.999999779125275</v>
      </c>
      <c r="G12" s="202">
        <v>1.53739718487007</v>
      </c>
      <c r="H12" s="285">
        <v>15411.437</v>
      </c>
      <c r="I12" s="100">
        <f>SUM(I5:I11)</f>
        <v>100.00000648868757</v>
      </c>
      <c r="J12" s="203">
        <v>1.4458811295196701</v>
      </c>
      <c r="L12" s="287" t="s">
        <v>40</v>
      </c>
      <c r="M12" s="85">
        <v>1684.673</v>
      </c>
      <c r="N12" s="100">
        <f>SUM(N5:N11)</f>
        <v>99.999940641299503</v>
      </c>
      <c r="O12" s="77">
        <v>1.5144941150339699</v>
      </c>
      <c r="P12" s="285">
        <v>337956.853</v>
      </c>
      <c r="Q12" s="100">
        <f>SUM(Q5:Q11)</f>
        <v>99.999999999999986</v>
      </c>
      <c r="R12" s="202">
        <v>1.6866898826163801</v>
      </c>
      <c r="S12" s="285">
        <v>12405.311</v>
      </c>
      <c r="T12" s="100">
        <f>SUM(T5:T11)</f>
        <v>100</v>
      </c>
      <c r="U12" s="203">
        <v>1.62802003553119</v>
      </c>
    </row>
    <row r="13" spans="1:21" ht="13.5" customHeight="1"/>
    <row r="14" spans="1:21" ht="24.75" customHeight="1">
      <c r="A14" s="731" t="s">
        <v>90</v>
      </c>
      <c r="B14" s="732"/>
      <c r="C14" s="732"/>
      <c r="D14" s="732"/>
      <c r="E14" s="732"/>
      <c r="F14" s="732"/>
      <c r="G14" s="732"/>
      <c r="H14" s="732"/>
      <c r="I14" s="732"/>
      <c r="J14" s="733"/>
      <c r="L14" s="734" t="s">
        <v>90</v>
      </c>
      <c r="M14" s="735"/>
      <c r="N14" s="735"/>
      <c r="O14" s="735"/>
      <c r="P14" s="735"/>
      <c r="Q14" s="735"/>
      <c r="R14" s="735"/>
      <c r="S14" s="735"/>
      <c r="T14" s="735"/>
      <c r="U14" s="736"/>
    </row>
    <row r="15" spans="1:21" ht="21" customHeight="1">
      <c r="A15" s="685" t="s">
        <v>77</v>
      </c>
      <c r="B15" s="626" t="s">
        <v>78</v>
      </c>
      <c r="C15" s="627"/>
      <c r="D15" s="677" t="s">
        <v>232</v>
      </c>
      <c r="E15" s="626" t="s">
        <v>79</v>
      </c>
      <c r="F15" s="627"/>
      <c r="G15" s="677" t="s">
        <v>232</v>
      </c>
      <c r="H15" s="626" t="s">
        <v>129</v>
      </c>
      <c r="I15" s="627"/>
      <c r="J15" s="730" t="s">
        <v>232</v>
      </c>
      <c r="L15" s="685" t="s">
        <v>77</v>
      </c>
      <c r="M15" s="626" t="s">
        <v>78</v>
      </c>
      <c r="N15" s="627"/>
      <c r="O15" s="677" t="s">
        <v>232</v>
      </c>
      <c r="P15" s="626" t="s">
        <v>79</v>
      </c>
      <c r="Q15" s="627"/>
      <c r="R15" s="677" t="s">
        <v>232</v>
      </c>
      <c r="S15" s="626" t="s">
        <v>129</v>
      </c>
      <c r="T15" s="627"/>
      <c r="U15" s="730" t="s">
        <v>232</v>
      </c>
    </row>
    <row r="16" spans="1:21" ht="21" customHeight="1">
      <c r="A16" s="686"/>
      <c r="B16" s="86" t="s">
        <v>23</v>
      </c>
      <c r="C16" s="165" t="s">
        <v>24</v>
      </c>
      <c r="D16" s="678"/>
      <c r="E16" s="86" t="s">
        <v>81</v>
      </c>
      <c r="F16" s="165" t="s">
        <v>24</v>
      </c>
      <c r="G16" s="678"/>
      <c r="H16" s="86" t="s">
        <v>81</v>
      </c>
      <c r="I16" s="165" t="s">
        <v>24</v>
      </c>
      <c r="J16" s="681"/>
      <c r="L16" s="686"/>
      <c r="M16" s="86" t="s">
        <v>23</v>
      </c>
      <c r="N16" s="165" t="s">
        <v>24</v>
      </c>
      <c r="O16" s="678"/>
      <c r="P16" s="86" t="s">
        <v>81</v>
      </c>
      <c r="Q16" s="165" t="s">
        <v>24</v>
      </c>
      <c r="R16" s="678"/>
      <c r="S16" s="86" t="s">
        <v>81</v>
      </c>
      <c r="T16" s="165" t="s">
        <v>24</v>
      </c>
      <c r="U16" s="681"/>
    </row>
    <row r="17" spans="1:21" ht="16.5" customHeight="1">
      <c r="A17" s="16" t="s">
        <v>83</v>
      </c>
      <c r="B17" s="167">
        <v>418.78300000000002</v>
      </c>
      <c r="C17" s="96">
        <f>B17/$B$24*100</f>
        <v>41.602227617530076</v>
      </c>
      <c r="D17" s="168">
        <v>3.6973126828781</v>
      </c>
      <c r="E17" s="169">
        <v>99623.817999999999</v>
      </c>
      <c r="F17" s="96">
        <f>E17/$E$24*100</f>
        <v>42.885429281159098</v>
      </c>
      <c r="G17" s="170">
        <v>3.9058213996496201</v>
      </c>
      <c r="H17" s="169">
        <v>2551.8939999999998</v>
      </c>
      <c r="I17" s="96">
        <f>H17/$H$24*100</f>
        <v>34.858782599335605</v>
      </c>
      <c r="J17" s="171">
        <v>3.8660580809418601</v>
      </c>
      <c r="L17" s="16" t="s">
        <v>83</v>
      </c>
      <c r="M17" s="167">
        <v>228.09700000000001</v>
      </c>
      <c r="N17" s="96">
        <f>M17/$M$24*100</f>
        <v>36.695141570141573</v>
      </c>
      <c r="O17" s="168">
        <v>4.7557229503297398</v>
      </c>
      <c r="P17" s="169">
        <v>54113.341</v>
      </c>
      <c r="Q17" s="96">
        <f>P17/$P$24*100</f>
        <v>40.546307644423777</v>
      </c>
      <c r="R17" s="170">
        <v>4.8602031133439603</v>
      </c>
      <c r="S17" s="169">
        <v>1538.8889999999999</v>
      </c>
      <c r="T17" s="96">
        <f>S17/$S$24*100</f>
        <v>32.407617413432881</v>
      </c>
      <c r="U17" s="171">
        <v>4.8390706207510803</v>
      </c>
    </row>
    <row r="18" spans="1:21" ht="16.5" customHeight="1">
      <c r="A18" s="31" t="s">
        <v>84</v>
      </c>
      <c r="B18" s="172">
        <v>194.92</v>
      </c>
      <c r="C18" s="97">
        <f t="shared" ref="C18:C23" si="6">B18/$B$24*100</f>
        <v>19.363503788857141</v>
      </c>
      <c r="D18" s="173">
        <v>4.4562418348047199</v>
      </c>
      <c r="E18" s="174">
        <v>45280.962</v>
      </c>
      <c r="F18" s="97">
        <f t="shared" ref="F18:F23" si="7">E18/$E$24*100</f>
        <v>19.492261314797759</v>
      </c>
      <c r="G18" s="175">
        <v>4.6809304031521002</v>
      </c>
      <c r="H18" s="174">
        <v>1849.15</v>
      </c>
      <c r="I18" s="96">
        <f t="shared" ref="I18:I23" si="8">H18/$H$24*100</f>
        <v>25.259324189626</v>
      </c>
      <c r="J18" s="176">
        <v>4.74229853098256</v>
      </c>
      <c r="L18" s="31" t="s">
        <v>84</v>
      </c>
      <c r="M18" s="172">
        <v>137.61500000000001</v>
      </c>
      <c r="N18" s="97">
        <f t="shared" ref="N18:N23" si="9">M18/$M$24*100</f>
        <v>22.138835263835261</v>
      </c>
      <c r="O18" s="173">
        <v>5.3896783841820604</v>
      </c>
      <c r="P18" s="174">
        <v>28797.148000000001</v>
      </c>
      <c r="Q18" s="97">
        <f t="shared" ref="Q18:Q23" si="10">P18/$P$24*100</f>
        <v>21.577267278507215</v>
      </c>
      <c r="R18" s="175">
        <v>5.7367228477403698</v>
      </c>
      <c r="S18" s="174">
        <v>1316.982</v>
      </c>
      <c r="T18" s="96">
        <f t="shared" ref="T18:T23" si="11">S18/$S$24*100</f>
        <v>27.73445569912948</v>
      </c>
      <c r="U18" s="176">
        <v>5.6698975567862702</v>
      </c>
    </row>
    <row r="19" spans="1:21" ht="16.5" customHeight="1">
      <c r="A19" s="31" t="s">
        <v>85</v>
      </c>
      <c r="B19" s="172">
        <v>265.18700000000001</v>
      </c>
      <c r="C19" s="97">
        <f t="shared" si="6"/>
        <v>26.343881999054279</v>
      </c>
      <c r="D19" s="173">
        <v>3.7938992996301102</v>
      </c>
      <c r="E19" s="174">
        <v>53474.77</v>
      </c>
      <c r="F19" s="97">
        <f t="shared" si="7"/>
        <v>23.019479811155684</v>
      </c>
      <c r="G19" s="175">
        <v>4.1611110954727399</v>
      </c>
      <c r="H19" s="174">
        <v>1739.192</v>
      </c>
      <c r="I19" s="96">
        <f t="shared" si="8"/>
        <v>23.757301763515137</v>
      </c>
      <c r="J19" s="176">
        <v>4.0164952567134602</v>
      </c>
      <c r="L19" s="31" t="s">
        <v>85</v>
      </c>
      <c r="M19" s="172">
        <v>176.69499999999999</v>
      </c>
      <c r="N19" s="97">
        <f t="shared" si="9"/>
        <v>28.425836550836546</v>
      </c>
      <c r="O19" s="173">
        <v>4.8103890141157502</v>
      </c>
      <c r="P19" s="174">
        <v>33001.406000000003</v>
      </c>
      <c r="Q19" s="97">
        <f t="shared" si="10"/>
        <v>24.727454184995391</v>
      </c>
      <c r="R19" s="175">
        <v>5.1764064849792204</v>
      </c>
      <c r="S19" s="174">
        <v>1192.2460000000001</v>
      </c>
      <c r="T19" s="96">
        <f t="shared" si="11"/>
        <v>25.107627795569208</v>
      </c>
      <c r="U19" s="176">
        <v>5.1919419097399802</v>
      </c>
    </row>
    <row r="20" spans="1:21" ht="16.5" customHeight="1">
      <c r="A20" s="31" t="s">
        <v>86</v>
      </c>
      <c r="B20" s="172">
        <v>51.792999999999999</v>
      </c>
      <c r="C20" s="97">
        <f t="shared" si="6"/>
        <v>5.1451567398741949</v>
      </c>
      <c r="D20" s="173">
        <v>7.7579609823020101</v>
      </c>
      <c r="E20" s="174">
        <v>17441.252</v>
      </c>
      <c r="F20" s="97">
        <f t="shared" si="7"/>
        <v>7.5079995350195743</v>
      </c>
      <c r="G20" s="175">
        <v>9.1633596427670394</v>
      </c>
      <c r="H20" s="174">
        <v>606.12400000000002</v>
      </c>
      <c r="I20" s="96">
        <f t="shared" si="8"/>
        <v>8.2796325961186863</v>
      </c>
      <c r="J20" s="176">
        <v>8.5827534378428503</v>
      </c>
      <c r="L20" s="31" t="s">
        <v>86</v>
      </c>
      <c r="M20" s="172">
        <v>29.863</v>
      </c>
      <c r="N20" s="97">
        <f t="shared" si="9"/>
        <v>4.804214929214929</v>
      </c>
      <c r="O20" s="173">
        <v>9.00709651027638</v>
      </c>
      <c r="P20" s="174">
        <v>8072.6080000000002</v>
      </c>
      <c r="Q20" s="97">
        <f t="shared" si="10"/>
        <v>6.0486830310631996</v>
      </c>
      <c r="R20" s="175">
        <v>11.000924409167499</v>
      </c>
      <c r="S20" s="174">
        <v>326.82600000000002</v>
      </c>
      <c r="T20" s="96">
        <f t="shared" si="11"/>
        <v>6.882661432216759</v>
      </c>
      <c r="U20" s="176">
        <v>10.096080040018901</v>
      </c>
    </row>
    <row r="21" spans="1:21" ht="16.5" customHeight="1">
      <c r="A21" s="31" t="s">
        <v>87</v>
      </c>
      <c r="B21" s="172">
        <v>36.365000000000002</v>
      </c>
      <c r="C21" s="97">
        <f t="shared" si="6"/>
        <v>3.6125272690426335</v>
      </c>
      <c r="D21" s="173">
        <v>8.7954421640985601</v>
      </c>
      <c r="E21" s="174">
        <v>9048.2810000000009</v>
      </c>
      <c r="F21" s="97">
        <f t="shared" si="7"/>
        <v>3.895046613667783</v>
      </c>
      <c r="G21" s="175">
        <v>9.33355379385746</v>
      </c>
      <c r="H21" s="174">
        <v>309.012</v>
      </c>
      <c r="I21" s="96">
        <f t="shared" si="8"/>
        <v>4.2210930895193508</v>
      </c>
      <c r="J21" s="176">
        <v>8.9939814270656999</v>
      </c>
      <c r="L21" s="31" t="s">
        <v>87</v>
      </c>
      <c r="M21" s="172">
        <v>20.155999999999999</v>
      </c>
      <c r="N21" s="97">
        <f t="shared" si="9"/>
        <v>3.2425997425997424</v>
      </c>
      <c r="O21" s="173">
        <v>10.972281954479399</v>
      </c>
      <c r="P21" s="174">
        <v>4432.5929999999998</v>
      </c>
      <c r="Q21" s="97">
        <f t="shared" si="10"/>
        <v>3.3212748671444867</v>
      </c>
      <c r="R21" s="175">
        <v>11.556658809331299</v>
      </c>
      <c r="S21" s="174">
        <v>178.666</v>
      </c>
      <c r="T21" s="96">
        <f t="shared" si="11"/>
        <v>3.7625451691372152</v>
      </c>
      <c r="U21" s="176">
        <v>11.485369120141</v>
      </c>
    </row>
    <row r="22" spans="1:21" ht="16.5" customHeight="1">
      <c r="A22" s="31" t="s">
        <v>88</v>
      </c>
      <c r="B22" s="172">
        <v>32.53</v>
      </c>
      <c r="C22" s="97">
        <f t="shared" si="6"/>
        <v>3.2315553983763747</v>
      </c>
      <c r="D22" s="173">
        <v>8.4663209862740594</v>
      </c>
      <c r="E22" s="174">
        <v>6042.0379999999996</v>
      </c>
      <c r="F22" s="97">
        <f t="shared" si="7"/>
        <v>2.6009381949512909</v>
      </c>
      <c r="G22" s="175">
        <v>9.2148225586405008</v>
      </c>
      <c r="H22" s="174">
        <v>225.61500000000001</v>
      </c>
      <c r="I22" s="96">
        <f t="shared" si="8"/>
        <v>3.0818929924789602</v>
      </c>
      <c r="J22" s="176">
        <v>8.6361601911730794</v>
      </c>
      <c r="L22" s="31" t="s">
        <v>88</v>
      </c>
      <c r="M22" s="172">
        <v>25.547000000000001</v>
      </c>
      <c r="N22" s="97">
        <f t="shared" si="9"/>
        <v>4.1098777348777347</v>
      </c>
      <c r="O22" s="173">
        <v>9.4864907811782899</v>
      </c>
      <c r="P22" s="174">
        <v>4439.9399999999996</v>
      </c>
      <c r="Q22" s="97">
        <f t="shared" si="10"/>
        <v>3.326779863080028</v>
      </c>
      <c r="R22" s="175">
        <v>10.5250403412404</v>
      </c>
      <c r="S22" s="174">
        <v>174.774</v>
      </c>
      <c r="T22" s="96">
        <f t="shared" si="11"/>
        <v>3.6805831517512431</v>
      </c>
      <c r="U22" s="176">
        <v>9.8210185633825198</v>
      </c>
    </row>
    <row r="23" spans="1:21" ht="16.5" customHeight="1">
      <c r="A23" s="44" t="s">
        <v>89</v>
      </c>
      <c r="B23" s="177">
        <v>7.0579999999999998</v>
      </c>
      <c r="C23" s="99">
        <f t="shared" si="6"/>
        <v>0.70114718726530745</v>
      </c>
      <c r="D23" s="178">
        <v>16.856967597331899</v>
      </c>
      <c r="E23" s="179">
        <v>1391.1310000000001</v>
      </c>
      <c r="F23" s="99">
        <f t="shared" si="7"/>
        <v>0.59884524924881055</v>
      </c>
      <c r="G23" s="180">
        <v>19.805257009472001</v>
      </c>
      <c r="H23" s="179">
        <v>39.677</v>
      </c>
      <c r="I23" s="96">
        <f t="shared" si="8"/>
        <v>0.54198642937121955</v>
      </c>
      <c r="J23" s="181">
        <v>18.158435979212999</v>
      </c>
      <c r="L23" s="44" t="s">
        <v>89</v>
      </c>
      <c r="M23" s="177">
        <v>3.6259999999999999</v>
      </c>
      <c r="N23" s="99">
        <f t="shared" si="9"/>
        <v>0.58333333333333326</v>
      </c>
      <c r="O23" s="178">
        <v>22.214924906465001</v>
      </c>
      <c r="P23" s="179">
        <v>603.55399999999997</v>
      </c>
      <c r="Q23" s="99">
        <f t="shared" si="10"/>
        <v>0.45223388007076754</v>
      </c>
      <c r="R23" s="180">
        <v>28.2168962377859</v>
      </c>
      <c r="S23" s="179">
        <v>20.158000000000001</v>
      </c>
      <c r="T23" s="96">
        <f t="shared" si="11"/>
        <v>0.42450933876321167</v>
      </c>
      <c r="U23" s="181">
        <v>24.628900612258899</v>
      </c>
    </row>
    <row r="24" spans="1:21" ht="19.5" customHeight="1">
      <c r="A24" s="287" t="s">
        <v>40</v>
      </c>
      <c r="B24" s="85">
        <v>1006.636</v>
      </c>
      <c r="C24" s="100">
        <f>SUM(C17:C23)</f>
        <v>100</v>
      </c>
      <c r="D24" s="77">
        <v>2.5043705378500301</v>
      </c>
      <c r="E24" s="285">
        <v>232302.25200000001</v>
      </c>
      <c r="F24" s="100">
        <f>SUM(F17:F23)</f>
        <v>100.00000000000001</v>
      </c>
      <c r="G24" s="202">
        <v>2.78982321559138</v>
      </c>
      <c r="H24" s="285">
        <v>7320.6629999999996</v>
      </c>
      <c r="I24" s="100">
        <f>SUM(I17:I23)</f>
        <v>100.00001365996496</v>
      </c>
      <c r="J24" s="203">
        <v>2.8090660711026301</v>
      </c>
      <c r="L24" s="287" t="s">
        <v>40</v>
      </c>
      <c r="M24" s="85">
        <v>621.6</v>
      </c>
      <c r="N24" s="100">
        <f>SUM(N17:N23)</f>
        <v>99.999839124839113</v>
      </c>
      <c r="O24" s="77">
        <v>3.2300211900063198</v>
      </c>
      <c r="P24" s="285">
        <v>133460.58900000001</v>
      </c>
      <c r="Q24" s="100">
        <f>SUM(Q17:Q23)</f>
        <v>100.00000074928487</v>
      </c>
      <c r="R24" s="202">
        <v>3.3996148991114201</v>
      </c>
      <c r="S24" s="285">
        <v>4748.5410000000002</v>
      </c>
      <c r="T24" s="100">
        <f>SUM(T17:T23)</f>
        <v>100</v>
      </c>
      <c r="U24" s="203">
        <v>3.46606885483583</v>
      </c>
    </row>
    <row r="25" spans="1:21" ht="12.75" customHeight="1"/>
    <row r="26" spans="1:21" ht="30" customHeight="1">
      <c r="A26" s="290" t="s">
        <v>22</v>
      </c>
      <c r="B26" s="288"/>
      <c r="C26" s="288"/>
      <c r="D26" s="288"/>
      <c r="E26" s="288"/>
      <c r="F26" s="288"/>
      <c r="G26" s="288"/>
      <c r="H26" s="288"/>
      <c r="I26" s="288"/>
      <c r="J26" s="289"/>
      <c r="L26" s="290" t="s">
        <v>22</v>
      </c>
      <c r="M26" s="288"/>
      <c r="N26" s="288"/>
      <c r="O26" s="288"/>
      <c r="P26" s="288"/>
      <c r="Q26" s="288"/>
      <c r="R26" s="288"/>
      <c r="S26" s="288"/>
      <c r="T26" s="288"/>
      <c r="U26" s="289"/>
    </row>
    <row r="27" spans="1:21" ht="21" customHeight="1">
      <c r="A27" s="685" t="s">
        <v>77</v>
      </c>
      <c r="B27" s="626" t="s">
        <v>78</v>
      </c>
      <c r="C27" s="627"/>
      <c r="D27" s="677" t="s">
        <v>232</v>
      </c>
      <c r="E27" s="626" t="s">
        <v>79</v>
      </c>
      <c r="F27" s="627"/>
      <c r="G27" s="677" t="s">
        <v>232</v>
      </c>
      <c r="H27" s="626" t="s">
        <v>129</v>
      </c>
      <c r="I27" s="627"/>
      <c r="J27" s="730" t="s">
        <v>232</v>
      </c>
      <c r="L27" s="685" t="s">
        <v>77</v>
      </c>
      <c r="M27" s="626" t="s">
        <v>78</v>
      </c>
      <c r="N27" s="627"/>
      <c r="O27" s="677" t="s">
        <v>232</v>
      </c>
      <c r="P27" s="626" t="s">
        <v>79</v>
      </c>
      <c r="Q27" s="627"/>
      <c r="R27" s="677" t="s">
        <v>232</v>
      </c>
      <c r="S27" s="626" t="s">
        <v>129</v>
      </c>
      <c r="T27" s="627"/>
      <c r="U27" s="730" t="s">
        <v>232</v>
      </c>
    </row>
    <row r="28" spans="1:21" ht="21" customHeight="1">
      <c r="A28" s="686"/>
      <c r="B28" s="86" t="s">
        <v>23</v>
      </c>
      <c r="C28" s="165" t="s">
        <v>24</v>
      </c>
      <c r="D28" s="678"/>
      <c r="E28" s="86" t="s">
        <v>81</v>
      </c>
      <c r="F28" s="165" t="s">
        <v>24</v>
      </c>
      <c r="G28" s="678"/>
      <c r="H28" s="86" t="s">
        <v>81</v>
      </c>
      <c r="I28" s="165" t="s">
        <v>24</v>
      </c>
      <c r="J28" s="681"/>
      <c r="L28" s="686"/>
      <c r="M28" s="86" t="s">
        <v>23</v>
      </c>
      <c r="N28" s="165" t="s">
        <v>24</v>
      </c>
      <c r="O28" s="678"/>
      <c r="P28" s="86" t="s">
        <v>81</v>
      </c>
      <c r="Q28" s="165" t="s">
        <v>24</v>
      </c>
      <c r="R28" s="678"/>
      <c r="S28" s="86" t="s">
        <v>81</v>
      </c>
      <c r="T28" s="165" t="s">
        <v>24</v>
      </c>
      <c r="U28" s="681"/>
    </row>
    <row r="29" spans="1:21" ht="16.5" customHeight="1">
      <c r="A29" s="16" t="s">
        <v>83</v>
      </c>
      <c r="B29" s="167">
        <v>231.33500000000001</v>
      </c>
      <c r="C29" s="96">
        <f>B29/$B$36*100</f>
        <v>20.486428134334506</v>
      </c>
      <c r="D29" s="168">
        <v>3.8561743135971698</v>
      </c>
      <c r="E29" s="169">
        <v>57624.112000000001</v>
      </c>
      <c r="F29" s="96">
        <f>E29/$E$36*100</f>
        <v>26.140129940199486</v>
      </c>
      <c r="G29" s="170">
        <v>4.1156840364036196</v>
      </c>
      <c r="H29" s="169">
        <v>1574.191</v>
      </c>
      <c r="I29" s="96">
        <f>H29/$H$36*100</f>
        <v>19.456618118365437</v>
      </c>
      <c r="J29" s="171">
        <v>3.9774983839770202</v>
      </c>
      <c r="L29" s="16" t="s">
        <v>83</v>
      </c>
      <c r="M29" s="167">
        <v>209.77799999999999</v>
      </c>
      <c r="N29" s="96">
        <f>M29/$M$36*100</f>
        <v>19.733169782319742</v>
      </c>
      <c r="O29" s="168">
        <v>3.97594759946579</v>
      </c>
      <c r="P29" s="169">
        <v>52492.080999999998</v>
      </c>
      <c r="Q29" s="96">
        <f>P29/$P$36*100</f>
        <v>25.668968211565957</v>
      </c>
      <c r="R29" s="170">
        <v>4.2118321779116004</v>
      </c>
      <c r="S29" s="169">
        <v>1456.0340000000001</v>
      </c>
      <c r="T29" s="96">
        <f>S29/$S$36*100</f>
        <v>19.01629786663278</v>
      </c>
      <c r="U29" s="171">
        <v>4.0957606372197199</v>
      </c>
    </row>
    <row r="30" spans="1:21" ht="16.5" customHeight="1">
      <c r="A30" s="31" t="s">
        <v>84</v>
      </c>
      <c r="B30" s="172">
        <v>163.827</v>
      </c>
      <c r="C30" s="97">
        <f t="shared" ref="C30:C35" si="12">B30/$B$36*100</f>
        <v>14.508094589939347</v>
      </c>
      <c r="D30" s="173">
        <v>3.88540233683019</v>
      </c>
      <c r="E30" s="174">
        <v>37518.04</v>
      </c>
      <c r="F30" s="97">
        <f t="shared" ref="F30:F35" si="13">E30/$E$36*100</f>
        <v>17.019376206640754</v>
      </c>
      <c r="G30" s="175">
        <v>4.2863960401898904</v>
      </c>
      <c r="H30" s="174">
        <v>1526.48</v>
      </c>
      <c r="I30" s="96">
        <f t="shared" ref="I30:I35" si="14">H30/$H$36*100</f>
        <v>18.866921755569983</v>
      </c>
      <c r="J30" s="176">
        <v>4.0957758447517199</v>
      </c>
      <c r="L30" s="31" t="s">
        <v>84</v>
      </c>
      <c r="M30" s="172">
        <v>153.059</v>
      </c>
      <c r="N30" s="97">
        <f t="shared" ref="N30:N35" si="15">M30/$M$36*100</f>
        <v>14.397788298639885</v>
      </c>
      <c r="O30" s="173">
        <v>3.9930372454907199</v>
      </c>
      <c r="P30" s="174">
        <v>34378.400999999998</v>
      </c>
      <c r="Q30" s="97">
        <f t="shared" ref="Q30:Q35" si="16">P30/$P$36*100</f>
        <v>16.811261158296759</v>
      </c>
      <c r="R30" s="175">
        <v>4.3742705700027997</v>
      </c>
      <c r="S30" s="174">
        <v>1432.0160000000001</v>
      </c>
      <c r="T30" s="96">
        <f t="shared" ref="T30:T35" si="17">S30/$S$36*100</f>
        <v>18.702614640718558</v>
      </c>
      <c r="U30" s="176">
        <v>4.1982330007272699</v>
      </c>
    </row>
    <row r="31" spans="1:21" ht="16.5" customHeight="1">
      <c r="A31" s="31" t="s">
        <v>85</v>
      </c>
      <c r="B31" s="172">
        <v>379.57900000000001</v>
      </c>
      <c r="C31" s="97">
        <f t="shared" si="12"/>
        <v>33.614532624992137</v>
      </c>
      <c r="D31" s="173">
        <v>2.8657258191926198</v>
      </c>
      <c r="E31" s="174">
        <v>66939.447</v>
      </c>
      <c r="F31" s="97">
        <f t="shared" si="13"/>
        <v>30.36586217077144</v>
      </c>
      <c r="G31" s="175">
        <v>3.1686688127146598</v>
      </c>
      <c r="H31" s="174">
        <v>2436.0300000000002</v>
      </c>
      <c r="I31" s="96">
        <f t="shared" si="14"/>
        <v>30.108738669501832</v>
      </c>
      <c r="J31" s="176">
        <v>3.0598721667154001</v>
      </c>
      <c r="L31" s="31" t="s">
        <v>85</v>
      </c>
      <c r="M31" s="172">
        <v>363.30900000000003</v>
      </c>
      <c r="N31" s="97">
        <f t="shared" si="15"/>
        <v>34.175357665936396</v>
      </c>
      <c r="O31" s="173">
        <v>2.9233940383503199</v>
      </c>
      <c r="P31" s="174">
        <v>63887.663</v>
      </c>
      <c r="Q31" s="97">
        <f t="shared" si="16"/>
        <v>31.241481751471024</v>
      </c>
      <c r="R31" s="175">
        <v>3.24038155881248</v>
      </c>
      <c r="S31" s="174">
        <v>2349.7249999999999</v>
      </c>
      <c r="T31" s="96">
        <f t="shared" si="17"/>
        <v>30.688205429731518</v>
      </c>
      <c r="U31" s="176">
        <v>3.1220481220374601</v>
      </c>
    </row>
    <row r="32" spans="1:21" ht="16.5" customHeight="1">
      <c r="A32" s="31" t="s">
        <v>86</v>
      </c>
      <c r="B32" s="172">
        <v>90.981999999999999</v>
      </c>
      <c r="C32" s="97">
        <f t="shared" si="12"/>
        <v>8.0571301554802428</v>
      </c>
      <c r="D32" s="173">
        <v>4.9390321625576199</v>
      </c>
      <c r="E32" s="174">
        <v>17086.535</v>
      </c>
      <c r="F32" s="97">
        <f t="shared" si="13"/>
        <v>7.7509957138734986</v>
      </c>
      <c r="G32" s="175">
        <v>6.6502836271992098</v>
      </c>
      <c r="H32" s="174">
        <v>786.96900000000005</v>
      </c>
      <c r="I32" s="96">
        <f t="shared" si="14"/>
        <v>9.7267455499313176</v>
      </c>
      <c r="J32" s="176">
        <v>5.5129719015997098</v>
      </c>
      <c r="L32" s="31" t="s">
        <v>86</v>
      </c>
      <c r="M32" s="172">
        <v>85.656000000000006</v>
      </c>
      <c r="N32" s="97">
        <f t="shared" si="15"/>
        <v>8.0573958702741955</v>
      </c>
      <c r="O32" s="173">
        <v>5.03397632163054</v>
      </c>
      <c r="P32" s="174">
        <v>15398.196</v>
      </c>
      <c r="Q32" s="97">
        <f t="shared" si="16"/>
        <v>7.5298177574530172</v>
      </c>
      <c r="R32" s="175">
        <v>6.7518684125237298</v>
      </c>
      <c r="S32" s="174">
        <v>735.22299999999996</v>
      </c>
      <c r="T32" s="96">
        <f t="shared" si="17"/>
        <v>9.6022617372941497</v>
      </c>
      <c r="U32" s="176">
        <v>5.62864974016947</v>
      </c>
    </row>
    <row r="33" spans="1:21" ht="16.5" customHeight="1">
      <c r="A33" s="31" t="s">
        <v>87</v>
      </c>
      <c r="B33" s="172">
        <v>53.125</v>
      </c>
      <c r="C33" s="97">
        <f t="shared" si="12"/>
        <v>4.7046123355156828</v>
      </c>
      <c r="D33" s="173">
        <v>7.1312726819467303</v>
      </c>
      <c r="E33" s="174">
        <v>10446.805</v>
      </c>
      <c r="F33" s="97">
        <f t="shared" si="13"/>
        <v>4.73900300901688</v>
      </c>
      <c r="G33" s="175">
        <v>8.2836108603714305</v>
      </c>
      <c r="H33" s="174">
        <v>399.48700000000002</v>
      </c>
      <c r="I33" s="96">
        <f t="shared" si="14"/>
        <v>4.9375622159264365</v>
      </c>
      <c r="J33" s="176">
        <v>7.4280523277179302</v>
      </c>
      <c r="L33" s="31" t="s">
        <v>87</v>
      </c>
      <c r="M33" s="172">
        <v>47.956000000000003</v>
      </c>
      <c r="N33" s="97">
        <f t="shared" si="15"/>
        <v>4.5110730871727522</v>
      </c>
      <c r="O33" s="173">
        <v>7.4135683635549796</v>
      </c>
      <c r="P33" s="174">
        <v>9021.2540000000008</v>
      </c>
      <c r="Q33" s="97">
        <f t="shared" si="16"/>
        <v>4.4114517417296195</v>
      </c>
      <c r="R33" s="175">
        <v>8.5562461722202308</v>
      </c>
      <c r="S33" s="174">
        <v>356.54</v>
      </c>
      <c r="T33" s="96">
        <f t="shared" si="17"/>
        <v>4.6565333236512689</v>
      </c>
      <c r="U33" s="176">
        <v>7.5727288004592097</v>
      </c>
    </row>
    <row r="34" spans="1:21" ht="16.5" customHeight="1">
      <c r="A34" s="31" t="s">
        <v>88</v>
      </c>
      <c r="B34" s="172">
        <v>183.31899999999999</v>
      </c>
      <c r="C34" s="97">
        <f t="shared" si="12"/>
        <v>16.234255599706344</v>
      </c>
      <c r="D34" s="173">
        <v>3.9314013854268701</v>
      </c>
      <c r="E34" s="174">
        <v>25868.995999999999</v>
      </c>
      <c r="F34" s="97">
        <f t="shared" si="13"/>
        <v>11.734999349968305</v>
      </c>
      <c r="G34" s="175">
        <v>4.4252237679588404</v>
      </c>
      <c r="H34" s="174">
        <v>1210.7439999999999</v>
      </c>
      <c r="I34" s="96">
        <f t="shared" si="14"/>
        <v>14.96450154212687</v>
      </c>
      <c r="J34" s="176">
        <v>4.1871884750415802</v>
      </c>
      <c r="L34" s="31" t="s">
        <v>88</v>
      </c>
      <c r="M34" s="172">
        <v>179.14599999999999</v>
      </c>
      <c r="N34" s="97">
        <f t="shared" si="15"/>
        <v>16.851711970861828</v>
      </c>
      <c r="O34" s="173">
        <v>3.9784068229908698</v>
      </c>
      <c r="P34" s="174">
        <v>25109.044999999998</v>
      </c>
      <c r="Q34" s="97">
        <f t="shared" si="16"/>
        <v>12.278485928720926</v>
      </c>
      <c r="R34" s="175">
        <v>4.4818530872465097</v>
      </c>
      <c r="S34" s="174">
        <v>1185.0550000000001</v>
      </c>
      <c r="T34" s="96">
        <f t="shared" si="17"/>
        <v>15.477220221741049</v>
      </c>
      <c r="U34" s="176">
        <v>4.24541682157537</v>
      </c>
    </row>
    <row r="35" spans="1:21" ht="16.5" customHeight="1">
      <c r="A35" s="44" t="s">
        <v>89</v>
      </c>
      <c r="B35" s="177">
        <v>27.044</v>
      </c>
      <c r="C35" s="99">
        <f t="shared" si="12"/>
        <v>2.3949465600317388</v>
      </c>
      <c r="D35" s="178">
        <v>8.4940282007149506</v>
      </c>
      <c r="E35" s="179">
        <v>4959.1629999999996</v>
      </c>
      <c r="F35" s="99">
        <f t="shared" si="13"/>
        <v>2.2496340631614329</v>
      </c>
      <c r="G35" s="180">
        <v>9.8976154149698896</v>
      </c>
      <c r="H35" s="179">
        <v>156.87299999999999</v>
      </c>
      <c r="I35" s="96">
        <f t="shared" si="14"/>
        <v>1.9389121485781209</v>
      </c>
      <c r="J35" s="181">
        <v>8.8537467203644606</v>
      </c>
      <c r="L35" s="44" t="s">
        <v>89</v>
      </c>
      <c r="M35" s="177">
        <v>24.169</v>
      </c>
      <c r="N35" s="99">
        <f t="shared" si="15"/>
        <v>2.2735033247951928</v>
      </c>
      <c r="O35" s="178">
        <v>8.7309380643461196</v>
      </c>
      <c r="P35" s="179">
        <v>4209.6239999999998</v>
      </c>
      <c r="Q35" s="99">
        <f t="shared" si="16"/>
        <v>2.0585334507626998</v>
      </c>
      <c r="R35" s="180">
        <v>10.1958715545003</v>
      </c>
      <c r="S35" s="179">
        <v>142.17699999999999</v>
      </c>
      <c r="T35" s="96">
        <f t="shared" si="17"/>
        <v>1.8568798405698277</v>
      </c>
      <c r="U35" s="181">
        <v>9.1696306298769592</v>
      </c>
    </row>
    <row r="36" spans="1:21" ht="19.5" customHeight="1">
      <c r="A36" s="284" t="s">
        <v>40</v>
      </c>
      <c r="B36" s="85">
        <v>1129.211</v>
      </c>
      <c r="C36" s="100">
        <f>SUM(C29:C35)</f>
        <v>99.999999999999986</v>
      </c>
      <c r="D36" s="77">
        <v>1.8434481519836401</v>
      </c>
      <c r="E36" s="285">
        <v>220443.09700000001</v>
      </c>
      <c r="F36" s="100">
        <f>SUM(F29:F35)</f>
        <v>100.0000004536318</v>
      </c>
      <c r="G36" s="202">
        <v>2.0782227982750499</v>
      </c>
      <c r="H36" s="285">
        <v>8090.7740000000003</v>
      </c>
      <c r="I36" s="100">
        <f>SUM(I29:I35)</f>
        <v>100</v>
      </c>
      <c r="J36" s="203">
        <v>1.9572223605979899</v>
      </c>
      <c r="L36" s="284" t="s">
        <v>40</v>
      </c>
      <c r="M36" s="85">
        <v>1063.0730000000001</v>
      </c>
      <c r="N36" s="100">
        <f>SUM(N29:N35)</f>
        <v>99.999999999999972</v>
      </c>
      <c r="O36" s="77">
        <v>1.9035959494343999</v>
      </c>
      <c r="P36" s="285">
        <v>204496.264</v>
      </c>
      <c r="Q36" s="100">
        <f>SUM(Q29:Q35)</f>
        <v>100</v>
      </c>
      <c r="R36" s="202">
        <v>2.1112664897218201</v>
      </c>
      <c r="S36" s="285">
        <v>7656.7690000000002</v>
      </c>
      <c r="T36" s="100">
        <f>SUM(T29:T35)</f>
        <v>100.00001306033917</v>
      </c>
      <c r="U36" s="203">
        <v>2.0029236643311799</v>
      </c>
    </row>
    <row r="37" spans="1:21" ht="19.5" customHeight="1">
      <c r="A37" s="71" t="s">
        <v>430</v>
      </c>
      <c r="B37" s="71"/>
      <c r="C37" s="71"/>
      <c r="D37" s="71"/>
      <c r="E37" s="71"/>
      <c r="F37" s="71"/>
      <c r="G37" s="71"/>
      <c r="H37" s="71"/>
      <c r="J37" s="286"/>
      <c r="L37" s="71" t="s">
        <v>430</v>
      </c>
      <c r="M37" s="71"/>
      <c r="N37" s="71"/>
      <c r="O37" s="71"/>
      <c r="P37" s="71"/>
      <c r="Q37" s="71"/>
      <c r="R37" s="71"/>
      <c r="S37" s="71"/>
    </row>
    <row r="38" spans="1:21" ht="15" customHeight="1">
      <c r="A38" s="67"/>
      <c r="B38" s="189"/>
      <c r="C38" s="189"/>
      <c r="D38" s="189"/>
      <c r="E38" s="189"/>
      <c r="F38" s="189"/>
      <c r="G38" s="189"/>
      <c r="H38" s="189"/>
      <c r="L38" s="67"/>
      <c r="M38" s="189"/>
      <c r="N38" s="189"/>
      <c r="O38" s="189"/>
      <c r="P38" s="189"/>
      <c r="Q38" s="189"/>
      <c r="R38" s="189"/>
      <c r="S38" s="189"/>
    </row>
  </sheetData>
  <mergeCells count="46">
    <mergeCell ref="U27:U28"/>
    <mergeCell ref="L27:L28"/>
    <mergeCell ref="M27:N27"/>
    <mergeCell ref="O27:O28"/>
    <mergeCell ref="P27:Q27"/>
    <mergeCell ref="R27:R28"/>
    <mergeCell ref="L14:U14"/>
    <mergeCell ref="L15:L16"/>
    <mergeCell ref="M15:N15"/>
    <mergeCell ref="O15:O16"/>
    <mergeCell ref="P15:Q15"/>
    <mergeCell ref="R15:R16"/>
    <mergeCell ref="S15:T15"/>
    <mergeCell ref="U15:U16"/>
    <mergeCell ref="L1:U1"/>
    <mergeCell ref="L3:L4"/>
    <mergeCell ref="M3:N3"/>
    <mergeCell ref="O3:O4"/>
    <mergeCell ref="P3:Q3"/>
    <mergeCell ref="R3:R4"/>
    <mergeCell ref="S3:T3"/>
    <mergeCell ref="U3:U4"/>
    <mergeCell ref="A1:J1"/>
    <mergeCell ref="A3:A4"/>
    <mergeCell ref="B3:C3"/>
    <mergeCell ref="D3:D4"/>
    <mergeCell ref="E3:F3"/>
    <mergeCell ref="G3:G4"/>
    <mergeCell ref="H3:I3"/>
    <mergeCell ref="J3:J4"/>
    <mergeCell ref="A14:J14"/>
    <mergeCell ref="A15:A16"/>
    <mergeCell ref="B15:C15"/>
    <mergeCell ref="D15:D16"/>
    <mergeCell ref="E15:F15"/>
    <mergeCell ref="G15:G16"/>
    <mergeCell ref="H15:I15"/>
    <mergeCell ref="J15:J16"/>
    <mergeCell ref="H27:I27"/>
    <mergeCell ref="J27:J28"/>
    <mergeCell ref="S27:T27"/>
    <mergeCell ref="A27:A28"/>
    <mergeCell ref="B27:C27"/>
    <mergeCell ref="D27:D28"/>
    <mergeCell ref="E27:F27"/>
    <mergeCell ref="G27:G28"/>
  </mergeCells>
  <hyperlinks>
    <hyperlink ref="A1:J1" location="'0'!A1" display="PUISTUTE  PINDALA,  TAGAVARA  JA  JUURDEKASV  ENAMUSPUULIIGITI" xr:uid="{723454D3-9E74-4368-A00D-9C2B437C9D4D}"/>
  </hyperlinks>
  <printOptions horizontalCentered="1"/>
  <pageMargins left="0.78740157480314965" right="0.78740157480314965" top="0.98425196850393704" bottom="1.1811023622047245" header="0.51181102362204722" footer="0.51181102362204722"/>
  <pageSetup paperSize="9" scale="95" orientation="landscape"/>
  <rowBreaks count="1" manualBreakCount="1">
    <brk id="25" max="16383" man="1"/>
  </rowBreaks>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64"/>
  <sheetViews>
    <sheetView showZeros="0" zoomScaleNormal="100" workbookViewId="0">
      <selection sqref="A1:Y1"/>
    </sheetView>
  </sheetViews>
  <sheetFormatPr defaultColWidth="11.42578125" defaultRowHeight="12.75"/>
  <cols>
    <col min="1" max="1" width="9.5703125" customWidth="1"/>
    <col min="2" max="2" width="5.85546875" customWidth="1"/>
    <col min="3" max="3" width="5.140625" customWidth="1"/>
    <col min="4" max="4" width="6.140625" customWidth="1"/>
    <col min="5" max="5" width="5.85546875" customWidth="1"/>
    <col min="6" max="6" width="4.5703125" customWidth="1"/>
    <col min="7" max="7" width="6.140625" customWidth="1"/>
    <col min="8" max="8" width="5.85546875" customWidth="1"/>
    <col min="9" max="9" width="4.5703125" customWidth="1"/>
    <col min="10" max="10" width="6.140625" customWidth="1"/>
    <col min="11" max="11" width="5.85546875" customWidth="1"/>
    <col min="12" max="12" width="4.85546875" customWidth="1"/>
    <col min="13" max="13" width="6.140625" customWidth="1"/>
    <col min="14" max="14" width="5.85546875" customWidth="1"/>
    <col min="15" max="15" width="4.85546875" customWidth="1"/>
    <col min="16" max="16" width="6.140625" customWidth="1"/>
    <col min="17" max="17" width="5.85546875" customWidth="1"/>
    <col min="18" max="18" width="4.85546875" customWidth="1"/>
    <col min="19" max="19" width="6.140625" customWidth="1"/>
    <col min="20" max="20" width="5.85546875" customWidth="1"/>
    <col min="21" max="21" width="4.85546875" customWidth="1"/>
    <col min="22" max="22" width="6.140625" customWidth="1"/>
    <col min="23" max="23" width="6.85546875" customWidth="1"/>
    <col min="24" max="24" width="4.42578125" customWidth="1"/>
    <col min="25" max="25" width="6.140625" customWidth="1"/>
    <col min="26" max="26" width="1.140625" customWidth="1"/>
    <col min="27" max="27" width="10.140625" customWidth="1"/>
    <col min="28" max="28" width="6.140625" customWidth="1"/>
    <col min="29" max="29" width="5.85546875" customWidth="1"/>
    <col min="30" max="30" width="6.5703125" customWidth="1"/>
    <col min="31" max="31" width="5.85546875" customWidth="1"/>
    <col min="32" max="32" width="6" customWidth="1"/>
    <col min="33" max="33" width="6.28515625" customWidth="1"/>
    <col min="34" max="34" width="6.5703125" customWidth="1"/>
    <col min="35" max="35" width="6" customWidth="1"/>
    <col min="36" max="36" width="6.140625" customWidth="1"/>
    <col min="37" max="37" width="6.5703125" customWidth="1"/>
    <col min="38" max="38" width="6" customWidth="1"/>
    <col min="39" max="39" width="6.42578125" customWidth="1"/>
    <col min="40" max="40" width="6.5703125" customWidth="1"/>
    <col min="41" max="41" width="5.85546875" customWidth="1"/>
    <col min="42" max="42" width="6.140625" customWidth="1"/>
    <col min="43" max="43" width="6.5703125" customWidth="1"/>
    <col min="44" max="44" width="5" customWidth="1"/>
    <col min="45" max="45" width="6.28515625" customWidth="1"/>
    <col min="46" max="46" width="6.5703125" customWidth="1"/>
    <col min="47" max="47" width="5.28515625" customWidth="1"/>
    <col min="48" max="48" width="6.140625" customWidth="1"/>
    <col min="49" max="49" width="6.5703125" customWidth="1"/>
    <col min="50" max="50" width="5.28515625" customWidth="1"/>
    <col min="51" max="51" width="6.28515625" customWidth="1"/>
  </cols>
  <sheetData>
    <row r="1" spans="1:51" ht="15.75" customHeight="1">
      <c r="A1" s="744" t="s">
        <v>422</v>
      </c>
      <c r="B1" s="744"/>
      <c r="C1" s="744"/>
      <c r="D1" s="744"/>
      <c r="E1" s="744"/>
      <c r="F1" s="744"/>
      <c r="G1" s="744"/>
      <c r="H1" s="744"/>
      <c r="I1" s="744"/>
      <c r="J1" s="744"/>
      <c r="K1" s="744"/>
      <c r="L1" s="744"/>
      <c r="M1" s="744"/>
      <c r="N1" s="744"/>
      <c r="O1" s="744"/>
      <c r="P1" s="744"/>
      <c r="Q1" s="744"/>
      <c r="R1" s="744"/>
      <c r="S1" s="744"/>
      <c r="T1" s="744"/>
      <c r="U1" s="744"/>
      <c r="V1" s="744"/>
      <c r="W1" s="744"/>
      <c r="X1" s="744"/>
      <c r="Y1" s="744"/>
      <c r="AA1" s="744" t="s">
        <v>222</v>
      </c>
      <c r="AB1" s="744"/>
      <c r="AC1" s="744"/>
      <c r="AD1" s="744"/>
      <c r="AE1" s="744"/>
      <c r="AF1" s="744"/>
      <c r="AG1" s="744"/>
      <c r="AH1" s="744"/>
      <c r="AI1" s="744"/>
      <c r="AJ1" s="744"/>
      <c r="AK1" s="744"/>
      <c r="AL1" s="744"/>
      <c r="AM1" s="744"/>
      <c r="AN1" s="744"/>
      <c r="AO1" s="744"/>
      <c r="AP1" s="744"/>
      <c r="AQ1" s="744"/>
      <c r="AR1" s="744"/>
      <c r="AS1" s="744"/>
      <c r="AT1" s="744"/>
      <c r="AU1" s="744"/>
      <c r="AV1" s="744"/>
      <c r="AW1" s="744"/>
      <c r="AX1" s="744"/>
      <c r="AY1" s="744"/>
    </row>
    <row r="2" spans="1:51" ht="9.7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row>
    <row r="3" spans="1:51" ht="18.75" customHeight="1">
      <c r="A3" s="737" t="s">
        <v>220</v>
      </c>
      <c r="B3" s="626" t="s">
        <v>202</v>
      </c>
      <c r="C3" s="653"/>
      <c r="D3" s="653"/>
      <c r="E3" s="653"/>
      <c r="F3" s="653"/>
      <c r="G3" s="653"/>
      <c r="H3" s="653"/>
      <c r="I3" s="653"/>
      <c r="J3" s="653"/>
      <c r="K3" s="653"/>
      <c r="L3" s="653"/>
      <c r="M3" s="653"/>
      <c r="N3" s="653"/>
      <c r="O3" s="653"/>
      <c r="P3" s="653"/>
      <c r="Q3" s="653"/>
      <c r="R3" s="653"/>
      <c r="S3" s="653"/>
      <c r="T3" s="653"/>
      <c r="U3" s="653"/>
      <c r="V3" s="653"/>
      <c r="W3" s="653"/>
      <c r="X3" s="653"/>
      <c r="Y3" s="740"/>
      <c r="AA3" s="737" t="s">
        <v>220</v>
      </c>
      <c r="AB3" s="626" t="s">
        <v>202</v>
      </c>
      <c r="AC3" s="653"/>
      <c r="AD3" s="653"/>
      <c r="AE3" s="653"/>
      <c r="AF3" s="653"/>
      <c r="AG3" s="653"/>
      <c r="AH3" s="653"/>
      <c r="AI3" s="653"/>
      <c r="AJ3" s="653"/>
      <c r="AK3" s="653"/>
      <c r="AL3" s="653"/>
      <c r="AM3" s="653"/>
      <c r="AN3" s="653"/>
      <c r="AO3" s="653"/>
      <c r="AP3" s="653"/>
      <c r="AQ3" s="653"/>
      <c r="AR3" s="653"/>
      <c r="AS3" s="653"/>
      <c r="AT3" s="653"/>
      <c r="AU3" s="653"/>
      <c r="AV3" s="653"/>
      <c r="AW3" s="653"/>
      <c r="AX3" s="653"/>
      <c r="AY3" s="740"/>
    </row>
    <row r="4" spans="1:51" ht="20.25" customHeight="1">
      <c r="A4" s="738"/>
      <c r="B4" s="741" t="s">
        <v>83</v>
      </c>
      <c r="C4" s="742"/>
      <c r="D4" s="743"/>
      <c r="E4" s="741" t="s">
        <v>84</v>
      </c>
      <c r="F4" s="742"/>
      <c r="G4" s="742"/>
      <c r="H4" s="741" t="s">
        <v>85</v>
      </c>
      <c r="I4" s="742"/>
      <c r="J4" s="743"/>
      <c r="K4" s="741" t="s">
        <v>86</v>
      </c>
      <c r="L4" s="742"/>
      <c r="M4" s="743"/>
      <c r="N4" s="741" t="s">
        <v>87</v>
      </c>
      <c r="O4" s="742"/>
      <c r="P4" s="743"/>
      <c r="Q4" s="741" t="s">
        <v>88</v>
      </c>
      <c r="R4" s="742"/>
      <c r="S4" s="743"/>
      <c r="T4" s="741" t="s">
        <v>89</v>
      </c>
      <c r="U4" s="742"/>
      <c r="V4" s="742"/>
      <c r="W4" s="745" t="s">
        <v>171</v>
      </c>
      <c r="X4" s="742"/>
      <c r="Y4" s="746"/>
      <c r="AA4" s="738"/>
      <c r="AB4" s="741" t="s">
        <v>83</v>
      </c>
      <c r="AC4" s="742"/>
      <c r="AD4" s="743"/>
      <c r="AE4" s="741" t="s">
        <v>84</v>
      </c>
      <c r="AF4" s="742"/>
      <c r="AG4" s="742"/>
      <c r="AH4" s="741" t="s">
        <v>85</v>
      </c>
      <c r="AI4" s="742"/>
      <c r="AJ4" s="743"/>
      <c r="AK4" s="741" t="s">
        <v>86</v>
      </c>
      <c r="AL4" s="742"/>
      <c r="AM4" s="743"/>
      <c r="AN4" s="741" t="s">
        <v>87</v>
      </c>
      <c r="AO4" s="742"/>
      <c r="AP4" s="743"/>
      <c r="AQ4" s="741" t="s">
        <v>88</v>
      </c>
      <c r="AR4" s="742"/>
      <c r="AS4" s="743"/>
      <c r="AT4" s="741" t="s">
        <v>89</v>
      </c>
      <c r="AU4" s="742"/>
      <c r="AV4" s="742"/>
      <c r="AW4" s="745" t="s">
        <v>171</v>
      </c>
      <c r="AX4" s="742"/>
      <c r="AY4" s="746"/>
    </row>
    <row r="5" spans="1:51" ht="35.25" customHeight="1">
      <c r="A5" s="739"/>
      <c r="B5" s="294" t="s">
        <v>203</v>
      </c>
      <c r="C5" s="15" t="s">
        <v>24</v>
      </c>
      <c r="D5" s="321" t="s">
        <v>232</v>
      </c>
      <c r="E5" s="294" t="s">
        <v>203</v>
      </c>
      <c r="F5" s="15" t="s">
        <v>24</v>
      </c>
      <c r="G5" s="321" t="s">
        <v>232</v>
      </c>
      <c r="H5" s="294" t="s">
        <v>203</v>
      </c>
      <c r="I5" s="15" t="s">
        <v>24</v>
      </c>
      <c r="J5" s="321" t="s">
        <v>232</v>
      </c>
      <c r="K5" s="294" t="s">
        <v>203</v>
      </c>
      <c r="L5" s="15" t="s">
        <v>24</v>
      </c>
      <c r="M5" s="321" t="s">
        <v>232</v>
      </c>
      <c r="N5" s="294" t="s">
        <v>203</v>
      </c>
      <c r="O5" s="15" t="s">
        <v>24</v>
      </c>
      <c r="P5" s="321" t="s">
        <v>232</v>
      </c>
      <c r="Q5" s="294" t="s">
        <v>203</v>
      </c>
      <c r="R5" s="15" t="s">
        <v>24</v>
      </c>
      <c r="S5" s="321" t="s">
        <v>232</v>
      </c>
      <c r="T5" s="294" t="s">
        <v>203</v>
      </c>
      <c r="U5" s="15" t="s">
        <v>24</v>
      </c>
      <c r="V5" s="321" t="s">
        <v>232</v>
      </c>
      <c r="W5" s="295" t="s">
        <v>203</v>
      </c>
      <c r="X5" s="15" t="s">
        <v>24</v>
      </c>
      <c r="Y5" s="322" t="s">
        <v>232</v>
      </c>
      <c r="AA5" s="739"/>
      <c r="AB5" s="294" t="s">
        <v>203</v>
      </c>
      <c r="AC5" s="15" t="s">
        <v>24</v>
      </c>
      <c r="AD5" s="321" t="s">
        <v>232</v>
      </c>
      <c r="AE5" s="294" t="s">
        <v>203</v>
      </c>
      <c r="AF5" s="15" t="s">
        <v>24</v>
      </c>
      <c r="AG5" s="321" t="s">
        <v>232</v>
      </c>
      <c r="AH5" s="294" t="s">
        <v>203</v>
      </c>
      <c r="AI5" s="15" t="s">
        <v>24</v>
      </c>
      <c r="AJ5" s="321" t="s">
        <v>232</v>
      </c>
      <c r="AK5" s="294" t="s">
        <v>203</v>
      </c>
      <c r="AL5" s="15" t="s">
        <v>24</v>
      </c>
      <c r="AM5" s="321" t="s">
        <v>232</v>
      </c>
      <c r="AN5" s="294" t="s">
        <v>203</v>
      </c>
      <c r="AO5" s="15" t="s">
        <v>24</v>
      </c>
      <c r="AP5" s="321" t="s">
        <v>232</v>
      </c>
      <c r="AQ5" s="294" t="s">
        <v>203</v>
      </c>
      <c r="AR5" s="15" t="s">
        <v>24</v>
      </c>
      <c r="AS5" s="321" t="s">
        <v>232</v>
      </c>
      <c r="AT5" s="294" t="s">
        <v>203</v>
      </c>
      <c r="AU5" s="15" t="s">
        <v>24</v>
      </c>
      <c r="AV5" s="321" t="s">
        <v>232</v>
      </c>
      <c r="AW5" s="295" t="s">
        <v>203</v>
      </c>
      <c r="AX5" s="15" t="s">
        <v>24</v>
      </c>
      <c r="AY5" s="322" t="s">
        <v>232</v>
      </c>
    </row>
    <row r="6" spans="1:51" s="574" customFormat="1" ht="21.75" customHeight="1">
      <c r="A6" s="617" t="s">
        <v>204</v>
      </c>
      <c r="B6" s="296">
        <v>17.859000000000002</v>
      </c>
      <c r="C6" s="297">
        <f>B6/B$21*100</f>
        <v>2.7470397681651639</v>
      </c>
      <c r="D6" s="588">
        <v>10.152590507039299</v>
      </c>
      <c r="E6" s="296">
        <v>28.395</v>
      </c>
      <c r="F6" s="297">
        <f>E6/E$21*100</f>
        <v>7.9150487669583294</v>
      </c>
      <c r="G6" s="592">
        <v>8.1816160949966896</v>
      </c>
      <c r="H6" s="296">
        <v>72.792000000000002</v>
      </c>
      <c r="I6" s="297">
        <f>H6/H$21*100</f>
        <v>11.28967718521138</v>
      </c>
      <c r="J6" s="592">
        <v>5.3587517634927497</v>
      </c>
      <c r="K6" s="296">
        <v>37.133000000000003</v>
      </c>
      <c r="L6" s="297">
        <f>K6/K$21*100</f>
        <v>26.008054631413064</v>
      </c>
      <c r="M6" s="592">
        <v>7.0362665619418596</v>
      </c>
      <c r="N6" s="296">
        <v>16.036000000000001</v>
      </c>
      <c r="O6" s="297">
        <f>N6/N$21*100</f>
        <v>17.919320594479831</v>
      </c>
      <c r="P6" s="592">
        <v>10.0856486349318</v>
      </c>
      <c r="Q6" s="296">
        <v>55.552999999999997</v>
      </c>
      <c r="R6" s="297">
        <f>Q6/Q$21*100</f>
        <v>25.736973532423129</v>
      </c>
      <c r="S6" s="592">
        <v>6.1896233171816597</v>
      </c>
      <c r="T6" s="296">
        <v>3.1269999999999998</v>
      </c>
      <c r="U6" s="297">
        <f>T6/T$21*100</f>
        <v>9.1695501730103803</v>
      </c>
      <c r="V6" s="592">
        <v>25.509947515580301</v>
      </c>
      <c r="W6" s="308">
        <v>230.89500000000001</v>
      </c>
      <c r="X6" s="297">
        <f>W6/W$21*100</f>
        <v>10.810465356366818</v>
      </c>
      <c r="Y6" s="594">
        <v>3.1250132989095301</v>
      </c>
      <c r="Z6" s="315"/>
      <c r="AA6" s="617" t="s">
        <v>204</v>
      </c>
      <c r="AB6" s="296">
        <v>17.181999999999999</v>
      </c>
      <c r="AC6" s="297">
        <f>AB6/AB$21*100</f>
        <v>3.9239508992292316</v>
      </c>
      <c r="AD6" s="588">
        <v>10.5681193400338</v>
      </c>
      <c r="AE6" s="296">
        <v>27.221</v>
      </c>
      <c r="AF6" s="297">
        <f>AE6/AE$21*100</f>
        <v>9.3647866682262624</v>
      </c>
      <c r="AG6" s="588">
        <v>8.46156123665153</v>
      </c>
      <c r="AH6" s="296">
        <v>68.067999999999998</v>
      </c>
      <c r="AI6" s="297">
        <f>AH6/AH$21*100</f>
        <v>12.605091814134708</v>
      </c>
      <c r="AJ6" s="592">
        <v>5.5751308553757797</v>
      </c>
      <c r="AK6" s="296">
        <v>34.908000000000001</v>
      </c>
      <c r="AL6" s="297">
        <f>AK6/AK$21*100</f>
        <v>30.218405630242646</v>
      </c>
      <c r="AM6" s="592">
        <v>7.2378558679884</v>
      </c>
      <c r="AN6" s="296">
        <v>15.1</v>
      </c>
      <c r="AO6" s="297">
        <f>AN6/AN$21*100</f>
        <v>22.169368099600657</v>
      </c>
      <c r="AP6" s="592">
        <v>10.3114900873714</v>
      </c>
      <c r="AQ6" s="296">
        <v>54.591999999999999</v>
      </c>
      <c r="AR6" s="297">
        <f>AQ6/AQ$21*100</f>
        <v>26.670184129403545</v>
      </c>
      <c r="AS6" s="592">
        <v>6.2583661169477898</v>
      </c>
      <c r="AT6" s="296">
        <v>2.944</v>
      </c>
      <c r="AU6" s="297">
        <f>AT6/AT$21*100</f>
        <v>10.591833063500628</v>
      </c>
      <c r="AV6" s="592">
        <v>26.2894131262894</v>
      </c>
      <c r="AW6" s="308">
        <v>220.01499999999999</v>
      </c>
      <c r="AX6" s="297">
        <f>AW6/AW$21*100</f>
        <v>13.059804484312384</v>
      </c>
      <c r="AY6" s="594">
        <v>3.2483806330113598</v>
      </c>
    </row>
    <row r="7" spans="1:51" s="574" customFormat="1" ht="21.75" customHeight="1">
      <c r="A7" s="318" t="s">
        <v>205</v>
      </c>
      <c r="B7" s="298">
        <v>24.001000000000001</v>
      </c>
      <c r="C7" s="299">
        <f t="shared" ref="C7:C20" si="0">B7/B$21*100</f>
        <v>3.6917913363420181</v>
      </c>
      <c r="D7" s="589">
        <v>9.5488496889736005</v>
      </c>
      <c r="E7" s="298">
        <v>41.372</v>
      </c>
      <c r="F7" s="299">
        <f t="shared" ref="F7:F20" si="1">E7/E$21*100</f>
        <v>11.532361246226449</v>
      </c>
      <c r="G7" s="158">
        <v>7.0590530644887997</v>
      </c>
      <c r="H7" s="298">
        <v>58.570999999999998</v>
      </c>
      <c r="I7" s="299">
        <f t="shared" ref="I7:I20" si="2">H7/H$21*100</f>
        <v>9.0840708101854002</v>
      </c>
      <c r="J7" s="158">
        <v>5.8118886766277402</v>
      </c>
      <c r="K7" s="298">
        <v>21.550999999999998</v>
      </c>
      <c r="L7" s="299">
        <f t="shared" ref="L7:L20" si="3">K7/K$21*100</f>
        <v>15.094379268079145</v>
      </c>
      <c r="M7" s="158">
        <v>9.5971188968954593</v>
      </c>
      <c r="N7" s="298">
        <v>9.3960000000000008</v>
      </c>
      <c r="O7" s="299">
        <f t="shared" ref="O7:O20" si="4">N7/N$21*100</f>
        <v>10.499497150519613</v>
      </c>
      <c r="P7" s="158">
        <v>13.906742229674199</v>
      </c>
      <c r="Q7" s="298">
        <v>49.177999999999997</v>
      </c>
      <c r="R7" s="299">
        <f t="shared" ref="R7:R20" si="5">Q7/Q$21*100</f>
        <v>22.783519960713274</v>
      </c>
      <c r="S7" s="158">
        <v>6.4229447939475497</v>
      </c>
      <c r="T7" s="298">
        <v>4.3470000000000004</v>
      </c>
      <c r="U7" s="299">
        <f t="shared" ref="U7:U20" si="6">T7/T$21*100</f>
        <v>12.74705295877075</v>
      </c>
      <c r="V7" s="158">
        <v>19.193108257895901</v>
      </c>
      <c r="W7" s="309">
        <v>208.416</v>
      </c>
      <c r="X7" s="299">
        <f t="shared" ref="X7:X20" si="7">W7/W$21*100</f>
        <v>9.7580023288184972</v>
      </c>
      <c r="Y7" s="595">
        <v>3.3107178453516699</v>
      </c>
      <c r="Z7" s="315"/>
      <c r="AA7" s="318" t="s">
        <v>205</v>
      </c>
      <c r="AB7" s="298">
        <v>20.568999999999999</v>
      </c>
      <c r="AC7" s="299">
        <f t="shared" ref="AC7:AC20" si="8">AB7/AB$21*100</f>
        <v>4.6974593205823574</v>
      </c>
      <c r="AD7" s="589">
        <v>9.7793426433835506</v>
      </c>
      <c r="AE7" s="298">
        <v>37.655999999999999</v>
      </c>
      <c r="AF7" s="299">
        <f t="shared" ref="AF7:AF20" si="9">AE7/AE$21*100</f>
        <v>12.954719032317993</v>
      </c>
      <c r="AG7" s="589">
        <v>7.3256586269112303</v>
      </c>
      <c r="AH7" s="298">
        <v>55.194000000000003</v>
      </c>
      <c r="AI7" s="299">
        <f t="shared" ref="AI7:AI20" si="10">AH7/AH$21*100</f>
        <v>10.221035399737779</v>
      </c>
      <c r="AJ7" s="158">
        <v>6.00911280013952</v>
      </c>
      <c r="AK7" s="298">
        <v>20.187999999999999</v>
      </c>
      <c r="AL7" s="299">
        <f t="shared" ref="AL7:AL20" si="11">AK7/AK$21*100</f>
        <v>17.475913053263962</v>
      </c>
      <c r="AM7" s="158">
        <v>9.7949008844651004</v>
      </c>
      <c r="AN7" s="298">
        <v>8.6150000000000002</v>
      </c>
      <c r="AO7" s="299">
        <f t="shared" ref="AO7:AO20" si="12">AN7/AN$21*100</f>
        <v>12.648285177354946</v>
      </c>
      <c r="AP7" s="158">
        <v>14.6665675488766</v>
      </c>
      <c r="AQ7" s="298">
        <v>48.125</v>
      </c>
      <c r="AR7" s="299">
        <f t="shared" ref="AR7:AR20" si="13">AQ7/AQ$21*100</f>
        <v>23.510818640598359</v>
      </c>
      <c r="AS7" s="158">
        <v>6.5231056610561904</v>
      </c>
      <c r="AT7" s="298">
        <v>4.218</v>
      </c>
      <c r="AU7" s="299">
        <f t="shared" ref="AU7:AU20" si="14">AT7/AT$21*100</f>
        <v>15.175391257420397</v>
      </c>
      <c r="AV7" s="158">
        <v>19.396756466832599</v>
      </c>
      <c r="AW7" s="309">
        <v>194.565</v>
      </c>
      <c r="AX7" s="299">
        <f t="shared" ref="AX7:AX20" si="15">AW7/AW$21*100</f>
        <v>11.549125557303999</v>
      </c>
      <c r="AY7" s="595">
        <v>3.47260564408935</v>
      </c>
    </row>
    <row r="8" spans="1:51" s="574" customFormat="1" ht="21.75" customHeight="1">
      <c r="A8" s="318" t="s">
        <v>206</v>
      </c>
      <c r="B8" s="298">
        <v>28.997</v>
      </c>
      <c r="C8" s="299">
        <f t="shared" si="0"/>
        <v>4.4602672130290193</v>
      </c>
      <c r="D8" s="589">
        <v>9.8468939649544591</v>
      </c>
      <c r="E8" s="298">
        <v>36.085999999999999</v>
      </c>
      <c r="F8" s="299">
        <f t="shared" si="1"/>
        <v>10.058899447242764</v>
      </c>
      <c r="G8" s="158">
        <v>7.7105173012369503</v>
      </c>
      <c r="H8" s="298">
        <v>87.418999999999997</v>
      </c>
      <c r="I8" s="299">
        <f t="shared" si="2"/>
        <v>13.558252141086843</v>
      </c>
      <c r="J8" s="158">
        <v>4.9451419635560896</v>
      </c>
      <c r="K8" s="298">
        <v>13.010999999999999</v>
      </c>
      <c r="L8" s="299">
        <f t="shared" si="3"/>
        <v>9.1129399404657665</v>
      </c>
      <c r="M8" s="158">
        <v>11.944009405250601</v>
      </c>
      <c r="N8" s="298">
        <v>8.093</v>
      </c>
      <c r="O8" s="299">
        <f t="shared" si="4"/>
        <v>9.0434685439713931</v>
      </c>
      <c r="P8" s="158">
        <v>15.5541487654693</v>
      </c>
      <c r="Q8" s="298">
        <v>36.222000000000001</v>
      </c>
      <c r="R8" s="299">
        <f t="shared" si="5"/>
        <v>16.781175729329302</v>
      </c>
      <c r="S8" s="158">
        <v>7.5555128865591197</v>
      </c>
      <c r="T8" s="298">
        <v>5.9089999999999998</v>
      </c>
      <c r="U8" s="299">
        <f t="shared" si="6"/>
        <v>17.327429476277054</v>
      </c>
      <c r="V8" s="158">
        <v>15.924963632142701</v>
      </c>
      <c r="W8" s="309">
        <v>215.73599999999999</v>
      </c>
      <c r="X8" s="299">
        <f t="shared" si="7"/>
        <v>10.100723506880408</v>
      </c>
      <c r="Y8" s="595">
        <v>3.4290810366911599</v>
      </c>
      <c r="Z8" s="315"/>
      <c r="AA8" s="318" t="s">
        <v>206</v>
      </c>
      <c r="AB8" s="298">
        <v>25.94</v>
      </c>
      <c r="AC8" s="299">
        <f t="shared" si="8"/>
        <v>5.9240650870682279</v>
      </c>
      <c r="AD8" s="589">
        <v>10.535379852653699</v>
      </c>
      <c r="AE8" s="298">
        <v>33.113</v>
      </c>
      <c r="AF8" s="299">
        <f t="shared" si="9"/>
        <v>11.391799748171492</v>
      </c>
      <c r="AG8" s="589">
        <v>8.1514090106885497</v>
      </c>
      <c r="AH8" s="298">
        <v>79.534999999999997</v>
      </c>
      <c r="AI8" s="299">
        <f t="shared" si="10"/>
        <v>14.728594603002939</v>
      </c>
      <c r="AJ8" s="158">
        <v>5.2243218279668797</v>
      </c>
      <c r="AK8" s="298">
        <v>12.231</v>
      </c>
      <c r="AL8" s="299">
        <f t="shared" si="11"/>
        <v>10.587868662297977</v>
      </c>
      <c r="AM8" s="158">
        <v>12.3833987831073</v>
      </c>
      <c r="AN8" s="298">
        <v>7.1559999999999997</v>
      </c>
      <c r="AO8" s="299">
        <f t="shared" si="12"/>
        <v>10.506225041108761</v>
      </c>
      <c r="AP8" s="158">
        <v>16.252608803727298</v>
      </c>
      <c r="AQ8" s="298">
        <v>34.427999999999997</v>
      </c>
      <c r="AR8" s="299">
        <f t="shared" si="13"/>
        <v>16.819334320177042</v>
      </c>
      <c r="AS8" s="158">
        <v>7.82971750206372</v>
      </c>
      <c r="AT8" s="298">
        <v>5.5970000000000004</v>
      </c>
      <c r="AU8" s="299">
        <f t="shared" si="14"/>
        <v>20.136715236553336</v>
      </c>
      <c r="AV8" s="158">
        <v>15.861785125090099</v>
      </c>
      <c r="AW8" s="309">
        <v>198.001</v>
      </c>
      <c r="AX8" s="299">
        <f t="shared" si="15"/>
        <v>11.753082052125249</v>
      </c>
      <c r="AY8" s="595">
        <v>3.6253558381333701</v>
      </c>
    </row>
    <row r="9" spans="1:51" s="574" customFormat="1" ht="21.75" customHeight="1">
      <c r="A9" s="318" t="s">
        <v>207</v>
      </c>
      <c r="B9" s="298">
        <v>32.912999999999997</v>
      </c>
      <c r="C9" s="299">
        <f t="shared" si="0"/>
        <v>5.0626194014009762</v>
      </c>
      <c r="D9" s="589">
        <v>9.7992076250796405</v>
      </c>
      <c r="E9" s="298">
        <v>41.154000000000003</v>
      </c>
      <c r="F9" s="299">
        <f t="shared" si="1"/>
        <v>11.471594187547215</v>
      </c>
      <c r="G9" s="158">
        <v>7.2800848702143597</v>
      </c>
      <c r="H9" s="298">
        <v>71.025000000000006</v>
      </c>
      <c r="I9" s="299">
        <f t="shared" si="2"/>
        <v>11.015624272992063</v>
      </c>
      <c r="J9" s="158">
        <v>5.3669188944233701</v>
      </c>
      <c r="K9" s="298">
        <v>4.7329999999999997</v>
      </c>
      <c r="L9" s="299">
        <f t="shared" si="3"/>
        <v>3.3150061285239008</v>
      </c>
      <c r="M9" s="158">
        <v>18.677356321097399</v>
      </c>
      <c r="N9" s="298">
        <v>6.476</v>
      </c>
      <c r="O9" s="299">
        <f t="shared" si="4"/>
        <v>7.236562744440719</v>
      </c>
      <c r="P9" s="158">
        <v>16.5217184074898</v>
      </c>
      <c r="Q9" s="298">
        <v>33.229999999999997</v>
      </c>
      <c r="R9" s="299">
        <f t="shared" si="5"/>
        <v>15.395021519673474</v>
      </c>
      <c r="S9" s="158">
        <v>7.2010477797335097</v>
      </c>
      <c r="T9" s="298">
        <v>4.5629999999999997</v>
      </c>
      <c r="U9" s="299">
        <f t="shared" si="6"/>
        <v>13.380446894610287</v>
      </c>
      <c r="V9" s="158">
        <v>18.683817891859999</v>
      </c>
      <c r="W9" s="309">
        <v>194.09299999999999</v>
      </c>
      <c r="X9" s="299">
        <f t="shared" si="7"/>
        <v>9.0874018597774082</v>
      </c>
      <c r="Y9" s="595">
        <v>3.3784190779294101</v>
      </c>
      <c r="Z9" s="315"/>
      <c r="AA9" s="318" t="s">
        <v>207</v>
      </c>
      <c r="AB9" s="298">
        <v>27.349</v>
      </c>
      <c r="AC9" s="299">
        <f t="shared" si="8"/>
        <v>6.2458464173565513</v>
      </c>
      <c r="AD9" s="589">
        <v>11.007160813433</v>
      </c>
      <c r="AE9" s="298">
        <v>35.213000000000001</v>
      </c>
      <c r="AF9" s="299">
        <f t="shared" si="9"/>
        <v>12.114258585219181</v>
      </c>
      <c r="AG9" s="589">
        <v>7.6656585742156897</v>
      </c>
      <c r="AH9" s="298">
        <v>61.457000000000001</v>
      </c>
      <c r="AI9" s="299">
        <f t="shared" si="10"/>
        <v>11.380841623395382</v>
      </c>
      <c r="AJ9" s="158">
        <v>5.7539037379922702</v>
      </c>
      <c r="AK9" s="298">
        <v>4.4480000000000004</v>
      </c>
      <c r="AL9" s="299">
        <f t="shared" si="11"/>
        <v>3.8504488439131226</v>
      </c>
      <c r="AM9" s="158">
        <v>19.3468206473792</v>
      </c>
      <c r="AN9" s="298">
        <v>5.0510000000000002</v>
      </c>
      <c r="AO9" s="299">
        <f t="shared" si="12"/>
        <v>7.4157270378200622</v>
      </c>
      <c r="AP9" s="158">
        <v>18.1489395084526</v>
      </c>
      <c r="AQ9" s="298">
        <v>31.076000000000001</v>
      </c>
      <c r="AR9" s="299">
        <f t="shared" si="13"/>
        <v>15.181760001563315</v>
      </c>
      <c r="AS9" s="158">
        <v>7.5327633345664102</v>
      </c>
      <c r="AT9" s="298">
        <v>4.5629999999999997</v>
      </c>
      <c r="AU9" s="299">
        <f t="shared" si="14"/>
        <v>16.416621694549377</v>
      </c>
      <c r="AV9" s="158">
        <v>18.683817891859999</v>
      </c>
      <c r="AW9" s="309">
        <v>169.15600000000001</v>
      </c>
      <c r="AX9" s="299">
        <f t="shared" si="15"/>
        <v>10.040880337014958</v>
      </c>
      <c r="AY9" s="595">
        <v>3.6756646662347499</v>
      </c>
    </row>
    <row r="10" spans="1:51" s="574" customFormat="1" ht="21.75" customHeight="1">
      <c r="A10" s="318" t="s">
        <v>208</v>
      </c>
      <c r="B10" s="298">
        <v>40.930999999999997</v>
      </c>
      <c r="C10" s="299">
        <f t="shared" si="0"/>
        <v>6.2959339689102585</v>
      </c>
      <c r="D10" s="589">
        <v>7.8719701682529903</v>
      </c>
      <c r="E10" s="298">
        <v>52.725000000000001</v>
      </c>
      <c r="F10" s="299">
        <f t="shared" si="1"/>
        <v>14.696987013131817</v>
      </c>
      <c r="G10" s="158">
        <v>6.4580990046070799</v>
      </c>
      <c r="H10" s="298">
        <v>71.236000000000004</v>
      </c>
      <c r="I10" s="299">
        <f t="shared" si="2"/>
        <v>11.048349323630589</v>
      </c>
      <c r="J10" s="158">
        <v>5.44788683536179</v>
      </c>
      <c r="K10" s="298">
        <v>6.4249999999999998</v>
      </c>
      <c r="L10" s="299">
        <f t="shared" si="3"/>
        <v>4.5000875503414459</v>
      </c>
      <c r="M10" s="158">
        <v>16.2897998046924</v>
      </c>
      <c r="N10" s="298">
        <v>10.722</v>
      </c>
      <c r="O10" s="299">
        <f t="shared" si="4"/>
        <v>11.981226952732149</v>
      </c>
      <c r="P10" s="158">
        <v>13.097524370846701</v>
      </c>
      <c r="Q10" s="298">
        <v>20.295999999999999</v>
      </c>
      <c r="R10" s="299">
        <f t="shared" si="5"/>
        <v>9.4028695986546147</v>
      </c>
      <c r="S10" s="158">
        <v>10.1918573557905</v>
      </c>
      <c r="T10" s="298">
        <v>2.1840000000000002</v>
      </c>
      <c r="U10" s="299">
        <f t="shared" si="6"/>
        <v>6.4043164623775741</v>
      </c>
      <c r="V10" s="158">
        <v>28.555029811707701</v>
      </c>
      <c r="W10" s="309">
        <v>204.518</v>
      </c>
      <c r="X10" s="299">
        <f t="shared" si="7"/>
        <v>9.5754986195172211</v>
      </c>
      <c r="Y10" s="595">
        <v>3.3902234085921701</v>
      </c>
      <c r="Z10" s="315"/>
      <c r="AA10" s="318" t="s">
        <v>208</v>
      </c>
      <c r="AB10" s="298">
        <v>29.297999999999998</v>
      </c>
      <c r="AC10" s="299">
        <f t="shared" si="8"/>
        <v>6.6909506137596342</v>
      </c>
      <c r="AD10" s="589">
        <v>9.0743993531880491</v>
      </c>
      <c r="AE10" s="298">
        <v>43.6</v>
      </c>
      <c r="AF10" s="299">
        <f t="shared" si="9"/>
        <v>14.999621569180595</v>
      </c>
      <c r="AG10" s="589">
        <v>7.1136099204788996</v>
      </c>
      <c r="AH10" s="298">
        <v>60.752000000000002</v>
      </c>
      <c r="AI10" s="299">
        <f t="shared" si="10"/>
        <v>11.250287034910853</v>
      </c>
      <c r="AJ10" s="158">
        <v>5.8485025750122102</v>
      </c>
      <c r="AK10" s="298">
        <v>5.3330000000000002</v>
      </c>
      <c r="AL10" s="299">
        <f t="shared" si="11"/>
        <v>4.6165565837654405</v>
      </c>
      <c r="AM10" s="158">
        <v>17.918255909004099</v>
      </c>
      <c r="AN10" s="298">
        <v>7.7850000000000001</v>
      </c>
      <c r="AO10" s="299">
        <f t="shared" si="12"/>
        <v>11.429704016913321</v>
      </c>
      <c r="AP10" s="158">
        <v>14.6989494684405</v>
      </c>
      <c r="AQ10" s="298">
        <v>17.599</v>
      </c>
      <c r="AR10" s="299">
        <f t="shared" si="13"/>
        <v>8.5977537092133094</v>
      </c>
      <c r="AS10" s="158">
        <v>10.573121560755</v>
      </c>
      <c r="AT10" s="298">
        <v>2.028</v>
      </c>
      <c r="AU10" s="299">
        <f t="shared" si="14"/>
        <v>7.2962763086886122</v>
      </c>
      <c r="AV10" s="158">
        <v>29.774996039969601</v>
      </c>
      <c r="AW10" s="309">
        <v>166.39400000000001</v>
      </c>
      <c r="AX10" s="299">
        <f t="shared" si="15"/>
        <v>9.8769316063117305</v>
      </c>
      <c r="AY10" s="595">
        <v>3.82762965142155</v>
      </c>
    </row>
    <row r="11" spans="1:51" s="574" customFormat="1" ht="21.75" customHeight="1">
      <c r="A11" s="318" t="s">
        <v>209</v>
      </c>
      <c r="B11" s="298">
        <v>61.970999999999997</v>
      </c>
      <c r="C11" s="299">
        <f t="shared" si="0"/>
        <v>9.5322695264551971</v>
      </c>
      <c r="D11" s="589">
        <v>6.4410162572217802</v>
      </c>
      <c r="E11" s="298">
        <v>41.084000000000003</v>
      </c>
      <c r="F11" s="299">
        <f t="shared" si="1"/>
        <v>11.452081829255716</v>
      </c>
      <c r="G11" s="158">
        <v>6.6286153382328497</v>
      </c>
      <c r="H11" s="298">
        <v>89.364000000000004</v>
      </c>
      <c r="I11" s="299">
        <f t="shared" si="2"/>
        <v>13.859911968062832</v>
      </c>
      <c r="J11" s="158">
        <v>4.9068353177414004</v>
      </c>
      <c r="K11" s="298">
        <v>15.792999999999999</v>
      </c>
      <c r="L11" s="299">
        <f t="shared" si="3"/>
        <v>11.061460339695325</v>
      </c>
      <c r="M11" s="158">
        <v>11.7095723066366</v>
      </c>
      <c r="N11" s="298">
        <v>12.329000000000001</v>
      </c>
      <c r="O11" s="299">
        <f t="shared" si="4"/>
        <v>13.776958319365292</v>
      </c>
      <c r="P11" s="158">
        <v>12.3169071065313</v>
      </c>
      <c r="Q11" s="298">
        <v>15.22</v>
      </c>
      <c r="R11" s="299">
        <f t="shared" si="5"/>
        <v>7.0512256253214058</v>
      </c>
      <c r="S11" s="158">
        <v>10.323081995692601</v>
      </c>
      <c r="T11" s="298">
        <v>1.8380000000000001</v>
      </c>
      <c r="U11" s="299">
        <f t="shared" si="6"/>
        <v>5.3897132133012731</v>
      </c>
      <c r="V11" s="158">
        <v>31.2671716293607</v>
      </c>
      <c r="W11" s="309">
        <v>237.59899999999999</v>
      </c>
      <c r="X11" s="299">
        <f t="shared" si="7"/>
        <v>11.12434551725849</v>
      </c>
      <c r="Y11" s="595">
        <v>3.07672582180219</v>
      </c>
      <c r="Z11" s="315"/>
      <c r="AA11" s="318" t="s">
        <v>209</v>
      </c>
      <c r="AB11" s="298">
        <v>46.451999999999998</v>
      </c>
      <c r="AC11" s="299">
        <f t="shared" si="8"/>
        <v>10.608506994005138</v>
      </c>
      <c r="AD11" s="589">
        <v>7.4928554365098901</v>
      </c>
      <c r="AE11" s="298">
        <v>34.008000000000003</v>
      </c>
      <c r="AF11" s="299">
        <f t="shared" si="9"/>
        <v>11.699704823960866</v>
      </c>
      <c r="AG11" s="589">
        <v>7.0888764519664704</v>
      </c>
      <c r="AH11" s="298">
        <v>76.447000000000003</v>
      </c>
      <c r="AI11" s="299">
        <f t="shared" si="10"/>
        <v>14.156746987059353</v>
      </c>
      <c r="AJ11" s="158">
        <v>5.3934238091185298</v>
      </c>
      <c r="AK11" s="298">
        <v>12.611000000000001</v>
      </c>
      <c r="AL11" s="299">
        <f t="shared" si="11"/>
        <v>10.916818878279763</v>
      </c>
      <c r="AM11" s="158">
        <v>13.171199722236601</v>
      </c>
      <c r="AN11" s="298">
        <v>8.94</v>
      </c>
      <c r="AO11" s="299">
        <f t="shared" si="12"/>
        <v>13.125440451021847</v>
      </c>
      <c r="AP11" s="158">
        <v>14.2523343072051</v>
      </c>
      <c r="AQ11" s="298">
        <v>13.816000000000001</v>
      </c>
      <c r="AR11" s="299">
        <f t="shared" si="13"/>
        <v>6.7496201628780659</v>
      </c>
      <c r="AS11" s="158">
        <v>10.855113682837001</v>
      </c>
      <c r="AT11" s="298">
        <v>1.37</v>
      </c>
      <c r="AU11" s="299">
        <f t="shared" si="14"/>
        <v>4.9289440546860952</v>
      </c>
      <c r="AV11" s="158">
        <v>33.366085497989801</v>
      </c>
      <c r="AW11" s="309">
        <v>193.64500000000001</v>
      </c>
      <c r="AX11" s="299">
        <f t="shared" si="15"/>
        <v>11.494515552869904</v>
      </c>
      <c r="AY11" s="595">
        <v>3.48138605829672</v>
      </c>
    </row>
    <row r="12" spans="1:51" s="574" customFormat="1" ht="21.75" customHeight="1">
      <c r="A12" s="318" t="s">
        <v>210</v>
      </c>
      <c r="B12" s="298">
        <v>73.992999999999995</v>
      </c>
      <c r="C12" s="299">
        <f t="shared" si="0"/>
        <v>11.381472286569513</v>
      </c>
      <c r="D12" s="589">
        <v>5.55818611645104</v>
      </c>
      <c r="E12" s="298">
        <v>29.823</v>
      </c>
      <c r="F12" s="299">
        <f t="shared" si="1"/>
        <v>8.3131008761048868</v>
      </c>
      <c r="G12" s="158">
        <v>7.7937287144408298</v>
      </c>
      <c r="H12" s="298">
        <v>85.003</v>
      </c>
      <c r="I12" s="299">
        <f t="shared" si="2"/>
        <v>13.183542556524383</v>
      </c>
      <c r="J12" s="158">
        <v>4.8701605408828499</v>
      </c>
      <c r="K12" s="298">
        <v>19.667000000000002</v>
      </c>
      <c r="L12" s="299">
        <f t="shared" si="3"/>
        <v>13.774820521800034</v>
      </c>
      <c r="M12" s="158">
        <v>9.9758625214277803</v>
      </c>
      <c r="N12" s="298">
        <v>10.433</v>
      </c>
      <c r="O12" s="299">
        <f t="shared" si="4"/>
        <v>11.65828584199352</v>
      </c>
      <c r="P12" s="158">
        <v>14.1500432474463</v>
      </c>
      <c r="Q12" s="298">
        <v>5.5</v>
      </c>
      <c r="R12" s="299">
        <f t="shared" si="5"/>
        <v>2.5480775912790889</v>
      </c>
      <c r="S12" s="158">
        <v>16.9680559540639</v>
      </c>
      <c r="T12" s="298">
        <v>1.8720000000000001</v>
      </c>
      <c r="U12" s="299">
        <f t="shared" si="6"/>
        <v>5.4894141106093493</v>
      </c>
      <c r="V12" s="158">
        <v>31.155716617722199</v>
      </c>
      <c r="W12" s="309">
        <v>226.291</v>
      </c>
      <c r="X12" s="299">
        <f t="shared" si="7"/>
        <v>10.594906844919134</v>
      </c>
      <c r="Y12" s="595">
        <v>3.1234704193038199</v>
      </c>
      <c r="Z12" s="315"/>
      <c r="AA12" s="318" t="s">
        <v>210</v>
      </c>
      <c r="AB12" s="298">
        <v>52.63</v>
      </c>
      <c r="AC12" s="299">
        <f t="shared" si="8"/>
        <v>12.019411932629176</v>
      </c>
      <c r="AD12" s="589">
        <v>6.5330008898406602</v>
      </c>
      <c r="AE12" s="298">
        <v>24.311</v>
      </c>
      <c r="AF12" s="299">
        <f t="shared" si="9"/>
        <v>8.3636651368887485</v>
      </c>
      <c r="AG12" s="589">
        <v>8.3300726589470706</v>
      </c>
      <c r="AH12" s="298">
        <v>68.305000000000007</v>
      </c>
      <c r="AI12" s="299">
        <f t="shared" si="10"/>
        <v>12.648980377923127</v>
      </c>
      <c r="AJ12" s="158">
        <v>5.3253160965154303</v>
      </c>
      <c r="AK12" s="298">
        <v>13.176</v>
      </c>
      <c r="AL12" s="299">
        <f t="shared" si="11"/>
        <v>11.405915909936894</v>
      </c>
      <c r="AM12" s="158">
        <v>11.9335107600361</v>
      </c>
      <c r="AN12" s="298">
        <v>7.1559999999999997</v>
      </c>
      <c r="AO12" s="299">
        <f t="shared" si="12"/>
        <v>10.506225041108761</v>
      </c>
      <c r="AP12" s="158">
        <v>15.460417879189</v>
      </c>
      <c r="AQ12" s="298">
        <v>4.407</v>
      </c>
      <c r="AR12" s="299">
        <f t="shared" si="13"/>
        <v>2.1529803168647681</v>
      </c>
      <c r="AS12" s="158">
        <v>18.1442133161752</v>
      </c>
      <c r="AT12" s="298">
        <v>1.248</v>
      </c>
      <c r="AU12" s="299">
        <f t="shared" si="14"/>
        <v>4.4900161899622235</v>
      </c>
      <c r="AV12" s="158">
        <v>39.516132670780699</v>
      </c>
      <c r="AW12" s="309">
        <v>171.233</v>
      </c>
      <c r="AX12" s="299">
        <f t="shared" si="15"/>
        <v>10.164168357894974</v>
      </c>
      <c r="AY12" s="595">
        <v>3.4505606941068998</v>
      </c>
    </row>
    <row r="13" spans="1:51" s="574" customFormat="1" ht="21.75" customHeight="1">
      <c r="A13" s="318" t="s">
        <v>211</v>
      </c>
      <c r="B13" s="298">
        <v>96.206000000000003</v>
      </c>
      <c r="C13" s="299">
        <f t="shared" si="0"/>
        <v>14.79823662781218</v>
      </c>
      <c r="D13" s="589">
        <v>4.9116977911567901</v>
      </c>
      <c r="E13" s="298">
        <v>29.472999999999999</v>
      </c>
      <c r="F13" s="299">
        <f t="shared" si="1"/>
        <v>8.2155390846473964</v>
      </c>
      <c r="G13" s="158">
        <v>7.4276165304144204</v>
      </c>
      <c r="H13" s="298">
        <v>60.732999999999997</v>
      </c>
      <c r="I13" s="299">
        <f t="shared" si="2"/>
        <v>9.4193862579602516</v>
      </c>
      <c r="J13" s="158">
        <v>6.00240820971164</v>
      </c>
      <c r="K13" s="298">
        <v>12.645</v>
      </c>
      <c r="L13" s="299">
        <f t="shared" si="3"/>
        <v>8.8565925407109081</v>
      </c>
      <c r="M13" s="158">
        <v>13.4762222479662</v>
      </c>
      <c r="N13" s="298">
        <v>6.9</v>
      </c>
      <c r="O13" s="299">
        <f t="shared" si="4"/>
        <v>7.7103586992960116</v>
      </c>
      <c r="P13" s="158">
        <v>14.7494146588457</v>
      </c>
      <c r="Q13" s="298">
        <v>0.49399999999999999</v>
      </c>
      <c r="R13" s="299">
        <f t="shared" si="5"/>
        <v>0.22886369638033996</v>
      </c>
      <c r="S13" s="158">
        <v>54.938668495244002</v>
      </c>
      <c r="T13" s="298">
        <v>2.34</v>
      </c>
      <c r="U13" s="299">
        <f t="shared" si="6"/>
        <v>6.8617676382616857</v>
      </c>
      <c r="V13" s="158">
        <v>27.485408430246</v>
      </c>
      <c r="W13" s="309">
        <v>208.78899999999999</v>
      </c>
      <c r="X13" s="299">
        <f t="shared" si="7"/>
        <v>9.7754661265530718</v>
      </c>
      <c r="Y13" s="595">
        <v>3.3542014042288102</v>
      </c>
      <c r="Z13" s="315"/>
      <c r="AA13" s="318" t="s">
        <v>211</v>
      </c>
      <c r="AB13" s="298">
        <v>70.275999999999996</v>
      </c>
      <c r="AC13" s="299">
        <f t="shared" si="8"/>
        <v>16.049329146445903</v>
      </c>
      <c r="AD13" s="589">
        <v>5.5653088425155399</v>
      </c>
      <c r="AE13" s="298">
        <v>21.914000000000001</v>
      </c>
      <c r="AF13" s="299">
        <f t="shared" si="9"/>
        <v>7.5390299786014578</v>
      </c>
      <c r="AG13" s="589">
        <v>8.6464575911853103</v>
      </c>
      <c r="AH13" s="298">
        <v>43.331000000000003</v>
      </c>
      <c r="AI13" s="299">
        <f t="shared" si="10"/>
        <v>8.0241998207420693</v>
      </c>
      <c r="AJ13" s="158">
        <v>6.6121413971651002</v>
      </c>
      <c r="AK13" s="298">
        <v>7.4960000000000004</v>
      </c>
      <c r="AL13" s="299">
        <f t="shared" si="11"/>
        <v>6.4889758394722943</v>
      </c>
      <c r="AM13" s="158">
        <v>16.901996793105202</v>
      </c>
      <c r="AN13" s="298">
        <v>4.3499999999999996</v>
      </c>
      <c r="AO13" s="299">
        <f t="shared" si="12"/>
        <v>6.3865398167723759</v>
      </c>
      <c r="AP13" s="158">
        <v>18.245383470023999</v>
      </c>
      <c r="AQ13" s="298">
        <v>0.49399999999999999</v>
      </c>
      <c r="AR13" s="299">
        <f t="shared" si="13"/>
        <v>0.24133702666920706</v>
      </c>
      <c r="AS13" s="158">
        <v>54.938668495244002</v>
      </c>
      <c r="AT13" s="298">
        <v>1.248</v>
      </c>
      <c r="AU13" s="299">
        <f t="shared" si="14"/>
        <v>4.4900161899622235</v>
      </c>
      <c r="AV13" s="158">
        <v>35.345669590847301</v>
      </c>
      <c r="AW13" s="309">
        <v>149.11000000000001</v>
      </c>
      <c r="AX13" s="299">
        <f t="shared" si="15"/>
        <v>8.8509758273564074</v>
      </c>
      <c r="AY13" s="595">
        <v>3.73350686466146</v>
      </c>
    </row>
    <row r="14" spans="1:51" s="574" customFormat="1" ht="21.75" customHeight="1">
      <c r="A14" s="318" t="s">
        <v>212</v>
      </c>
      <c r="B14" s="298">
        <v>74.929000000000002</v>
      </c>
      <c r="C14" s="299">
        <f t="shared" si="0"/>
        <v>11.525446149775886</v>
      </c>
      <c r="D14" s="589">
        <v>5.7076060094318999</v>
      </c>
      <c r="E14" s="298">
        <v>21.013999999999999</v>
      </c>
      <c r="F14" s="299">
        <f t="shared" si="1"/>
        <v>5.8576099591076716</v>
      </c>
      <c r="G14" s="158">
        <v>9.0045610068568305</v>
      </c>
      <c r="H14" s="298">
        <v>28.568999999999999</v>
      </c>
      <c r="I14" s="299">
        <f t="shared" si="2"/>
        <v>4.4309098184457625</v>
      </c>
      <c r="J14" s="158">
        <v>8.4685538842856207</v>
      </c>
      <c r="K14" s="298">
        <v>6.8609999999999998</v>
      </c>
      <c r="L14" s="299">
        <f t="shared" si="3"/>
        <v>4.8054631413062507</v>
      </c>
      <c r="M14" s="158">
        <v>18.916846384436099</v>
      </c>
      <c r="N14" s="298">
        <v>5.6340000000000003</v>
      </c>
      <c r="O14" s="299">
        <f t="shared" si="4"/>
        <v>6.2956754944686573</v>
      </c>
      <c r="P14" s="158">
        <v>17.1643919231147</v>
      </c>
      <c r="Q14" s="298">
        <v>0</v>
      </c>
      <c r="R14" s="299">
        <f t="shared" si="5"/>
        <v>0</v>
      </c>
      <c r="S14" s="158" t="s">
        <v>437</v>
      </c>
      <c r="T14" s="298">
        <v>1.4039999999999999</v>
      </c>
      <c r="U14" s="299">
        <f t="shared" si="6"/>
        <v>4.1170605829570111</v>
      </c>
      <c r="V14" s="158">
        <v>33.318252091793397</v>
      </c>
      <c r="W14" s="309">
        <v>138.411</v>
      </c>
      <c r="X14" s="299">
        <f t="shared" si="7"/>
        <v>6.4803799148534509</v>
      </c>
      <c r="Y14" s="595">
        <v>4.1690860065418596</v>
      </c>
      <c r="Z14" s="315"/>
      <c r="AA14" s="318" t="s">
        <v>212</v>
      </c>
      <c r="AB14" s="298">
        <v>49.033000000000001</v>
      </c>
      <c r="AC14" s="299">
        <f t="shared" si="8"/>
        <v>11.197944618898088</v>
      </c>
      <c r="AD14" s="589">
        <v>6.6133865580180604</v>
      </c>
      <c r="AE14" s="298">
        <v>15.228</v>
      </c>
      <c r="AF14" s="299">
        <f t="shared" si="9"/>
        <v>5.2388586526486725</v>
      </c>
      <c r="AG14" s="589">
        <v>10.4953680114601</v>
      </c>
      <c r="AH14" s="298">
        <v>16.337</v>
      </c>
      <c r="AI14" s="299">
        <f t="shared" si="10"/>
        <v>3.0253479603854787</v>
      </c>
      <c r="AJ14" s="158">
        <v>10.640390392035799</v>
      </c>
      <c r="AK14" s="298">
        <v>2.9060000000000001</v>
      </c>
      <c r="AL14" s="299">
        <f t="shared" si="11"/>
        <v>2.5156034937975571</v>
      </c>
      <c r="AM14" s="158">
        <v>23.746088259563301</v>
      </c>
      <c r="AN14" s="298">
        <v>2.67</v>
      </c>
      <c r="AO14" s="299">
        <f t="shared" si="12"/>
        <v>3.9200140944326991</v>
      </c>
      <c r="AP14" s="158">
        <v>23.085466588307298</v>
      </c>
      <c r="AQ14" s="298">
        <v>0</v>
      </c>
      <c r="AR14" s="299">
        <f t="shared" si="13"/>
        <v>0</v>
      </c>
      <c r="AS14" s="158" t="s">
        <v>437</v>
      </c>
      <c r="AT14" s="298">
        <v>0.78</v>
      </c>
      <c r="AU14" s="299">
        <f t="shared" si="14"/>
        <v>2.8062601187263896</v>
      </c>
      <c r="AV14" s="158">
        <v>44.699816463009398</v>
      </c>
      <c r="AW14" s="309">
        <v>86.953000000000003</v>
      </c>
      <c r="AX14" s="299">
        <f t="shared" si="15"/>
        <v>5.1614170821281045</v>
      </c>
      <c r="AY14" s="595">
        <v>5.0374665294714198</v>
      </c>
    </row>
    <row r="15" spans="1:51" s="574" customFormat="1" ht="21.75" customHeight="1">
      <c r="A15" s="318" t="s">
        <v>213</v>
      </c>
      <c r="B15" s="298">
        <v>62.817</v>
      </c>
      <c r="C15" s="299">
        <f t="shared" si="0"/>
        <v>9.6623997489686477</v>
      </c>
      <c r="D15" s="589">
        <v>6.0402698246636799</v>
      </c>
      <c r="E15" s="298">
        <v>11.856</v>
      </c>
      <c r="F15" s="299">
        <f t="shared" si="1"/>
        <v>3.30483599862856</v>
      </c>
      <c r="G15" s="158">
        <v>13.0615041952922</v>
      </c>
      <c r="H15" s="298">
        <v>11.571</v>
      </c>
      <c r="I15" s="299">
        <f t="shared" si="2"/>
        <v>1.7946045542103648</v>
      </c>
      <c r="J15" s="158">
        <v>13.085905719124501</v>
      </c>
      <c r="K15" s="298">
        <v>3.2410000000000001</v>
      </c>
      <c r="L15" s="299">
        <f t="shared" si="3"/>
        <v>2.2700052530204866</v>
      </c>
      <c r="M15" s="158">
        <v>30.751911645143</v>
      </c>
      <c r="N15" s="298">
        <v>2.1840000000000002</v>
      </c>
      <c r="O15" s="299">
        <f t="shared" si="4"/>
        <v>2.4404961448206506</v>
      </c>
      <c r="P15" s="158">
        <v>26.687947099522301</v>
      </c>
      <c r="Q15" s="298">
        <v>0.156</v>
      </c>
      <c r="R15" s="299">
        <f t="shared" si="5"/>
        <v>7.2272746225370527E-2</v>
      </c>
      <c r="S15" s="158" t="s">
        <v>437</v>
      </c>
      <c r="T15" s="298">
        <v>2.028</v>
      </c>
      <c r="U15" s="299">
        <f t="shared" si="6"/>
        <v>5.9468652864934617</v>
      </c>
      <c r="V15" s="158">
        <v>27.706587824252001</v>
      </c>
      <c r="W15" s="309">
        <v>93.852999999999994</v>
      </c>
      <c r="X15" s="299">
        <f t="shared" si="7"/>
        <v>4.3941817929842344</v>
      </c>
      <c r="Y15" s="595">
        <v>5.1879515131116198</v>
      </c>
      <c r="Z15" s="315"/>
      <c r="AA15" s="318" t="s">
        <v>213</v>
      </c>
      <c r="AB15" s="298">
        <v>38.655999999999999</v>
      </c>
      <c r="AC15" s="299">
        <f t="shared" si="8"/>
        <v>8.8280902083928048</v>
      </c>
      <c r="AD15" s="589">
        <v>7.1207027481167904</v>
      </c>
      <c r="AE15" s="298">
        <v>6.8639999999999999</v>
      </c>
      <c r="AF15" s="299">
        <f t="shared" si="9"/>
        <v>2.3614083130930186</v>
      </c>
      <c r="AG15" s="589">
        <v>16.120029512249602</v>
      </c>
      <c r="AH15" s="298">
        <v>6.5839999999999996</v>
      </c>
      <c r="AI15" s="299">
        <f t="shared" si="10"/>
        <v>1.2192502277760904</v>
      </c>
      <c r="AJ15" s="158">
        <v>16.2602394228314</v>
      </c>
      <c r="AK15" s="298">
        <v>1.4430000000000001</v>
      </c>
      <c r="AL15" s="299">
        <f t="shared" si="11"/>
        <v>1.249145162267679</v>
      </c>
      <c r="AM15" s="158">
        <v>39.074574392451801</v>
      </c>
      <c r="AN15" s="298">
        <v>0.93600000000000005</v>
      </c>
      <c r="AO15" s="299">
        <f t="shared" si="12"/>
        <v>1.3742071881606766</v>
      </c>
      <c r="AP15" s="158">
        <v>40.803354566363602</v>
      </c>
      <c r="AQ15" s="298">
        <v>0.156</v>
      </c>
      <c r="AR15" s="299">
        <f t="shared" si="13"/>
        <v>7.6211692632381173E-2</v>
      </c>
      <c r="AS15" s="158" t="s">
        <v>437</v>
      </c>
      <c r="AT15" s="298">
        <v>1.4039999999999999</v>
      </c>
      <c r="AU15" s="299">
        <f t="shared" si="14"/>
        <v>5.0512682137075009</v>
      </c>
      <c r="AV15" s="158">
        <v>31.3893810509894</v>
      </c>
      <c r="AW15" s="309">
        <v>56.043999999999997</v>
      </c>
      <c r="AX15" s="299">
        <f t="shared" si="15"/>
        <v>3.3266990092439301</v>
      </c>
      <c r="AY15" s="595">
        <v>6.2077842532628198</v>
      </c>
    </row>
    <row r="16" spans="1:51" s="574" customFormat="1" ht="21.75" customHeight="1">
      <c r="A16" s="318" t="s">
        <v>214</v>
      </c>
      <c r="B16" s="298">
        <v>35.695999999999998</v>
      </c>
      <c r="C16" s="299">
        <f t="shared" si="0"/>
        <v>5.4906955352720574</v>
      </c>
      <c r="D16" s="589">
        <v>7.2150498620921502</v>
      </c>
      <c r="E16" s="298">
        <v>9.6869999999999994</v>
      </c>
      <c r="F16" s="299">
        <f t="shared" si="1"/>
        <v>2.7002316395677175</v>
      </c>
      <c r="G16" s="158">
        <v>12.4496168860908</v>
      </c>
      <c r="H16" s="298">
        <v>6.431</v>
      </c>
      <c r="I16" s="299">
        <f t="shared" si="2"/>
        <v>0.99741611685479692</v>
      </c>
      <c r="J16" s="158">
        <v>16.616291747086901</v>
      </c>
      <c r="K16" s="298">
        <v>1.248</v>
      </c>
      <c r="L16" s="299">
        <f t="shared" si="3"/>
        <v>0.874102609000175</v>
      </c>
      <c r="M16" s="158">
        <v>39.534294018536201</v>
      </c>
      <c r="N16" s="298">
        <v>0.624</v>
      </c>
      <c r="O16" s="299">
        <f t="shared" si="4"/>
        <v>0.69728461280590015</v>
      </c>
      <c r="P16" s="158">
        <v>50.005949596633698</v>
      </c>
      <c r="Q16" s="298">
        <v>0</v>
      </c>
      <c r="R16" s="299">
        <f t="shared" si="5"/>
        <v>0</v>
      </c>
      <c r="S16" s="158" t="s">
        <v>437</v>
      </c>
      <c r="T16" s="298">
        <v>2.3959999999999999</v>
      </c>
      <c r="U16" s="299">
        <f t="shared" si="6"/>
        <v>7.0259808808867525</v>
      </c>
      <c r="V16" s="158">
        <v>25.2444852453864</v>
      </c>
      <c r="W16" s="309">
        <v>56.082999999999998</v>
      </c>
      <c r="X16" s="299">
        <f t="shared" si="7"/>
        <v>2.6257966979844527</v>
      </c>
      <c r="Y16" s="595">
        <v>5.7186579153758696</v>
      </c>
      <c r="Z16" s="315"/>
      <c r="AA16" s="318" t="s">
        <v>214</v>
      </c>
      <c r="AB16" s="298">
        <v>18.216000000000001</v>
      </c>
      <c r="AC16" s="299">
        <f t="shared" si="8"/>
        <v>4.1600913502711965</v>
      </c>
      <c r="AD16" s="589">
        <v>10.4399054952087</v>
      </c>
      <c r="AE16" s="298">
        <v>6.0090000000000003</v>
      </c>
      <c r="AF16" s="299">
        <f t="shared" si="9"/>
        <v>2.0672643580093166</v>
      </c>
      <c r="AG16" s="589">
        <v>15.8641216815601</v>
      </c>
      <c r="AH16" s="298">
        <v>3.5009999999999999</v>
      </c>
      <c r="AI16" s="299">
        <f t="shared" si="10"/>
        <v>0.64832853089977105</v>
      </c>
      <c r="AJ16" s="158">
        <v>21.192294967752201</v>
      </c>
      <c r="AK16" s="298">
        <v>0.624</v>
      </c>
      <c r="AL16" s="299">
        <f t="shared" si="11"/>
        <v>0.54017088098061783</v>
      </c>
      <c r="AM16" s="158">
        <v>50.009089824891902</v>
      </c>
      <c r="AN16" s="298">
        <v>0.156</v>
      </c>
      <c r="AO16" s="299">
        <f t="shared" si="12"/>
        <v>0.22903453136011279</v>
      </c>
      <c r="AP16" s="158" t="s">
        <v>437</v>
      </c>
      <c r="AQ16" s="298">
        <v>0</v>
      </c>
      <c r="AR16" s="299">
        <f t="shared" si="13"/>
        <v>0</v>
      </c>
      <c r="AS16" s="158" t="s">
        <v>437</v>
      </c>
      <c r="AT16" s="298">
        <v>1.1479999999999999</v>
      </c>
      <c r="AU16" s="299">
        <f t="shared" si="14"/>
        <v>4.1302392516639674</v>
      </c>
      <c r="AV16" s="158">
        <v>36.035106389791203</v>
      </c>
      <c r="AW16" s="309">
        <v>29.652999999999999</v>
      </c>
      <c r="AX16" s="299">
        <f t="shared" si="15"/>
        <v>1.76016354509154</v>
      </c>
      <c r="AY16" s="595">
        <v>7.7254441813716204</v>
      </c>
    </row>
    <row r="17" spans="1:51" s="574" customFormat="1" ht="21.75" customHeight="1">
      <c r="A17" s="318" t="s">
        <v>215</v>
      </c>
      <c r="B17" s="298">
        <v>32.901000000000003</v>
      </c>
      <c r="C17" s="299">
        <f t="shared" si="0"/>
        <v>5.0607735826419207</v>
      </c>
      <c r="D17" s="589">
        <v>8.7001430231943395</v>
      </c>
      <c r="E17" s="298">
        <v>6.7670000000000003</v>
      </c>
      <c r="F17" s="299">
        <f t="shared" si="1"/>
        <v>1.8862875508366621</v>
      </c>
      <c r="G17" s="158">
        <v>14.9271106142234</v>
      </c>
      <c r="H17" s="298">
        <v>1.4039999999999999</v>
      </c>
      <c r="I17" s="299">
        <f t="shared" si="2"/>
        <v>0.21775341751891383</v>
      </c>
      <c r="J17" s="158">
        <v>43.035370035665501</v>
      </c>
      <c r="K17" s="298">
        <v>0.312</v>
      </c>
      <c r="L17" s="299">
        <f t="shared" si="3"/>
        <v>0.21852565225004375</v>
      </c>
      <c r="M17" s="158">
        <v>70.707588801008001</v>
      </c>
      <c r="N17" s="298">
        <v>0.19500000000000001</v>
      </c>
      <c r="O17" s="299">
        <f t="shared" si="4"/>
        <v>0.21790144150184379</v>
      </c>
      <c r="P17" s="158">
        <v>82.379092461555103</v>
      </c>
      <c r="Q17" s="298">
        <v>0</v>
      </c>
      <c r="R17" s="299">
        <f t="shared" si="5"/>
        <v>0</v>
      </c>
      <c r="S17" s="158" t="s">
        <v>437</v>
      </c>
      <c r="T17" s="298">
        <v>1.0920000000000001</v>
      </c>
      <c r="U17" s="299">
        <f t="shared" si="6"/>
        <v>3.2021582311887871</v>
      </c>
      <c r="V17" s="158">
        <v>34.995076545221004</v>
      </c>
      <c r="W17" s="309">
        <v>42.670999999999999</v>
      </c>
      <c r="X17" s="299">
        <f t="shared" si="7"/>
        <v>1.9978490968688298</v>
      </c>
      <c r="Y17" s="595">
        <v>7.4439205647246203</v>
      </c>
      <c r="Z17" s="315"/>
      <c r="AA17" s="318" t="s">
        <v>215</v>
      </c>
      <c r="AB17" s="298">
        <v>18.559999999999999</v>
      </c>
      <c r="AC17" s="299">
        <f t="shared" si="8"/>
        <v>4.2386525834998574</v>
      </c>
      <c r="AD17" s="589">
        <v>11.030515230343299</v>
      </c>
      <c r="AE17" s="298">
        <v>2.8929999999999998</v>
      </c>
      <c r="AF17" s="299">
        <f t="shared" si="9"/>
        <v>0.99527305503760222</v>
      </c>
      <c r="AG17" s="589">
        <v>22.932922898497999</v>
      </c>
      <c r="AH17" s="298">
        <v>0.312</v>
      </c>
      <c r="AI17" s="299">
        <f t="shared" si="10"/>
        <v>5.7777349797408901E-2</v>
      </c>
      <c r="AJ17" s="158">
        <v>70.712030096165407</v>
      </c>
      <c r="AK17" s="298">
        <v>0</v>
      </c>
      <c r="AL17" s="299">
        <f t="shared" si="11"/>
        <v>0</v>
      </c>
      <c r="AM17" s="158" t="s">
        <v>437</v>
      </c>
      <c r="AN17" s="298">
        <v>3.9E-2</v>
      </c>
      <c r="AO17" s="299">
        <f t="shared" si="12"/>
        <v>5.7258632840028197E-2</v>
      </c>
      <c r="AP17" s="158">
        <v>99.960570189715597</v>
      </c>
      <c r="AQ17" s="298">
        <v>0</v>
      </c>
      <c r="AR17" s="299">
        <f t="shared" si="13"/>
        <v>0</v>
      </c>
      <c r="AS17" s="158" t="s">
        <v>437</v>
      </c>
      <c r="AT17" s="298">
        <v>0.624</v>
      </c>
      <c r="AU17" s="299">
        <f t="shared" si="14"/>
        <v>2.2450080949811118</v>
      </c>
      <c r="AV17" s="158">
        <v>43.294152673374498</v>
      </c>
      <c r="AW17" s="309">
        <v>22.428999999999998</v>
      </c>
      <c r="AX17" s="299">
        <f t="shared" si="15"/>
        <v>1.331356292882951</v>
      </c>
      <c r="AY17" s="595">
        <v>9.7743070797415097</v>
      </c>
    </row>
    <row r="18" spans="1:51" s="574" customFormat="1" ht="21.75" customHeight="1">
      <c r="A18" s="318" t="s">
        <v>216</v>
      </c>
      <c r="B18" s="298">
        <v>17.367999999999999</v>
      </c>
      <c r="C18" s="299">
        <f t="shared" si="0"/>
        <v>2.6715150172737867</v>
      </c>
      <c r="D18" s="589">
        <v>11.469472580265601</v>
      </c>
      <c r="E18" s="298">
        <v>4.1150000000000002</v>
      </c>
      <c r="F18" s="299">
        <f t="shared" si="1"/>
        <v>1.147047919564484</v>
      </c>
      <c r="G18" s="158">
        <v>20.773282427357302</v>
      </c>
      <c r="H18" s="298">
        <v>0.64900000000000002</v>
      </c>
      <c r="I18" s="299">
        <f t="shared" si="2"/>
        <v>0.10065667234314464</v>
      </c>
      <c r="J18" s="158">
        <v>48.225570457971997</v>
      </c>
      <c r="K18" s="298">
        <v>0.156</v>
      </c>
      <c r="L18" s="299">
        <f t="shared" si="3"/>
        <v>0.10926282612502188</v>
      </c>
      <c r="M18" s="158" t="s">
        <v>437</v>
      </c>
      <c r="N18" s="298">
        <v>0.156</v>
      </c>
      <c r="O18" s="299">
        <f t="shared" si="4"/>
        <v>0.17432115320147504</v>
      </c>
      <c r="P18" s="158" t="s">
        <v>437</v>
      </c>
      <c r="Q18" s="298">
        <v>0</v>
      </c>
      <c r="R18" s="299">
        <f t="shared" si="5"/>
        <v>0</v>
      </c>
      <c r="S18" s="158" t="s">
        <v>437</v>
      </c>
      <c r="T18" s="298">
        <v>0.69099999999999995</v>
      </c>
      <c r="U18" s="299">
        <f t="shared" si="6"/>
        <v>2.0262741188200106</v>
      </c>
      <c r="V18" s="158">
        <v>46.202716890410699</v>
      </c>
      <c r="W18" s="309">
        <v>23.134</v>
      </c>
      <c r="X18" s="299">
        <f t="shared" si="7"/>
        <v>1.0831300182082331</v>
      </c>
      <c r="Y18" s="595">
        <v>9.8972628630528199</v>
      </c>
      <c r="Z18" s="315"/>
      <c r="AA18" s="318" t="s">
        <v>216</v>
      </c>
      <c r="AB18" s="298">
        <v>6.633</v>
      </c>
      <c r="AC18" s="299">
        <f t="shared" si="8"/>
        <v>1.5148158721096203</v>
      </c>
      <c r="AD18" s="589">
        <v>15.7708134969204</v>
      </c>
      <c r="AE18" s="298">
        <v>1.395</v>
      </c>
      <c r="AF18" s="299">
        <f t="shared" si="9"/>
        <v>0.47991908461025068</v>
      </c>
      <c r="AG18" s="589">
        <v>34.3390687641132</v>
      </c>
      <c r="AH18" s="298">
        <v>0.18099999999999999</v>
      </c>
      <c r="AI18" s="299">
        <f t="shared" si="10"/>
        <v>3.3518270235035293E-2</v>
      </c>
      <c r="AJ18" s="158">
        <v>87.322967646974405</v>
      </c>
      <c r="AK18" s="298">
        <v>0.156</v>
      </c>
      <c r="AL18" s="299">
        <f t="shared" si="11"/>
        <v>0.13504272024515446</v>
      </c>
      <c r="AM18" s="158" t="s">
        <v>437</v>
      </c>
      <c r="AN18" s="298">
        <v>0</v>
      </c>
      <c r="AO18" s="299">
        <f t="shared" si="12"/>
        <v>0</v>
      </c>
      <c r="AP18" s="158" t="s">
        <v>437</v>
      </c>
      <c r="AQ18" s="298">
        <v>0</v>
      </c>
      <c r="AR18" s="299">
        <f t="shared" si="13"/>
        <v>0</v>
      </c>
      <c r="AS18" s="158" t="s">
        <v>437</v>
      </c>
      <c r="AT18" s="298">
        <v>0.312</v>
      </c>
      <c r="AU18" s="299">
        <f t="shared" si="14"/>
        <v>1.1225040474905559</v>
      </c>
      <c r="AV18" s="158">
        <v>70.731696025508398</v>
      </c>
      <c r="AW18" s="309">
        <v>8.6769999999999996</v>
      </c>
      <c r="AX18" s="299">
        <f t="shared" si="15"/>
        <v>0.51505544399417569</v>
      </c>
      <c r="AY18" s="595">
        <v>13.8768675739224</v>
      </c>
    </row>
    <row r="19" spans="1:51" s="574" customFormat="1" ht="21.75" customHeight="1">
      <c r="A19" s="318" t="s">
        <v>217</v>
      </c>
      <c r="B19" s="300">
        <v>15.866</v>
      </c>
      <c r="C19" s="301">
        <f t="shared" si="0"/>
        <v>2.4404800359319383</v>
      </c>
      <c r="D19" s="590">
        <v>11.4703668303945</v>
      </c>
      <c r="E19" s="298">
        <v>2.7</v>
      </c>
      <c r="F19" s="299">
        <f t="shared" si="1"/>
        <v>0.75261953410063365</v>
      </c>
      <c r="G19" s="158">
        <v>23.0047821667482</v>
      </c>
      <c r="H19" s="298">
        <v>0</v>
      </c>
      <c r="I19" s="299">
        <f t="shared" si="2"/>
        <v>0</v>
      </c>
      <c r="J19" s="158" t="s">
        <v>437</v>
      </c>
      <c r="K19" s="298">
        <v>0</v>
      </c>
      <c r="L19" s="299">
        <f t="shared" si="3"/>
        <v>0</v>
      </c>
      <c r="M19" s="158" t="s">
        <v>437</v>
      </c>
      <c r="N19" s="298">
        <v>0.312</v>
      </c>
      <c r="O19" s="299">
        <f t="shared" si="4"/>
        <v>0.34864230640295008</v>
      </c>
      <c r="P19" s="158">
        <v>70.706954225917798</v>
      </c>
      <c r="Q19" s="298">
        <v>0</v>
      </c>
      <c r="R19" s="299">
        <f t="shared" si="5"/>
        <v>0</v>
      </c>
      <c r="S19" s="158" t="s">
        <v>437</v>
      </c>
      <c r="T19" s="298">
        <v>0</v>
      </c>
      <c r="U19" s="299">
        <f t="shared" si="6"/>
        <v>0</v>
      </c>
      <c r="V19" s="158" t="s">
        <v>437</v>
      </c>
      <c r="W19" s="310">
        <v>18.878</v>
      </c>
      <c r="X19" s="301">
        <f t="shared" si="7"/>
        <v>0.88386480866841111</v>
      </c>
      <c r="Y19" s="596">
        <v>10.676111598969401</v>
      </c>
      <c r="Z19" s="315"/>
      <c r="AA19" s="318" t="s">
        <v>217</v>
      </c>
      <c r="AB19" s="300">
        <v>6.5019999999999998</v>
      </c>
      <c r="AC19" s="301">
        <f t="shared" si="8"/>
        <v>1.4848986582928916</v>
      </c>
      <c r="AD19" s="590">
        <v>15.387369061761699</v>
      </c>
      <c r="AE19" s="300">
        <v>0.78</v>
      </c>
      <c r="AF19" s="301">
        <f t="shared" si="9"/>
        <v>0.26834185376057029</v>
      </c>
      <c r="AG19" s="590">
        <v>44.723898684320901</v>
      </c>
      <c r="AH19" s="298">
        <v>0</v>
      </c>
      <c r="AI19" s="299">
        <f t="shared" si="10"/>
        <v>0</v>
      </c>
      <c r="AJ19" s="158" t="s">
        <v>437</v>
      </c>
      <c r="AK19" s="298">
        <v>0</v>
      </c>
      <c r="AL19" s="299">
        <f t="shared" si="11"/>
        <v>0</v>
      </c>
      <c r="AM19" s="158" t="s">
        <v>437</v>
      </c>
      <c r="AN19" s="298">
        <v>0.156</v>
      </c>
      <c r="AO19" s="299">
        <f t="shared" si="12"/>
        <v>0.22903453136011279</v>
      </c>
      <c r="AP19" s="158">
        <v>99.993777563861698</v>
      </c>
      <c r="AQ19" s="298">
        <v>0</v>
      </c>
      <c r="AR19" s="299">
        <f t="shared" si="13"/>
        <v>0</v>
      </c>
      <c r="AS19" s="158" t="s">
        <v>437</v>
      </c>
      <c r="AT19" s="298">
        <v>0</v>
      </c>
      <c r="AU19" s="299">
        <f t="shared" si="14"/>
        <v>0</v>
      </c>
      <c r="AV19" s="158" t="s">
        <v>437</v>
      </c>
      <c r="AW19" s="310">
        <v>7.4379999999999997</v>
      </c>
      <c r="AX19" s="301">
        <f t="shared" si="15"/>
        <v>0.44151001410956309</v>
      </c>
      <c r="AY19" s="596">
        <v>14.3719119888228</v>
      </c>
    </row>
    <row r="20" spans="1:51" s="574" customFormat="1" ht="21.75" customHeight="1">
      <c r="A20" s="319" t="s">
        <v>218</v>
      </c>
      <c r="B20" s="302">
        <v>33.670999999999999</v>
      </c>
      <c r="C20" s="303">
        <f t="shared" si="0"/>
        <v>5.1792136196813496</v>
      </c>
      <c r="D20" s="591">
        <v>9.4548357801816501</v>
      </c>
      <c r="E20" s="302">
        <v>2.496</v>
      </c>
      <c r="F20" s="303">
        <f t="shared" si="1"/>
        <v>0.69575494707969676</v>
      </c>
      <c r="G20" s="593">
        <v>25.742856754399099</v>
      </c>
      <c r="H20" s="302">
        <v>0</v>
      </c>
      <c r="I20" s="303">
        <f t="shared" si="2"/>
        <v>0</v>
      </c>
      <c r="J20" s="593" t="s">
        <v>437</v>
      </c>
      <c r="K20" s="302">
        <v>0</v>
      </c>
      <c r="L20" s="303">
        <f t="shared" si="3"/>
        <v>0</v>
      </c>
      <c r="M20" s="593" t="s">
        <v>437</v>
      </c>
      <c r="N20" s="302">
        <v>0</v>
      </c>
      <c r="O20" s="303">
        <f t="shared" si="4"/>
        <v>0</v>
      </c>
      <c r="P20" s="593" t="s">
        <v>437</v>
      </c>
      <c r="Q20" s="302">
        <v>0</v>
      </c>
      <c r="R20" s="303">
        <f t="shared" si="5"/>
        <v>0</v>
      </c>
      <c r="S20" s="593" t="s">
        <v>437</v>
      </c>
      <c r="T20" s="302">
        <v>0.312</v>
      </c>
      <c r="U20" s="303">
        <f t="shared" si="6"/>
        <v>0.91490235176822488</v>
      </c>
      <c r="V20" s="593">
        <v>70.6853775046891</v>
      </c>
      <c r="W20" s="311">
        <v>36.478999999999999</v>
      </c>
      <c r="X20" s="303">
        <f t="shared" si="7"/>
        <v>1.7079406905082619</v>
      </c>
      <c r="Y20" s="597">
        <v>8.9652555666114306</v>
      </c>
      <c r="Z20" s="315"/>
      <c r="AA20" s="319" t="s">
        <v>218</v>
      </c>
      <c r="AB20" s="302">
        <v>10.579000000000001</v>
      </c>
      <c r="AC20" s="303">
        <f t="shared" si="8"/>
        <v>2.4159862974593209</v>
      </c>
      <c r="AD20" s="591">
        <v>13.824384316156401</v>
      </c>
      <c r="AE20" s="302">
        <v>0.46800000000000003</v>
      </c>
      <c r="AF20" s="303">
        <f t="shared" si="9"/>
        <v>0.16100511225634218</v>
      </c>
      <c r="AG20" s="591">
        <v>57.707665543293999</v>
      </c>
      <c r="AH20" s="302">
        <v>0</v>
      </c>
      <c r="AI20" s="303">
        <f t="shared" si="10"/>
        <v>0</v>
      </c>
      <c r="AJ20" s="593" t="s">
        <v>437</v>
      </c>
      <c r="AK20" s="302">
        <v>0</v>
      </c>
      <c r="AL20" s="303">
        <f t="shared" si="11"/>
        <v>0</v>
      </c>
      <c r="AM20" s="593" t="s">
        <v>437</v>
      </c>
      <c r="AN20" s="302">
        <v>0</v>
      </c>
      <c r="AO20" s="303">
        <f t="shared" si="12"/>
        <v>0</v>
      </c>
      <c r="AP20" s="593" t="s">
        <v>437</v>
      </c>
      <c r="AQ20" s="302">
        <v>0</v>
      </c>
      <c r="AR20" s="303">
        <f t="shared" si="13"/>
        <v>0</v>
      </c>
      <c r="AS20" s="593" t="s">
        <v>437</v>
      </c>
      <c r="AT20" s="302">
        <v>0.312</v>
      </c>
      <c r="AU20" s="303">
        <f t="shared" si="14"/>
        <v>1.1225040474905559</v>
      </c>
      <c r="AV20" s="593">
        <v>70.6853775046891</v>
      </c>
      <c r="AW20" s="311">
        <v>11.359</v>
      </c>
      <c r="AX20" s="303">
        <f t="shared" si="15"/>
        <v>0.67425547865965674</v>
      </c>
      <c r="AY20" s="597">
        <v>13.1553712043807</v>
      </c>
    </row>
    <row r="21" spans="1:51" s="574" customFormat="1" ht="31.5" customHeight="1">
      <c r="A21" s="320" t="s">
        <v>171</v>
      </c>
      <c r="B21" s="304">
        <v>650.11800000000005</v>
      </c>
      <c r="C21" s="305">
        <f>SUM(C6:C20)</f>
        <v>100.0001538182299</v>
      </c>
      <c r="D21" s="312">
        <v>2.6689752303208398</v>
      </c>
      <c r="E21" s="304">
        <v>358.74700000000001</v>
      </c>
      <c r="F21" s="307">
        <f>SUM(F6:F20)</f>
        <v>99.999999999999986</v>
      </c>
      <c r="G21" s="313">
        <v>3.0020412118616902</v>
      </c>
      <c r="H21" s="304">
        <v>644.76599999999996</v>
      </c>
      <c r="I21" s="307">
        <f>SUM(I6:I20)</f>
        <v>100.00015509502676</v>
      </c>
      <c r="J21" s="312">
        <v>2.1930952468418399</v>
      </c>
      <c r="K21" s="304">
        <v>142.77500000000001</v>
      </c>
      <c r="L21" s="305">
        <f>SUM(L6:L20)</f>
        <v>100.00070040273155</v>
      </c>
      <c r="M21" s="312">
        <v>4.2736218636926102</v>
      </c>
      <c r="N21" s="304">
        <v>89.49</v>
      </c>
      <c r="O21" s="305">
        <f>SUM(O6:O20)</f>
        <v>100</v>
      </c>
      <c r="P21" s="312">
        <v>5.7150402553103197</v>
      </c>
      <c r="Q21" s="304">
        <v>215.84899999999999</v>
      </c>
      <c r="R21" s="305">
        <f>SUM(R6:R20)</f>
        <v>100.00000000000001</v>
      </c>
      <c r="S21" s="312">
        <v>3.5918746208189698</v>
      </c>
      <c r="T21" s="304">
        <v>34.101999999999997</v>
      </c>
      <c r="U21" s="305">
        <f>SUM(U6:U20)</f>
        <v>100.00293237933259</v>
      </c>
      <c r="V21" s="313">
        <v>7.8105684894252496</v>
      </c>
      <c r="W21" s="304">
        <v>2135.8470000000002</v>
      </c>
      <c r="X21" s="307">
        <f>SUM(X6:X20)</f>
        <v>99.999953180166912</v>
      </c>
      <c r="Y21" s="314">
        <v>1.25268584808898</v>
      </c>
      <c r="Z21" s="315"/>
      <c r="AA21" s="320" t="s">
        <v>171</v>
      </c>
      <c r="AB21" s="304">
        <v>437.875</v>
      </c>
      <c r="AC21" s="305">
        <f>SUM(AC6:AC20)</f>
        <v>100.00000000000001</v>
      </c>
      <c r="AD21" s="312">
        <v>3.04849371496835</v>
      </c>
      <c r="AE21" s="304">
        <v>290.67399999999998</v>
      </c>
      <c r="AF21" s="307">
        <f>SUM(AF6:AF20)</f>
        <v>99.999655971982392</v>
      </c>
      <c r="AG21" s="313">
        <v>3.2886609738169601</v>
      </c>
      <c r="AH21" s="304">
        <v>540.00400000000002</v>
      </c>
      <c r="AI21" s="307">
        <f>SUM(AI6:AI20)</f>
        <v>99.999999999999986</v>
      </c>
      <c r="AJ21" s="312">
        <v>2.4788004350031199</v>
      </c>
      <c r="AK21" s="304">
        <v>115.51900000000001</v>
      </c>
      <c r="AL21" s="305">
        <f>SUM(AL6:AL20)</f>
        <v>100.0008656584631</v>
      </c>
      <c r="AM21" s="312">
        <v>4.4853948898858</v>
      </c>
      <c r="AN21" s="304">
        <v>68.111999999999995</v>
      </c>
      <c r="AO21" s="305">
        <f>SUM(AO6:AO20)</f>
        <v>99.997063659854376</v>
      </c>
      <c r="AP21" s="312">
        <v>6.3070914949800496</v>
      </c>
      <c r="AQ21" s="304">
        <v>204.69300000000001</v>
      </c>
      <c r="AR21" s="305">
        <f>SUM(AR6:AR20)</f>
        <v>100</v>
      </c>
      <c r="AS21" s="312">
        <v>3.7105636553345702</v>
      </c>
      <c r="AT21" s="304">
        <v>27.795000000000002</v>
      </c>
      <c r="AU21" s="305">
        <f>SUM(AU6:AU20)</f>
        <v>100.00359776938296</v>
      </c>
      <c r="AV21" s="313">
        <v>8.2014463387049101</v>
      </c>
      <c r="AW21" s="304">
        <v>1684.673</v>
      </c>
      <c r="AX21" s="307">
        <f>SUM(AX6:AX20)</f>
        <v>99.999940641299531</v>
      </c>
      <c r="AY21" s="314">
        <v>1.5144941150339699</v>
      </c>
    </row>
    <row r="22" spans="1:51" ht="10.5" customHeight="1">
      <c r="B22" s="306"/>
      <c r="E22" s="306"/>
      <c r="H22" s="306"/>
      <c r="K22" s="306"/>
      <c r="N22" s="306"/>
      <c r="Q22" s="306"/>
      <c r="T22" s="306"/>
      <c r="W22" s="306"/>
      <c r="Z22" s="106"/>
      <c r="AB22" s="306"/>
      <c r="AE22" s="306"/>
      <c r="AH22" s="306"/>
      <c r="AK22" s="306"/>
      <c r="AN22" s="306"/>
      <c r="AQ22" s="306"/>
      <c r="AT22" s="306"/>
      <c r="AW22" s="306"/>
    </row>
    <row r="23" spans="1:51" ht="26.25" customHeight="1">
      <c r="A23" s="316" t="s">
        <v>90</v>
      </c>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2"/>
      <c r="Z23" s="106"/>
      <c r="AA23" s="316" t="s">
        <v>90</v>
      </c>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2"/>
    </row>
    <row r="24" spans="1:51" ht="15.75" customHeight="1">
      <c r="A24" s="737" t="s">
        <v>220</v>
      </c>
      <c r="B24" s="626" t="s">
        <v>202</v>
      </c>
      <c r="C24" s="653"/>
      <c r="D24" s="653"/>
      <c r="E24" s="653"/>
      <c r="F24" s="653"/>
      <c r="G24" s="653"/>
      <c r="H24" s="653"/>
      <c r="I24" s="653"/>
      <c r="J24" s="653"/>
      <c r="K24" s="653"/>
      <c r="L24" s="653"/>
      <c r="M24" s="653"/>
      <c r="N24" s="653"/>
      <c r="O24" s="653"/>
      <c r="P24" s="653"/>
      <c r="Q24" s="653"/>
      <c r="R24" s="653"/>
      <c r="S24" s="653"/>
      <c r="T24" s="653"/>
      <c r="U24" s="653"/>
      <c r="V24" s="653"/>
      <c r="W24" s="653"/>
      <c r="X24" s="653"/>
      <c r="Y24" s="740"/>
      <c r="Z24" s="106"/>
      <c r="AA24" s="737" t="s">
        <v>220</v>
      </c>
      <c r="AB24" s="626" t="s">
        <v>202</v>
      </c>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740"/>
    </row>
    <row r="25" spans="1:51" ht="15.75" customHeight="1">
      <c r="A25" s="738"/>
      <c r="B25" s="741" t="s">
        <v>83</v>
      </c>
      <c r="C25" s="742"/>
      <c r="D25" s="743"/>
      <c r="E25" s="741" t="s">
        <v>84</v>
      </c>
      <c r="F25" s="742"/>
      <c r="G25" s="742"/>
      <c r="H25" s="741" t="s">
        <v>85</v>
      </c>
      <c r="I25" s="742"/>
      <c r="J25" s="743"/>
      <c r="K25" s="741" t="s">
        <v>86</v>
      </c>
      <c r="L25" s="742"/>
      <c r="M25" s="743"/>
      <c r="N25" s="741" t="s">
        <v>87</v>
      </c>
      <c r="O25" s="742"/>
      <c r="P25" s="743"/>
      <c r="Q25" s="741" t="s">
        <v>88</v>
      </c>
      <c r="R25" s="742"/>
      <c r="S25" s="743"/>
      <c r="T25" s="741" t="s">
        <v>89</v>
      </c>
      <c r="U25" s="742"/>
      <c r="V25" s="742"/>
      <c r="W25" s="745" t="s">
        <v>171</v>
      </c>
      <c r="X25" s="742"/>
      <c r="Y25" s="746"/>
      <c r="Z25" s="106"/>
      <c r="AA25" s="738"/>
      <c r="AB25" s="741" t="s">
        <v>83</v>
      </c>
      <c r="AC25" s="742"/>
      <c r="AD25" s="743"/>
      <c r="AE25" s="741" t="s">
        <v>84</v>
      </c>
      <c r="AF25" s="742"/>
      <c r="AG25" s="742"/>
      <c r="AH25" s="741" t="s">
        <v>85</v>
      </c>
      <c r="AI25" s="742"/>
      <c r="AJ25" s="743"/>
      <c r="AK25" s="741" t="s">
        <v>86</v>
      </c>
      <c r="AL25" s="742"/>
      <c r="AM25" s="743"/>
      <c r="AN25" s="741" t="s">
        <v>87</v>
      </c>
      <c r="AO25" s="742"/>
      <c r="AP25" s="743"/>
      <c r="AQ25" s="741" t="s">
        <v>88</v>
      </c>
      <c r="AR25" s="742"/>
      <c r="AS25" s="743"/>
      <c r="AT25" s="741" t="s">
        <v>89</v>
      </c>
      <c r="AU25" s="742"/>
      <c r="AV25" s="742"/>
      <c r="AW25" s="745" t="s">
        <v>171</v>
      </c>
      <c r="AX25" s="742"/>
      <c r="AY25" s="746"/>
    </row>
    <row r="26" spans="1:51" ht="33.75" customHeight="1">
      <c r="A26" s="739"/>
      <c r="B26" s="294" t="s">
        <v>203</v>
      </c>
      <c r="C26" s="15" t="s">
        <v>24</v>
      </c>
      <c r="D26" s="321" t="s">
        <v>232</v>
      </c>
      <c r="E26" s="294" t="s">
        <v>203</v>
      </c>
      <c r="F26" s="15" t="s">
        <v>24</v>
      </c>
      <c r="G26" s="321" t="s">
        <v>232</v>
      </c>
      <c r="H26" s="294" t="s">
        <v>203</v>
      </c>
      <c r="I26" s="15" t="s">
        <v>24</v>
      </c>
      <c r="J26" s="321" t="s">
        <v>232</v>
      </c>
      <c r="K26" s="294" t="s">
        <v>203</v>
      </c>
      <c r="L26" s="15" t="s">
        <v>24</v>
      </c>
      <c r="M26" s="321" t="s">
        <v>232</v>
      </c>
      <c r="N26" s="294" t="s">
        <v>203</v>
      </c>
      <c r="O26" s="15" t="s">
        <v>24</v>
      </c>
      <c r="P26" s="321" t="s">
        <v>232</v>
      </c>
      <c r="Q26" s="294" t="s">
        <v>203</v>
      </c>
      <c r="R26" s="15" t="s">
        <v>24</v>
      </c>
      <c r="S26" s="321" t="s">
        <v>232</v>
      </c>
      <c r="T26" s="294" t="s">
        <v>203</v>
      </c>
      <c r="U26" s="15" t="s">
        <v>24</v>
      </c>
      <c r="V26" s="321" t="s">
        <v>232</v>
      </c>
      <c r="W26" s="295" t="s">
        <v>203</v>
      </c>
      <c r="X26" s="15" t="s">
        <v>24</v>
      </c>
      <c r="Y26" s="322" t="s">
        <v>232</v>
      </c>
      <c r="Z26" s="106"/>
      <c r="AA26" s="739"/>
      <c r="AB26" s="294" t="s">
        <v>203</v>
      </c>
      <c r="AC26" s="15" t="s">
        <v>24</v>
      </c>
      <c r="AD26" s="321" t="s">
        <v>232</v>
      </c>
      <c r="AE26" s="294" t="s">
        <v>203</v>
      </c>
      <c r="AF26" s="15" t="s">
        <v>24</v>
      </c>
      <c r="AG26" s="321" t="s">
        <v>232</v>
      </c>
      <c r="AH26" s="294" t="s">
        <v>203</v>
      </c>
      <c r="AI26" s="15" t="s">
        <v>24</v>
      </c>
      <c r="AJ26" s="321" t="s">
        <v>232</v>
      </c>
      <c r="AK26" s="294" t="s">
        <v>203</v>
      </c>
      <c r="AL26" s="15" t="s">
        <v>24</v>
      </c>
      <c r="AM26" s="321" t="s">
        <v>232</v>
      </c>
      <c r="AN26" s="294" t="s">
        <v>203</v>
      </c>
      <c r="AO26" s="15" t="s">
        <v>24</v>
      </c>
      <c r="AP26" s="321" t="s">
        <v>232</v>
      </c>
      <c r="AQ26" s="294" t="s">
        <v>203</v>
      </c>
      <c r="AR26" s="15" t="s">
        <v>24</v>
      </c>
      <c r="AS26" s="321" t="s">
        <v>232</v>
      </c>
      <c r="AT26" s="294" t="s">
        <v>203</v>
      </c>
      <c r="AU26" s="15" t="s">
        <v>24</v>
      </c>
      <c r="AV26" s="321" t="s">
        <v>232</v>
      </c>
      <c r="AW26" s="295" t="s">
        <v>203</v>
      </c>
      <c r="AX26" s="15" t="s">
        <v>24</v>
      </c>
      <c r="AY26" s="322" t="s">
        <v>232</v>
      </c>
    </row>
    <row r="27" spans="1:51" s="574" customFormat="1" ht="21.75" customHeight="1">
      <c r="A27" s="617" t="s">
        <v>204</v>
      </c>
      <c r="B27" s="296">
        <v>11.616</v>
      </c>
      <c r="C27" s="297">
        <f>B27/B$42*100</f>
        <v>2.7737515610710082</v>
      </c>
      <c r="D27" s="588">
        <v>12.242739429490101</v>
      </c>
      <c r="E27" s="296">
        <v>13.832000000000001</v>
      </c>
      <c r="F27" s="297">
        <f>E27/E$42*100</f>
        <v>7.096244613174636</v>
      </c>
      <c r="G27" s="592">
        <v>11.677234386873099</v>
      </c>
      <c r="H27" s="296">
        <v>17.785</v>
      </c>
      <c r="I27" s="297">
        <f>H27/H$42*100</f>
        <v>6.7065881811702681</v>
      </c>
      <c r="J27" s="592">
        <v>9.1379782929747293</v>
      </c>
      <c r="K27" s="296">
        <v>6.2779999999999996</v>
      </c>
      <c r="L27" s="297">
        <f>K27/K$42*100</f>
        <v>12.121329137142084</v>
      </c>
      <c r="M27" s="592">
        <v>17.582494635781501</v>
      </c>
      <c r="N27" s="296">
        <v>4.5410000000000004</v>
      </c>
      <c r="O27" s="297">
        <f>N27/N$42*100</f>
        <v>12.48728172693524</v>
      </c>
      <c r="P27" s="592">
        <v>19.1357275120615</v>
      </c>
      <c r="Q27" s="296">
        <v>5.5880000000000001</v>
      </c>
      <c r="R27" s="297">
        <f>Q27/Q$42*100</f>
        <v>17.177989548109437</v>
      </c>
      <c r="S27" s="592">
        <v>16.663121477431201</v>
      </c>
      <c r="T27" s="296">
        <v>0.83399999999999996</v>
      </c>
      <c r="U27" s="297">
        <f>T27/T$42*100</f>
        <v>11.816378577500707</v>
      </c>
      <c r="V27" s="592">
        <v>47.1032090836351</v>
      </c>
      <c r="W27" s="308">
        <v>60.473999999999997</v>
      </c>
      <c r="X27" s="297">
        <f>W27/W$42*100</f>
        <v>6.0075340043471526</v>
      </c>
      <c r="Y27" s="594">
        <v>5.9966718580520499</v>
      </c>
      <c r="Z27" s="315"/>
      <c r="AA27" s="617" t="s">
        <v>204</v>
      </c>
      <c r="AB27" s="296">
        <v>10.939</v>
      </c>
      <c r="AC27" s="297">
        <f>AB27/AB$42*100</f>
        <v>4.7957667132842605</v>
      </c>
      <c r="AD27" s="588">
        <v>12.873855273283899</v>
      </c>
      <c r="AE27" s="296">
        <v>12.657999999999999</v>
      </c>
      <c r="AF27" s="297">
        <f>AE27/AE$42*100</f>
        <v>9.1981252043745219</v>
      </c>
      <c r="AG27" s="592">
        <v>12.441514685676299</v>
      </c>
      <c r="AH27" s="296">
        <v>15.09</v>
      </c>
      <c r="AI27" s="297">
        <f>AH27/AH$42*100</f>
        <v>8.5401397889017812</v>
      </c>
      <c r="AJ27" s="592">
        <v>10.0886012356934</v>
      </c>
      <c r="AK27" s="296">
        <v>4.718</v>
      </c>
      <c r="AL27" s="297">
        <f>AK27/AK$42*100</f>
        <v>15.798814586612195</v>
      </c>
      <c r="AM27" s="592">
        <v>20.671620658779201</v>
      </c>
      <c r="AN27" s="296">
        <v>3.7610000000000001</v>
      </c>
      <c r="AO27" s="297">
        <f>AN27/AN$42*100</f>
        <v>18.659456241317724</v>
      </c>
      <c r="AP27" s="592">
        <v>20.3328264232042</v>
      </c>
      <c r="AQ27" s="296">
        <v>5.2510000000000003</v>
      </c>
      <c r="AR27" s="297">
        <f>AQ27/AQ$42*100</f>
        <v>20.554272517321017</v>
      </c>
      <c r="AS27" s="592">
        <v>17.294510553443999</v>
      </c>
      <c r="AT27" s="296">
        <v>0.65100000000000002</v>
      </c>
      <c r="AU27" s="297">
        <f>AT27/AT$42*100</f>
        <v>17.953667953667953</v>
      </c>
      <c r="AV27" s="592">
        <v>55.219222870927197</v>
      </c>
      <c r="AW27" s="308">
        <v>53.067</v>
      </c>
      <c r="AX27" s="297">
        <f>AW27/AW$42*100</f>
        <v>8.5371621621621632</v>
      </c>
      <c r="AY27" s="594">
        <v>6.5616579565366502</v>
      </c>
    </row>
    <row r="28" spans="1:51" s="574" customFormat="1" ht="21.75" customHeight="1">
      <c r="A28" s="318" t="s">
        <v>205</v>
      </c>
      <c r="B28" s="298">
        <v>13.718</v>
      </c>
      <c r="C28" s="299">
        <f t="shared" ref="C28:C41" si="16">B28/B$42*100</f>
        <v>3.2756821551973214</v>
      </c>
      <c r="D28" s="589">
        <v>12.4130465448485</v>
      </c>
      <c r="E28" s="298">
        <v>23.669</v>
      </c>
      <c r="F28" s="299">
        <f t="shared" ref="F28:F41" si="17">E28/E$42*100</f>
        <v>12.142930432998154</v>
      </c>
      <c r="G28" s="158">
        <v>9.5955663569185194</v>
      </c>
      <c r="H28" s="298">
        <v>16.907</v>
      </c>
      <c r="I28" s="299">
        <f t="shared" ref="I28:I41" si="18">H28/H$42*100</f>
        <v>6.3755010615150818</v>
      </c>
      <c r="J28" s="158">
        <v>11.429222594967399</v>
      </c>
      <c r="K28" s="298">
        <v>6.1980000000000004</v>
      </c>
      <c r="L28" s="299">
        <f t="shared" ref="L28:L41" si="19">K28/K$42*100</f>
        <v>11.966868109590099</v>
      </c>
      <c r="M28" s="158">
        <v>17.695308519036899</v>
      </c>
      <c r="N28" s="298">
        <v>2.11</v>
      </c>
      <c r="O28" s="299">
        <f t="shared" ref="O28:O41" si="20">N28/N$42*100</f>
        <v>5.8022824144094587</v>
      </c>
      <c r="P28" s="158">
        <v>29.863139981444</v>
      </c>
      <c r="Q28" s="298">
        <v>4.3630000000000004</v>
      </c>
      <c r="R28" s="299">
        <f t="shared" ref="R28:R41" si="21">Q28/Q$42*100</f>
        <v>13.412234860129113</v>
      </c>
      <c r="S28" s="158">
        <v>19.5707568761777</v>
      </c>
      <c r="T28" s="298">
        <v>0.71199999999999997</v>
      </c>
      <c r="U28" s="299">
        <f t="shared" ref="U28:U41" si="22">T28/T$42*100</f>
        <v>10.087843581751205</v>
      </c>
      <c r="V28" s="158">
        <v>43.619005497964302</v>
      </c>
      <c r="W28" s="309">
        <v>67.677999999999997</v>
      </c>
      <c r="X28" s="299">
        <f t="shared" ref="X28:X41" si="23">W28/W$42*100</f>
        <v>6.723184944706925</v>
      </c>
      <c r="Y28" s="595">
        <v>5.83744284334513</v>
      </c>
      <c r="Z28" s="315"/>
      <c r="AA28" s="318" t="s">
        <v>205</v>
      </c>
      <c r="AB28" s="298">
        <v>10.442</v>
      </c>
      <c r="AC28" s="299">
        <f t="shared" ref="AC28:AC41" si="24">AB28/AB$42*100</f>
        <v>4.5778769558564996</v>
      </c>
      <c r="AD28" s="589">
        <v>13.2665739137703</v>
      </c>
      <c r="AE28" s="298">
        <v>20.109000000000002</v>
      </c>
      <c r="AF28" s="299">
        <f t="shared" ref="AF28:AF41" si="25">AE28/AE$42*100</f>
        <v>14.61250590415289</v>
      </c>
      <c r="AG28" s="158">
        <v>10.131145635253</v>
      </c>
      <c r="AH28" s="298">
        <v>14.622</v>
      </c>
      <c r="AI28" s="299">
        <f t="shared" ref="AI28:AI41" si="26">AH28/AH$42*100</f>
        <v>8.2752766065819632</v>
      </c>
      <c r="AJ28" s="158">
        <v>12.491980495436501</v>
      </c>
      <c r="AK28" s="298">
        <v>4.95</v>
      </c>
      <c r="AL28" s="299">
        <f t="shared" ref="AL28:AL41" si="27">AK28/AK$42*100</f>
        <v>16.575695676924624</v>
      </c>
      <c r="AM28" s="158">
        <v>18.370745281352399</v>
      </c>
      <c r="AN28" s="298">
        <v>1.6419999999999999</v>
      </c>
      <c r="AO28" s="299">
        <f t="shared" ref="AO28:AO41" si="28">AN28/AN$42*100</f>
        <v>8.1464576304822387</v>
      </c>
      <c r="AP28" s="158">
        <v>34.673799243639699</v>
      </c>
      <c r="AQ28" s="298">
        <v>3.621</v>
      </c>
      <c r="AR28" s="299">
        <f t="shared" ref="AR28:AR41" si="29">AQ28/AQ$42*100</f>
        <v>14.173875601831917</v>
      </c>
      <c r="AS28" s="158">
        <v>22.124023080831801</v>
      </c>
      <c r="AT28" s="298">
        <v>0.58299999999999996</v>
      </c>
      <c r="AU28" s="299">
        <f t="shared" ref="AU28:AU41" si="30">AT28/AT$42*100</f>
        <v>16.078323221180362</v>
      </c>
      <c r="AV28" s="158">
        <v>45.293301520416101</v>
      </c>
      <c r="AW28" s="309">
        <v>55.97</v>
      </c>
      <c r="AX28" s="299">
        <f t="shared" ref="AX28:AX41" si="31">AW28/AW$42*100</f>
        <v>9.0041827541827537</v>
      </c>
      <c r="AY28" s="595">
        <v>6.4094096001152998</v>
      </c>
    </row>
    <row r="29" spans="1:51" s="574" customFormat="1" ht="21.75" customHeight="1">
      <c r="A29" s="318" t="s">
        <v>206</v>
      </c>
      <c r="B29" s="298">
        <v>18.43</v>
      </c>
      <c r="C29" s="299">
        <f t="shared" si="16"/>
        <v>4.4008472168163459</v>
      </c>
      <c r="D29" s="589">
        <v>13.7059767716351</v>
      </c>
      <c r="E29" s="298">
        <v>19.321000000000002</v>
      </c>
      <c r="F29" s="299">
        <f t="shared" si="17"/>
        <v>9.9122717012107557</v>
      </c>
      <c r="G29" s="158">
        <v>10.569994349772101</v>
      </c>
      <c r="H29" s="298">
        <v>34.067999999999998</v>
      </c>
      <c r="I29" s="299">
        <f t="shared" si="18"/>
        <v>12.846783590447494</v>
      </c>
      <c r="J29" s="158">
        <v>8.0099945240842398</v>
      </c>
      <c r="K29" s="298">
        <v>3.1859999999999999</v>
      </c>
      <c r="L29" s="299">
        <f t="shared" si="19"/>
        <v>6.1514104222578334</v>
      </c>
      <c r="M29" s="158">
        <v>23.176529226009698</v>
      </c>
      <c r="N29" s="298">
        <v>3.4369999999999998</v>
      </c>
      <c r="O29" s="299">
        <f t="shared" si="20"/>
        <v>9.4513955726660246</v>
      </c>
      <c r="P29" s="158">
        <v>23.838616170248599</v>
      </c>
      <c r="Q29" s="298">
        <v>5.3330000000000002</v>
      </c>
      <c r="R29" s="299">
        <f t="shared" si="21"/>
        <v>16.394097755917613</v>
      </c>
      <c r="S29" s="158">
        <v>17.8724161219425</v>
      </c>
      <c r="T29" s="298">
        <v>0.86299999999999999</v>
      </c>
      <c r="U29" s="299">
        <f t="shared" si="22"/>
        <v>12.227259846982149</v>
      </c>
      <c r="V29" s="158">
        <v>48.620592969278597</v>
      </c>
      <c r="W29" s="309">
        <v>84.638000000000005</v>
      </c>
      <c r="X29" s="299">
        <f t="shared" si="23"/>
        <v>8.4080044822557518</v>
      </c>
      <c r="Y29" s="595">
        <v>5.9932083868537402</v>
      </c>
      <c r="Z29" s="315"/>
      <c r="AA29" s="318" t="s">
        <v>206</v>
      </c>
      <c r="AB29" s="298">
        <v>15.86</v>
      </c>
      <c r="AC29" s="299">
        <f t="shared" si="24"/>
        <v>6.9531821988013869</v>
      </c>
      <c r="AD29" s="589">
        <v>15.0638866522974</v>
      </c>
      <c r="AE29" s="298">
        <v>16.658999999999999</v>
      </c>
      <c r="AF29" s="299">
        <f t="shared" si="25"/>
        <v>12.105511753805906</v>
      </c>
      <c r="AG29" s="158">
        <v>11.523175211128599</v>
      </c>
      <c r="AH29" s="298">
        <v>27.588999999999999</v>
      </c>
      <c r="AI29" s="299">
        <f t="shared" si="26"/>
        <v>15.613910976541497</v>
      </c>
      <c r="AJ29" s="158">
        <v>9.1240807607256809</v>
      </c>
      <c r="AK29" s="298">
        <v>2.8740000000000001</v>
      </c>
      <c r="AL29" s="299">
        <f t="shared" si="27"/>
        <v>9.623949368784114</v>
      </c>
      <c r="AM29" s="158">
        <v>24.5218022553303</v>
      </c>
      <c r="AN29" s="298">
        <v>3.125</v>
      </c>
      <c r="AO29" s="299">
        <f t="shared" si="28"/>
        <v>15.504068267513397</v>
      </c>
      <c r="AP29" s="158">
        <v>26.456005624213098</v>
      </c>
      <c r="AQ29" s="298">
        <v>4.319</v>
      </c>
      <c r="AR29" s="299">
        <f t="shared" si="29"/>
        <v>16.906094649078167</v>
      </c>
      <c r="AS29" s="158">
        <v>19.1389580536385</v>
      </c>
      <c r="AT29" s="298">
        <v>0.55100000000000005</v>
      </c>
      <c r="AU29" s="299">
        <f t="shared" si="30"/>
        <v>15.195808052950913</v>
      </c>
      <c r="AV29" s="158">
        <v>50.907494060174699</v>
      </c>
      <c r="AW29" s="309">
        <v>70.977000000000004</v>
      </c>
      <c r="AX29" s="299">
        <f t="shared" si="31"/>
        <v>11.418436293436294</v>
      </c>
      <c r="AY29" s="595">
        <v>6.7231079215760996</v>
      </c>
    </row>
    <row r="30" spans="1:51" s="574" customFormat="1" ht="21.75" customHeight="1">
      <c r="A30" s="318" t="s">
        <v>207</v>
      </c>
      <c r="B30" s="298">
        <v>18.686</v>
      </c>
      <c r="C30" s="299">
        <f t="shared" si="16"/>
        <v>4.4619767278041369</v>
      </c>
      <c r="D30" s="589">
        <v>13.030340233006299</v>
      </c>
      <c r="E30" s="298">
        <v>25.234999999999999</v>
      </c>
      <c r="F30" s="299">
        <f t="shared" si="17"/>
        <v>12.946336958752308</v>
      </c>
      <c r="G30" s="158">
        <v>9.6079707661182905</v>
      </c>
      <c r="H30" s="298">
        <v>36.412999999999997</v>
      </c>
      <c r="I30" s="299">
        <f t="shared" si="18"/>
        <v>13.731065248296485</v>
      </c>
      <c r="J30" s="158">
        <v>7.8703408503438599</v>
      </c>
      <c r="K30" s="298">
        <v>1.6890000000000001</v>
      </c>
      <c r="L30" s="299">
        <f t="shared" si="19"/>
        <v>3.2610584441913004</v>
      </c>
      <c r="M30" s="158">
        <v>30.182670475807999</v>
      </c>
      <c r="N30" s="298">
        <v>3.0950000000000002</v>
      </c>
      <c r="O30" s="299">
        <f t="shared" si="20"/>
        <v>8.5109308400934953</v>
      </c>
      <c r="P30" s="158">
        <v>23.833868238449298</v>
      </c>
      <c r="Q30" s="298">
        <v>6.9409999999999998</v>
      </c>
      <c r="R30" s="299">
        <f t="shared" si="21"/>
        <v>21.337227174915459</v>
      </c>
      <c r="S30" s="158">
        <v>16.766165063956102</v>
      </c>
      <c r="T30" s="298">
        <v>0.55800000000000005</v>
      </c>
      <c r="U30" s="299">
        <f t="shared" si="22"/>
        <v>7.9059223576083886</v>
      </c>
      <c r="V30" s="158">
        <v>50.416054584332997</v>
      </c>
      <c r="W30" s="309">
        <v>92.619</v>
      </c>
      <c r="X30" s="299">
        <f t="shared" si="23"/>
        <v>9.2008432044949711</v>
      </c>
      <c r="Y30" s="595">
        <v>5.4205941558291499</v>
      </c>
      <c r="Z30" s="315"/>
      <c r="AA30" s="318" t="s">
        <v>207</v>
      </c>
      <c r="AB30" s="298">
        <v>14.214</v>
      </c>
      <c r="AC30" s="299">
        <f t="shared" si="24"/>
        <v>6.2315593804390241</v>
      </c>
      <c r="AD30" s="589">
        <v>16.116655580218101</v>
      </c>
      <c r="AE30" s="298">
        <v>20.184000000000001</v>
      </c>
      <c r="AF30" s="299">
        <f t="shared" si="25"/>
        <v>14.667005776986519</v>
      </c>
      <c r="AG30" s="158">
        <v>10.325995534882001</v>
      </c>
      <c r="AH30" s="298">
        <v>27.533999999999999</v>
      </c>
      <c r="AI30" s="299">
        <f t="shared" si="26"/>
        <v>15.582783893149212</v>
      </c>
      <c r="AJ30" s="158">
        <v>9.00079053496958</v>
      </c>
      <c r="AK30" s="298">
        <v>1.4039999999999999</v>
      </c>
      <c r="AL30" s="299">
        <f t="shared" si="27"/>
        <v>4.701470046545893</v>
      </c>
      <c r="AM30" s="158">
        <v>33.326031411507302</v>
      </c>
      <c r="AN30" s="298">
        <v>2.0030000000000001</v>
      </c>
      <c r="AO30" s="299">
        <f t="shared" si="28"/>
        <v>9.9374875967453864</v>
      </c>
      <c r="AP30" s="158">
        <v>28.992120017886698</v>
      </c>
      <c r="AQ30" s="298">
        <v>5.5720000000000001</v>
      </c>
      <c r="AR30" s="299">
        <f t="shared" si="29"/>
        <v>21.81078013073942</v>
      </c>
      <c r="AS30" s="158">
        <v>19.3136328952091</v>
      </c>
      <c r="AT30" s="298">
        <v>0.55800000000000005</v>
      </c>
      <c r="AU30" s="299">
        <f t="shared" si="30"/>
        <v>15.388858246001105</v>
      </c>
      <c r="AV30" s="158">
        <v>50.416054584332997</v>
      </c>
      <c r="AW30" s="309">
        <v>71.47</v>
      </c>
      <c r="AX30" s="299">
        <f t="shared" si="31"/>
        <v>11.497747747747747</v>
      </c>
      <c r="AY30" s="595">
        <v>6.3362517968240804</v>
      </c>
    </row>
    <row r="31" spans="1:51" s="574" customFormat="1" ht="21.75" customHeight="1">
      <c r="A31" s="318" t="s">
        <v>208</v>
      </c>
      <c r="B31" s="298">
        <v>22.417999999999999</v>
      </c>
      <c r="C31" s="299">
        <f t="shared" si="16"/>
        <v>5.3531303801730248</v>
      </c>
      <c r="D31" s="589">
        <v>10.324891433116001</v>
      </c>
      <c r="E31" s="298">
        <v>28.969000000000001</v>
      </c>
      <c r="F31" s="299">
        <f t="shared" si="17"/>
        <v>14.861994664477738</v>
      </c>
      <c r="G31" s="158">
        <v>9.1749365535633096</v>
      </c>
      <c r="H31" s="298">
        <v>32.770000000000003</v>
      </c>
      <c r="I31" s="299">
        <f t="shared" si="18"/>
        <v>12.357317666401446</v>
      </c>
      <c r="J31" s="158">
        <v>8.6998204352758695</v>
      </c>
      <c r="K31" s="298">
        <v>2.8079999999999998</v>
      </c>
      <c r="L31" s="299">
        <f t="shared" si="19"/>
        <v>5.4215820670747012</v>
      </c>
      <c r="M31" s="158">
        <v>24.523356827235499</v>
      </c>
      <c r="N31" s="298">
        <v>4.88</v>
      </c>
      <c r="O31" s="299">
        <f t="shared" si="20"/>
        <v>13.419496768871166</v>
      </c>
      <c r="P31" s="158">
        <v>20.426096460201801</v>
      </c>
      <c r="Q31" s="298">
        <v>4.569</v>
      </c>
      <c r="R31" s="299">
        <f t="shared" si="21"/>
        <v>14.045496464801721</v>
      </c>
      <c r="S31" s="158">
        <v>21.158941636847199</v>
      </c>
      <c r="T31" s="298">
        <v>0.624</v>
      </c>
      <c r="U31" s="299">
        <f t="shared" si="22"/>
        <v>8.8410314536695953</v>
      </c>
      <c r="V31" s="158">
        <v>61.224150784503102</v>
      </c>
      <c r="W31" s="309">
        <v>97.037000000000006</v>
      </c>
      <c r="X31" s="299">
        <f t="shared" si="23"/>
        <v>9.6397307467644708</v>
      </c>
      <c r="Y31" s="595">
        <v>5.2854888426958198</v>
      </c>
      <c r="Z31" s="315"/>
      <c r="AA31" s="318" t="s">
        <v>208</v>
      </c>
      <c r="AB31" s="298">
        <v>13.135</v>
      </c>
      <c r="AC31" s="299">
        <f t="shared" si="24"/>
        <v>5.758515017733683</v>
      </c>
      <c r="AD31" s="589">
        <v>13.133412278386</v>
      </c>
      <c r="AE31" s="298">
        <v>21.5</v>
      </c>
      <c r="AF31" s="299">
        <f t="shared" si="25"/>
        <v>15.623296878973946</v>
      </c>
      <c r="AG31" s="158">
        <v>11.087202220818799</v>
      </c>
      <c r="AH31" s="298">
        <v>23.221</v>
      </c>
      <c r="AI31" s="299">
        <f t="shared" si="26"/>
        <v>13.141854608223211</v>
      </c>
      <c r="AJ31" s="158">
        <v>10.400483884320099</v>
      </c>
      <c r="AK31" s="298">
        <v>2.1840000000000002</v>
      </c>
      <c r="AL31" s="299">
        <f t="shared" si="27"/>
        <v>7.3133978501825014</v>
      </c>
      <c r="AM31" s="158">
        <v>28.113687893840499</v>
      </c>
      <c r="AN31" s="298">
        <v>2.0990000000000002</v>
      </c>
      <c r="AO31" s="299">
        <f t="shared" si="28"/>
        <v>10.413772573923399</v>
      </c>
      <c r="AP31" s="158">
        <v>26.8567333359053</v>
      </c>
      <c r="AQ31" s="298">
        <v>2.7650000000000001</v>
      </c>
      <c r="AR31" s="299">
        <f t="shared" si="29"/>
        <v>10.823188632716169</v>
      </c>
      <c r="AS31" s="158">
        <v>26.937836680641201</v>
      </c>
      <c r="AT31" s="298">
        <v>0.46800000000000003</v>
      </c>
      <c r="AU31" s="299">
        <f t="shared" si="30"/>
        <v>12.906784335355765</v>
      </c>
      <c r="AV31" s="158">
        <v>74.520829275194998</v>
      </c>
      <c r="AW31" s="309">
        <v>65.372</v>
      </c>
      <c r="AX31" s="299">
        <f t="shared" si="31"/>
        <v>10.516731016731017</v>
      </c>
      <c r="AY31" s="595">
        <v>6.6217121757590096</v>
      </c>
    </row>
    <row r="32" spans="1:51" s="574" customFormat="1" ht="21.75" customHeight="1">
      <c r="A32" s="318" t="s">
        <v>209</v>
      </c>
      <c r="B32" s="298">
        <v>38.289000000000001</v>
      </c>
      <c r="C32" s="299">
        <f t="shared" si="16"/>
        <v>9.1429212742637596</v>
      </c>
      <c r="D32" s="589">
        <v>8.0227826742997799</v>
      </c>
      <c r="E32" s="298">
        <v>22.027000000000001</v>
      </c>
      <c r="F32" s="299">
        <f t="shared" si="17"/>
        <v>11.300533552226556</v>
      </c>
      <c r="G32" s="158">
        <v>9.5351169316326292</v>
      </c>
      <c r="H32" s="298">
        <v>36.365000000000002</v>
      </c>
      <c r="I32" s="299">
        <f t="shared" si="18"/>
        <v>13.712964813508957</v>
      </c>
      <c r="J32" s="158">
        <v>8.1572105711387799</v>
      </c>
      <c r="K32" s="298">
        <v>7.3390000000000004</v>
      </c>
      <c r="L32" s="299">
        <f t="shared" si="19"/>
        <v>14.169868515050297</v>
      </c>
      <c r="M32" s="158">
        <v>16.880301677077799</v>
      </c>
      <c r="N32" s="298">
        <v>5.5309999999999997</v>
      </c>
      <c r="O32" s="299">
        <f t="shared" si="20"/>
        <v>15.209679637013609</v>
      </c>
      <c r="P32" s="158">
        <v>18.4000433185949</v>
      </c>
      <c r="Q32" s="298">
        <v>4.0190000000000001</v>
      </c>
      <c r="R32" s="299">
        <f t="shared" si="21"/>
        <v>12.354749462035045</v>
      </c>
      <c r="S32" s="158">
        <v>19.448356982868901</v>
      </c>
      <c r="T32" s="298">
        <v>0.27800000000000002</v>
      </c>
      <c r="U32" s="299">
        <f t="shared" si="22"/>
        <v>3.9387928591669037</v>
      </c>
      <c r="V32" s="158">
        <v>71.249303989713397</v>
      </c>
      <c r="W32" s="309">
        <v>113.84699999999999</v>
      </c>
      <c r="X32" s="299">
        <f t="shared" si="23"/>
        <v>11.309649168120353</v>
      </c>
      <c r="Y32" s="595">
        <v>4.80333269300192</v>
      </c>
      <c r="Z32" s="315"/>
      <c r="AA32" s="318" t="s">
        <v>209</v>
      </c>
      <c r="AB32" s="298">
        <v>24.056000000000001</v>
      </c>
      <c r="AC32" s="299">
        <f t="shared" si="24"/>
        <v>10.546390351473276</v>
      </c>
      <c r="AD32" s="589">
        <v>10.651034396577</v>
      </c>
      <c r="AE32" s="298">
        <v>16.042999999999999</v>
      </c>
      <c r="AF32" s="299">
        <f t="shared" si="25"/>
        <v>11.657886131599025</v>
      </c>
      <c r="AG32" s="158">
        <v>11.061028845015301</v>
      </c>
      <c r="AH32" s="298">
        <v>25.983000000000001</v>
      </c>
      <c r="AI32" s="299">
        <f t="shared" si="26"/>
        <v>14.705000141486742</v>
      </c>
      <c r="AJ32" s="158">
        <v>10.0086210145988</v>
      </c>
      <c r="AK32" s="298">
        <v>4.6769999999999996</v>
      </c>
      <c r="AL32" s="299">
        <f t="shared" si="27"/>
        <v>15.661520945651809</v>
      </c>
      <c r="AM32" s="158">
        <v>20.949016483492301</v>
      </c>
      <c r="AN32" s="298">
        <v>3.0779999999999998</v>
      </c>
      <c r="AO32" s="299">
        <f t="shared" si="28"/>
        <v>15.270887080769993</v>
      </c>
      <c r="AP32" s="158">
        <v>23.8019614661373</v>
      </c>
      <c r="AQ32" s="298">
        <v>3.0830000000000002</v>
      </c>
      <c r="AR32" s="299">
        <f t="shared" si="29"/>
        <v>12.067953184326926</v>
      </c>
      <c r="AS32" s="158">
        <v>23.244451402862399</v>
      </c>
      <c r="AT32" s="298">
        <v>0.122</v>
      </c>
      <c r="AU32" s="299">
        <f t="shared" si="30"/>
        <v>3.3645890788747934</v>
      </c>
      <c r="AV32" s="158" t="s">
        <v>437</v>
      </c>
      <c r="AW32" s="309">
        <v>77.042000000000002</v>
      </c>
      <c r="AX32" s="299">
        <f t="shared" si="31"/>
        <v>12.394144144144144</v>
      </c>
      <c r="AY32" s="595">
        <v>6.0632129889473498</v>
      </c>
    </row>
    <row r="33" spans="1:51" s="574" customFormat="1" ht="21.75" customHeight="1">
      <c r="A33" s="318" t="s">
        <v>210</v>
      </c>
      <c r="B33" s="298">
        <v>46.49</v>
      </c>
      <c r="C33" s="299">
        <f t="shared" si="16"/>
        <v>11.101214710243729</v>
      </c>
      <c r="D33" s="589">
        <v>7.4965336621847598</v>
      </c>
      <c r="E33" s="298">
        <v>14.631</v>
      </c>
      <c r="F33" s="299">
        <f t="shared" si="17"/>
        <v>7.5061563718448605</v>
      </c>
      <c r="G33" s="158">
        <v>11.6229181793324</v>
      </c>
      <c r="H33" s="298">
        <v>31.986000000000001</v>
      </c>
      <c r="I33" s="299">
        <f t="shared" si="18"/>
        <v>12.0616772315385</v>
      </c>
      <c r="J33" s="158">
        <v>8.7299260147592204</v>
      </c>
      <c r="K33" s="298">
        <v>8.6760000000000002</v>
      </c>
      <c r="L33" s="299">
        <f t="shared" si="19"/>
        <v>16.75129843801286</v>
      </c>
      <c r="M33" s="158">
        <v>15.0550762462662</v>
      </c>
      <c r="N33" s="298">
        <v>4.2939999999999996</v>
      </c>
      <c r="O33" s="299">
        <f t="shared" si="20"/>
        <v>11.80805719785508</v>
      </c>
      <c r="P33" s="158">
        <v>20.255541107281701</v>
      </c>
      <c r="Q33" s="298">
        <v>1.4039999999999999</v>
      </c>
      <c r="R33" s="299">
        <f t="shared" si="21"/>
        <v>4.3160159852443893</v>
      </c>
      <c r="S33" s="158">
        <v>34.235560682568099</v>
      </c>
      <c r="T33" s="298">
        <v>0.312</v>
      </c>
      <c r="U33" s="299">
        <f t="shared" si="22"/>
        <v>4.4205157268347977</v>
      </c>
      <c r="V33" s="158">
        <v>70.712030223059202</v>
      </c>
      <c r="W33" s="309">
        <v>107.792</v>
      </c>
      <c r="X33" s="299">
        <f t="shared" si="23"/>
        <v>10.70814077779853</v>
      </c>
      <c r="Y33" s="595">
        <v>5.08054089867895</v>
      </c>
      <c r="Z33" s="315"/>
      <c r="AA33" s="318" t="s">
        <v>210</v>
      </c>
      <c r="AB33" s="298">
        <v>26.422999999999998</v>
      </c>
      <c r="AC33" s="299">
        <f t="shared" si="24"/>
        <v>11.58410676159704</v>
      </c>
      <c r="AD33" s="589">
        <v>9.6087057433215595</v>
      </c>
      <c r="AE33" s="298">
        <v>9.9920000000000009</v>
      </c>
      <c r="AF33" s="299">
        <f t="shared" si="25"/>
        <v>7.2608363913817531</v>
      </c>
      <c r="AG33" s="158">
        <v>14.0509892411766</v>
      </c>
      <c r="AH33" s="298">
        <v>17.948</v>
      </c>
      <c r="AI33" s="299">
        <f t="shared" si="26"/>
        <v>10.157616231359121</v>
      </c>
      <c r="AJ33" s="158">
        <v>10.913638178551199</v>
      </c>
      <c r="AK33" s="298">
        <v>3.7440000000000002</v>
      </c>
      <c r="AL33" s="299">
        <f t="shared" si="27"/>
        <v>12.537253457455716</v>
      </c>
      <c r="AM33" s="158">
        <v>21.649697974532099</v>
      </c>
      <c r="AN33" s="298">
        <v>1.952</v>
      </c>
      <c r="AO33" s="299">
        <f t="shared" si="28"/>
        <v>9.684461202619568</v>
      </c>
      <c r="AP33" s="158">
        <v>30.038315877739802</v>
      </c>
      <c r="AQ33" s="298">
        <v>0.624</v>
      </c>
      <c r="AR33" s="299">
        <f t="shared" si="29"/>
        <v>2.4425568559909188</v>
      </c>
      <c r="AS33" s="158">
        <v>49.980373328969499</v>
      </c>
      <c r="AT33" s="298">
        <v>0</v>
      </c>
      <c r="AU33" s="299">
        <f t="shared" si="30"/>
        <v>0</v>
      </c>
      <c r="AV33" s="158" t="s">
        <v>437</v>
      </c>
      <c r="AW33" s="309">
        <v>60.683999999999997</v>
      </c>
      <c r="AX33" s="299">
        <f t="shared" si="31"/>
        <v>9.7625482625482629</v>
      </c>
      <c r="AY33" s="595">
        <v>6.4473969728119904</v>
      </c>
    </row>
    <row r="34" spans="1:51" s="574" customFormat="1" ht="21.75" customHeight="1">
      <c r="A34" s="318" t="s">
        <v>211</v>
      </c>
      <c r="B34" s="298">
        <v>54.633000000000003</v>
      </c>
      <c r="C34" s="299">
        <f t="shared" si="16"/>
        <v>13.04565849139053</v>
      </c>
      <c r="D34" s="589">
        <v>6.6148186062741603</v>
      </c>
      <c r="E34" s="298">
        <v>13.576000000000001</v>
      </c>
      <c r="F34" s="299">
        <f t="shared" si="17"/>
        <v>6.9649086804843021</v>
      </c>
      <c r="G34" s="158">
        <v>10.766393252583701</v>
      </c>
      <c r="H34" s="298">
        <v>30.012</v>
      </c>
      <c r="I34" s="299">
        <f t="shared" si="18"/>
        <v>11.317296850901439</v>
      </c>
      <c r="J34" s="158">
        <v>9.3680143947077994</v>
      </c>
      <c r="K34" s="298">
        <v>8.1539999999999999</v>
      </c>
      <c r="L34" s="299">
        <f t="shared" si="19"/>
        <v>15.743440233236154</v>
      </c>
      <c r="M34" s="158">
        <v>16.053300592257401</v>
      </c>
      <c r="N34" s="298">
        <v>3.0179999999999998</v>
      </c>
      <c r="O34" s="299">
        <f t="shared" si="20"/>
        <v>8.2991887804207334</v>
      </c>
      <c r="P34" s="158">
        <v>22.966815831171498</v>
      </c>
      <c r="Q34" s="298">
        <v>0.156</v>
      </c>
      <c r="R34" s="299">
        <f t="shared" si="21"/>
        <v>0.47955733169382109</v>
      </c>
      <c r="S34" s="158" t="s">
        <v>437</v>
      </c>
      <c r="T34" s="298">
        <v>0.624</v>
      </c>
      <c r="U34" s="299">
        <f t="shared" si="22"/>
        <v>8.8410314536695953</v>
      </c>
      <c r="V34" s="158">
        <v>61.2497931820349</v>
      </c>
      <c r="W34" s="309">
        <v>110.17400000000001</v>
      </c>
      <c r="X34" s="299">
        <f t="shared" si="23"/>
        <v>10.944770502942475</v>
      </c>
      <c r="Y34" s="595">
        <v>4.9138821670839699</v>
      </c>
      <c r="Z34" s="315"/>
      <c r="AA34" s="318" t="s">
        <v>211</v>
      </c>
      <c r="AB34" s="298">
        <v>32.828000000000003</v>
      </c>
      <c r="AC34" s="299">
        <f t="shared" si="24"/>
        <v>14.392122649574524</v>
      </c>
      <c r="AD34" s="589">
        <v>8.4089807831974692</v>
      </c>
      <c r="AE34" s="298">
        <v>8.0459999999999994</v>
      </c>
      <c r="AF34" s="299">
        <f t="shared" si="25"/>
        <v>5.8467463575918321</v>
      </c>
      <c r="AG34" s="158">
        <v>14.317380562093099</v>
      </c>
      <c r="AH34" s="298">
        <v>14.951000000000001</v>
      </c>
      <c r="AI34" s="299">
        <f t="shared" si="26"/>
        <v>8.4614731599649122</v>
      </c>
      <c r="AJ34" s="158">
        <v>11.7503013346385</v>
      </c>
      <c r="AK34" s="298">
        <v>3.3180000000000001</v>
      </c>
      <c r="AL34" s="299">
        <f t="shared" si="27"/>
        <v>11.110739041623415</v>
      </c>
      <c r="AM34" s="158">
        <v>23.580160670729601</v>
      </c>
      <c r="AN34" s="298">
        <v>1.248</v>
      </c>
      <c r="AO34" s="299">
        <f t="shared" si="28"/>
        <v>6.1917047033141497</v>
      </c>
      <c r="AP34" s="158">
        <v>34.2334870517561</v>
      </c>
      <c r="AQ34" s="298">
        <v>0.156</v>
      </c>
      <c r="AR34" s="299">
        <f t="shared" si="29"/>
        <v>0.61063921399772969</v>
      </c>
      <c r="AS34" s="158" t="s">
        <v>437</v>
      </c>
      <c r="AT34" s="298">
        <v>0</v>
      </c>
      <c r="AU34" s="299">
        <f t="shared" si="30"/>
        <v>0</v>
      </c>
      <c r="AV34" s="158" t="s">
        <v>437</v>
      </c>
      <c r="AW34" s="309">
        <v>60.546999999999997</v>
      </c>
      <c r="AX34" s="299">
        <f t="shared" si="31"/>
        <v>9.7405083655083651</v>
      </c>
      <c r="AY34" s="595">
        <v>6.2449680643557199</v>
      </c>
    </row>
    <row r="35" spans="1:51" s="574" customFormat="1" ht="21.75" customHeight="1">
      <c r="A35" s="318" t="s">
        <v>212</v>
      </c>
      <c r="B35" s="298">
        <v>48.912999999999997</v>
      </c>
      <c r="C35" s="299">
        <f t="shared" si="16"/>
        <v>11.679795980257076</v>
      </c>
      <c r="D35" s="589">
        <v>6.9660875048524202</v>
      </c>
      <c r="E35" s="298">
        <v>8.9410000000000007</v>
      </c>
      <c r="F35" s="299">
        <f t="shared" si="17"/>
        <v>4.5870100554073474</v>
      </c>
      <c r="G35" s="158">
        <v>13.5052888571023</v>
      </c>
      <c r="H35" s="298">
        <v>16.388000000000002</v>
      </c>
      <c r="I35" s="299">
        <f t="shared" si="18"/>
        <v>6.1797901103749435</v>
      </c>
      <c r="J35" s="158">
        <v>11.340568348336401</v>
      </c>
      <c r="K35" s="298">
        <v>4.3499999999999996</v>
      </c>
      <c r="L35" s="299">
        <f t="shared" si="19"/>
        <v>8.3988183731392283</v>
      </c>
      <c r="M35" s="158">
        <v>23.772113920881399</v>
      </c>
      <c r="N35" s="298">
        <v>2.964</v>
      </c>
      <c r="O35" s="299">
        <f t="shared" si="20"/>
        <v>8.1506943489619132</v>
      </c>
      <c r="P35" s="158">
        <v>26.575200416766801</v>
      </c>
      <c r="Q35" s="298">
        <v>0</v>
      </c>
      <c r="R35" s="299">
        <f t="shared" si="21"/>
        <v>0</v>
      </c>
      <c r="S35" s="158" t="s">
        <v>437</v>
      </c>
      <c r="T35" s="298">
        <v>0.93600000000000005</v>
      </c>
      <c r="U35" s="299">
        <f t="shared" si="22"/>
        <v>13.261547180504394</v>
      </c>
      <c r="V35" s="158">
        <v>40.809218278096601</v>
      </c>
      <c r="W35" s="309">
        <v>82.492000000000004</v>
      </c>
      <c r="X35" s="299">
        <f t="shared" si="23"/>
        <v>8.1948191799220371</v>
      </c>
      <c r="Y35" s="595">
        <v>5.5098237263880199</v>
      </c>
      <c r="Z35" s="315"/>
      <c r="AA35" s="318" t="s">
        <v>212</v>
      </c>
      <c r="AB35" s="298">
        <v>25.201000000000001</v>
      </c>
      <c r="AC35" s="299">
        <f t="shared" si="24"/>
        <v>11.048369772509064</v>
      </c>
      <c r="AD35" s="589">
        <v>9.2044873525505793</v>
      </c>
      <c r="AE35" s="298">
        <v>4.6020000000000003</v>
      </c>
      <c r="AF35" s="299">
        <f t="shared" si="25"/>
        <v>3.3441121970715399</v>
      </c>
      <c r="AG35" s="158">
        <v>18.476907023603001</v>
      </c>
      <c r="AH35" s="298">
        <v>5.8049999999999997</v>
      </c>
      <c r="AI35" s="299">
        <f t="shared" si="26"/>
        <v>3.2853221653131102</v>
      </c>
      <c r="AJ35" s="158">
        <v>17.042463606366201</v>
      </c>
      <c r="AK35" s="298">
        <v>1.175</v>
      </c>
      <c r="AL35" s="299">
        <f t="shared" si="27"/>
        <v>3.9346348324012994</v>
      </c>
      <c r="AM35" s="158">
        <v>35.835106756178099</v>
      </c>
      <c r="AN35" s="298">
        <v>0.78</v>
      </c>
      <c r="AO35" s="299">
        <f t="shared" si="28"/>
        <v>3.8698154395713438</v>
      </c>
      <c r="AP35" s="158">
        <v>48.9866178065787</v>
      </c>
      <c r="AQ35" s="298">
        <v>0</v>
      </c>
      <c r="AR35" s="299">
        <f t="shared" si="29"/>
        <v>0</v>
      </c>
      <c r="AS35" s="158" t="s">
        <v>437</v>
      </c>
      <c r="AT35" s="298">
        <v>0.312</v>
      </c>
      <c r="AU35" s="299">
        <f t="shared" si="30"/>
        <v>8.6045228902371758</v>
      </c>
      <c r="AV35" s="158">
        <v>70.681569153064899</v>
      </c>
      <c r="AW35" s="309">
        <v>37.875999999999998</v>
      </c>
      <c r="AX35" s="299">
        <f t="shared" si="31"/>
        <v>6.0933075933075926</v>
      </c>
      <c r="AY35" s="595">
        <v>7.8117803377637598</v>
      </c>
    </row>
    <row r="36" spans="1:51" s="574" customFormat="1" ht="21.75" customHeight="1">
      <c r="A36" s="318" t="s">
        <v>213</v>
      </c>
      <c r="B36" s="298">
        <v>40.877000000000002</v>
      </c>
      <c r="C36" s="299">
        <f t="shared" si="16"/>
        <v>9.7609024244059572</v>
      </c>
      <c r="D36" s="589">
        <v>7.5641881897521497</v>
      </c>
      <c r="E36" s="298">
        <v>7.3550000000000004</v>
      </c>
      <c r="F36" s="299">
        <f t="shared" si="17"/>
        <v>3.7733429099117588</v>
      </c>
      <c r="G36" s="158">
        <v>18.042734687206298</v>
      </c>
      <c r="H36" s="298">
        <v>7.1710000000000003</v>
      </c>
      <c r="I36" s="299">
        <f t="shared" si="18"/>
        <v>2.7041295387782962</v>
      </c>
      <c r="J36" s="158">
        <v>16.237047508331798</v>
      </c>
      <c r="K36" s="298">
        <v>2.0230000000000001</v>
      </c>
      <c r="L36" s="299">
        <f t="shared" si="19"/>
        <v>3.905933234220841</v>
      </c>
      <c r="M36" s="158">
        <v>39.296708048178601</v>
      </c>
      <c r="N36" s="298">
        <v>1.4039999999999999</v>
      </c>
      <c r="O36" s="299">
        <f t="shared" si="20"/>
        <v>3.8608552179293274</v>
      </c>
      <c r="P36" s="158">
        <v>33.314661435922297</v>
      </c>
      <c r="Q36" s="298">
        <v>0.156</v>
      </c>
      <c r="R36" s="299">
        <f t="shared" si="21"/>
        <v>0.47955733169382109</v>
      </c>
      <c r="S36" s="158" t="s">
        <v>437</v>
      </c>
      <c r="T36" s="298">
        <v>0.624</v>
      </c>
      <c r="U36" s="299">
        <f t="shared" si="22"/>
        <v>8.8410314536695953</v>
      </c>
      <c r="V36" s="158">
        <v>50.001912011516701</v>
      </c>
      <c r="W36" s="309">
        <v>59.61</v>
      </c>
      <c r="X36" s="299">
        <f t="shared" si="23"/>
        <v>5.9217035750757967</v>
      </c>
      <c r="Y36" s="595">
        <v>6.8100953670867703</v>
      </c>
      <c r="Z36" s="315"/>
      <c r="AA36" s="318" t="s">
        <v>213</v>
      </c>
      <c r="AB36" s="298">
        <v>20.094000000000001</v>
      </c>
      <c r="AC36" s="299">
        <f t="shared" si="24"/>
        <v>8.8094100316970412</v>
      </c>
      <c r="AD36" s="589">
        <v>9.6010862104708607</v>
      </c>
      <c r="AE36" s="298">
        <v>2.831</v>
      </c>
      <c r="AF36" s="299">
        <f t="shared" si="25"/>
        <v>2.0571885332267557</v>
      </c>
      <c r="AG36" s="158">
        <v>27.011311249776298</v>
      </c>
      <c r="AH36" s="298">
        <v>2.6520000000000001</v>
      </c>
      <c r="AI36" s="299">
        <f t="shared" si="26"/>
        <v>1.5008913664789612</v>
      </c>
      <c r="AJ36" s="158">
        <v>24.257504422953001</v>
      </c>
      <c r="AK36" s="298">
        <v>0.50700000000000001</v>
      </c>
      <c r="AL36" s="299">
        <f t="shared" si="27"/>
        <v>1.6977530723637946</v>
      </c>
      <c r="AM36" s="158">
        <v>53.860256912871897</v>
      </c>
      <c r="AN36" s="298">
        <v>0.312</v>
      </c>
      <c r="AO36" s="299">
        <f t="shared" si="28"/>
        <v>1.5479261758285374</v>
      </c>
      <c r="AP36" s="158">
        <v>70.692358949809801</v>
      </c>
      <c r="AQ36" s="298">
        <v>0.156</v>
      </c>
      <c r="AR36" s="299">
        <f t="shared" si="29"/>
        <v>0.61063921399772969</v>
      </c>
      <c r="AS36" s="158" t="s">
        <v>437</v>
      </c>
      <c r="AT36" s="298">
        <v>0.156</v>
      </c>
      <c r="AU36" s="299">
        <f t="shared" si="30"/>
        <v>4.3022614451185879</v>
      </c>
      <c r="AV36" s="158" t="s">
        <v>437</v>
      </c>
      <c r="AW36" s="309">
        <v>26.707999999999998</v>
      </c>
      <c r="AX36" s="299">
        <f t="shared" si="31"/>
        <v>4.2966537966537963</v>
      </c>
      <c r="AY36" s="595">
        <v>8.6701727349305493</v>
      </c>
    </row>
    <row r="37" spans="1:51" s="574" customFormat="1" ht="21.75" customHeight="1">
      <c r="A37" s="318" t="s">
        <v>214</v>
      </c>
      <c r="B37" s="298">
        <v>24.864999999999998</v>
      </c>
      <c r="C37" s="299">
        <f t="shared" si="16"/>
        <v>5.9374425418414782</v>
      </c>
      <c r="D37" s="589">
        <v>9.0033324429565305</v>
      </c>
      <c r="E37" s="298">
        <v>5.0860000000000003</v>
      </c>
      <c r="F37" s="299">
        <f t="shared" si="17"/>
        <v>2.6092756002462552</v>
      </c>
      <c r="G37" s="158">
        <v>18.059859860823799</v>
      </c>
      <c r="H37" s="298">
        <v>3.7610000000000001</v>
      </c>
      <c r="I37" s="299">
        <f t="shared" si="18"/>
        <v>1.4182444840810446</v>
      </c>
      <c r="J37" s="158">
        <v>23.180641631827701</v>
      </c>
      <c r="K37" s="298">
        <v>0.78</v>
      </c>
      <c r="L37" s="299">
        <f t="shared" si="19"/>
        <v>1.5059950186318616</v>
      </c>
      <c r="M37" s="158">
        <v>44.722694853150898</v>
      </c>
      <c r="N37" s="298">
        <v>0.624</v>
      </c>
      <c r="O37" s="299">
        <f t="shared" si="20"/>
        <v>1.7159356524130345</v>
      </c>
      <c r="P37" s="158">
        <v>50.005949596633698</v>
      </c>
      <c r="Q37" s="298">
        <v>0</v>
      </c>
      <c r="R37" s="299">
        <f t="shared" si="21"/>
        <v>0</v>
      </c>
      <c r="S37" s="158" t="s">
        <v>437</v>
      </c>
      <c r="T37" s="298">
        <v>0.53700000000000003</v>
      </c>
      <c r="U37" s="299">
        <f t="shared" si="22"/>
        <v>7.6083876452252772</v>
      </c>
      <c r="V37" s="158">
        <v>51.912664571252897</v>
      </c>
      <c r="W37" s="309">
        <v>35.652999999999999</v>
      </c>
      <c r="X37" s="299">
        <f t="shared" si="23"/>
        <v>3.5417966375134604</v>
      </c>
      <c r="Y37" s="595">
        <v>7.5691326946884603</v>
      </c>
      <c r="Z37" s="315"/>
      <c r="AA37" s="318" t="s">
        <v>214</v>
      </c>
      <c r="AB37" s="298">
        <v>9.5090000000000003</v>
      </c>
      <c r="AC37" s="299">
        <f t="shared" si="24"/>
        <v>4.1688404494579068</v>
      </c>
      <c r="AD37" s="589">
        <v>14.6558838274542</v>
      </c>
      <c r="AE37" s="298">
        <v>2.0310000000000001</v>
      </c>
      <c r="AF37" s="299">
        <f t="shared" si="25"/>
        <v>1.4758565563347019</v>
      </c>
      <c r="AG37" s="158">
        <v>27.016081239509798</v>
      </c>
      <c r="AH37" s="298">
        <v>1.2989999999999999</v>
      </c>
      <c r="AI37" s="299">
        <f t="shared" si="26"/>
        <v>0.73516511502872184</v>
      </c>
      <c r="AJ37" s="158">
        <v>37.751685808249903</v>
      </c>
      <c r="AK37" s="298">
        <v>0.312</v>
      </c>
      <c r="AL37" s="299">
        <f t="shared" si="27"/>
        <v>1.0447711214546429</v>
      </c>
      <c r="AM37" s="158">
        <v>70.712030349952997</v>
      </c>
      <c r="AN37" s="298">
        <v>0.156</v>
      </c>
      <c r="AO37" s="299">
        <f t="shared" si="28"/>
        <v>0.77396308791426871</v>
      </c>
      <c r="AP37" s="158" t="s">
        <v>437</v>
      </c>
      <c r="AQ37" s="298">
        <v>0</v>
      </c>
      <c r="AR37" s="299">
        <f t="shared" si="29"/>
        <v>0</v>
      </c>
      <c r="AS37" s="158" t="s">
        <v>437</v>
      </c>
      <c r="AT37" s="298">
        <v>0.22500000000000001</v>
      </c>
      <c r="AU37" s="299">
        <f t="shared" si="30"/>
        <v>6.2051847766133488</v>
      </c>
      <c r="AV37" s="158">
        <v>75.759745233629502</v>
      </c>
      <c r="AW37" s="309">
        <v>13.532</v>
      </c>
      <c r="AX37" s="299">
        <f t="shared" si="31"/>
        <v>2.1769626769626771</v>
      </c>
      <c r="AY37" s="595">
        <v>11.958040245993899</v>
      </c>
    </row>
    <row r="38" spans="1:51" s="574" customFormat="1" ht="21.75" customHeight="1">
      <c r="A38" s="318" t="s">
        <v>215</v>
      </c>
      <c r="B38" s="298">
        <v>25.652000000000001</v>
      </c>
      <c r="C38" s="299">
        <f t="shared" si="16"/>
        <v>6.1253680306984766</v>
      </c>
      <c r="D38" s="589">
        <v>10.481419342512099</v>
      </c>
      <c r="E38" s="298">
        <v>5.0650000000000004</v>
      </c>
      <c r="F38" s="299">
        <f t="shared" si="17"/>
        <v>2.5985019495177513</v>
      </c>
      <c r="G38" s="158">
        <v>17.604127812696099</v>
      </c>
      <c r="H38" s="298">
        <v>1.0920000000000001</v>
      </c>
      <c r="I38" s="299">
        <f t="shared" si="18"/>
        <v>0.41178489141624586</v>
      </c>
      <c r="J38" s="158">
        <v>51.5097316340456</v>
      </c>
      <c r="K38" s="298">
        <v>0.312</v>
      </c>
      <c r="L38" s="299">
        <f t="shared" si="19"/>
        <v>0.60239800745274463</v>
      </c>
      <c r="M38" s="158">
        <v>70.707588801008001</v>
      </c>
      <c r="N38" s="298">
        <v>0.156</v>
      </c>
      <c r="O38" s="299">
        <f t="shared" si="20"/>
        <v>0.42898391310325862</v>
      </c>
      <c r="P38" s="158">
        <v>99.986598435837607</v>
      </c>
      <c r="Q38" s="298">
        <v>0</v>
      </c>
      <c r="R38" s="299">
        <f t="shared" si="21"/>
        <v>0</v>
      </c>
      <c r="S38" s="158" t="s">
        <v>437</v>
      </c>
      <c r="T38" s="298">
        <v>0</v>
      </c>
      <c r="U38" s="299">
        <f t="shared" si="22"/>
        <v>0</v>
      </c>
      <c r="V38" s="158" t="s">
        <v>437</v>
      </c>
      <c r="W38" s="309">
        <v>32.277000000000001</v>
      </c>
      <c r="X38" s="299">
        <f t="shared" si="23"/>
        <v>3.2064221823976098</v>
      </c>
      <c r="Y38" s="595">
        <v>9.1063009803739199</v>
      </c>
      <c r="Z38" s="315"/>
      <c r="AA38" s="318" t="s">
        <v>215</v>
      </c>
      <c r="AB38" s="298">
        <v>11.894</v>
      </c>
      <c r="AC38" s="299">
        <f t="shared" si="24"/>
        <v>5.2144482391263365</v>
      </c>
      <c r="AD38" s="589">
        <v>14.5448503929679</v>
      </c>
      <c r="AE38" s="298">
        <v>1.633</v>
      </c>
      <c r="AF38" s="299">
        <f t="shared" si="25"/>
        <v>1.1866438978309051</v>
      </c>
      <c r="AG38" s="158">
        <v>31.909591514020601</v>
      </c>
      <c r="AH38" s="298">
        <v>0</v>
      </c>
      <c r="AI38" s="299">
        <f t="shared" si="26"/>
        <v>0</v>
      </c>
      <c r="AJ38" s="158" t="s">
        <v>437</v>
      </c>
      <c r="AK38" s="298">
        <v>0</v>
      </c>
      <c r="AL38" s="299">
        <f t="shared" si="27"/>
        <v>0</v>
      </c>
      <c r="AM38" s="158" t="s">
        <v>437</v>
      </c>
      <c r="AN38" s="298">
        <v>0</v>
      </c>
      <c r="AO38" s="299">
        <f t="shared" si="28"/>
        <v>0</v>
      </c>
      <c r="AP38" s="158" t="s">
        <v>437</v>
      </c>
      <c r="AQ38" s="298">
        <v>0</v>
      </c>
      <c r="AR38" s="299">
        <f t="shared" si="29"/>
        <v>0</v>
      </c>
      <c r="AS38" s="158" t="s">
        <v>437</v>
      </c>
      <c r="AT38" s="298">
        <v>0</v>
      </c>
      <c r="AU38" s="299">
        <f t="shared" si="30"/>
        <v>0</v>
      </c>
      <c r="AV38" s="158" t="s">
        <v>437</v>
      </c>
      <c r="AW38" s="309">
        <v>13.526999999999999</v>
      </c>
      <c r="AX38" s="299">
        <f t="shared" si="31"/>
        <v>2.176158301158301</v>
      </c>
      <c r="AY38" s="595">
        <v>13.316027386343601</v>
      </c>
    </row>
    <row r="39" spans="1:51" s="574" customFormat="1" ht="21.75" customHeight="1">
      <c r="A39" s="318" t="s">
        <v>216</v>
      </c>
      <c r="B39" s="298">
        <v>14.151999999999999</v>
      </c>
      <c r="C39" s="299">
        <f t="shared" si="16"/>
        <v>3.3793157792938109</v>
      </c>
      <c r="D39" s="589">
        <v>12.932617348839299</v>
      </c>
      <c r="E39" s="298">
        <v>3.4209999999999998</v>
      </c>
      <c r="F39" s="299">
        <f t="shared" si="17"/>
        <v>1.755079006772009</v>
      </c>
      <c r="G39" s="158">
        <v>23.614261815052402</v>
      </c>
      <c r="H39" s="298">
        <v>0.46800000000000003</v>
      </c>
      <c r="I39" s="299">
        <f t="shared" si="18"/>
        <v>0.17647923917839109</v>
      </c>
      <c r="J39" s="158">
        <v>57.725285063707197</v>
      </c>
      <c r="K39" s="298">
        <v>0</v>
      </c>
      <c r="L39" s="299">
        <f t="shared" si="19"/>
        <v>0</v>
      </c>
      <c r="M39" s="158" t="s">
        <v>437</v>
      </c>
      <c r="N39" s="298">
        <v>0.156</v>
      </c>
      <c r="O39" s="299">
        <f t="shared" si="20"/>
        <v>0.42898391310325862</v>
      </c>
      <c r="P39" s="158" t="s">
        <v>437</v>
      </c>
      <c r="Q39" s="298">
        <v>0</v>
      </c>
      <c r="R39" s="299">
        <f t="shared" si="21"/>
        <v>0</v>
      </c>
      <c r="S39" s="158" t="s">
        <v>437</v>
      </c>
      <c r="T39" s="298">
        <v>0.156</v>
      </c>
      <c r="U39" s="299">
        <f t="shared" si="22"/>
        <v>2.2102578634173988</v>
      </c>
      <c r="V39" s="158" t="s">
        <v>437</v>
      </c>
      <c r="W39" s="309">
        <v>18.353999999999999</v>
      </c>
      <c r="X39" s="299">
        <f t="shared" si="23"/>
        <v>1.823300577368582</v>
      </c>
      <c r="Y39" s="595">
        <v>11.3988414534456</v>
      </c>
      <c r="Z39" s="315"/>
      <c r="AA39" s="318" t="s">
        <v>216</v>
      </c>
      <c r="AB39" s="298">
        <v>3.8860000000000001</v>
      </c>
      <c r="AC39" s="299">
        <f t="shared" si="24"/>
        <v>1.7036611616987509</v>
      </c>
      <c r="AD39" s="589">
        <v>21.502319995946099</v>
      </c>
      <c r="AE39" s="298">
        <v>1.014</v>
      </c>
      <c r="AF39" s="299">
        <f t="shared" si="25"/>
        <v>0.73683828071067825</v>
      </c>
      <c r="AG39" s="158">
        <v>41.400486147611502</v>
      </c>
      <c r="AH39" s="298">
        <v>0</v>
      </c>
      <c r="AI39" s="299">
        <f t="shared" si="26"/>
        <v>0</v>
      </c>
      <c r="AJ39" s="158" t="s">
        <v>437</v>
      </c>
      <c r="AK39" s="298">
        <v>0</v>
      </c>
      <c r="AL39" s="299">
        <f t="shared" si="27"/>
        <v>0</v>
      </c>
      <c r="AM39" s="158" t="s">
        <v>437</v>
      </c>
      <c r="AN39" s="298">
        <v>0</v>
      </c>
      <c r="AO39" s="299">
        <f t="shared" si="28"/>
        <v>0</v>
      </c>
      <c r="AP39" s="158" t="s">
        <v>437</v>
      </c>
      <c r="AQ39" s="298">
        <v>0</v>
      </c>
      <c r="AR39" s="299">
        <f t="shared" si="29"/>
        <v>0</v>
      </c>
      <c r="AS39" s="158" t="s">
        <v>437</v>
      </c>
      <c r="AT39" s="298">
        <v>0</v>
      </c>
      <c r="AU39" s="299">
        <f t="shared" si="30"/>
        <v>0</v>
      </c>
      <c r="AV39" s="158" t="s">
        <v>437</v>
      </c>
      <c r="AW39" s="309">
        <v>4.9000000000000004</v>
      </c>
      <c r="AX39" s="299">
        <f t="shared" si="31"/>
        <v>0.78828828828828834</v>
      </c>
      <c r="AY39" s="595">
        <v>19.392519427449798</v>
      </c>
    </row>
    <row r="40" spans="1:51" s="574" customFormat="1" ht="21.75" customHeight="1">
      <c r="A40" s="318" t="s">
        <v>217</v>
      </c>
      <c r="B40" s="300">
        <v>12.016</v>
      </c>
      <c r="C40" s="301">
        <f t="shared" si="16"/>
        <v>2.869266421989431</v>
      </c>
      <c r="D40" s="590">
        <v>13.4248226156353</v>
      </c>
      <c r="E40" s="298">
        <v>1.92</v>
      </c>
      <c r="F40" s="299">
        <f t="shared" si="17"/>
        <v>0.98501949517750875</v>
      </c>
      <c r="G40" s="158">
        <v>27.981002978063401</v>
      </c>
      <c r="H40" s="298">
        <v>0</v>
      </c>
      <c r="I40" s="299">
        <f t="shared" si="18"/>
        <v>0</v>
      </c>
      <c r="J40" s="158" t="s">
        <v>437</v>
      </c>
      <c r="K40" s="298">
        <v>0</v>
      </c>
      <c r="L40" s="299">
        <f t="shared" si="19"/>
        <v>0</v>
      </c>
      <c r="M40" s="158" t="s">
        <v>437</v>
      </c>
      <c r="N40" s="298">
        <v>0.156</v>
      </c>
      <c r="O40" s="299">
        <f t="shared" si="20"/>
        <v>0.42898391310325862</v>
      </c>
      <c r="P40" s="158" t="s">
        <v>437</v>
      </c>
      <c r="Q40" s="298">
        <v>0</v>
      </c>
      <c r="R40" s="299">
        <f t="shared" si="21"/>
        <v>0</v>
      </c>
      <c r="S40" s="158" t="s">
        <v>437</v>
      </c>
      <c r="T40" s="298">
        <v>0</v>
      </c>
      <c r="U40" s="299">
        <f t="shared" si="22"/>
        <v>0</v>
      </c>
      <c r="V40" s="158" t="s">
        <v>437</v>
      </c>
      <c r="W40" s="310">
        <v>14.092000000000001</v>
      </c>
      <c r="X40" s="301">
        <f t="shared" si="23"/>
        <v>1.399910195939744</v>
      </c>
      <c r="Y40" s="596">
        <v>12.7445430204231</v>
      </c>
      <c r="Z40" s="315"/>
      <c r="AA40" s="318" t="s">
        <v>217</v>
      </c>
      <c r="AB40" s="300">
        <v>3.4319999999999999</v>
      </c>
      <c r="AC40" s="301">
        <f t="shared" si="24"/>
        <v>1.5046230331832509</v>
      </c>
      <c r="AD40" s="590">
        <v>22.040172432700899</v>
      </c>
      <c r="AE40" s="298">
        <v>0.156</v>
      </c>
      <c r="AF40" s="299">
        <f t="shared" si="25"/>
        <v>0.11335973549395052</v>
      </c>
      <c r="AG40" s="158" t="s">
        <v>437</v>
      </c>
      <c r="AH40" s="298">
        <v>0</v>
      </c>
      <c r="AI40" s="299">
        <f t="shared" si="26"/>
        <v>0</v>
      </c>
      <c r="AJ40" s="158" t="s">
        <v>437</v>
      </c>
      <c r="AK40" s="298">
        <v>0</v>
      </c>
      <c r="AL40" s="299">
        <f t="shared" si="27"/>
        <v>0</v>
      </c>
      <c r="AM40" s="158" t="s">
        <v>437</v>
      </c>
      <c r="AN40" s="298">
        <v>0</v>
      </c>
      <c r="AO40" s="299">
        <f t="shared" si="28"/>
        <v>0</v>
      </c>
      <c r="AP40" s="158" t="s">
        <v>437</v>
      </c>
      <c r="AQ40" s="298">
        <v>0</v>
      </c>
      <c r="AR40" s="299">
        <f t="shared" si="29"/>
        <v>0</v>
      </c>
      <c r="AS40" s="158" t="s">
        <v>437</v>
      </c>
      <c r="AT40" s="298">
        <v>0</v>
      </c>
      <c r="AU40" s="299">
        <f t="shared" si="30"/>
        <v>0</v>
      </c>
      <c r="AV40" s="158" t="s">
        <v>437</v>
      </c>
      <c r="AW40" s="310">
        <v>3.5880000000000001</v>
      </c>
      <c r="AX40" s="301">
        <f t="shared" si="31"/>
        <v>0.57722007722007718</v>
      </c>
      <c r="AY40" s="596">
        <v>21.529070498707</v>
      </c>
    </row>
    <row r="41" spans="1:51" s="574" customFormat="1" ht="21.75" customHeight="1">
      <c r="A41" s="319" t="s">
        <v>218</v>
      </c>
      <c r="B41" s="302">
        <v>28.027999999999999</v>
      </c>
      <c r="C41" s="303">
        <f t="shared" si="16"/>
        <v>6.6927263045539087</v>
      </c>
      <c r="D41" s="591">
        <v>10.4484142194299</v>
      </c>
      <c r="E41" s="302">
        <v>1.8720000000000001</v>
      </c>
      <c r="F41" s="303">
        <f t="shared" si="17"/>
        <v>0.96039400779807105</v>
      </c>
      <c r="G41" s="593">
        <v>31.1799473629342</v>
      </c>
      <c r="H41" s="302">
        <v>0</v>
      </c>
      <c r="I41" s="303">
        <f t="shared" si="18"/>
        <v>0</v>
      </c>
      <c r="J41" s="593" t="s">
        <v>437</v>
      </c>
      <c r="K41" s="302">
        <v>0</v>
      </c>
      <c r="L41" s="303">
        <f t="shared" si="19"/>
        <v>0</v>
      </c>
      <c r="M41" s="593" t="s">
        <v>437</v>
      </c>
      <c r="N41" s="302">
        <v>0</v>
      </c>
      <c r="O41" s="303">
        <f t="shared" si="20"/>
        <v>0</v>
      </c>
      <c r="P41" s="593" t="s">
        <v>437</v>
      </c>
      <c r="Q41" s="302">
        <v>0</v>
      </c>
      <c r="R41" s="303">
        <f t="shared" si="21"/>
        <v>0</v>
      </c>
      <c r="S41" s="593" t="s">
        <v>437</v>
      </c>
      <c r="T41" s="302">
        <v>0</v>
      </c>
      <c r="U41" s="303">
        <f t="shared" si="22"/>
        <v>0</v>
      </c>
      <c r="V41" s="593" t="s">
        <v>437</v>
      </c>
      <c r="W41" s="311">
        <v>29.9</v>
      </c>
      <c r="X41" s="303">
        <f t="shared" si="23"/>
        <v>2.9702891611267628</v>
      </c>
      <c r="Y41" s="597">
        <v>10.0519865746999</v>
      </c>
      <c r="Z41" s="315"/>
      <c r="AA41" s="319" t="s">
        <v>218</v>
      </c>
      <c r="AB41" s="302">
        <v>6.1840000000000002</v>
      </c>
      <c r="AC41" s="303">
        <f t="shared" si="24"/>
        <v>2.7111272835679556</v>
      </c>
      <c r="AD41" s="591">
        <v>17.291927343114899</v>
      </c>
      <c r="AE41" s="302">
        <v>0.156</v>
      </c>
      <c r="AF41" s="303">
        <f t="shared" si="25"/>
        <v>0.11335973549395052</v>
      </c>
      <c r="AG41" s="593" t="s">
        <v>437</v>
      </c>
      <c r="AH41" s="302">
        <v>0</v>
      </c>
      <c r="AI41" s="303">
        <f t="shared" si="26"/>
        <v>0</v>
      </c>
      <c r="AJ41" s="593" t="s">
        <v>437</v>
      </c>
      <c r="AK41" s="302">
        <v>0</v>
      </c>
      <c r="AL41" s="303">
        <f t="shared" si="27"/>
        <v>0</v>
      </c>
      <c r="AM41" s="593" t="s">
        <v>437</v>
      </c>
      <c r="AN41" s="302">
        <v>0</v>
      </c>
      <c r="AO41" s="303">
        <f t="shared" si="28"/>
        <v>0</v>
      </c>
      <c r="AP41" s="593" t="s">
        <v>437</v>
      </c>
      <c r="AQ41" s="302">
        <v>0</v>
      </c>
      <c r="AR41" s="303">
        <f t="shared" si="29"/>
        <v>0</v>
      </c>
      <c r="AS41" s="593" t="s">
        <v>437</v>
      </c>
      <c r="AT41" s="302">
        <v>0</v>
      </c>
      <c r="AU41" s="303">
        <f t="shared" si="30"/>
        <v>0</v>
      </c>
      <c r="AV41" s="593" t="s">
        <v>437</v>
      </c>
      <c r="AW41" s="311">
        <v>6.34</v>
      </c>
      <c r="AX41" s="303">
        <f t="shared" si="31"/>
        <v>1.0199485199485199</v>
      </c>
      <c r="AY41" s="597">
        <v>17.044736435352601</v>
      </c>
    </row>
    <row r="42" spans="1:51" s="574" customFormat="1" ht="31.5" customHeight="1">
      <c r="A42" s="320" t="s">
        <v>171</v>
      </c>
      <c r="B42" s="304">
        <v>418.78300000000002</v>
      </c>
      <c r="C42" s="305">
        <f>SUM(C27:C41)</f>
        <v>100</v>
      </c>
      <c r="D42" s="312">
        <v>3.6973126828781</v>
      </c>
      <c r="E42" s="304">
        <v>194.92</v>
      </c>
      <c r="F42" s="307">
        <f>SUM(F27:F41)</f>
        <v>100.00000000000001</v>
      </c>
      <c r="G42" s="313">
        <v>4.4562418348047199</v>
      </c>
      <c r="H42" s="304">
        <v>265.18700000000001</v>
      </c>
      <c r="I42" s="307">
        <f>SUM(I27:I41)</f>
        <v>99.999622907608583</v>
      </c>
      <c r="J42" s="312">
        <v>3.7938992996301102</v>
      </c>
      <c r="K42" s="304">
        <v>51.792999999999999</v>
      </c>
      <c r="L42" s="305">
        <f>SUM(L27:L41)</f>
        <v>100.00000000000001</v>
      </c>
      <c r="M42" s="312">
        <v>7.7579609823020101</v>
      </c>
      <c r="N42" s="304">
        <v>36.365000000000002</v>
      </c>
      <c r="O42" s="305">
        <f>SUM(O27:O41)</f>
        <v>100.00274989687884</v>
      </c>
      <c r="P42" s="312">
        <v>8.7954421640985601</v>
      </c>
      <c r="Q42" s="304">
        <v>32.53</v>
      </c>
      <c r="R42" s="305">
        <f>SUM(R27:R41)</f>
        <v>99.996925914540427</v>
      </c>
      <c r="S42" s="312">
        <v>8.4663209862740594</v>
      </c>
      <c r="T42" s="304">
        <v>7.0579999999999998</v>
      </c>
      <c r="U42" s="305">
        <f>SUM(U27:U41)</f>
        <v>100.00000000000001</v>
      </c>
      <c r="V42" s="313">
        <v>16.856967597331899</v>
      </c>
      <c r="W42" s="304">
        <v>1006.636</v>
      </c>
      <c r="X42" s="307">
        <f>SUM(X27:X41)</f>
        <v>100.00009934077461</v>
      </c>
      <c r="Y42" s="314">
        <v>2.5043705378500301</v>
      </c>
      <c r="Z42" s="315"/>
      <c r="AA42" s="320" t="s">
        <v>171</v>
      </c>
      <c r="AB42" s="304">
        <v>228.09700000000001</v>
      </c>
      <c r="AC42" s="305">
        <f>SUM(AC27:AC41)</f>
        <v>100</v>
      </c>
      <c r="AD42" s="312">
        <v>4.7557229503297398</v>
      </c>
      <c r="AE42" s="304">
        <v>137.61500000000001</v>
      </c>
      <c r="AF42" s="307">
        <f>SUM(AF27:AF41)</f>
        <v>99.999273335028846</v>
      </c>
      <c r="AG42" s="313">
        <v>5.3896783841820604</v>
      </c>
      <c r="AH42" s="304">
        <v>176.69499999999999</v>
      </c>
      <c r="AI42" s="307">
        <f>SUM(AI27:AI41)</f>
        <v>99.999434053029233</v>
      </c>
      <c r="AJ42" s="312">
        <v>4.8103890141157502</v>
      </c>
      <c r="AK42" s="304">
        <v>29.863</v>
      </c>
      <c r="AL42" s="305">
        <f>SUM(AL27:AL41)</f>
        <v>100.00000000000001</v>
      </c>
      <c r="AM42" s="312">
        <v>9.00709651027638</v>
      </c>
      <c r="AN42" s="304">
        <v>20.155999999999999</v>
      </c>
      <c r="AO42" s="305">
        <f>SUM(AO27:AO41)</f>
        <v>100</v>
      </c>
      <c r="AP42" s="312">
        <v>10.972281954479399</v>
      </c>
      <c r="AQ42" s="304">
        <v>25.547000000000001</v>
      </c>
      <c r="AR42" s="305">
        <f>SUM(AR27:AR41)</f>
        <v>99.999999999999986</v>
      </c>
      <c r="AS42" s="312">
        <v>9.4864907811782899</v>
      </c>
      <c r="AT42" s="304">
        <v>3.6259999999999999</v>
      </c>
      <c r="AU42" s="305">
        <f>SUM(AU27:AU41)</f>
        <v>100.00000000000001</v>
      </c>
      <c r="AV42" s="313">
        <v>22.214924906465001</v>
      </c>
      <c r="AW42" s="304">
        <v>621.6</v>
      </c>
      <c r="AX42" s="307">
        <f>SUM(AX27:AX41)</f>
        <v>99.999999999999986</v>
      </c>
      <c r="AY42" s="314">
        <v>3.2300211900063198</v>
      </c>
    </row>
    <row r="43" spans="1:51" ht="12.75" customHeight="1">
      <c r="Z43" s="106"/>
    </row>
    <row r="44" spans="1:51" ht="27" customHeight="1">
      <c r="A44" s="316" t="s">
        <v>261</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2"/>
      <c r="Z44" s="106"/>
      <c r="AA44" s="316" t="s">
        <v>261</v>
      </c>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2"/>
    </row>
    <row r="45" spans="1:51" ht="15.75" customHeight="1">
      <c r="A45" s="737" t="s">
        <v>220</v>
      </c>
      <c r="B45" s="626" t="s">
        <v>202</v>
      </c>
      <c r="C45" s="653"/>
      <c r="D45" s="653"/>
      <c r="E45" s="653"/>
      <c r="F45" s="653"/>
      <c r="G45" s="653"/>
      <c r="H45" s="653"/>
      <c r="I45" s="653"/>
      <c r="J45" s="653"/>
      <c r="K45" s="653"/>
      <c r="L45" s="653"/>
      <c r="M45" s="653"/>
      <c r="N45" s="653"/>
      <c r="O45" s="653"/>
      <c r="P45" s="653"/>
      <c r="Q45" s="653"/>
      <c r="R45" s="653"/>
      <c r="S45" s="653"/>
      <c r="T45" s="653"/>
      <c r="U45" s="653"/>
      <c r="V45" s="653"/>
      <c r="W45" s="653"/>
      <c r="X45" s="653"/>
      <c r="Y45" s="740"/>
      <c r="Z45" s="106"/>
      <c r="AA45" s="737" t="s">
        <v>220</v>
      </c>
      <c r="AB45" s="626" t="s">
        <v>202</v>
      </c>
      <c r="AC45" s="653"/>
      <c r="AD45" s="653"/>
      <c r="AE45" s="653"/>
      <c r="AF45" s="653"/>
      <c r="AG45" s="653"/>
      <c r="AH45" s="653"/>
      <c r="AI45" s="653"/>
      <c r="AJ45" s="653"/>
      <c r="AK45" s="653"/>
      <c r="AL45" s="653"/>
      <c r="AM45" s="653"/>
      <c r="AN45" s="653"/>
      <c r="AO45" s="653"/>
      <c r="AP45" s="653"/>
      <c r="AQ45" s="653"/>
      <c r="AR45" s="653"/>
      <c r="AS45" s="653"/>
      <c r="AT45" s="653"/>
      <c r="AU45" s="653"/>
      <c r="AV45" s="653"/>
      <c r="AW45" s="653"/>
      <c r="AX45" s="653"/>
      <c r="AY45" s="740"/>
    </row>
    <row r="46" spans="1:51" ht="15.75" customHeight="1">
      <c r="A46" s="738"/>
      <c r="B46" s="741" t="s">
        <v>83</v>
      </c>
      <c r="C46" s="742"/>
      <c r="D46" s="743"/>
      <c r="E46" s="741" t="s">
        <v>84</v>
      </c>
      <c r="F46" s="742"/>
      <c r="G46" s="742"/>
      <c r="H46" s="741" t="s">
        <v>85</v>
      </c>
      <c r="I46" s="742"/>
      <c r="J46" s="743"/>
      <c r="K46" s="741" t="s">
        <v>86</v>
      </c>
      <c r="L46" s="742"/>
      <c r="M46" s="743"/>
      <c r="N46" s="741" t="s">
        <v>87</v>
      </c>
      <c r="O46" s="742"/>
      <c r="P46" s="743"/>
      <c r="Q46" s="741" t="s">
        <v>88</v>
      </c>
      <c r="R46" s="742"/>
      <c r="S46" s="743"/>
      <c r="T46" s="741" t="s">
        <v>89</v>
      </c>
      <c r="U46" s="742"/>
      <c r="V46" s="742"/>
      <c r="W46" s="745" t="s">
        <v>171</v>
      </c>
      <c r="X46" s="742"/>
      <c r="Y46" s="746"/>
      <c r="Z46" s="106"/>
      <c r="AA46" s="738"/>
      <c r="AB46" s="741" t="s">
        <v>83</v>
      </c>
      <c r="AC46" s="742"/>
      <c r="AD46" s="743"/>
      <c r="AE46" s="741" t="s">
        <v>84</v>
      </c>
      <c r="AF46" s="742"/>
      <c r="AG46" s="742"/>
      <c r="AH46" s="741" t="s">
        <v>85</v>
      </c>
      <c r="AI46" s="742"/>
      <c r="AJ46" s="743"/>
      <c r="AK46" s="741" t="s">
        <v>86</v>
      </c>
      <c r="AL46" s="742"/>
      <c r="AM46" s="743"/>
      <c r="AN46" s="741" t="s">
        <v>87</v>
      </c>
      <c r="AO46" s="742"/>
      <c r="AP46" s="743"/>
      <c r="AQ46" s="741" t="s">
        <v>88</v>
      </c>
      <c r="AR46" s="742"/>
      <c r="AS46" s="743"/>
      <c r="AT46" s="741" t="s">
        <v>89</v>
      </c>
      <c r="AU46" s="742"/>
      <c r="AV46" s="742"/>
      <c r="AW46" s="745" t="s">
        <v>171</v>
      </c>
      <c r="AX46" s="742"/>
      <c r="AY46" s="746"/>
    </row>
    <row r="47" spans="1:51" ht="34.5" customHeight="1">
      <c r="A47" s="739"/>
      <c r="B47" s="294" t="s">
        <v>203</v>
      </c>
      <c r="C47" s="15" t="s">
        <v>24</v>
      </c>
      <c r="D47" s="321" t="s">
        <v>232</v>
      </c>
      <c r="E47" s="294" t="s">
        <v>203</v>
      </c>
      <c r="F47" s="15" t="s">
        <v>24</v>
      </c>
      <c r="G47" s="321" t="s">
        <v>232</v>
      </c>
      <c r="H47" s="294" t="s">
        <v>203</v>
      </c>
      <c r="I47" s="15" t="s">
        <v>24</v>
      </c>
      <c r="J47" s="321" t="s">
        <v>232</v>
      </c>
      <c r="K47" s="294" t="s">
        <v>203</v>
      </c>
      <c r="L47" s="15" t="s">
        <v>24</v>
      </c>
      <c r="M47" s="321" t="s">
        <v>232</v>
      </c>
      <c r="N47" s="294" t="s">
        <v>203</v>
      </c>
      <c r="O47" s="15" t="s">
        <v>24</v>
      </c>
      <c r="P47" s="321" t="s">
        <v>232</v>
      </c>
      <c r="Q47" s="294" t="s">
        <v>203</v>
      </c>
      <c r="R47" s="15" t="s">
        <v>24</v>
      </c>
      <c r="S47" s="321" t="s">
        <v>232</v>
      </c>
      <c r="T47" s="294" t="s">
        <v>203</v>
      </c>
      <c r="U47" s="15" t="s">
        <v>24</v>
      </c>
      <c r="V47" s="321" t="s">
        <v>232</v>
      </c>
      <c r="W47" s="295" t="s">
        <v>203</v>
      </c>
      <c r="X47" s="15" t="s">
        <v>24</v>
      </c>
      <c r="Y47" s="322" t="s">
        <v>232</v>
      </c>
      <c r="Z47" s="106"/>
      <c r="AA47" s="739"/>
      <c r="AB47" s="294" t="s">
        <v>203</v>
      </c>
      <c r="AC47" s="15" t="s">
        <v>24</v>
      </c>
      <c r="AD47" s="321" t="s">
        <v>232</v>
      </c>
      <c r="AE47" s="294" t="s">
        <v>203</v>
      </c>
      <c r="AF47" s="15" t="s">
        <v>24</v>
      </c>
      <c r="AG47" s="321" t="s">
        <v>232</v>
      </c>
      <c r="AH47" s="294" t="s">
        <v>203</v>
      </c>
      <c r="AI47" s="15" t="s">
        <v>24</v>
      </c>
      <c r="AJ47" s="321" t="s">
        <v>232</v>
      </c>
      <c r="AK47" s="294" t="s">
        <v>203</v>
      </c>
      <c r="AL47" s="15" t="s">
        <v>24</v>
      </c>
      <c r="AM47" s="321" t="s">
        <v>232</v>
      </c>
      <c r="AN47" s="294" t="s">
        <v>203</v>
      </c>
      <c r="AO47" s="15" t="s">
        <v>24</v>
      </c>
      <c r="AP47" s="321" t="s">
        <v>232</v>
      </c>
      <c r="AQ47" s="294" t="s">
        <v>203</v>
      </c>
      <c r="AR47" s="15" t="s">
        <v>24</v>
      </c>
      <c r="AS47" s="321" t="s">
        <v>232</v>
      </c>
      <c r="AT47" s="294" t="s">
        <v>203</v>
      </c>
      <c r="AU47" s="15" t="s">
        <v>24</v>
      </c>
      <c r="AV47" s="321" t="s">
        <v>232</v>
      </c>
      <c r="AW47" s="295" t="s">
        <v>203</v>
      </c>
      <c r="AX47" s="15" t="s">
        <v>24</v>
      </c>
      <c r="AY47" s="322" t="s">
        <v>232</v>
      </c>
    </row>
    <row r="48" spans="1:51" s="574" customFormat="1" ht="21.75" customHeight="1">
      <c r="A48" s="617" t="s">
        <v>204</v>
      </c>
      <c r="B48" s="296">
        <v>6.2430000000000003</v>
      </c>
      <c r="C48" s="297">
        <f>B48/B$63*100</f>
        <v>2.6986837270624853</v>
      </c>
      <c r="D48" s="588">
        <v>17.732898260201701</v>
      </c>
      <c r="E48" s="296">
        <v>14.563000000000001</v>
      </c>
      <c r="F48" s="297">
        <f>E48/E$63*100</f>
        <v>8.8892551288859583</v>
      </c>
      <c r="G48" s="592">
        <v>11.820504071237201</v>
      </c>
      <c r="H48" s="296">
        <v>55.006999999999998</v>
      </c>
      <c r="I48" s="297">
        <f>H48/H$63*100</f>
        <v>14.491581462620429</v>
      </c>
      <c r="J48" s="592">
        <v>6.4019732654914998</v>
      </c>
      <c r="K48" s="296">
        <v>30.855</v>
      </c>
      <c r="L48" s="297">
        <f>K48/K$63*100</f>
        <v>33.913301532171197</v>
      </c>
      <c r="M48" s="592">
        <v>7.4348036331741998</v>
      </c>
      <c r="N48" s="296">
        <v>11.496</v>
      </c>
      <c r="O48" s="297">
        <f>N48/N$63*100</f>
        <v>21.639529411764709</v>
      </c>
      <c r="P48" s="592">
        <v>12.0075128522084</v>
      </c>
      <c r="Q48" s="296">
        <v>49.965000000000003</v>
      </c>
      <c r="R48" s="297">
        <f>Q48/Q$63*100</f>
        <v>27.255767269077403</v>
      </c>
      <c r="S48" s="592">
        <v>6.6790421496193098</v>
      </c>
      <c r="T48" s="296">
        <v>2.2930000000000001</v>
      </c>
      <c r="U48" s="297">
        <f>T48/T$63*100</f>
        <v>8.4787753290933292</v>
      </c>
      <c r="V48" s="592">
        <v>29.889345292378501</v>
      </c>
      <c r="W48" s="308">
        <v>170.42099999999999</v>
      </c>
      <c r="X48" s="297">
        <f>W48/W$63*100</f>
        <v>15.092042142699636</v>
      </c>
      <c r="Y48" s="594">
        <v>3.6599179277554699</v>
      </c>
      <c r="Z48" s="315"/>
      <c r="AA48" s="617" t="s">
        <v>204</v>
      </c>
      <c r="AB48" s="296">
        <v>6.2430000000000003</v>
      </c>
      <c r="AC48" s="297">
        <f>AB48/AB$63*100</f>
        <v>2.9760032033864374</v>
      </c>
      <c r="AD48" s="588">
        <v>17.732898260201701</v>
      </c>
      <c r="AE48" s="296">
        <v>14.563000000000001</v>
      </c>
      <c r="AF48" s="297">
        <f>AE48/AE$63*100</f>
        <v>9.5146316126461041</v>
      </c>
      <c r="AG48" s="592">
        <v>11.820504071237201</v>
      </c>
      <c r="AH48" s="296">
        <v>52.978999999999999</v>
      </c>
      <c r="AI48" s="297">
        <f>AH48/AH$63*100</f>
        <v>14.582352763074958</v>
      </c>
      <c r="AJ48" s="592">
        <v>6.50335248005055</v>
      </c>
      <c r="AK48" s="296">
        <v>30.19</v>
      </c>
      <c r="AL48" s="297">
        <f>AK48/AK$63*100</f>
        <v>35.24563369758102</v>
      </c>
      <c r="AM48" s="592">
        <v>7.5506626956426004</v>
      </c>
      <c r="AN48" s="296">
        <v>11.34</v>
      </c>
      <c r="AO48" s="297">
        <f>AN48/AN$63*100</f>
        <v>23.646676119776462</v>
      </c>
      <c r="AP48" s="592">
        <v>12.098865599090299</v>
      </c>
      <c r="AQ48" s="296">
        <v>49.341000000000001</v>
      </c>
      <c r="AR48" s="297">
        <f>AQ48/AQ$63*100</f>
        <v>27.542339767563888</v>
      </c>
      <c r="AS48" s="592">
        <v>6.7199783231299701</v>
      </c>
      <c r="AT48" s="296">
        <v>2.2930000000000001</v>
      </c>
      <c r="AU48" s="297">
        <f>AT48/AT$63*100</f>
        <v>9.4873598411187885</v>
      </c>
      <c r="AV48" s="592">
        <v>29.889345292378501</v>
      </c>
      <c r="AW48" s="308">
        <v>166.94800000000001</v>
      </c>
      <c r="AX48" s="297">
        <f>AW48/AW$63*100</f>
        <v>15.704283713348</v>
      </c>
      <c r="AY48" s="594">
        <v>3.69168448884004</v>
      </c>
    </row>
    <row r="49" spans="1:51" s="574" customFormat="1" ht="21.75" customHeight="1">
      <c r="A49" s="318" t="s">
        <v>205</v>
      </c>
      <c r="B49" s="298">
        <v>10.282999999999999</v>
      </c>
      <c r="C49" s="299">
        <f t="shared" ref="C49:C62" si="32">B49/B$63*100</f>
        <v>4.4450688395616744</v>
      </c>
      <c r="D49" s="589">
        <v>14.439848489918999</v>
      </c>
      <c r="E49" s="298">
        <v>17.702999999999999</v>
      </c>
      <c r="F49" s="299">
        <f t="shared" ref="F49:F62" si="33">E49/E$63*100</f>
        <v>10.80591111355271</v>
      </c>
      <c r="G49" s="158">
        <v>9.7341822000124996</v>
      </c>
      <c r="H49" s="298">
        <v>41.664000000000001</v>
      </c>
      <c r="I49" s="299">
        <f t="shared" ref="I49:I62" si="34">H49/H$63*100</f>
        <v>10.976371190187024</v>
      </c>
      <c r="J49" s="158">
        <v>6.9868032752214697</v>
      </c>
      <c r="K49" s="298">
        <v>15.353</v>
      </c>
      <c r="L49" s="299">
        <f t="shared" ref="L49:L62" si="35">K49/K$63*100</f>
        <v>16.87476643731727</v>
      </c>
      <c r="M49" s="158">
        <v>11.2858471046604</v>
      </c>
      <c r="N49" s="298">
        <v>7.2850000000000001</v>
      </c>
      <c r="O49" s="299">
        <f t="shared" ref="O49:O62" si="36">N49/N$63*100</f>
        <v>13.712941176470588</v>
      </c>
      <c r="P49" s="158">
        <v>15.276659586428099</v>
      </c>
      <c r="Q49" s="298">
        <v>44.816000000000003</v>
      </c>
      <c r="R49" s="299">
        <f t="shared" ref="R49:R62" si="37">Q49/Q$63*100</f>
        <v>24.44700222017358</v>
      </c>
      <c r="S49" s="158">
        <v>6.8055297630879803</v>
      </c>
      <c r="T49" s="298">
        <v>3.6349999999999998</v>
      </c>
      <c r="U49" s="299">
        <f t="shared" ref="U49:U62" si="38">T49/T$63*100</f>
        <v>13.441059014938617</v>
      </c>
      <c r="V49" s="158">
        <v>21.269883814910401</v>
      </c>
      <c r="W49" s="309">
        <v>140.738</v>
      </c>
      <c r="X49" s="299">
        <f t="shared" ref="X49:X62" si="39">W49/W$63*100</f>
        <v>12.463392581191645</v>
      </c>
      <c r="Y49" s="595">
        <v>4.1164175704813397</v>
      </c>
      <c r="Z49" s="315"/>
      <c r="AA49" s="318" t="s">
        <v>205</v>
      </c>
      <c r="AB49" s="298">
        <v>10.127000000000001</v>
      </c>
      <c r="AC49" s="299">
        <f t="shared" ref="AC49:AC62" si="40">AB49/AB$63*100</f>
        <v>4.8274842929191824</v>
      </c>
      <c r="AD49" s="589">
        <v>14.581217671912199</v>
      </c>
      <c r="AE49" s="298">
        <v>17.547000000000001</v>
      </c>
      <c r="AF49" s="299">
        <f t="shared" ref="AF49:AF62" si="41">AE49/AE$63*100</f>
        <v>11.464206613136112</v>
      </c>
      <c r="AG49" s="158">
        <v>9.7860719046721094</v>
      </c>
      <c r="AH49" s="298">
        <v>40.572000000000003</v>
      </c>
      <c r="AI49" s="299">
        <f t="shared" ref="AI49:AI62" si="42">AH49/AH$63*100</f>
        <v>11.167353409907269</v>
      </c>
      <c r="AJ49" s="158">
        <v>7.1026299376984801</v>
      </c>
      <c r="AK49" s="298">
        <v>15.238</v>
      </c>
      <c r="AL49" s="299">
        <f t="shared" ref="AL49:AL62" si="43">AK49/AK$63*100</f>
        <v>17.789763705986736</v>
      </c>
      <c r="AM49" s="158">
        <v>11.3458949012694</v>
      </c>
      <c r="AN49" s="298">
        <v>6.9729999999999999</v>
      </c>
      <c r="AO49" s="299">
        <f t="shared" ref="AO49:AO62" si="44">AN49/AN$63*100</f>
        <v>14.540412044374007</v>
      </c>
      <c r="AP49" s="158">
        <v>15.7947524933201</v>
      </c>
      <c r="AQ49" s="298">
        <v>44.503</v>
      </c>
      <c r="AR49" s="299">
        <f t="shared" ref="AR49:AR62" si="45">AQ49/AQ$63*100</f>
        <v>24.841749187813296</v>
      </c>
      <c r="AS49" s="158">
        <v>6.8142590191377597</v>
      </c>
      <c r="AT49" s="298">
        <v>3.6349999999999998</v>
      </c>
      <c r="AU49" s="299">
        <f t="shared" ref="AU49:AU62" si="46">AT49/AT$63*100</f>
        <v>15.039927179444742</v>
      </c>
      <c r="AV49" s="158">
        <v>21.269883814910401</v>
      </c>
      <c r="AW49" s="309">
        <v>138.595</v>
      </c>
      <c r="AX49" s="299">
        <f t="shared" ref="AX49:AX62" si="47">AW49/AW$63*100</f>
        <v>13.037204406470673</v>
      </c>
      <c r="AY49" s="595">
        <v>4.1824195867681304</v>
      </c>
    </row>
    <row r="50" spans="1:51" s="574" customFormat="1" ht="21.75" customHeight="1">
      <c r="A50" s="318" t="s">
        <v>206</v>
      </c>
      <c r="B50" s="298">
        <v>10.567</v>
      </c>
      <c r="C50" s="299">
        <f t="shared" si="32"/>
        <v>4.5678345256878554</v>
      </c>
      <c r="D50" s="589">
        <v>12.5680723386</v>
      </c>
      <c r="E50" s="298">
        <v>16.765000000000001</v>
      </c>
      <c r="F50" s="299">
        <f t="shared" si="33"/>
        <v>10.233355918133153</v>
      </c>
      <c r="G50" s="158">
        <v>10.507575564577699</v>
      </c>
      <c r="H50" s="298">
        <v>53.35</v>
      </c>
      <c r="I50" s="299">
        <f t="shared" si="34"/>
        <v>14.055045194807933</v>
      </c>
      <c r="J50" s="158">
        <v>6.2434503118368303</v>
      </c>
      <c r="K50" s="298">
        <v>9.8260000000000005</v>
      </c>
      <c r="L50" s="299">
        <f t="shared" si="35"/>
        <v>10.79993844936361</v>
      </c>
      <c r="M50" s="158">
        <v>13.3965517193471</v>
      </c>
      <c r="N50" s="298">
        <v>4.6559999999999997</v>
      </c>
      <c r="O50" s="299">
        <f t="shared" si="36"/>
        <v>8.7642352941176469</v>
      </c>
      <c r="P50" s="158">
        <v>20.1609016077531</v>
      </c>
      <c r="Q50" s="298">
        <v>30.888999999999999</v>
      </c>
      <c r="R50" s="299">
        <f t="shared" si="37"/>
        <v>16.849862807455857</v>
      </c>
      <c r="S50" s="158">
        <v>8.4401595329151409</v>
      </c>
      <c r="T50" s="298">
        <v>5.0460000000000003</v>
      </c>
      <c r="U50" s="299">
        <f t="shared" si="38"/>
        <v>18.658482473006952</v>
      </c>
      <c r="V50" s="158">
        <v>16.959391673585799</v>
      </c>
      <c r="W50" s="309">
        <v>131.09800000000001</v>
      </c>
      <c r="X50" s="299">
        <f t="shared" si="39"/>
        <v>11.609699161627013</v>
      </c>
      <c r="Y50" s="595">
        <v>4.2592633017094101</v>
      </c>
      <c r="Z50" s="315"/>
      <c r="AA50" s="318" t="s">
        <v>206</v>
      </c>
      <c r="AB50" s="298">
        <v>10.08</v>
      </c>
      <c r="AC50" s="299">
        <f t="shared" si="40"/>
        <v>4.8050796556359581</v>
      </c>
      <c r="AD50" s="589">
        <v>12.8345945346358</v>
      </c>
      <c r="AE50" s="298">
        <v>16.452999999999999</v>
      </c>
      <c r="AF50" s="299">
        <f t="shared" si="41"/>
        <v>10.749449558666919</v>
      </c>
      <c r="AG50" s="158">
        <v>10.5375714947387</v>
      </c>
      <c r="AH50" s="298">
        <v>51.945999999999998</v>
      </c>
      <c r="AI50" s="299">
        <f t="shared" si="42"/>
        <v>14.298021794120155</v>
      </c>
      <c r="AJ50" s="158">
        <v>6.34564810520967</v>
      </c>
      <c r="AK50" s="298">
        <v>9.3580000000000005</v>
      </c>
      <c r="AL50" s="299">
        <f t="shared" si="43"/>
        <v>10.925095731764266</v>
      </c>
      <c r="AM50" s="158">
        <v>13.7676847702273</v>
      </c>
      <c r="AN50" s="298">
        <v>4.032</v>
      </c>
      <c r="AO50" s="299">
        <f t="shared" si="44"/>
        <v>8.4077070648094079</v>
      </c>
      <c r="AP50" s="158">
        <v>19.802442149946199</v>
      </c>
      <c r="AQ50" s="298">
        <v>30.109000000000002</v>
      </c>
      <c r="AR50" s="299">
        <f t="shared" si="45"/>
        <v>16.806961919328373</v>
      </c>
      <c r="AS50" s="158">
        <v>8.6261915172420895</v>
      </c>
      <c r="AT50" s="298">
        <v>5.0460000000000003</v>
      </c>
      <c r="AU50" s="299">
        <f t="shared" si="46"/>
        <v>20.877984194629484</v>
      </c>
      <c r="AV50" s="158">
        <v>16.959391673585799</v>
      </c>
      <c r="AW50" s="309">
        <v>127.024</v>
      </c>
      <c r="AX50" s="299">
        <f t="shared" si="47"/>
        <v>11.94875610611877</v>
      </c>
      <c r="AY50" s="595">
        <v>4.3313819596911198</v>
      </c>
    </row>
    <row r="51" spans="1:51" s="574" customFormat="1" ht="21.75" customHeight="1">
      <c r="A51" s="318" t="s">
        <v>207</v>
      </c>
      <c r="B51" s="298">
        <v>14.227</v>
      </c>
      <c r="C51" s="299">
        <f t="shared" si="32"/>
        <v>6.149955691961873</v>
      </c>
      <c r="D51" s="589">
        <v>17.490686441864199</v>
      </c>
      <c r="E51" s="298">
        <v>15.917999999999999</v>
      </c>
      <c r="F51" s="299">
        <f t="shared" si="33"/>
        <v>9.716347122269223</v>
      </c>
      <c r="G51" s="158">
        <v>11.161701415650001</v>
      </c>
      <c r="H51" s="298">
        <v>34.610999999999997</v>
      </c>
      <c r="I51" s="299">
        <f t="shared" si="34"/>
        <v>9.1182599669633984</v>
      </c>
      <c r="J51" s="158">
        <v>7.69336242371004</v>
      </c>
      <c r="K51" s="298">
        <v>3.044</v>
      </c>
      <c r="L51" s="299">
        <f t="shared" si="35"/>
        <v>3.345716735178387</v>
      </c>
      <c r="M51" s="158">
        <v>22.3099256020094</v>
      </c>
      <c r="N51" s="298">
        <v>3.38</v>
      </c>
      <c r="O51" s="299">
        <f t="shared" si="36"/>
        <v>6.3623529411764705</v>
      </c>
      <c r="P51" s="158">
        <v>22.4794463848452</v>
      </c>
      <c r="Q51" s="298">
        <v>26.289000000000001</v>
      </c>
      <c r="R51" s="299">
        <f t="shared" si="37"/>
        <v>14.340575717737932</v>
      </c>
      <c r="S51" s="158">
        <v>8.1573867554774999</v>
      </c>
      <c r="T51" s="298">
        <v>4.0049999999999999</v>
      </c>
      <c r="U51" s="299">
        <f t="shared" si="38"/>
        <v>14.809199822511463</v>
      </c>
      <c r="V51" s="158">
        <v>20.101192366011698</v>
      </c>
      <c r="W51" s="309">
        <v>101.474</v>
      </c>
      <c r="X51" s="299">
        <f t="shared" si="39"/>
        <v>8.9862744872304656</v>
      </c>
      <c r="Y51" s="595">
        <v>4.82095019009249</v>
      </c>
      <c r="Z51" s="315"/>
      <c r="AA51" s="318" t="s">
        <v>207</v>
      </c>
      <c r="AB51" s="298">
        <v>13.135</v>
      </c>
      <c r="AC51" s="299">
        <f t="shared" si="40"/>
        <v>6.2613810790454663</v>
      </c>
      <c r="AD51" s="589">
        <v>18.252108102551102</v>
      </c>
      <c r="AE51" s="298">
        <v>15.029</v>
      </c>
      <c r="AF51" s="299">
        <f t="shared" si="41"/>
        <v>9.8190893707655214</v>
      </c>
      <c r="AG51" s="158">
        <v>11.589807746519901</v>
      </c>
      <c r="AH51" s="298">
        <v>33.923000000000002</v>
      </c>
      <c r="AI51" s="299">
        <f t="shared" si="42"/>
        <v>9.3372308420655692</v>
      </c>
      <c r="AJ51" s="158">
        <v>7.80276542120653</v>
      </c>
      <c r="AK51" s="298">
        <v>3.044</v>
      </c>
      <c r="AL51" s="299">
        <f t="shared" si="43"/>
        <v>3.5537498832539454</v>
      </c>
      <c r="AM51" s="158">
        <v>22.3099256020094</v>
      </c>
      <c r="AN51" s="298">
        <v>3.048</v>
      </c>
      <c r="AO51" s="299">
        <f t="shared" si="44"/>
        <v>6.3558261739928259</v>
      </c>
      <c r="AP51" s="158">
        <v>22.438802800024401</v>
      </c>
      <c r="AQ51" s="298">
        <v>25.504000000000001</v>
      </c>
      <c r="AR51" s="299">
        <f t="shared" si="45"/>
        <v>14.236432853650097</v>
      </c>
      <c r="AS51" s="158">
        <v>8.3637172455566304</v>
      </c>
      <c r="AT51" s="298">
        <v>4.0049999999999999</v>
      </c>
      <c r="AU51" s="299">
        <f t="shared" si="46"/>
        <v>16.570813852455622</v>
      </c>
      <c r="AV51" s="158">
        <v>20.101192366011698</v>
      </c>
      <c r="AW51" s="309">
        <v>97.686999999999998</v>
      </c>
      <c r="AX51" s="299">
        <f t="shared" si="47"/>
        <v>9.1891149525949753</v>
      </c>
      <c r="AY51" s="595">
        <v>4.9497058116014703</v>
      </c>
    </row>
    <row r="52" spans="1:51" s="574" customFormat="1" ht="21.75" customHeight="1">
      <c r="A52" s="318" t="s">
        <v>208</v>
      </c>
      <c r="B52" s="298">
        <v>18.513000000000002</v>
      </c>
      <c r="C52" s="299">
        <f t="shared" si="32"/>
        <v>8.0026800959647275</v>
      </c>
      <c r="D52" s="589">
        <v>12.0040521515281</v>
      </c>
      <c r="E52" s="298">
        <v>23.757000000000001</v>
      </c>
      <c r="F52" s="299">
        <f t="shared" si="33"/>
        <v>14.501272683989818</v>
      </c>
      <c r="G52" s="158">
        <v>8.6288720184882894</v>
      </c>
      <c r="H52" s="298">
        <v>38.466000000000001</v>
      </c>
      <c r="I52" s="299">
        <f t="shared" si="34"/>
        <v>10.133858827806597</v>
      </c>
      <c r="J52" s="158">
        <v>6.9023468960859198</v>
      </c>
      <c r="K52" s="298">
        <v>3.617</v>
      </c>
      <c r="L52" s="299">
        <f t="shared" si="35"/>
        <v>3.9755116396649886</v>
      </c>
      <c r="M52" s="158">
        <v>21.797822537884102</v>
      </c>
      <c r="N52" s="298">
        <v>5.8419999999999996</v>
      </c>
      <c r="O52" s="299">
        <f t="shared" si="36"/>
        <v>10.99670588235294</v>
      </c>
      <c r="P52" s="158">
        <v>17.062339500617501</v>
      </c>
      <c r="Q52" s="298">
        <v>15.726000000000001</v>
      </c>
      <c r="R52" s="299">
        <f t="shared" si="37"/>
        <v>8.5784888636747976</v>
      </c>
      <c r="S52" s="158">
        <v>10.749581692694701</v>
      </c>
      <c r="T52" s="298">
        <v>1.56</v>
      </c>
      <c r="U52" s="299">
        <f t="shared" si="38"/>
        <v>5.7683774589557757</v>
      </c>
      <c r="V52" s="158">
        <v>31.6121783494265</v>
      </c>
      <c r="W52" s="309">
        <v>107.48099999999999</v>
      </c>
      <c r="X52" s="299">
        <f t="shared" si="39"/>
        <v>9.5182388411023258</v>
      </c>
      <c r="Y52" s="595">
        <v>4.4926971718741102</v>
      </c>
      <c r="Z52" s="315"/>
      <c r="AA52" s="318" t="s">
        <v>208</v>
      </c>
      <c r="AB52" s="298">
        <v>16.163</v>
      </c>
      <c r="AC52" s="299">
        <f t="shared" si="40"/>
        <v>7.7048117533773803</v>
      </c>
      <c r="AD52" s="589">
        <v>12.234498625541899</v>
      </c>
      <c r="AE52" s="298">
        <v>22.1</v>
      </c>
      <c r="AF52" s="299">
        <f t="shared" si="41"/>
        <v>14.438876511671971</v>
      </c>
      <c r="AG52" s="158">
        <v>8.9198462546872097</v>
      </c>
      <c r="AH52" s="298">
        <v>37.53</v>
      </c>
      <c r="AI52" s="299">
        <f t="shared" si="42"/>
        <v>10.330049627176866</v>
      </c>
      <c r="AJ52" s="158">
        <v>6.9725658595223496</v>
      </c>
      <c r="AK52" s="298">
        <v>3.149</v>
      </c>
      <c r="AL52" s="299">
        <f t="shared" si="43"/>
        <v>3.6763332399364899</v>
      </c>
      <c r="AM52" s="158">
        <v>23.2579797526374</v>
      </c>
      <c r="AN52" s="298">
        <v>5.6859999999999999</v>
      </c>
      <c r="AO52" s="299">
        <f t="shared" si="44"/>
        <v>11.856701976812078</v>
      </c>
      <c r="AP52" s="158">
        <v>17.533207075154099</v>
      </c>
      <c r="AQ52" s="298">
        <v>14.834</v>
      </c>
      <c r="AR52" s="299">
        <f t="shared" si="45"/>
        <v>8.2803969946300793</v>
      </c>
      <c r="AS52" s="158">
        <v>11.1242360953411</v>
      </c>
      <c r="AT52" s="298">
        <v>1.56</v>
      </c>
      <c r="AU52" s="299">
        <f t="shared" si="46"/>
        <v>6.4545492159377718</v>
      </c>
      <c r="AV52" s="158">
        <v>31.6121783494265</v>
      </c>
      <c r="AW52" s="309">
        <v>101.02200000000001</v>
      </c>
      <c r="AX52" s="299">
        <f t="shared" si="47"/>
        <v>9.5028281218693351</v>
      </c>
      <c r="AY52" s="595">
        <v>4.5962140912931302</v>
      </c>
    </row>
    <row r="53" spans="1:51" s="574" customFormat="1" ht="21.75" customHeight="1">
      <c r="A53" s="318" t="s">
        <v>209</v>
      </c>
      <c r="B53" s="298">
        <v>23.681999999999999</v>
      </c>
      <c r="C53" s="299">
        <f t="shared" si="32"/>
        <v>10.237102038169752</v>
      </c>
      <c r="D53" s="589">
        <v>9.8614453862962392</v>
      </c>
      <c r="E53" s="298">
        <v>19.056999999999999</v>
      </c>
      <c r="F53" s="299">
        <f t="shared" si="33"/>
        <v>11.632392706940857</v>
      </c>
      <c r="G53" s="158">
        <v>9.0787791146893504</v>
      </c>
      <c r="H53" s="298">
        <v>52.999000000000002</v>
      </c>
      <c r="I53" s="299">
        <f t="shared" si="34"/>
        <v>13.962574325766179</v>
      </c>
      <c r="J53" s="158">
        <v>6.0686106433394897</v>
      </c>
      <c r="K53" s="298">
        <v>8.4540000000000006</v>
      </c>
      <c r="L53" s="299">
        <f t="shared" si="35"/>
        <v>9.2919478578180303</v>
      </c>
      <c r="M53" s="158">
        <v>16.102326918322198</v>
      </c>
      <c r="N53" s="298">
        <v>6.7990000000000004</v>
      </c>
      <c r="O53" s="299">
        <f t="shared" si="36"/>
        <v>12.798117647058824</v>
      </c>
      <c r="P53" s="158">
        <v>15.3921940528578</v>
      </c>
      <c r="Q53" s="298">
        <v>11.201000000000001</v>
      </c>
      <c r="R53" s="299">
        <f t="shared" si="37"/>
        <v>6.1101140634631443</v>
      </c>
      <c r="S53" s="158">
        <v>12.258658951181101</v>
      </c>
      <c r="T53" s="298">
        <v>1.56</v>
      </c>
      <c r="U53" s="299">
        <f t="shared" si="38"/>
        <v>5.7683774589557757</v>
      </c>
      <c r="V53" s="158">
        <v>34.5859696831522</v>
      </c>
      <c r="W53" s="309">
        <v>123.752</v>
      </c>
      <c r="X53" s="299">
        <f t="shared" si="39"/>
        <v>10.959156437547987</v>
      </c>
      <c r="Y53" s="595">
        <v>4.1828434357484303</v>
      </c>
      <c r="Z53" s="315"/>
      <c r="AA53" s="318" t="s">
        <v>209</v>
      </c>
      <c r="AB53" s="298">
        <v>22.396000000000001</v>
      </c>
      <c r="AC53" s="299">
        <f t="shared" si="40"/>
        <v>10.676048012661004</v>
      </c>
      <c r="AD53" s="589">
        <v>10.032343651044201</v>
      </c>
      <c r="AE53" s="298">
        <v>17.965</v>
      </c>
      <c r="AF53" s="299">
        <f t="shared" si="41"/>
        <v>11.737303915483571</v>
      </c>
      <c r="AG53" s="158">
        <v>9.1713059730412407</v>
      </c>
      <c r="AH53" s="298">
        <v>50.463999999999999</v>
      </c>
      <c r="AI53" s="299">
        <f t="shared" si="42"/>
        <v>13.890104566636113</v>
      </c>
      <c r="AJ53" s="158">
        <v>6.1611247483158698</v>
      </c>
      <c r="AK53" s="298">
        <v>7.9340000000000002</v>
      </c>
      <c r="AL53" s="299">
        <f t="shared" si="43"/>
        <v>9.2626319230410008</v>
      </c>
      <c r="AM53" s="158">
        <v>16.7528848710928</v>
      </c>
      <c r="AN53" s="298">
        <v>5.8630000000000004</v>
      </c>
      <c r="AO53" s="299">
        <f t="shared" si="44"/>
        <v>12.225790307782134</v>
      </c>
      <c r="AP53" s="158">
        <v>16.494176557071501</v>
      </c>
      <c r="AQ53" s="298">
        <v>10.733000000000001</v>
      </c>
      <c r="AR53" s="299">
        <f t="shared" si="45"/>
        <v>5.9912027061726203</v>
      </c>
      <c r="AS53" s="158">
        <v>12.330398309410199</v>
      </c>
      <c r="AT53" s="298">
        <v>1.248</v>
      </c>
      <c r="AU53" s="299">
        <f t="shared" si="46"/>
        <v>5.1636393727502172</v>
      </c>
      <c r="AV53" s="158">
        <v>35.297402914040099</v>
      </c>
      <c r="AW53" s="309">
        <v>116.602</v>
      </c>
      <c r="AX53" s="299">
        <f t="shared" si="47"/>
        <v>10.968390693771735</v>
      </c>
      <c r="AY53" s="595">
        <v>4.2822496013287799</v>
      </c>
    </row>
    <row r="54" spans="1:51" s="574" customFormat="1" ht="21.75" customHeight="1">
      <c r="A54" s="318" t="s">
        <v>210</v>
      </c>
      <c r="B54" s="298">
        <v>27.503</v>
      </c>
      <c r="C54" s="299">
        <f t="shared" si="32"/>
        <v>11.888819244818121</v>
      </c>
      <c r="D54" s="589">
        <v>8.4034201187496098</v>
      </c>
      <c r="E54" s="298">
        <v>15.192</v>
      </c>
      <c r="F54" s="299">
        <f t="shared" si="33"/>
        <v>9.2731967258144277</v>
      </c>
      <c r="G54" s="158">
        <v>9.8196296170940407</v>
      </c>
      <c r="H54" s="298">
        <v>53.017000000000003</v>
      </c>
      <c r="I54" s="299">
        <f t="shared" si="34"/>
        <v>13.967316421614473</v>
      </c>
      <c r="J54" s="158">
        <v>6.0091450198676197</v>
      </c>
      <c r="K54" s="298">
        <v>10.991</v>
      </c>
      <c r="L54" s="299">
        <f t="shared" si="35"/>
        <v>12.080411509969005</v>
      </c>
      <c r="M54" s="158">
        <v>13.470279983069901</v>
      </c>
      <c r="N54" s="298">
        <v>6.14</v>
      </c>
      <c r="O54" s="299">
        <f t="shared" si="36"/>
        <v>11.55764705882353</v>
      </c>
      <c r="P54" s="158">
        <v>17.373929348214599</v>
      </c>
      <c r="Q54" s="298">
        <v>4.0949999999999998</v>
      </c>
      <c r="R54" s="299">
        <f t="shared" si="37"/>
        <v>2.2338110070423687</v>
      </c>
      <c r="S54" s="158">
        <v>19.534859307103599</v>
      </c>
      <c r="T54" s="298">
        <v>1.56</v>
      </c>
      <c r="U54" s="299">
        <f t="shared" si="38"/>
        <v>5.7683774589557757</v>
      </c>
      <c r="V54" s="158">
        <v>34.613718425452902</v>
      </c>
      <c r="W54" s="309">
        <v>118.499</v>
      </c>
      <c r="X54" s="299">
        <f t="shared" si="39"/>
        <v>10.493964369812197</v>
      </c>
      <c r="Y54" s="595">
        <v>4.0679485330176703</v>
      </c>
      <c r="Z54" s="315"/>
      <c r="AA54" s="318" t="s">
        <v>210</v>
      </c>
      <c r="AB54" s="298">
        <v>26.207000000000001</v>
      </c>
      <c r="AC54" s="299">
        <f t="shared" si="40"/>
        <v>12.49273041024321</v>
      </c>
      <c r="AD54" s="589">
        <v>8.6074599840055992</v>
      </c>
      <c r="AE54" s="298">
        <v>14.319000000000001</v>
      </c>
      <c r="AF54" s="299">
        <f t="shared" si="41"/>
        <v>9.3552159624719877</v>
      </c>
      <c r="AG54" s="158">
        <v>9.9612498460048595</v>
      </c>
      <c r="AH54" s="298">
        <v>50.356999999999999</v>
      </c>
      <c r="AI54" s="299">
        <f t="shared" si="42"/>
        <v>13.860653052910882</v>
      </c>
      <c r="AJ54" s="158">
        <v>6.1981278449764199</v>
      </c>
      <c r="AK54" s="298">
        <v>9.4309999999999992</v>
      </c>
      <c r="AL54" s="299">
        <f t="shared" si="43"/>
        <v>11.010320351172128</v>
      </c>
      <c r="AM54" s="158">
        <v>14.3939468819857</v>
      </c>
      <c r="AN54" s="298">
        <v>5.2039999999999997</v>
      </c>
      <c r="AO54" s="299">
        <f t="shared" si="44"/>
        <v>10.85161397948119</v>
      </c>
      <c r="AP54" s="158">
        <v>17.428638418146999</v>
      </c>
      <c r="AQ54" s="298">
        <v>3.7829999999999999</v>
      </c>
      <c r="AR54" s="299">
        <f t="shared" si="45"/>
        <v>2.111685440925279</v>
      </c>
      <c r="AS54" s="158">
        <v>19.470600939475201</v>
      </c>
      <c r="AT54" s="298">
        <v>1.248</v>
      </c>
      <c r="AU54" s="299">
        <f t="shared" si="46"/>
        <v>5.1636393727502172</v>
      </c>
      <c r="AV54" s="158">
        <v>39.516132670780699</v>
      </c>
      <c r="AW54" s="309">
        <v>110.55</v>
      </c>
      <c r="AX54" s="299">
        <f t="shared" si="47"/>
        <v>10.399097710129031</v>
      </c>
      <c r="AY54" s="595">
        <v>4.15412080127137</v>
      </c>
    </row>
    <row r="55" spans="1:51" s="574" customFormat="1" ht="21.75" customHeight="1">
      <c r="A55" s="318" t="s">
        <v>211</v>
      </c>
      <c r="B55" s="298">
        <v>41.573</v>
      </c>
      <c r="C55" s="299">
        <f t="shared" si="32"/>
        <v>17.970907990576439</v>
      </c>
      <c r="D55" s="589">
        <v>7.0241495466056003</v>
      </c>
      <c r="E55" s="298">
        <v>15.897</v>
      </c>
      <c r="F55" s="299">
        <f t="shared" si="33"/>
        <v>9.7035287223717717</v>
      </c>
      <c r="G55" s="158">
        <v>10.020997735767001</v>
      </c>
      <c r="H55" s="298">
        <v>30.72</v>
      </c>
      <c r="I55" s="299">
        <f t="shared" si="34"/>
        <v>8.0931769144236103</v>
      </c>
      <c r="J55" s="158">
        <v>7.3929980171057199</v>
      </c>
      <c r="K55" s="298">
        <v>4.49</v>
      </c>
      <c r="L55" s="299">
        <f t="shared" si="35"/>
        <v>4.9350420962388171</v>
      </c>
      <c r="M55" s="158">
        <v>20.330454826199901</v>
      </c>
      <c r="N55" s="298">
        <v>3.8820000000000001</v>
      </c>
      <c r="O55" s="299">
        <f t="shared" si="36"/>
        <v>7.3072941176470589</v>
      </c>
      <c r="P55" s="158">
        <v>19.637811338688898</v>
      </c>
      <c r="Q55" s="298">
        <v>0.33800000000000002</v>
      </c>
      <c r="R55" s="299">
        <f t="shared" si="37"/>
        <v>0.18437805137492572</v>
      </c>
      <c r="S55" s="158">
        <v>65.704393684029498</v>
      </c>
      <c r="T55" s="298">
        <v>1.716</v>
      </c>
      <c r="U55" s="299">
        <f t="shared" si="38"/>
        <v>6.3452152048513542</v>
      </c>
      <c r="V55" s="158">
        <v>30.1394232254037</v>
      </c>
      <c r="W55" s="309">
        <v>98.616</v>
      </c>
      <c r="X55" s="299">
        <f t="shared" si="39"/>
        <v>8.7331774132558042</v>
      </c>
      <c r="Y55" s="595">
        <v>4.4832890367812599</v>
      </c>
      <c r="Z55" s="315"/>
      <c r="AA55" s="318" t="s">
        <v>211</v>
      </c>
      <c r="AB55" s="298">
        <v>37.448</v>
      </c>
      <c r="AC55" s="299">
        <f t="shared" si="40"/>
        <v>17.85125227621581</v>
      </c>
      <c r="AD55" s="589">
        <v>7.2208732584381901</v>
      </c>
      <c r="AE55" s="298">
        <v>13.868</v>
      </c>
      <c r="AF55" s="299">
        <f t="shared" si="41"/>
        <v>9.0605583467813062</v>
      </c>
      <c r="AG55" s="158">
        <v>10.8414611712821</v>
      </c>
      <c r="AH55" s="298">
        <v>28.38</v>
      </c>
      <c r="AI55" s="299">
        <f t="shared" si="42"/>
        <v>7.8115323319818657</v>
      </c>
      <c r="AJ55" s="158">
        <v>7.6724356938588301</v>
      </c>
      <c r="AK55" s="298">
        <v>4.1779999999999999</v>
      </c>
      <c r="AL55" s="299">
        <f t="shared" si="43"/>
        <v>4.877650135425422</v>
      </c>
      <c r="AM55" s="158">
        <v>21.035126402949398</v>
      </c>
      <c r="AN55" s="298">
        <v>3.1019999999999999</v>
      </c>
      <c r="AO55" s="299">
        <f t="shared" si="44"/>
        <v>6.4684293936108102</v>
      </c>
      <c r="AP55" s="158">
        <v>23.527143947818502</v>
      </c>
      <c r="AQ55" s="298">
        <v>0.33800000000000002</v>
      </c>
      <c r="AR55" s="299">
        <f t="shared" si="45"/>
        <v>0.18867292599332391</v>
      </c>
      <c r="AS55" s="158">
        <v>65.704393684029498</v>
      </c>
      <c r="AT55" s="298">
        <v>1.248</v>
      </c>
      <c r="AU55" s="299">
        <f t="shared" si="46"/>
        <v>5.1636393727502172</v>
      </c>
      <c r="AV55" s="158">
        <v>35.345669590847301</v>
      </c>
      <c r="AW55" s="309">
        <v>88.563000000000002</v>
      </c>
      <c r="AX55" s="299">
        <f t="shared" si="47"/>
        <v>8.3308483989340338</v>
      </c>
      <c r="AY55" s="595">
        <v>4.5359416410412701</v>
      </c>
    </row>
    <row r="56" spans="1:51" s="574" customFormat="1" ht="21.75" customHeight="1">
      <c r="A56" s="318" t="s">
        <v>212</v>
      </c>
      <c r="B56" s="298">
        <v>26.015999999999998</v>
      </c>
      <c r="C56" s="299">
        <f t="shared" si="32"/>
        <v>11.246028486826463</v>
      </c>
      <c r="D56" s="589">
        <v>9.2800800585011096</v>
      </c>
      <c r="E56" s="298">
        <v>12.073</v>
      </c>
      <c r="F56" s="299">
        <f t="shared" si="33"/>
        <v>7.3693591410451269</v>
      </c>
      <c r="G56" s="158">
        <v>11.763866241459301</v>
      </c>
      <c r="H56" s="298">
        <v>12.180999999999999</v>
      </c>
      <c r="I56" s="299">
        <f t="shared" si="34"/>
        <v>3.2090816404490234</v>
      </c>
      <c r="J56" s="158">
        <v>12.652656596283601</v>
      </c>
      <c r="K56" s="298">
        <v>2.5110000000000001</v>
      </c>
      <c r="L56" s="299">
        <f t="shared" si="35"/>
        <v>2.7598865709700822</v>
      </c>
      <c r="M56" s="158">
        <v>26.564224760805299</v>
      </c>
      <c r="N56" s="298">
        <v>2.67</v>
      </c>
      <c r="O56" s="299">
        <f t="shared" si="36"/>
        <v>5.0258823529411769</v>
      </c>
      <c r="P56" s="158">
        <v>23.344400665670101</v>
      </c>
      <c r="Q56" s="298">
        <v>0</v>
      </c>
      <c r="R56" s="299">
        <f t="shared" si="37"/>
        <v>0</v>
      </c>
      <c r="S56" s="158" t="s">
        <v>437</v>
      </c>
      <c r="T56" s="298">
        <v>0.46800000000000003</v>
      </c>
      <c r="U56" s="299">
        <f t="shared" si="38"/>
        <v>1.7305132376867327</v>
      </c>
      <c r="V56" s="158">
        <v>57.730983949275902</v>
      </c>
      <c r="W56" s="309">
        <v>55.918999999999997</v>
      </c>
      <c r="X56" s="299">
        <f t="shared" si="39"/>
        <v>4.9520417353355572</v>
      </c>
      <c r="Y56" s="595">
        <v>6.1210227715846397</v>
      </c>
      <c r="Z56" s="315"/>
      <c r="AA56" s="318" t="s">
        <v>212</v>
      </c>
      <c r="AB56" s="298">
        <v>23.832000000000001</v>
      </c>
      <c r="AC56" s="299">
        <f t="shared" si="40"/>
        <v>11.360581185825016</v>
      </c>
      <c r="AD56" s="589">
        <v>9.2258096162208698</v>
      </c>
      <c r="AE56" s="298">
        <v>10.625999999999999</v>
      </c>
      <c r="AF56" s="299">
        <f t="shared" si="41"/>
        <v>6.9424208965170289</v>
      </c>
      <c r="AG56" s="158">
        <v>12.6205165859737</v>
      </c>
      <c r="AH56" s="298">
        <v>10.532</v>
      </c>
      <c r="AI56" s="299">
        <f t="shared" si="42"/>
        <v>2.8989097434965827</v>
      </c>
      <c r="AJ56" s="158">
        <v>13.437047511319699</v>
      </c>
      <c r="AK56" s="298">
        <v>1.7310000000000001</v>
      </c>
      <c r="AL56" s="299">
        <f t="shared" si="43"/>
        <v>2.0208741944522277</v>
      </c>
      <c r="AM56" s="158">
        <v>30.2587200371668</v>
      </c>
      <c r="AN56" s="298">
        <v>1.89</v>
      </c>
      <c r="AO56" s="299">
        <f t="shared" si="44"/>
        <v>3.9411126866294097</v>
      </c>
      <c r="AP56" s="158">
        <v>28.139219689159201</v>
      </c>
      <c r="AQ56" s="298">
        <v>0</v>
      </c>
      <c r="AR56" s="299">
        <f t="shared" si="45"/>
        <v>0</v>
      </c>
      <c r="AS56" s="158" t="s">
        <v>437</v>
      </c>
      <c r="AT56" s="298">
        <v>0.46800000000000003</v>
      </c>
      <c r="AU56" s="299">
        <f t="shared" si="46"/>
        <v>1.9363647647813313</v>
      </c>
      <c r="AV56" s="158">
        <v>57.730983949275902</v>
      </c>
      <c r="AW56" s="309">
        <v>49.076999999999998</v>
      </c>
      <c r="AX56" s="299">
        <f t="shared" si="47"/>
        <v>4.6165221014925599</v>
      </c>
      <c r="AY56" s="595">
        <v>6.4126340613128399</v>
      </c>
    </row>
    <row r="57" spans="1:51" s="574" customFormat="1" ht="21.75" customHeight="1">
      <c r="A57" s="318" t="s">
        <v>213</v>
      </c>
      <c r="B57" s="298">
        <v>21.94</v>
      </c>
      <c r="C57" s="299">
        <f t="shared" si="32"/>
        <v>9.4840815267901526</v>
      </c>
      <c r="D57" s="589">
        <v>9.5952411830746698</v>
      </c>
      <c r="E57" s="298">
        <v>4.5010000000000003</v>
      </c>
      <c r="F57" s="299">
        <f t="shared" si="33"/>
        <v>2.7474103780207173</v>
      </c>
      <c r="G57" s="158">
        <v>17.969439595832299</v>
      </c>
      <c r="H57" s="298">
        <v>4.4000000000000004</v>
      </c>
      <c r="I57" s="299">
        <f t="shared" si="34"/>
        <v>1.1591789851387986</v>
      </c>
      <c r="J57" s="158">
        <v>20.4291954461529</v>
      </c>
      <c r="K57" s="298">
        <v>1.218</v>
      </c>
      <c r="L57" s="299">
        <f t="shared" si="35"/>
        <v>1.3387263414741377</v>
      </c>
      <c r="M57" s="158">
        <v>49.384865890657998</v>
      </c>
      <c r="N57" s="298">
        <v>0.78</v>
      </c>
      <c r="O57" s="299">
        <f t="shared" si="36"/>
        <v>1.4682352941176471</v>
      </c>
      <c r="P57" s="158">
        <v>44.682549806620202</v>
      </c>
      <c r="Q57" s="298">
        <v>0</v>
      </c>
      <c r="R57" s="299">
        <f t="shared" si="37"/>
        <v>0</v>
      </c>
      <c r="S57" s="158" t="s">
        <v>437</v>
      </c>
      <c r="T57" s="298">
        <v>1.4039999999999999</v>
      </c>
      <c r="U57" s="299">
        <f t="shared" si="38"/>
        <v>5.1915397130601972</v>
      </c>
      <c r="V57" s="158">
        <v>31.3893810509894</v>
      </c>
      <c r="W57" s="309">
        <v>34.243000000000002</v>
      </c>
      <c r="X57" s="299">
        <f t="shared" si="39"/>
        <v>3.0324713450364902</v>
      </c>
      <c r="Y57" s="595">
        <v>7.5815363338191997</v>
      </c>
      <c r="Z57" s="315"/>
      <c r="AA57" s="318" t="s">
        <v>213</v>
      </c>
      <c r="AB57" s="298">
        <v>18.562000000000001</v>
      </c>
      <c r="AC57" s="299">
        <f t="shared" si="40"/>
        <v>8.8484016436423278</v>
      </c>
      <c r="AD57" s="589">
        <v>10.6514807226319</v>
      </c>
      <c r="AE57" s="298">
        <v>4.0330000000000004</v>
      </c>
      <c r="AF57" s="299">
        <f t="shared" si="41"/>
        <v>2.6349316276729891</v>
      </c>
      <c r="AG57" s="158">
        <v>20.050410275645898</v>
      </c>
      <c r="AH57" s="298">
        <v>3.9319999999999999</v>
      </c>
      <c r="AI57" s="299">
        <f t="shared" si="42"/>
        <v>1.0822743174542881</v>
      </c>
      <c r="AJ57" s="158">
        <v>21.6315394762604</v>
      </c>
      <c r="AK57" s="298">
        <v>0.93600000000000005</v>
      </c>
      <c r="AL57" s="299">
        <f t="shared" si="43"/>
        <v>1.0927430652843935</v>
      </c>
      <c r="AM57" s="158">
        <v>52.7036042296887</v>
      </c>
      <c r="AN57" s="298">
        <v>0.624</v>
      </c>
      <c r="AO57" s="299">
        <f t="shared" si="44"/>
        <v>1.3011927600300275</v>
      </c>
      <c r="AP57" s="158">
        <v>49.9866563080408</v>
      </c>
      <c r="AQ57" s="298">
        <v>0</v>
      </c>
      <c r="AR57" s="299">
        <f t="shared" si="45"/>
        <v>0</v>
      </c>
      <c r="AS57" s="158" t="s">
        <v>437</v>
      </c>
      <c r="AT57" s="298">
        <v>1.248</v>
      </c>
      <c r="AU57" s="299">
        <f t="shared" si="46"/>
        <v>5.1636393727502172</v>
      </c>
      <c r="AV57" s="158">
        <v>33.031347069136203</v>
      </c>
      <c r="AW57" s="309">
        <v>29.335999999999999</v>
      </c>
      <c r="AX57" s="299">
        <f t="shared" si="47"/>
        <v>2.7595470866064695</v>
      </c>
      <c r="AY57" s="595">
        <v>8.4632593365997906</v>
      </c>
    </row>
    <row r="58" spans="1:51" s="574" customFormat="1" ht="21.75" customHeight="1">
      <c r="A58" s="318" t="s">
        <v>214</v>
      </c>
      <c r="B58" s="298">
        <v>10.832000000000001</v>
      </c>
      <c r="C58" s="299">
        <f t="shared" si="32"/>
        <v>4.6823870145027779</v>
      </c>
      <c r="D58" s="589">
        <v>13.1597165741567</v>
      </c>
      <c r="E58" s="298">
        <v>4.6020000000000003</v>
      </c>
      <c r="F58" s="299">
        <f t="shared" si="33"/>
        <v>2.809060777527514</v>
      </c>
      <c r="G58" s="158">
        <v>17.016549347288802</v>
      </c>
      <c r="H58" s="298">
        <v>2.67</v>
      </c>
      <c r="I58" s="299">
        <f t="shared" si="34"/>
        <v>0.70341088416377096</v>
      </c>
      <c r="J58" s="158">
        <v>23.6703833617442</v>
      </c>
      <c r="K58" s="298">
        <v>0.46800000000000003</v>
      </c>
      <c r="L58" s="299">
        <f t="shared" si="35"/>
        <v>0.51438746125607271</v>
      </c>
      <c r="M58" s="158">
        <v>57.743934901460399</v>
      </c>
      <c r="N58" s="298">
        <v>0</v>
      </c>
      <c r="O58" s="299">
        <f t="shared" si="36"/>
        <v>0</v>
      </c>
      <c r="P58" s="158" t="s">
        <v>437</v>
      </c>
      <c r="Q58" s="298">
        <v>0</v>
      </c>
      <c r="R58" s="299">
        <f t="shared" si="37"/>
        <v>0</v>
      </c>
      <c r="S58" s="158" t="s">
        <v>437</v>
      </c>
      <c r="T58" s="298">
        <v>1.8580000000000001</v>
      </c>
      <c r="U58" s="299">
        <f t="shared" si="38"/>
        <v>6.8702854607306616</v>
      </c>
      <c r="V58" s="158">
        <v>28.875855933215899</v>
      </c>
      <c r="W58" s="309">
        <v>20.43</v>
      </c>
      <c r="X58" s="299">
        <f t="shared" si="39"/>
        <v>1.8092278590980782</v>
      </c>
      <c r="Y58" s="595">
        <v>8.8056440731969996</v>
      </c>
      <c r="Z58" s="315"/>
      <c r="AA58" s="318" t="s">
        <v>214</v>
      </c>
      <c r="AB58" s="298">
        <v>8.7070000000000007</v>
      </c>
      <c r="AC58" s="299">
        <f t="shared" si="40"/>
        <v>4.1505782303196712</v>
      </c>
      <c r="AD58" s="589">
        <v>14.549691862514001</v>
      </c>
      <c r="AE58" s="298">
        <v>3.9780000000000002</v>
      </c>
      <c r="AF58" s="299">
        <f t="shared" si="41"/>
        <v>2.598997772100955</v>
      </c>
      <c r="AG58" s="158">
        <v>18.749316935363002</v>
      </c>
      <c r="AH58" s="298">
        <v>2.202</v>
      </c>
      <c r="AI58" s="299">
        <f t="shared" si="42"/>
        <v>0.60609563759774732</v>
      </c>
      <c r="AJ58" s="158">
        <v>25.9547842562345</v>
      </c>
      <c r="AK58" s="298">
        <v>0.312</v>
      </c>
      <c r="AL58" s="299">
        <f t="shared" si="43"/>
        <v>0.3642476884281311</v>
      </c>
      <c r="AM58" s="158">
        <v>70.722181060934005</v>
      </c>
      <c r="AN58" s="298">
        <v>0</v>
      </c>
      <c r="AO58" s="299">
        <f t="shared" si="44"/>
        <v>0</v>
      </c>
      <c r="AP58" s="158" t="s">
        <v>437</v>
      </c>
      <c r="AQ58" s="298">
        <v>0</v>
      </c>
      <c r="AR58" s="299">
        <f t="shared" si="45"/>
        <v>0</v>
      </c>
      <c r="AS58" s="158" t="s">
        <v>437</v>
      </c>
      <c r="AT58" s="298">
        <v>0.92200000000000004</v>
      </c>
      <c r="AU58" s="299">
        <f t="shared" si="46"/>
        <v>3.8148040878811704</v>
      </c>
      <c r="AV58" s="158">
        <v>40.840910536851602</v>
      </c>
      <c r="AW58" s="309">
        <v>16.12</v>
      </c>
      <c r="AX58" s="299">
        <f t="shared" si="47"/>
        <v>1.5163587072571685</v>
      </c>
      <c r="AY58" s="595">
        <v>9.9824180116436008</v>
      </c>
    </row>
    <row r="59" spans="1:51" s="574" customFormat="1" ht="21.75" customHeight="1">
      <c r="A59" s="318" t="s">
        <v>215</v>
      </c>
      <c r="B59" s="298">
        <v>7.2489999999999997</v>
      </c>
      <c r="C59" s="299">
        <f t="shared" si="32"/>
        <v>3.1335509110164907</v>
      </c>
      <c r="D59" s="589">
        <v>16.796125058562598</v>
      </c>
      <c r="E59" s="298">
        <v>1.702</v>
      </c>
      <c r="F59" s="299">
        <f t="shared" si="33"/>
        <v>1.0389007916887936</v>
      </c>
      <c r="G59" s="158">
        <v>27.279638417382099</v>
      </c>
      <c r="H59" s="298">
        <v>0.312</v>
      </c>
      <c r="I59" s="299">
        <f t="shared" si="34"/>
        <v>8.219632803711481E-2</v>
      </c>
      <c r="J59" s="158">
        <v>70.712030096165407</v>
      </c>
      <c r="K59" s="298">
        <v>0</v>
      </c>
      <c r="L59" s="299">
        <f t="shared" si="35"/>
        <v>0</v>
      </c>
      <c r="M59" s="158" t="s">
        <v>437</v>
      </c>
      <c r="N59" s="298">
        <v>3.9E-2</v>
      </c>
      <c r="O59" s="299">
        <f t="shared" si="36"/>
        <v>7.3411764705882357E-2</v>
      </c>
      <c r="P59" s="158">
        <v>99.960570189715597</v>
      </c>
      <c r="Q59" s="298">
        <v>0</v>
      </c>
      <c r="R59" s="299">
        <f t="shared" si="37"/>
        <v>0</v>
      </c>
      <c r="S59" s="158" t="s">
        <v>437</v>
      </c>
      <c r="T59" s="298">
        <v>1.0920000000000001</v>
      </c>
      <c r="U59" s="299">
        <f t="shared" si="38"/>
        <v>4.037864221269043</v>
      </c>
      <c r="V59" s="158">
        <v>34.995076545221004</v>
      </c>
      <c r="W59" s="309">
        <v>10.394</v>
      </c>
      <c r="X59" s="299">
        <f t="shared" si="39"/>
        <v>0.92046570570070607</v>
      </c>
      <c r="Y59" s="595">
        <v>13.5772949456715</v>
      </c>
      <c r="Z59" s="315"/>
      <c r="AA59" s="318" t="s">
        <v>215</v>
      </c>
      <c r="AB59" s="298">
        <v>6.6660000000000004</v>
      </c>
      <c r="AC59" s="299">
        <f t="shared" si="40"/>
        <v>3.1776449389354462</v>
      </c>
      <c r="AD59" s="589">
        <v>17.724344032659001</v>
      </c>
      <c r="AE59" s="298">
        <v>1.2609999999999999</v>
      </c>
      <c r="AF59" s="299">
        <f t="shared" si="41"/>
        <v>0.8238653068424594</v>
      </c>
      <c r="AG59" s="158">
        <v>32.766030031088803</v>
      </c>
      <c r="AH59" s="298">
        <v>0.312</v>
      </c>
      <c r="AI59" s="299">
        <f t="shared" si="42"/>
        <v>8.5877311049272098E-2</v>
      </c>
      <c r="AJ59" s="158">
        <v>70.712030096165407</v>
      </c>
      <c r="AK59" s="298">
        <v>0</v>
      </c>
      <c r="AL59" s="299">
        <f t="shared" si="43"/>
        <v>0</v>
      </c>
      <c r="AM59" s="158" t="s">
        <v>437</v>
      </c>
      <c r="AN59" s="298">
        <v>3.9E-2</v>
      </c>
      <c r="AO59" s="299">
        <f t="shared" si="44"/>
        <v>8.1324547501876718E-2</v>
      </c>
      <c r="AP59" s="158">
        <v>99.960570189715597</v>
      </c>
      <c r="AQ59" s="298">
        <v>0</v>
      </c>
      <c r="AR59" s="299">
        <f t="shared" si="45"/>
        <v>0</v>
      </c>
      <c r="AS59" s="158" t="s">
        <v>437</v>
      </c>
      <c r="AT59" s="298">
        <v>0.624</v>
      </c>
      <c r="AU59" s="299">
        <f t="shared" si="46"/>
        <v>2.5818196863751086</v>
      </c>
      <c r="AV59" s="158">
        <v>43.294152673374498</v>
      </c>
      <c r="AW59" s="309">
        <v>8.9019999999999992</v>
      </c>
      <c r="AX59" s="299">
        <f t="shared" si="47"/>
        <v>0.83738369801509382</v>
      </c>
      <c r="AY59" s="595">
        <v>14.994724243050101</v>
      </c>
    </row>
    <row r="60" spans="1:51" s="574" customFormat="1" ht="21.75" customHeight="1">
      <c r="A60" s="318" t="s">
        <v>216</v>
      </c>
      <c r="B60" s="298">
        <v>3.2149999999999999</v>
      </c>
      <c r="C60" s="299">
        <f t="shared" si="32"/>
        <v>1.3897594397734885</v>
      </c>
      <c r="D60" s="589">
        <v>21.7628721842378</v>
      </c>
      <c r="E60" s="298">
        <v>0.69299999999999995</v>
      </c>
      <c r="F60" s="299">
        <f t="shared" si="33"/>
        <v>0.42300719661594244</v>
      </c>
      <c r="G60" s="158">
        <v>46.103417324933503</v>
      </c>
      <c r="H60" s="298">
        <v>0.18099999999999999</v>
      </c>
      <c r="I60" s="299">
        <f t="shared" si="34"/>
        <v>4.7684408252300574E-2</v>
      </c>
      <c r="J60" s="158">
        <v>87.322967646974405</v>
      </c>
      <c r="K60" s="298">
        <v>0.156</v>
      </c>
      <c r="L60" s="299">
        <f t="shared" si="35"/>
        <v>0.17146248708535755</v>
      </c>
      <c r="M60" s="158" t="s">
        <v>437</v>
      </c>
      <c r="N60" s="298">
        <v>0</v>
      </c>
      <c r="O60" s="299">
        <f t="shared" si="36"/>
        <v>0</v>
      </c>
      <c r="P60" s="158" t="s">
        <v>437</v>
      </c>
      <c r="Q60" s="298">
        <v>0</v>
      </c>
      <c r="R60" s="299">
        <f t="shared" si="37"/>
        <v>0</v>
      </c>
      <c r="S60" s="158" t="s">
        <v>437</v>
      </c>
      <c r="T60" s="298">
        <v>0.53500000000000003</v>
      </c>
      <c r="U60" s="299">
        <f t="shared" si="38"/>
        <v>1.9782576541931669</v>
      </c>
      <c r="V60" s="158">
        <v>52.060950015205201</v>
      </c>
      <c r="W60" s="309">
        <v>4.78</v>
      </c>
      <c r="X60" s="299">
        <f t="shared" si="39"/>
        <v>0.42330441343557584</v>
      </c>
      <c r="Y60" s="595">
        <v>17.5813134830004</v>
      </c>
      <c r="Z60" s="315"/>
      <c r="AA60" s="318" t="s">
        <v>216</v>
      </c>
      <c r="AB60" s="298">
        <v>2.7469999999999999</v>
      </c>
      <c r="AC60" s="299">
        <f t="shared" si="40"/>
        <v>1.3094795450428549</v>
      </c>
      <c r="AD60" s="589">
        <v>23.522958885742199</v>
      </c>
      <c r="AE60" s="298">
        <v>0.38100000000000001</v>
      </c>
      <c r="AF60" s="299">
        <f t="shared" si="41"/>
        <v>0.24892361768991045</v>
      </c>
      <c r="AG60" s="158">
        <v>60.634000923570802</v>
      </c>
      <c r="AH60" s="298">
        <v>0.18099999999999999</v>
      </c>
      <c r="AI60" s="299">
        <f t="shared" si="42"/>
        <v>4.9819850320250804E-2</v>
      </c>
      <c r="AJ60" s="158">
        <v>87.322967646974405</v>
      </c>
      <c r="AK60" s="298">
        <v>0.156</v>
      </c>
      <c r="AL60" s="299">
        <f t="shared" si="43"/>
        <v>0.18212384421406555</v>
      </c>
      <c r="AM60" s="158" t="s">
        <v>437</v>
      </c>
      <c r="AN60" s="298">
        <v>0</v>
      </c>
      <c r="AO60" s="299">
        <f t="shared" si="44"/>
        <v>0</v>
      </c>
      <c r="AP60" s="158" t="s">
        <v>437</v>
      </c>
      <c r="AQ60" s="298">
        <v>0</v>
      </c>
      <c r="AR60" s="299">
        <f t="shared" si="45"/>
        <v>0</v>
      </c>
      <c r="AS60" s="158" t="s">
        <v>437</v>
      </c>
      <c r="AT60" s="298">
        <v>0.312</v>
      </c>
      <c r="AU60" s="299">
        <f t="shared" si="46"/>
        <v>1.2909098431875543</v>
      </c>
      <c r="AV60" s="158">
        <v>70.731696025508398</v>
      </c>
      <c r="AW60" s="309">
        <v>3.7770000000000001</v>
      </c>
      <c r="AX60" s="299">
        <f t="shared" si="47"/>
        <v>0.35529074673140976</v>
      </c>
      <c r="AY60" s="595">
        <v>20.184681902426401</v>
      </c>
    </row>
    <row r="61" spans="1:51" s="574" customFormat="1" ht="21.75" customHeight="1">
      <c r="A61" s="318" t="s">
        <v>217</v>
      </c>
      <c r="B61" s="300">
        <v>3.85</v>
      </c>
      <c r="C61" s="301">
        <f t="shared" si="32"/>
        <v>1.664253139386604</v>
      </c>
      <c r="D61" s="590">
        <v>21.296828795917001</v>
      </c>
      <c r="E61" s="298">
        <v>0.78</v>
      </c>
      <c r="F61" s="299">
        <f t="shared" si="33"/>
        <v>0.47611199619110406</v>
      </c>
      <c r="G61" s="158">
        <v>44.7170767732607</v>
      </c>
      <c r="H61" s="298">
        <v>0</v>
      </c>
      <c r="I61" s="299">
        <f t="shared" si="34"/>
        <v>0</v>
      </c>
      <c r="J61" s="158" t="s">
        <v>437</v>
      </c>
      <c r="K61" s="298">
        <v>0</v>
      </c>
      <c r="L61" s="299">
        <f t="shared" si="35"/>
        <v>0</v>
      </c>
      <c r="M61" s="158" t="s">
        <v>437</v>
      </c>
      <c r="N61" s="298">
        <v>0.156</v>
      </c>
      <c r="O61" s="299">
        <f t="shared" si="36"/>
        <v>0.29364705882352943</v>
      </c>
      <c r="P61" s="158">
        <v>99.993777563861698</v>
      </c>
      <c r="Q61" s="298">
        <v>0</v>
      </c>
      <c r="R61" s="299">
        <f t="shared" si="37"/>
        <v>0</v>
      </c>
      <c r="S61" s="158" t="s">
        <v>437</v>
      </c>
      <c r="T61" s="298">
        <v>0</v>
      </c>
      <c r="U61" s="299">
        <f t="shared" si="38"/>
        <v>0</v>
      </c>
      <c r="V61" s="158" t="s">
        <v>437</v>
      </c>
      <c r="W61" s="310">
        <v>4.7859999999999996</v>
      </c>
      <c r="X61" s="301">
        <f t="shared" si="39"/>
        <v>0.42383575788758698</v>
      </c>
      <c r="Y61" s="596">
        <v>18.564379227823999</v>
      </c>
      <c r="Z61" s="315"/>
      <c r="AA61" s="318" t="s">
        <v>217</v>
      </c>
      <c r="AB61" s="300">
        <v>3.07</v>
      </c>
      <c r="AC61" s="301">
        <f t="shared" si="40"/>
        <v>1.4634518395637293</v>
      </c>
      <c r="AD61" s="590">
        <v>23.077248085531</v>
      </c>
      <c r="AE61" s="298">
        <v>0.624</v>
      </c>
      <c r="AF61" s="299">
        <f t="shared" si="41"/>
        <v>0.40768592503544387</v>
      </c>
      <c r="AG61" s="158">
        <v>49.9947336163061</v>
      </c>
      <c r="AH61" s="298">
        <v>0</v>
      </c>
      <c r="AI61" s="299">
        <f t="shared" si="42"/>
        <v>0</v>
      </c>
      <c r="AJ61" s="158" t="s">
        <v>437</v>
      </c>
      <c r="AK61" s="298">
        <v>0</v>
      </c>
      <c r="AL61" s="299">
        <f t="shared" si="43"/>
        <v>0</v>
      </c>
      <c r="AM61" s="158" t="s">
        <v>437</v>
      </c>
      <c r="AN61" s="298">
        <v>0.156</v>
      </c>
      <c r="AO61" s="299">
        <f t="shared" si="44"/>
        <v>0.32529819000750687</v>
      </c>
      <c r="AP61" s="158">
        <v>99.993777563861698</v>
      </c>
      <c r="AQ61" s="298">
        <v>0</v>
      </c>
      <c r="AR61" s="299">
        <f t="shared" si="45"/>
        <v>0</v>
      </c>
      <c r="AS61" s="158" t="s">
        <v>437</v>
      </c>
      <c r="AT61" s="298">
        <v>0</v>
      </c>
      <c r="AU61" s="299">
        <f t="shared" si="46"/>
        <v>0</v>
      </c>
      <c r="AV61" s="158" t="s">
        <v>437</v>
      </c>
      <c r="AW61" s="310">
        <v>3.85</v>
      </c>
      <c r="AX61" s="301">
        <f t="shared" si="47"/>
        <v>0.36215763169603593</v>
      </c>
      <c r="AY61" s="596">
        <v>20.4371105188584</v>
      </c>
    </row>
    <row r="62" spans="1:51" s="574" customFormat="1" ht="21.75" customHeight="1">
      <c r="A62" s="319" t="s">
        <v>218</v>
      </c>
      <c r="B62" s="302">
        <v>5.6429999999999998</v>
      </c>
      <c r="C62" s="303">
        <f t="shared" si="32"/>
        <v>2.4393196014437937</v>
      </c>
      <c r="D62" s="591">
        <v>20.687738105554601</v>
      </c>
      <c r="E62" s="302">
        <v>0.624</v>
      </c>
      <c r="F62" s="303">
        <f t="shared" si="33"/>
        <v>0.38088959695288321</v>
      </c>
      <c r="G62" s="593">
        <v>49.946251205777997</v>
      </c>
      <c r="H62" s="302">
        <v>0</v>
      </c>
      <c r="I62" s="303">
        <f t="shared" si="34"/>
        <v>0</v>
      </c>
      <c r="J62" s="593" t="s">
        <v>437</v>
      </c>
      <c r="K62" s="302">
        <v>0</v>
      </c>
      <c r="L62" s="303">
        <f t="shared" si="35"/>
        <v>0</v>
      </c>
      <c r="M62" s="593" t="s">
        <v>437</v>
      </c>
      <c r="N62" s="302">
        <v>0</v>
      </c>
      <c r="O62" s="303">
        <f t="shared" si="36"/>
        <v>0</v>
      </c>
      <c r="P62" s="593" t="s">
        <v>437</v>
      </c>
      <c r="Q62" s="302">
        <v>0</v>
      </c>
      <c r="R62" s="303">
        <f t="shared" si="37"/>
        <v>0</v>
      </c>
      <c r="S62" s="593" t="s">
        <v>437</v>
      </c>
      <c r="T62" s="302">
        <v>0.312</v>
      </c>
      <c r="U62" s="303">
        <f t="shared" si="38"/>
        <v>1.1536754917911551</v>
      </c>
      <c r="V62" s="593">
        <v>70.6853775046891</v>
      </c>
      <c r="W62" s="311">
        <v>6.5789999999999997</v>
      </c>
      <c r="X62" s="303">
        <f t="shared" si="39"/>
        <v>0.58261919163026221</v>
      </c>
      <c r="Y62" s="597">
        <v>18.502309621663599</v>
      </c>
      <c r="Z62" s="315"/>
      <c r="AA62" s="319" t="s">
        <v>218</v>
      </c>
      <c r="AB62" s="302">
        <v>4.3949999999999996</v>
      </c>
      <c r="AC62" s="303">
        <f t="shared" si="40"/>
        <v>2.0950719331865115</v>
      </c>
      <c r="AD62" s="591">
        <v>22.437933714905402</v>
      </c>
      <c r="AE62" s="302">
        <v>0.312</v>
      </c>
      <c r="AF62" s="303">
        <f t="shared" si="41"/>
        <v>0.20384296251772194</v>
      </c>
      <c r="AG62" s="593">
        <v>70.676491031683199</v>
      </c>
      <c r="AH62" s="302">
        <v>0</v>
      </c>
      <c r="AI62" s="303">
        <f t="shared" si="42"/>
        <v>0</v>
      </c>
      <c r="AJ62" s="593" t="s">
        <v>437</v>
      </c>
      <c r="AK62" s="302">
        <v>0</v>
      </c>
      <c r="AL62" s="303">
        <f t="shared" si="43"/>
        <v>0</v>
      </c>
      <c r="AM62" s="593" t="s">
        <v>437</v>
      </c>
      <c r="AN62" s="302">
        <v>0</v>
      </c>
      <c r="AO62" s="303">
        <f t="shared" si="44"/>
        <v>0</v>
      </c>
      <c r="AP62" s="593" t="s">
        <v>437</v>
      </c>
      <c r="AQ62" s="302">
        <v>0</v>
      </c>
      <c r="AR62" s="303">
        <f t="shared" si="45"/>
        <v>0</v>
      </c>
      <c r="AS62" s="593" t="s">
        <v>437</v>
      </c>
      <c r="AT62" s="302">
        <v>0.312</v>
      </c>
      <c r="AU62" s="303">
        <f t="shared" si="46"/>
        <v>1.2909098431875543</v>
      </c>
      <c r="AV62" s="593">
        <v>70.6853775046891</v>
      </c>
      <c r="AW62" s="311">
        <v>5.0190000000000001</v>
      </c>
      <c r="AX62" s="303">
        <f t="shared" si="47"/>
        <v>0.47212185804737766</v>
      </c>
      <c r="AY62" s="597">
        <v>20.71246500066</v>
      </c>
    </row>
    <row r="63" spans="1:51" s="574" customFormat="1" ht="31.5" customHeight="1">
      <c r="A63" s="320" t="s">
        <v>171</v>
      </c>
      <c r="B63" s="304">
        <v>231.33500000000001</v>
      </c>
      <c r="C63" s="305">
        <f>SUM(C48:C62)</f>
        <v>100.00043227354269</v>
      </c>
      <c r="D63" s="312">
        <v>3.8561743135971698</v>
      </c>
      <c r="E63" s="304">
        <v>163.827</v>
      </c>
      <c r="F63" s="307">
        <f>SUM(F48:F62)</f>
        <v>100</v>
      </c>
      <c r="G63" s="313">
        <v>3.88540233683019</v>
      </c>
      <c r="H63" s="304">
        <v>379.57900000000001</v>
      </c>
      <c r="I63" s="307">
        <f>SUM(I48:I62)</f>
        <v>99.999736550230651</v>
      </c>
      <c r="J63" s="312">
        <v>2.8657258191926198</v>
      </c>
      <c r="K63" s="304">
        <v>90.981999999999999</v>
      </c>
      <c r="L63" s="305">
        <f>SUM(L48:L62)</f>
        <v>100.00109911850697</v>
      </c>
      <c r="M63" s="312">
        <v>4.9390321625576199</v>
      </c>
      <c r="N63" s="304">
        <v>53.125</v>
      </c>
      <c r="O63" s="305">
        <f>SUM(O48:O62)</f>
        <v>100</v>
      </c>
      <c r="P63" s="312">
        <v>7.1312726819467303</v>
      </c>
      <c r="Q63" s="304">
        <v>183.31899999999999</v>
      </c>
      <c r="R63" s="305">
        <f>SUM(R48:R62)</f>
        <v>99.999999999999986</v>
      </c>
      <c r="S63" s="312">
        <v>3.9314013854268701</v>
      </c>
      <c r="T63" s="304">
        <v>27.044</v>
      </c>
      <c r="U63" s="305">
        <f>SUM(U48:U62)</f>
        <v>100</v>
      </c>
      <c r="V63" s="313">
        <v>8.4940282007149506</v>
      </c>
      <c r="W63" s="304">
        <v>1129.211</v>
      </c>
      <c r="X63" s="307">
        <f>SUM(X48:X62)</f>
        <v>99.999911442591312</v>
      </c>
      <c r="Y63" s="314">
        <v>1.8434481519836401</v>
      </c>
      <c r="Z63" s="315"/>
      <c r="AA63" s="320" t="s">
        <v>171</v>
      </c>
      <c r="AB63" s="304">
        <v>209.77799999999999</v>
      </c>
      <c r="AC63" s="305">
        <f>SUM(AC48:AC62)</f>
        <v>100.00000000000003</v>
      </c>
      <c r="AD63" s="312">
        <v>3.97594759946579</v>
      </c>
      <c r="AE63" s="304">
        <v>153.059</v>
      </c>
      <c r="AF63" s="307">
        <f>SUM(AF48:AF62)</f>
        <v>100.00000000000001</v>
      </c>
      <c r="AG63" s="313">
        <v>3.9930372454907199</v>
      </c>
      <c r="AH63" s="304">
        <v>363.30900000000003</v>
      </c>
      <c r="AI63" s="307">
        <f>SUM(AI48:AI62)</f>
        <v>100.00027524779182</v>
      </c>
      <c r="AJ63" s="312">
        <v>2.9233940383503199</v>
      </c>
      <c r="AK63" s="304">
        <v>85.656000000000006</v>
      </c>
      <c r="AL63" s="305">
        <f>SUM(AL48:AL62)</f>
        <v>100.00116746053985</v>
      </c>
      <c r="AM63" s="312">
        <v>5.03397632163054</v>
      </c>
      <c r="AN63" s="304">
        <v>47.956000000000003</v>
      </c>
      <c r="AO63" s="305">
        <f>SUM(AO48:AO62)</f>
        <v>100.00208524480773</v>
      </c>
      <c r="AP63" s="312">
        <v>7.4135683635549796</v>
      </c>
      <c r="AQ63" s="304">
        <v>179.14599999999999</v>
      </c>
      <c r="AR63" s="305">
        <f>SUM(AR48:AR62)</f>
        <v>99.999441796076965</v>
      </c>
      <c r="AS63" s="312">
        <v>3.9784068229908698</v>
      </c>
      <c r="AT63" s="304">
        <v>24.169</v>
      </c>
      <c r="AU63" s="305">
        <f>SUM(AU48:AU62)</f>
        <v>99.999999999999957</v>
      </c>
      <c r="AV63" s="313">
        <v>8.7309380643461196</v>
      </c>
      <c r="AW63" s="304">
        <v>1063.0730000000001</v>
      </c>
      <c r="AX63" s="307">
        <f>SUM(AX48:AX62)</f>
        <v>99.999905933082673</v>
      </c>
      <c r="AY63" s="314">
        <v>1.9035959494343999</v>
      </c>
    </row>
    <row r="64" spans="1:51" ht="13.5" customHeight="1">
      <c r="A64" s="70"/>
      <c r="B64" s="71"/>
      <c r="C64" s="71"/>
      <c r="D64" s="71"/>
      <c r="E64" s="71"/>
      <c r="F64" s="71"/>
      <c r="G64" s="71"/>
      <c r="H64" s="71"/>
      <c r="AA64" s="70"/>
      <c r="AB64" s="71"/>
      <c r="AC64" s="71"/>
      <c r="AD64" s="71"/>
      <c r="AE64" s="71"/>
      <c r="AF64" s="71"/>
      <c r="AG64" s="71"/>
      <c r="AH64" s="71"/>
    </row>
  </sheetData>
  <mergeCells count="62">
    <mergeCell ref="AW46:AY46"/>
    <mergeCell ref="AA45:AA47"/>
    <mergeCell ref="AB45:AY45"/>
    <mergeCell ref="AB46:AD46"/>
    <mergeCell ref="AE46:AG46"/>
    <mergeCell ref="AH46:AJ46"/>
    <mergeCell ref="AK46:AM46"/>
    <mergeCell ref="AN46:AP46"/>
    <mergeCell ref="AQ46:AS46"/>
    <mergeCell ref="AT46:AV46"/>
    <mergeCell ref="AK25:AM25"/>
    <mergeCell ref="AN25:AP25"/>
    <mergeCell ref="AQ25:AS25"/>
    <mergeCell ref="AT25:AV25"/>
    <mergeCell ref="AW25:AY25"/>
    <mergeCell ref="AE25:AG25"/>
    <mergeCell ref="AH25:AJ25"/>
    <mergeCell ref="A45:A47"/>
    <mergeCell ref="B45:Y45"/>
    <mergeCell ref="B46:D46"/>
    <mergeCell ref="E46:G46"/>
    <mergeCell ref="H46:J46"/>
    <mergeCell ref="K46:M46"/>
    <mergeCell ref="N46:P46"/>
    <mergeCell ref="Q46:S46"/>
    <mergeCell ref="T46:V46"/>
    <mergeCell ref="W46:Y46"/>
    <mergeCell ref="T25:V25"/>
    <mergeCell ref="W25:Y25"/>
    <mergeCell ref="AA24:AA26"/>
    <mergeCell ref="AB24:AY24"/>
    <mergeCell ref="AA1:AY1"/>
    <mergeCell ref="AA3:AA5"/>
    <mergeCell ref="AB3:AY3"/>
    <mergeCell ref="AB4:AD4"/>
    <mergeCell ref="AE4:AG4"/>
    <mergeCell ref="AH4:AJ4"/>
    <mergeCell ref="AK4:AM4"/>
    <mergeCell ref="AN4:AP4"/>
    <mergeCell ref="AQ4:AS4"/>
    <mergeCell ref="AT4:AV4"/>
    <mergeCell ref="AW4:AY4"/>
    <mergeCell ref="AB25:AD25"/>
    <mergeCell ref="E25:G25"/>
    <mergeCell ref="H25:J25"/>
    <mergeCell ref="K25:M25"/>
    <mergeCell ref="N25:P25"/>
    <mergeCell ref="Q25:S25"/>
    <mergeCell ref="A24:A26"/>
    <mergeCell ref="B24:Y24"/>
    <mergeCell ref="B25:D25"/>
    <mergeCell ref="A1:Y1"/>
    <mergeCell ref="A3:A5"/>
    <mergeCell ref="B3:Y3"/>
    <mergeCell ref="B4:D4"/>
    <mergeCell ref="E4:G4"/>
    <mergeCell ref="H4:J4"/>
    <mergeCell ref="K4:M4"/>
    <mergeCell ref="N4:P4"/>
    <mergeCell ref="Q4:S4"/>
    <mergeCell ref="T4:V4"/>
    <mergeCell ref="W4:Y4"/>
  </mergeCells>
  <hyperlinks>
    <hyperlink ref="A1:Y1" location="'0'!A1" display="PUISTUTE  JAGUNEMINE  VANUSEKLASSIDESSE  ENAMUSPUULIIGI  JÄRGI  (10 a. vanuseklassid)" xr:uid="{3FC1027E-B581-44D9-B434-953910E194B3}"/>
  </hyperlinks>
  <printOptions horizontalCentered="1"/>
  <pageMargins left="0.78740157480314965" right="0.78740157480314965" top="0.98425196850393704" bottom="1.1811023622047245" header="0.51181102362204722" footer="0.51181102362204722"/>
  <pageSetup paperSize="9" scale="83" orientation="landscape"/>
  <rowBreaks count="2" manualBreakCount="2">
    <brk id="21" max="16383" man="1"/>
    <brk id="43" max="16383" man="1"/>
  </rowBreaks>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0"/>
  <sheetViews>
    <sheetView showZeros="0" zoomScaleNormal="100" workbookViewId="0">
      <selection sqref="A1:Y1"/>
    </sheetView>
  </sheetViews>
  <sheetFormatPr defaultColWidth="11.42578125" defaultRowHeight="12.75"/>
  <cols>
    <col min="1" max="1" width="12.85546875" customWidth="1"/>
    <col min="2" max="2" width="5.85546875" customWidth="1"/>
    <col min="3" max="3" width="4.85546875" customWidth="1"/>
    <col min="4" max="4" width="6.28515625" customWidth="1"/>
    <col min="5" max="5" width="5.85546875" customWidth="1"/>
    <col min="6" max="6" width="4.85546875" customWidth="1"/>
    <col min="7" max="7" width="6.28515625" customWidth="1"/>
    <col min="8" max="8" width="5.85546875" customWidth="1"/>
    <col min="9" max="9" width="4.85546875" customWidth="1"/>
    <col min="10" max="10" width="6.28515625" customWidth="1"/>
    <col min="11" max="11" width="5.85546875" customWidth="1"/>
    <col min="12" max="12" width="4.85546875" customWidth="1"/>
    <col min="13" max="13" width="6.28515625" customWidth="1"/>
    <col min="14" max="14" width="5.85546875" customWidth="1"/>
    <col min="15" max="15" width="4.85546875" customWidth="1"/>
    <col min="16" max="16" width="6.28515625" customWidth="1"/>
    <col min="17" max="17" width="5.85546875" customWidth="1"/>
    <col min="18" max="18" width="4.85546875" customWidth="1"/>
    <col min="19" max="19" width="6.28515625" customWidth="1"/>
    <col min="20" max="20" width="5.85546875" customWidth="1"/>
    <col min="21" max="21" width="4.85546875" customWidth="1"/>
    <col min="22" max="22" width="6.28515625" customWidth="1"/>
    <col min="23" max="23" width="7" customWidth="1"/>
    <col min="24" max="24" width="4.85546875" customWidth="1"/>
    <col min="25" max="25" width="6.28515625" customWidth="1"/>
  </cols>
  <sheetData>
    <row r="1" spans="1:27" ht="18" customHeight="1">
      <c r="A1" s="744" t="s">
        <v>260</v>
      </c>
      <c r="B1" s="744"/>
      <c r="C1" s="744"/>
      <c r="D1" s="744"/>
      <c r="E1" s="744"/>
      <c r="F1" s="744"/>
      <c r="G1" s="744"/>
      <c r="H1" s="744"/>
      <c r="I1" s="744"/>
      <c r="J1" s="744"/>
      <c r="K1" s="744"/>
      <c r="L1" s="744"/>
      <c r="M1" s="744"/>
      <c r="N1" s="744"/>
      <c r="O1" s="744"/>
      <c r="P1" s="744"/>
      <c r="Q1" s="744"/>
      <c r="R1" s="744"/>
      <c r="S1" s="744"/>
      <c r="T1" s="744"/>
      <c r="U1" s="744"/>
      <c r="V1" s="744"/>
      <c r="W1" s="744"/>
      <c r="X1" s="744"/>
      <c r="Y1" s="744"/>
      <c r="AA1" s="323"/>
    </row>
    <row r="2" spans="1:27" ht="9.7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7" ht="18.75" customHeight="1">
      <c r="A3" s="750" t="s">
        <v>257</v>
      </c>
      <c r="B3" s="753" t="s">
        <v>202</v>
      </c>
      <c r="C3" s="754"/>
      <c r="D3" s="754"/>
      <c r="E3" s="754"/>
      <c r="F3" s="754"/>
      <c r="G3" s="754"/>
      <c r="H3" s="754"/>
      <c r="I3" s="754"/>
      <c r="J3" s="754"/>
      <c r="K3" s="754"/>
      <c r="L3" s="754"/>
      <c r="M3" s="754"/>
      <c r="N3" s="754"/>
      <c r="O3" s="754"/>
      <c r="P3" s="754"/>
      <c r="Q3" s="754"/>
      <c r="R3" s="754"/>
      <c r="S3" s="754"/>
      <c r="T3" s="754"/>
      <c r="U3" s="754"/>
      <c r="V3" s="754"/>
      <c r="W3" s="754"/>
      <c r="X3" s="754"/>
      <c r="Y3" s="755"/>
    </row>
    <row r="4" spans="1:27" ht="20.25" customHeight="1">
      <c r="A4" s="751"/>
      <c r="B4" s="741" t="s">
        <v>83</v>
      </c>
      <c r="C4" s="742"/>
      <c r="D4" s="743"/>
      <c r="E4" s="741" t="s">
        <v>84</v>
      </c>
      <c r="F4" s="742"/>
      <c r="G4" s="743"/>
      <c r="H4" s="741" t="s">
        <v>85</v>
      </c>
      <c r="I4" s="742"/>
      <c r="J4" s="743"/>
      <c r="K4" s="741" t="s">
        <v>86</v>
      </c>
      <c r="L4" s="742"/>
      <c r="M4" s="743"/>
      <c r="N4" s="741" t="s">
        <v>87</v>
      </c>
      <c r="O4" s="742"/>
      <c r="P4" s="743"/>
      <c r="Q4" s="741" t="s">
        <v>88</v>
      </c>
      <c r="R4" s="742"/>
      <c r="S4" s="743"/>
      <c r="T4" s="741" t="s">
        <v>89</v>
      </c>
      <c r="U4" s="742"/>
      <c r="V4" s="742"/>
      <c r="W4" s="745" t="s">
        <v>171</v>
      </c>
      <c r="X4" s="742"/>
      <c r="Y4" s="746"/>
    </row>
    <row r="5" spans="1:27" ht="35.25" customHeight="1">
      <c r="A5" s="752"/>
      <c r="B5" s="294" t="s">
        <v>203</v>
      </c>
      <c r="C5" s="15" t="s">
        <v>24</v>
      </c>
      <c r="D5" s="321" t="s">
        <v>232</v>
      </c>
      <c r="E5" s="294" t="s">
        <v>203</v>
      </c>
      <c r="F5" s="15" t="s">
        <v>24</v>
      </c>
      <c r="G5" s="321" t="s">
        <v>232</v>
      </c>
      <c r="H5" s="294" t="s">
        <v>203</v>
      </c>
      <c r="I5" s="15" t="s">
        <v>24</v>
      </c>
      <c r="J5" s="321" t="s">
        <v>232</v>
      </c>
      <c r="K5" s="294" t="s">
        <v>203</v>
      </c>
      <c r="L5" s="15" t="s">
        <v>24</v>
      </c>
      <c r="M5" s="321" t="s">
        <v>232</v>
      </c>
      <c r="N5" s="294" t="s">
        <v>203</v>
      </c>
      <c r="O5" s="15" t="s">
        <v>24</v>
      </c>
      <c r="P5" s="321" t="s">
        <v>232</v>
      </c>
      <c r="Q5" s="294" t="s">
        <v>203</v>
      </c>
      <c r="R5" s="15" t="s">
        <v>24</v>
      </c>
      <c r="S5" s="321" t="s">
        <v>232</v>
      </c>
      <c r="T5" s="294" t="s">
        <v>203</v>
      </c>
      <c r="U5" s="15" t="s">
        <v>24</v>
      </c>
      <c r="V5" s="321" t="s">
        <v>232</v>
      </c>
      <c r="W5" s="295" t="s">
        <v>203</v>
      </c>
      <c r="X5" s="15" t="s">
        <v>24</v>
      </c>
      <c r="Y5" s="345" t="s">
        <v>232</v>
      </c>
    </row>
    <row r="6" spans="1:27" ht="20.25" customHeight="1">
      <c r="A6" s="335" t="s">
        <v>258</v>
      </c>
      <c r="B6" s="324">
        <v>38.631999999999998</v>
      </c>
      <c r="C6" s="325">
        <f>B6/B$13*100</f>
        <v>5.9423058583211041</v>
      </c>
      <c r="D6" s="339">
        <v>7.8444038737934001</v>
      </c>
      <c r="E6" s="324">
        <v>137.256</v>
      </c>
      <c r="F6" s="325">
        <f>E6/E$13*100</f>
        <v>38.259832137969099</v>
      </c>
      <c r="G6" s="339">
        <v>4.5589013654571104</v>
      </c>
      <c r="H6" s="324">
        <v>82.984999999999999</v>
      </c>
      <c r="I6" s="325">
        <f>H6/H$13*100</f>
        <v>12.870560792597624</v>
      </c>
      <c r="J6" s="339">
        <v>5.3765265024743103</v>
      </c>
      <c r="K6" s="324">
        <v>43.904000000000003</v>
      </c>
      <c r="L6" s="325">
        <f>K6/K$13*100</f>
        <v>30.750481526877955</v>
      </c>
      <c r="M6" s="339">
        <v>6.7712883843802096</v>
      </c>
      <c r="N6" s="324">
        <v>3.9489999999999998</v>
      </c>
      <c r="O6" s="325">
        <f>N6/N$13*100</f>
        <v>4.4127835512347753</v>
      </c>
      <c r="P6" s="339">
        <v>19.4759657839111</v>
      </c>
      <c r="Q6" s="324">
        <v>16.689</v>
      </c>
      <c r="R6" s="325">
        <f>Q6/Q$13*100</f>
        <v>7.7317939856103104</v>
      </c>
      <c r="S6" s="339">
        <v>10.347959561057801</v>
      </c>
      <c r="T6" s="324">
        <v>5.57</v>
      </c>
      <c r="U6" s="325">
        <f>T6/T$13*100</f>
        <v>16.333352882528889</v>
      </c>
      <c r="V6" s="341">
        <v>17.2833133134612</v>
      </c>
      <c r="W6" s="326">
        <v>328.98500000000001</v>
      </c>
      <c r="X6" s="325">
        <f>W6/W$13*100</f>
        <v>15.403022782062573</v>
      </c>
      <c r="Y6" s="343">
        <v>3.1279840935674899</v>
      </c>
    </row>
    <row r="7" spans="1:27" ht="18" customHeight="1">
      <c r="A7" s="336">
        <v>1</v>
      </c>
      <c r="B7" s="327">
        <v>140.34700000000001</v>
      </c>
      <c r="C7" s="328">
        <f t="shared" ref="C7:C12" si="0">B7/B$13*100</f>
        <v>21.587927114769933</v>
      </c>
      <c r="D7" s="340">
        <v>4.3566550038705998</v>
      </c>
      <c r="E7" s="327">
        <v>138.411</v>
      </c>
      <c r="F7" s="328">
        <f t="shared" ref="F7:F12" si="1">E7/E$13*100</f>
        <v>38.581786049778813</v>
      </c>
      <c r="G7" s="340">
        <v>3.9329440084924601</v>
      </c>
      <c r="H7" s="327">
        <v>239.72200000000001</v>
      </c>
      <c r="I7" s="328">
        <f t="shared" ref="I7:I12" si="2">H7/H$13*100</f>
        <v>37.179689996060588</v>
      </c>
      <c r="J7" s="340">
        <v>3.3361775747367601</v>
      </c>
      <c r="K7" s="327">
        <v>73.201999999999998</v>
      </c>
      <c r="L7" s="328">
        <f t="shared" ref="L7:L12" si="3">K7/K$13*100</f>
        <v>51.270880756434941</v>
      </c>
      <c r="M7" s="340">
        <v>5.1983297232810903</v>
      </c>
      <c r="N7" s="327">
        <v>40.158999999999999</v>
      </c>
      <c r="O7" s="328">
        <f t="shared" ref="O7:O12" si="4">N7/N$13*100</f>
        <v>44.875405073192539</v>
      </c>
      <c r="P7" s="340">
        <v>7.7298833585382098</v>
      </c>
      <c r="Q7" s="327">
        <v>129.61699999999999</v>
      </c>
      <c r="R7" s="328">
        <f t="shared" ref="R7:R12" si="5">Q7/Q$13*100</f>
        <v>60.049849663422115</v>
      </c>
      <c r="S7" s="340">
        <v>4.3201192344159898</v>
      </c>
      <c r="T7" s="327">
        <v>12.247999999999999</v>
      </c>
      <c r="U7" s="328">
        <f t="shared" ref="U7:U12" si="6">T7/T$13*100</f>
        <v>35.915782065568003</v>
      </c>
      <c r="V7" s="342">
        <v>11.5168778575832</v>
      </c>
      <c r="W7" s="329">
        <v>773.70600000000002</v>
      </c>
      <c r="X7" s="328">
        <f t="shared" ref="X7:X12" si="7">W7/W$13*100</f>
        <v>36.224785764148834</v>
      </c>
      <c r="Y7" s="344">
        <v>1.90639809524016</v>
      </c>
    </row>
    <row r="8" spans="1:27" ht="18" customHeight="1">
      <c r="A8" s="336">
        <v>2</v>
      </c>
      <c r="B8" s="327">
        <v>166.94499999999999</v>
      </c>
      <c r="C8" s="328">
        <f t="shared" si="0"/>
        <v>25.679184394217664</v>
      </c>
      <c r="D8" s="340">
        <v>4.4337292999379798</v>
      </c>
      <c r="E8" s="327">
        <v>55.426000000000002</v>
      </c>
      <c r="F8" s="328">
        <f t="shared" si="1"/>
        <v>15.449885295208043</v>
      </c>
      <c r="G8" s="340">
        <v>5.8489229326925596</v>
      </c>
      <c r="H8" s="327">
        <v>184.69900000000001</v>
      </c>
      <c r="I8" s="328">
        <f t="shared" si="2"/>
        <v>28.645896340687944</v>
      </c>
      <c r="J8" s="340">
        <v>3.80202603477046</v>
      </c>
      <c r="K8" s="327">
        <v>20.989000000000001</v>
      </c>
      <c r="L8" s="328">
        <f t="shared" si="3"/>
        <v>14.700752932936439</v>
      </c>
      <c r="M8" s="340">
        <v>11.816548571942301</v>
      </c>
      <c r="N8" s="327">
        <v>32.942</v>
      </c>
      <c r="O8" s="328">
        <f t="shared" si="4"/>
        <v>36.810816851044812</v>
      </c>
      <c r="P8" s="340">
        <v>8.3020407744479794</v>
      </c>
      <c r="Q8" s="327">
        <v>57.168999999999997</v>
      </c>
      <c r="R8" s="328">
        <f t="shared" si="5"/>
        <v>26.485645057424399</v>
      </c>
      <c r="S8" s="340">
        <v>6.0477336209464898</v>
      </c>
      <c r="T8" s="327">
        <v>8.0310000000000006</v>
      </c>
      <c r="U8" s="328">
        <f t="shared" si="6"/>
        <v>23.549938420034021</v>
      </c>
      <c r="V8" s="342">
        <v>15.9006645021335</v>
      </c>
      <c r="W8" s="329">
        <v>526.20000000000005</v>
      </c>
      <c r="X8" s="328">
        <f t="shared" si="7"/>
        <v>24.63659616068005</v>
      </c>
      <c r="Y8" s="344">
        <v>2.21749370373165</v>
      </c>
    </row>
    <row r="9" spans="1:27" ht="18" customHeight="1">
      <c r="A9" s="336">
        <v>3</v>
      </c>
      <c r="B9" s="327">
        <v>125.092</v>
      </c>
      <c r="C9" s="328">
        <f t="shared" si="0"/>
        <v>19.241430017319932</v>
      </c>
      <c r="D9" s="340">
        <v>4.7062264337820396</v>
      </c>
      <c r="E9" s="327">
        <v>18.661000000000001</v>
      </c>
      <c r="F9" s="328">
        <f t="shared" si="1"/>
        <v>5.2017159725377491</v>
      </c>
      <c r="G9" s="340">
        <v>9.6666209318430205</v>
      </c>
      <c r="H9" s="327">
        <v>94.944999999999993</v>
      </c>
      <c r="I9" s="328">
        <f t="shared" si="2"/>
        <v>14.725497312203187</v>
      </c>
      <c r="J9" s="340">
        <v>5.1135163486572504</v>
      </c>
      <c r="K9" s="327">
        <v>3.7440000000000002</v>
      </c>
      <c r="L9" s="328">
        <f t="shared" si="3"/>
        <v>2.6223078270005256</v>
      </c>
      <c r="M9" s="340">
        <v>25.4779169986633</v>
      </c>
      <c r="N9" s="327">
        <v>10.544</v>
      </c>
      <c r="O9" s="328">
        <f t="shared" si="4"/>
        <v>11.782322047156107</v>
      </c>
      <c r="P9" s="340">
        <v>14.356157148667601</v>
      </c>
      <c r="Q9" s="327">
        <v>10.257999999999999</v>
      </c>
      <c r="R9" s="328">
        <f t="shared" si="5"/>
        <v>4.7523963511528891</v>
      </c>
      <c r="S9" s="340">
        <v>14.8645656528644</v>
      </c>
      <c r="T9" s="327">
        <v>6.3289999999999997</v>
      </c>
      <c r="U9" s="328">
        <f t="shared" si="6"/>
        <v>18.559028795965045</v>
      </c>
      <c r="V9" s="342">
        <v>17.623165519495601</v>
      </c>
      <c r="W9" s="329">
        <v>269.57299999999998</v>
      </c>
      <c r="X9" s="328">
        <f t="shared" si="7"/>
        <v>12.621362859792857</v>
      </c>
      <c r="Y9" s="344">
        <v>3.1541904398120102</v>
      </c>
    </row>
    <row r="10" spans="1:27" ht="18" customHeight="1">
      <c r="A10" s="336">
        <v>4</v>
      </c>
      <c r="B10" s="327">
        <v>75.674999999999997</v>
      </c>
      <c r="C10" s="328">
        <f t="shared" si="0"/>
        <v>11.640194549297203</v>
      </c>
      <c r="D10" s="340">
        <v>6.09600909977204</v>
      </c>
      <c r="E10" s="327">
        <v>7.0590000000000002</v>
      </c>
      <c r="F10" s="328">
        <f t="shared" si="1"/>
        <v>1.9676819597097674</v>
      </c>
      <c r="G10" s="340">
        <v>16.210121370635001</v>
      </c>
      <c r="H10" s="327">
        <v>30.312000000000001</v>
      </c>
      <c r="I10" s="328">
        <f t="shared" si="2"/>
        <v>4.7012404500237297</v>
      </c>
      <c r="J10" s="340">
        <v>9.3627994915672392</v>
      </c>
      <c r="K10" s="327">
        <v>0.78</v>
      </c>
      <c r="L10" s="328">
        <f t="shared" si="3"/>
        <v>0.54631413062510947</v>
      </c>
      <c r="M10" s="340">
        <v>44.716274006667902</v>
      </c>
      <c r="N10" s="327">
        <v>1.272</v>
      </c>
      <c r="O10" s="328">
        <f t="shared" si="4"/>
        <v>1.4213878645658733</v>
      </c>
      <c r="P10" s="340">
        <v>34.371920464735098</v>
      </c>
      <c r="Q10" s="327">
        <v>1.9610000000000001</v>
      </c>
      <c r="R10" s="328">
        <f t="shared" si="5"/>
        <v>0.90850548299968958</v>
      </c>
      <c r="S10" s="340">
        <v>29.7402509192728</v>
      </c>
      <c r="T10" s="327">
        <v>1.613</v>
      </c>
      <c r="U10" s="328">
        <f t="shared" si="6"/>
        <v>4.7299278634684185</v>
      </c>
      <c r="V10" s="342">
        <v>29.020284837290099</v>
      </c>
      <c r="W10" s="330">
        <v>118.672</v>
      </c>
      <c r="X10" s="328">
        <f t="shared" si="7"/>
        <v>5.5562032299130033</v>
      </c>
      <c r="Y10" s="344">
        <v>5.0821500647945799</v>
      </c>
    </row>
    <row r="11" spans="1:27" ht="18" customHeight="1">
      <c r="A11" s="336">
        <v>5</v>
      </c>
      <c r="B11" s="327">
        <v>51.368000000000002</v>
      </c>
      <c r="C11" s="328">
        <f t="shared" si="0"/>
        <v>7.9013348345992567</v>
      </c>
      <c r="D11" s="340">
        <v>7.0104410453814401</v>
      </c>
      <c r="E11" s="327">
        <v>1.4039999999999999</v>
      </c>
      <c r="F11" s="328">
        <f t="shared" si="1"/>
        <v>0.39136215773232941</v>
      </c>
      <c r="G11" s="340">
        <v>33.341883418250198</v>
      </c>
      <c r="H11" s="327">
        <v>10.231</v>
      </c>
      <c r="I11" s="328">
        <f t="shared" si="2"/>
        <v>1.5867772184017148</v>
      </c>
      <c r="J11" s="340">
        <v>14.9534013549889</v>
      </c>
      <c r="K11" s="327">
        <v>0.156</v>
      </c>
      <c r="L11" s="328">
        <f t="shared" si="3"/>
        <v>0.10926282612502188</v>
      </c>
      <c r="M11" s="340">
        <v>99.983906073841098</v>
      </c>
      <c r="N11" s="327">
        <v>0.46800000000000003</v>
      </c>
      <c r="O11" s="328">
        <f t="shared" si="4"/>
        <v>0.52296345960442514</v>
      </c>
      <c r="P11" s="340">
        <v>57.736682893981502</v>
      </c>
      <c r="Q11" s="327">
        <v>0.156</v>
      </c>
      <c r="R11" s="328">
        <f t="shared" si="5"/>
        <v>7.2272746225370527E-2</v>
      </c>
      <c r="S11" s="340" t="s">
        <v>437</v>
      </c>
      <c r="T11" s="327">
        <v>0.312</v>
      </c>
      <c r="U11" s="328">
        <f t="shared" si="6"/>
        <v>0.91490235176822488</v>
      </c>
      <c r="V11" s="342">
        <v>70.720912230369706</v>
      </c>
      <c r="W11" s="329">
        <v>64.096000000000004</v>
      </c>
      <c r="X11" s="328">
        <f t="shared" si="7"/>
        <v>3.0009640203628818</v>
      </c>
      <c r="Y11" s="344">
        <v>6.4800399760523497</v>
      </c>
    </row>
    <row r="12" spans="1:27" ht="18" customHeight="1">
      <c r="A12" s="336" t="s">
        <v>259</v>
      </c>
      <c r="B12" s="327">
        <v>52.058</v>
      </c>
      <c r="C12" s="328">
        <f t="shared" si="0"/>
        <v>8.0074694132449782</v>
      </c>
      <c r="D12" s="340">
        <v>8.3891617213131493</v>
      </c>
      <c r="E12" s="327">
        <v>0.52900000000000003</v>
      </c>
      <c r="F12" s="328">
        <f t="shared" si="1"/>
        <v>0.14745767908860563</v>
      </c>
      <c r="G12" s="340">
        <v>52.349208059681999</v>
      </c>
      <c r="H12" s="327">
        <v>1.8720000000000001</v>
      </c>
      <c r="I12" s="328">
        <f t="shared" si="2"/>
        <v>0.29033789002521848</v>
      </c>
      <c r="J12" s="340">
        <v>31.184836839272801</v>
      </c>
      <c r="K12" s="327">
        <v>0</v>
      </c>
      <c r="L12" s="328">
        <f t="shared" si="3"/>
        <v>0</v>
      </c>
      <c r="M12" s="340" t="s">
        <v>437</v>
      </c>
      <c r="N12" s="327">
        <v>0.156</v>
      </c>
      <c r="O12" s="328">
        <f t="shared" si="4"/>
        <v>0.17432115320147504</v>
      </c>
      <c r="P12" s="340">
        <v>99.978521581079306</v>
      </c>
      <c r="Q12" s="327">
        <v>0</v>
      </c>
      <c r="R12" s="328">
        <f t="shared" si="5"/>
        <v>0</v>
      </c>
      <c r="S12" s="340" t="s">
        <v>437</v>
      </c>
      <c r="T12" s="327">
        <v>0</v>
      </c>
      <c r="U12" s="328">
        <f t="shared" si="6"/>
        <v>0</v>
      </c>
      <c r="V12" s="342" t="s">
        <v>437</v>
      </c>
      <c r="W12" s="329">
        <v>54.616</v>
      </c>
      <c r="X12" s="328">
        <f t="shared" si="7"/>
        <v>2.5571120028728647</v>
      </c>
      <c r="Y12" s="344">
        <v>8.15596418254394</v>
      </c>
    </row>
    <row r="13" spans="1:27" ht="20.25" customHeight="1">
      <c r="A13" s="337" t="s">
        <v>40</v>
      </c>
      <c r="B13" s="304">
        <v>650.11800000000005</v>
      </c>
      <c r="C13" s="305">
        <f>SUM(C6:C12)</f>
        <v>99.999846181770067</v>
      </c>
      <c r="D13" s="217">
        <v>2.6689752303208398</v>
      </c>
      <c r="E13" s="304">
        <v>358.74700000000001</v>
      </c>
      <c r="F13" s="305">
        <f>SUM(F6:F12)</f>
        <v>99.999721252024415</v>
      </c>
      <c r="G13" s="217">
        <v>3.0020412118616902</v>
      </c>
      <c r="H13" s="304">
        <v>644.76599999999996</v>
      </c>
      <c r="I13" s="305">
        <f>SUM(I6:I12)</f>
        <v>100.00000000000001</v>
      </c>
      <c r="J13" s="217">
        <v>2.1930952468418399</v>
      </c>
      <c r="K13" s="304">
        <v>142.77500000000001</v>
      </c>
      <c r="L13" s="305">
        <f>SUM(L6:L12)</f>
        <v>99.999999999999986</v>
      </c>
      <c r="M13" s="217">
        <v>4.2736218636926102</v>
      </c>
      <c r="N13" s="304">
        <v>89.49</v>
      </c>
      <c r="O13" s="305">
        <f>SUM(O6:O12)</f>
        <v>100</v>
      </c>
      <c r="P13" s="217">
        <v>5.7150402553103197</v>
      </c>
      <c r="Q13" s="304">
        <v>215.84899999999999</v>
      </c>
      <c r="R13" s="305">
        <f>SUM(R6:R12)</f>
        <v>100.00046328683479</v>
      </c>
      <c r="S13" s="217">
        <v>3.5918746208189698</v>
      </c>
      <c r="T13" s="304">
        <v>34.101999999999997</v>
      </c>
      <c r="U13" s="305">
        <f>SUM(U6:U12)</f>
        <v>100.00293237933261</v>
      </c>
      <c r="V13" s="338">
        <v>7.8105684894252496</v>
      </c>
      <c r="W13" s="331">
        <v>2135.8470000000002</v>
      </c>
      <c r="X13" s="305">
        <f>SUM(X6:X12)</f>
        <v>100.00004681983307</v>
      </c>
      <c r="Y13" s="218">
        <v>1.25268584808898</v>
      </c>
      <c r="AA13" s="256"/>
    </row>
    <row r="14" spans="1:27" ht="274.5" customHeight="1">
      <c r="U14" s="332"/>
    </row>
    <row r="15" spans="1:27" ht="16.5" customHeight="1">
      <c r="A15" s="747" t="s">
        <v>90</v>
      </c>
      <c r="B15" s="748"/>
      <c r="C15" s="748"/>
      <c r="D15" s="748"/>
      <c r="E15" s="748"/>
      <c r="F15" s="748"/>
      <c r="G15" s="748"/>
      <c r="H15" s="748"/>
      <c r="I15" s="748"/>
      <c r="J15" s="748"/>
      <c r="K15" s="748"/>
      <c r="L15" s="748"/>
      <c r="M15" s="748"/>
      <c r="N15" s="748"/>
      <c r="O15" s="748"/>
      <c r="P15" s="748"/>
      <c r="Q15" s="748"/>
      <c r="R15" s="748"/>
      <c r="S15" s="748"/>
      <c r="T15" s="748"/>
      <c r="U15" s="748"/>
      <c r="V15" s="748"/>
      <c r="W15" s="748"/>
      <c r="X15" s="748"/>
      <c r="Y15" s="749"/>
    </row>
    <row r="16" spans="1:27" ht="18.75" customHeight="1">
      <c r="A16" s="750" t="s">
        <v>257</v>
      </c>
      <c r="B16" s="753" t="s">
        <v>202</v>
      </c>
      <c r="C16" s="754"/>
      <c r="D16" s="754"/>
      <c r="E16" s="754"/>
      <c r="F16" s="754"/>
      <c r="G16" s="754"/>
      <c r="H16" s="754"/>
      <c r="I16" s="754"/>
      <c r="J16" s="754"/>
      <c r="K16" s="754"/>
      <c r="L16" s="754"/>
      <c r="M16" s="754"/>
      <c r="N16" s="754"/>
      <c r="O16" s="754"/>
      <c r="P16" s="754"/>
      <c r="Q16" s="754"/>
      <c r="R16" s="754"/>
      <c r="S16" s="754"/>
      <c r="T16" s="754"/>
      <c r="U16" s="754"/>
      <c r="V16" s="754"/>
      <c r="W16" s="754"/>
      <c r="X16" s="754"/>
      <c r="Y16" s="755"/>
    </row>
    <row r="17" spans="1:25" ht="20.25" customHeight="1">
      <c r="A17" s="751"/>
      <c r="B17" s="741" t="s">
        <v>83</v>
      </c>
      <c r="C17" s="742"/>
      <c r="D17" s="743"/>
      <c r="E17" s="741" t="s">
        <v>84</v>
      </c>
      <c r="F17" s="742"/>
      <c r="G17" s="743"/>
      <c r="H17" s="741" t="s">
        <v>85</v>
      </c>
      <c r="I17" s="742"/>
      <c r="J17" s="743"/>
      <c r="K17" s="741" t="s">
        <v>86</v>
      </c>
      <c r="L17" s="742"/>
      <c r="M17" s="743"/>
      <c r="N17" s="741" t="s">
        <v>87</v>
      </c>
      <c r="O17" s="742"/>
      <c r="P17" s="743"/>
      <c r="Q17" s="741" t="s">
        <v>88</v>
      </c>
      <c r="R17" s="742"/>
      <c r="S17" s="743"/>
      <c r="T17" s="741" t="s">
        <v>89</v>
      </c>
      <c r="U17" s="742"/>
      <c r="V17" s="743"/>
      <c r="W17" s="745" t="s">
        <v>171</v>
      </c>
      <c r="X17" s="742"/>
      <c r="Y17" s="746"/>
    </row>
    <row r="18" spans="1:25" ht="35.25" customHeight="1">
      <c r="A18" s="752"/>
      <c r="B18" s="294" t="s">
        <v>203</v>
      </c>
      <c r="C18" s="15" t="s">
        <v>24</v>
      </c>
      <c r="D18" s="321" t="s">
        <v>232</v>
      </c>
      <c r="E18" s="294" t="s">
        <v>203</v>
      </c>
      <c r="F18" s="15" t="s">
        <v>24</v>
      </c>
      <c r="G18" s="321" t="s">
        <v>232</v>
      </c>
      <c r="H18" s="294" t="s">
        <v>203</v>
      </c>
      <c r="I18" s="15" t="s">
        <v>24</v>
      </c>
      <c r="J18" s="321" t="s">
        <v>232</v>
      </c>
      <c r="K18" s="294" t="s">
        <v>203</v>
      </c>
      <c r="L18" s="15" t="s">
        <v>24</v>
      </c>
      <c r="M18" s="321" t="s">
        <v>232</v>
      </c>
      <c r="N18" s="294" t="s">
        <v>203</v>
      </c>
      <c r="O18" s="15" t="s">
        <v>24</v>
      </c>
      <c r="P18" s="321" t="s">
        <v>232</v>
      </c>
      <c r="Q18" s="294" t="s">
        <v>203</v>
      </c>
      <c r="R18" s="15" t="s">
        <v>24</v>
      </c>
      <c r="S18" s="321" t="s">
        <v>232</v>
      </c>
      <c r="T18" s="294" t="s">
        <v>203</v>
      </c>
      <c r="U18" s="15" t="s">
        <v>24</v>
      </c>
      <c r="V18" s="321" t="s">
        <v>232</v>
      </c>
      <c r="W18" s="295" t="s">
        <v>203</v>
      </c>
      <c r="X18" s="15" t="s">
        <v>24</v>
      </c>
      <c r="Y18" s="345" t="s">
        <v>232</v>
      </c>
    </row>
    <row r="19" spans="1:25" ht="20.25" customHeight="1">
      <c r="A19" s="335" t="s">
        <v>258</v>
      </c>
      <c r="B19" s="324">
        <v>21.585000000000001</v>
      </c>
      <c r="C19" s="325">
        <f>B19/B$26*100</f>
        <v>5.1542206823104095</v>
      </c>
      <c r="D19" s="339">
        <v>10.5361337487337</v>
      </c>
      <c r="E19" s="324">
        <v>78.629000000000005</v>
      </c>
      <c r="F19" s="325">
        <f>E19/E$26*100</f>
        <v>40.339113482454344</v>
      </c>
      <c r="G19" s="339">
        <v>6.5445218234165399</v>
      </c>
      <c r="H19" s="324">
        <v>32.204999999999998</v>
      </c>
      <c r="I19" s="325">
        <f>H19/H$26*100</f>
        <v>12.144260465256592</v>
      </c>
      <c r="J19" s="339">
        <v>8.1740054494175496</v>
      </c>
      <c r="K19" s="324">
        <v>20.619</v>
      </c>
      <c r="L19" s="325">
        <f>K19/K$26*100</f>
        <v>39.810399088679937</v>
      </c>
      <c r="M19" s="339">
        <v>11.0082044390542</v>
      </c>
      <c r="N19" s="324">
        <v>1.716</v>
      </c>
      <c r="O19" s="325">
        <f>N19/N$26*100</f>
        <v>4.7188230441358447</v>
      </c>
      <c r="P19" s="339">
        <v>29.462818797970399</v>
      </c>
      <c r="Q19" s="324">
        <v>2.2469999999999999</v>
      </c>
      <c r="R19" s="325">
        <f>Q19/Q$26*100</f>
        <v>6.9074700276667693</v>
      </c>
      <c r="S19" s="339">
        <v>25.9221343026624</v>
      </c>
      <c r="T19" s="324">
        <v>1.4910000000000001</v>
      </c>
      <c r="U19" s="325">
        <f>T19/T$26*100</f>
        <v>21.12496457920091</v>
      </c>
      <c r="V19" s="339">
        <v>31.003862426480701</v>
      </c>
      <c r="W19" s="324">
        <v>158.49299999999999</v>
      </c>
      <c r="X19" s="325">
        <f>W19/W$26*100</f>
        <v>15.744817391788093</v>
      </c>
      <c r="Y19" s="343">
        <v>5.1684001140930196</v>
      </c>
    </row>
    <row r="20" spans="1:25" ht="18" customHeight="1">
      <c r="A20" s="336">
        <v>1</v>
      </c>
      <c r="B20" s="327">
        <v>88.412999999999997</v>
      </c>
      <c r="C20" s="328">
        <f t="shared" ref="C20:C25" si="8">B20/B$26*100</f>
        <v>21.111888495951362</v>
      </c>
      <c r="D20" s="340">
        <v>5.6993372959888102</v>
      </c>
      <c r="E20" s="327">
        <v>72.066999999999993</v>
      </c>
      <c r="F20" s="328">
        <f t="shared" ref="F20:F25" si="9">E20/E$26*100</f>
        <v>36.972604145290369</v>
      </c>
      <c r="G20" s="340">
        <v>5.9492490513624903</v>
      </c>
      <c r="H20" s="327">
        <v>95.31</v>
      </c>
      <c r="I20" s="328">
        <f t="shared" ref="I20:I25" si="10">H20/H$26*100</f>
        <v>35.940675824983884</v>
      </c>
      <c r="J20" s="340">
        <v>5.7229655004383302</v>
      </c>
      <c r="K20" s="327">
        <v>23.166</v>
      </c>
      <c r="L20" s="328">
        <f t="shared" ref="L20:L25" si="11">K20/K$26*100</f>
        <v>44.728052053366284</v>
      </c>
      <c r="M20" s="340">
        <v>9.8975934213162606</v>
      </c>
      <c r="N20" s="327">
        <v>17.748000000000001</v>
      </c>
      <c r="O20" s="328">
        <f t="shared" ref="O20:O25" si="12">N20/N$26*100</f>
        <v>48.80516980613227</v>
      </c>
      <c r="P20" s="340">
        <v>11.5230188050012</v>
      </c>
      <c r="Q20" s="327">
        <v>16.192</v>
      </c>
      <c r="R20" s="328">
        <f t="shared" ref="R20:R25" si="13">Q20/Q$26*100</f>
        <v>49.775591761450968</v>
      </c>
      <c r="S20" s="340">
        <v>10.998495892486</v>
      </c>
      <c r="T20" s="327">
        <v>1.6339999999999999</v>
      </c>
      <c r="U20" s="328">
        <f t="shared" ref="U20:U25" si="14">T20/T$26*100</f>
        <v>23.151034287333523</v>
      </c>
      <c r="V20" s="340">
        <v>31.723979297196099</v>
      </c>
      <c r="W20" s="327">
        <v>314.52999999999997</v>
      </c>
      <c r="X20" s="328">
        <f t="shared" ref="X20:X25" si="15">W20/W$26*100</f>
        <v>31.245653841110389</v>
      </c>
      <c r="Y20" s="344">
        <v>3.5941686975909599</v>
      </c>
    </row>
    <row r="21" spans="1:25" ht="18" customHeight="1">
      <c r="A21" s="336">
        <v>2</v>
      </c>
      <c r="B21" s="327">
        <v>101.238</v>
      </c>
      <c r="C21" s="328">
        <f t="shared" si="8"/>
        <v>24.174333724148305</v>
      </c>
      <c r="D21" s="340">
        <v>5.99413506817345</v>
      </c>
      <c r="E21" s="327">
        <v>28.387</v>
      </c>
      <c r="F21" s="328">
        <f t="shared" si="9"/>
        <v>14.563410630002052</v>
      </c>
      <c r="G21" s="340">
        <v>8.0850921394208601</v>
      </c>
      <c r="H21" s="327">
        <v>73.694999999999993</v>
      </c>
      <c r="I21" s="328">
        <f t="shared" si="10"/>
        <v>27.789823784725492</v>
      </c>
      <c r="J21" s="340">
        <v>6.0513828686395001</v>
      </c>
      <c r="K21" s="327">
        <v>6.76</v>
      </c>
      <c r="L21" s="328">
        <f t="shared" si="11"/>
        <v>13.051956828142799</v>
      </c>
      <c r="M21" s="340">
        <v>20.592788806001401</v>
      </c>
      <c r="N21" s="327">
        <v>12.282</v>
      </c>
      <c r="O21" s="328">
        <f t="shared" si="12"/>
        <v>33.774233466245015</v>
      </c>
      <c r="P21" s="340">
        <v>13.499814164839</v>
      </c>
      <c r="Q21" s="327">
        <v>11.092000000000001</v>
      </c>
      <c r="R21" s="328">
        <f t="shared" si="13"/>
        <v>34.097755917614506</v>
      </c>
      <c r="S21" s="340">
        <v>14.2780621713881</v>
      </c>
      <c r="T21" s="327">
        <v>1.7130000000000001</v>
      </c>
      <c r="U21" s="328">
        <f t="shared" si="14"/>
        <v>24.270331538679514</v>
      </c>
      <c r="V21" s="340">
        <v>31.7096030480255</v>
      </c>
      <c r="W21" s="327">
        <v>235.16800000000001</v>
      </c>
      <c r="X21" s="328">
        <f t="shared" si="15"/>
        <v>23.361771285747778</v>
      </c>
      <c r="Y21" s="344">
        <v>3.76953187726218</v>
      </c>
    </row>
    <row r="22" spans="1:25" ht="18" customHeight="1">
      <c r="A22" s="336">
        <v>3</v>
      </c>
      <c r="B22" s="327">
        <v>73.016000000000005</v>
      </c>
      <c r="C22" s="328">
        <f t="shared" si="8"/>
        <v>17.435282712048959</v>
      </c>
      <c r="D22" s="340">
        <v>6.5233323352047998</v>
      </c>
      <c r="E22" s="327">
        <v>10.180999999999999</v>
      </c>
      <c r="F22" s="328">
        <f t="shared" si="9"/>
        <v>5.2231684793761541</v>
      </c>
      <c r="G22" s="340">
        <v>14.0404476289111</v>
      </c>
      <c r="H22" s="327">
        <v>38.218000000000004</v>
      </c>
      <c r="I22" s="328">
        <f t="shared" si="10"/>
        <v>14.411717014785793</v>
      </c>
      <c r="J22" s="340">
        <v>8.4714594294895793</v>
      </c>
      <c r="K22" s="327">
        <v>0.93600000000000005</v>
      </c>
      <c r="L22" s="328">
        <f t="shared" si="11"/>
        <v>1.8071940223582339</v>
      </c>
      <c r="M22" s="340">
        <v>47.142162920072103</v>
      </c>
      <c r="N22" s="327">
        <v>3.2290000000000001</v>
      </c>
      <c r="O22" s="328">
        <f t="shared" si="12"/>
        <v>8.8794170218616806</v>
      </c>
      <c r="P22" s="340">
        <v>26.265964106883601</v>
      </c>
      <c r="Q22" s="327">
        <v>2.5299999999999998</v>
      </c>
      <c r="R22" s="328">
        <f t="shared" si="13"/>
        <v>7.7774362127267125</v>
      </c>
      <c r="S22" s="340">
        <v>26.121327871532301</v>
      </c>
      <c r="T22" s="327">
        <v>1.9079999999999999</v>
      </c>
      <c r="U22" s="328">
        <f t="shared" si="14"/>
        <v>27.03315386795126</v>
      </c>
      <c r="V22" s="340">
        <v>30.3882595134111</v>
      </c>
      <c r="W22" s="327">
        <v>130.018</v>
      </c>
      <c r="X22" s="328">
        <f t="shared" si="15"/>
        <v>12.916088834494296</v>
      </c>
      <c r="Y22" s="344">
        <v>5.0046714771467098</v>
      </c>
    </row>
    <row r="23" spans="1:25" ht="18" customHeight="1">
      <c r="A23" s="336">
        <v>4</v>
      </c>
      <c r="B23" s="327">
        <v>52.746000000000002</v>
      </c>
      <c r="C23" s="328">
        <f t="shared" si="8"/>
        <v>12.595067135007868</v>
      </c>
      <c r="D23" s="340">
        <v>7.6375626996020198</v>
      </c>
      <c r="E23" s="327">
        <v>4.7190000000000003</v>
      </c>
      <c r="F23" s="328">
        <f t="shared" si="9"/>
        <v>2.4209932279909712</v>
      </c>
      <c r="G23" s="340">
        <v>19.545411263215701</v>
      </c>
      <c r="H23" s="327">
        <v>17.716000000000001</v>
      </c>
      <c r="I23" s="328">
        <f t="shared" si="10"/>
        <v>6.6805688061631976</v>
      </c>
      <c r="J23" s="340">
        <v>13.296987876334599</v>
      </c>
      <c r="K23" s="327">
        <v>0.312</v>
      </c>
      <c r="L23" s="328">
        <f t="shared" si="11"/>
        <v>0.60239800745274463</v>
      </c>
      <c r="M23" s="340">
        <v>70.712030223059202</v>
      </c>
      <c r="N23" s="327">
        <v>0.76500000000000001</v>
      </c>
      <c r="O23" s="328">
        <f t="shared" si="12"/>
        <v>2.1036711123332874</v>
      </c>
      <c r="P23" s="340">
        <v>44.728916569557697</v>
      </c>
      <c r="Q23" s="327">
        <v>0.46800000000000003</v>
      </c>
      <c r="R23" s="328">
        <f t="shared" si="13"/>
        <v>1.4386719950814633</v>
      </c>
      <c r="S23" s="340">
        <v>57.7340926520476</v>
      </c>
      <c r="T23" s="327">
        <v>0.312</v>
      </c>
      <c r="U23" s="328">
        <f t="shared" si="14"/>
        <v>4.4205157268347977</v>
      </c>
      <c r="V23" s="340">
        <v>70.712029969271597</v>
      </c>
      <c r="W23" s="333">
        <v>77.037999999999997</v>
      </c>
      <c r="X23" s="328">
        <f t="shared" si="15"/>
        <v>7.6530145951466064</v>
      </c>
      <c r="Y23" s="344">
        <v>6.7605183337870303</v>
      </c>
    </row>
    <row r="24" spans="1:25" ht="18" customHeight="1">
      <c r="A24" s="336">
        <v>5</v>
      </c>
      <c r="B24" s="327">
        <v>38.308999999999997</v>
      </c>
      <c r="C24" s="328">
        <f t="shared" si="8"/>
        <v>9.1476970173096799</v>
      </c>
      <c r="D24" s="340">
        <v>8.43013337909046</v>
      </c>
      <c r="E24" s="327">
        <v>0.78</v>
      </c>
      <c r="F24" s="328">
        <f t="shared" si="9"/>
        <v>0.40016416991586296</v>
      </c>
      <c r="G24" s="340">
        <v>44.731120750261802</v>
      </c>
      <c r="H24" s="327">
        <v>6.6390000000000002</v>
      </c>
      <c r="I24" s="328">
        <f t="shared" si="10"/>
        <v>2.5035163865498684</v>
      </c>
      <c r="J24" s="340">
        <v>18.105422366334398</v>
      </c>
      <c r="K24" s="327">
        <v>0</v>
      </c>
      <c r="L24" s="328">
        <f t="shared" si="11"/>
        <v>0</v>
      </c>
      <c r="M24" s="340" t="s">
        <v>437</v>
      </c>
      <c r="N24" s="327">
        <v>0.46800000000000003</v>
      </c>
      <c r="O24" s="328">
        <f t="shared" si="12"/>
        <v>1.286951739309776</v>
      </c>
      <c r="P24" s="340">
        <v>57.736682893981502</v>
      </c>
      <c r="Q24" s="327">
        <v>0</v>
      </c>
      <c r="R24" s="328">
        <f t="shared" si="13"/>
        <v>0</v>
      </c>
      <c r="S24" s="340" t="s">
        <v>437</v>
      </c>
      <c r="T24" s="327">
        <v>0</v>
      </c>
      <c r="U24" s="328">
        <f t="shared" si="14"/>
        <v>0</v>
      </c>
      <c r="V24" s="340" t="s">
        <v>437</v>
      </c>
      <c r="W24" s="327">
        <v>46.195999999999998</v>
      </c>
      <c r="X24" s="328">
        <f t="shared" si="15"/>
        <v>4.5891464243281579</v>
      </c>
      <c r="Y24" s="344">
        <v>7.77409370867686</v>
      </c>
    </row>
    <row r="25" spans="1:25" ht="18" customHeight="1">
      <c r="A25" s="336" t="s">
        <v>259</v>
      </c>
      <c r="B25" s="327">
        <v>43.476999999999997</v>
      </c>
      <c r="C25" s="328">
        <f t="shared" si="8"/>
        <v>10.381749020375706</v>
      </c>
      <c r="D25" s="340">
        <v>9.2972881224688599</v>
      </c>
      <c r="E25" s="327">
        <v>0.156</v>
      </c>
      <c r="F25" s="328">
        <f t="shared" si="9"/>
        <v>8.0032833983172597E-2</v>
      </c>
      <c r="G25" s="340" t="s">
        <v>437</v>
      </c>
      <c r="H25" s="327">
        <v>1.4039999999999999</v>
      </c>
      <c r="I25" s="328">
        <f t="shared" si="10"/>
        <v>0.52943771753517321</v>
      </c>
      <c r="J25" s="340">
        <v>36.853981000792999</v>
      </c>
      <c r="K25" s="327">
        <v>0</v>
      </c>
      <c r="L25" s="328">
        <f t="shared" si="11"/>
        <v>0</v>
      </c>
      <c r="M25" s="340" t="s">
        <v>437</v>
      </c>
      <c r="N25" s="327">
        <v>0.156</v>
      </c>
      <c r="O25" s="328">
        <f t="shared" si="12"/>
        <v>0.42898391310325862</v>
      </c>
      <c r="P25" s="340">
        <v>99.978521581079306</v>
      </c>
      <c r="Q25" s="327">
        <v>0</v>
      </c>
      <c r="R25" s="328">
        <f t="shared" si="13"/>
        <v>0</v>
      </c>
      <c r="S25" s="340" t="s">
        <v>437</v>
      </c>
      <c r="T25" s="327">
        <v>0</v>
      </c>
      <c r="U25" s="328">
        <f t="shared" si="14"/>
        <v>0</v>
      </c>
      <c r="V25" s="340" t="s">
        <v>437</v>
      </c>
      <c r="W25" s="327">
        <v>45.192999999999998</v>
      </c>
      <c r="X25" s="328">
        <f t="shared" si="15"/>
        <v>4.4895076273846746</v>
      </c>
      <c r="Y25" s="344">
        <v>9.1122669337741904</v>
      </c>
    </row>
    <row r="26" spans="1:25" ht="20.25" customHeight="1">
      <c r="A26" s="337" t="s">
        <v>40</v>
      </c>
      <c r="B26" s="304">
        <v>418.78300000000002</v>
      </c>
      <c r="C26" s="305">
        <f>SUM(C19:C25)</f>
        <v>100.0002387871523</v>
      </c>
      <c r="D26" s="217">
        <v>3.6973126828781</v>
      </c>
      <c r="E26" s="304">
        <v>194.92</v>
      </c>
      <c r="F26" s="305">
        <f>SUM(F19:F25)</f>
        <v>99.999486969012935</v>
      </c>
      <c r="G26" s="217">
        <v>4.4562418348047199</v>
      </c>
      <c r="H26" s="304">
        <v>265.18700000000001</v>
      </c>
      <c r="I26" s="305">
        <f>SUM(I19:I25)</f>
        <v>99.999999999999986</v>
      </c>
      <c r="J26" s="217">
        <v>3.7938992996301102</v>
      </c>
      <c r="K26" s="304">
        <v>51.792999999999999</v>
      </c>
      <c r="L26" s="305">
        <f>SUM(L19:L25)</f>
        <v>100.00000000000001</v>
      </c>
      <c r="M26" s="217">
        <v>7.7579609823020101</v>
      </c>
      <c r="N26" s="304">
        <v>36.365000000000002</v>
      </c>
      <c r="O26" s="305">
        <f>SUM(O19:O25)</f>
        <v>99.997250103121132</v>
      </c>
      <c r="P26" s="217">
        <v>8.7954421640985601</v>
      </c>
      <c r="Q26" s="304">
        <v>32.53</v>
      </c>
      <c r="R26" s="305">
        <f>SUM(R19:R25)</f>
        <v>99.996925914540427</v>
      </c>
      <c r="S26" s="217">
        <v>8.4663209862740594</v>
      </c>
      <c r="T26" s="304">
        <v>7.0579999999999998</v>
      </c>
      <c r="U26" s="305">
        <f>SUM(U19:U25)</f>
        <v>100</v>
      </c>
      <c r="V26" s="217">
        <v>16.856967597331899</v>
      </c>
      <c r="W26" s="271">
        <v>1006.636</v>
      </c>
      <c r="X26" s="305">
        <f>SUM(X19:X25)</f>
        <v>99.999999999999986</v>
      </c>
      <c r="Y26" s="218">
        <v>2.5043705378500301</v>
      </c>
    </row>
    <row r="27" spans="1:25" ht="16.5" customHeight="1">
      <c r="A27" s="334"/>
    </row>
    <row r="28" spans="1:25" ht="16.5" customHeight="1">
      <c r="A28" s="747" t="s">
        <v>261</v>
      </c>
      <c r="B28" s="748"/>
      <c r="C28" s="748"/>
      <c r="D28" s="748"/>
      <c r="E28" s="748"/>
      <c r="F28" s="748"/>
      <c r="G28" s="748"/>
      <c r="H28" s="748"/>
      <c r="I28" s="748"/>
      <c r="J28" s="748"/>
      <c r="K28" s="748"/>
      <c r="L28" s="748"/>
      <c r="M28" s="748"/>
      <c r="N28" s="748"/>
      <c r="O28" s="748"/>
      <c r="P28" s="748"/>
      <c r="Q28" s="748"/>
      <c r="R28" s="748"/>
      <c r="S28" s="748"/>
      <c r="T28" s="748"/>
      <c r="U28" s="748"/>
      <c r="V28" s="748"/>
      <c r="W28" s="748"/>
      <c r="X28" s="748"/>
      <c r="Y28" s="749"/>
    </row>
    <row r="29" spans="1:25" ht="15.75" customHeight="1">
      <c r="A29" s="750" t="s">
        <v>257</v>
      </c>
      <c r="B29" s="753" t="s">
        <v>202</v>
      </c>
      <c r="C29" s="754"/>
      <c r="D29" s="754"/>
      <c r="E29" s="754"/>
      <c r="F29" s="754"/>
      <c r="G29" s="754"/>
      <c r="H29" s="754"/>
      <c r="I29" s="754"/>
      <c r="J29" s="754"/>
      <c r="K29" s="754"/>
      <c r="L29" s="754"/>
      <c r="M29" s="754"/>
      <c r="N29" s="754"/>
      <c r="O29" s="754"/>
      <c r="P29" s="754"/>
      <c r="Q29" s="754"/>
      <c r="R29" s="754"/>
      <c r="S29" s="754"/>
      <c r="T29" s="754"/>
      <c r="U29" s="754"/>
      <c r="V29" s="754"/>
      <c r="W29" s="754"/>
      <c r="X29" s="754"/>
      <c r="Y29" s="755"/>
    </row>
    <row r="30" spans="1:25" ht="15.75" customHeight="1">
      <c r="A30" s="751"/>
      <c r="B30" s="741" t="s">
        <v>83</v>
      </c>
      <c r="C30" s="742"/>
      <c r="D30" s="743"/>
      <c r="E30" s="741" t="s">
        <v>84</v>
      </c>
      <c r="F30" s="742"/>
      <c r="G30" s="743"/>
      <c r="H30" s="741" t="s">
        <v>85</v>
      </c>
      <c r="I30" s="742"/>
      <c r="J30" s="743"/>
      <c r="K30" s="741" t="s">
        <v>86</v>
      </c>
      <c r="L30" s="742"/>
      <c r="M30" s="743"/>
      <c r="N30" s="741" t="s">
        <v>87</v>
      </c>
      <c r="O30" s="742"/>
      <c r="P30" s="743"/>
      <c r="Q30" s="741" t="s">
        <v>88</v>
      </c>
      <c r="R30" s="742"/>
      <c r="S30" s="743"/>
      <c r="T30" s="741" t="s">
        <v>89</v>
      </c>
      <c r="U30" s="742"/>
      <c r="V30" s="743"/>
      <c r="W30" s="745" t="s">
        <v>171</v>
      </c>
      <c r="X30" s="742"/>
      <c r="Y30" s="746"/>
    </row>
    <row r="31" spans="1:25" ht="34.5" customHeight="1">
      <c r="A31" s="752"/>
      <c r="B31" s="294" t="s">
        <v>203</v>
      </c>
      <c r="C31" s="15" t="s">
        <v>24</v>
      </c>
      <c r="D31" s="321" t="s">
        <v>232</v>
      </c>
      <c r="E31" s="294" t="s">
        <v>203</v>
      </c>
      <c r="F31" s="15" t="s">
        <v>24</v>
      </c>
      <c r="G31" s="321" t="s">
        <v>232</v>
      </c>
      <c r="H31" s="294" t="s">
        <v>203</v>
      </c>
      <c r="I31" s="15" t="s">
        <v>24</v>
      </c>
      <c r="J31" s="321" t="s">
        <v>232</v>
      </c>
      <c r="K31" s="294" t="s">
        <v>203</v>
      </c>
      <c r="L31" s="15" t="s">
        <v>24</v>
      </c>
      <c r="M31" s="321" t="s">
        <v>232</v>
      </c>
      <c r="N31" s="294" t="s">
        <v>203</v>
      </c>
      <c r="O31" s="15" t="s">
        <v>24</v>
      </c>
      <c r="P31" s="321" t="s">
        <v>232</v>
      </c>
      <c r="Q31" s="294" t="s">
        <v>203</v>
      </c>
      <c r="R31" s="15" t="s">
        <v>24</v>
      </c>
      <c r="S31" s="321" t="s">
        <v>232</v>
      </c>
      <c r="T31" s="294" t="s">
        <v>203</v>
      </c>
      <c r="U31" s="15" t="s">
        <v>24</v>
      </c>
      <c r="V31" s="321" t="s">
        <v>232</v>
      </c>
      <c r="W31" s="295" t="s">
        <v>203</v>
      </c>
      <c r="X31" s="15" t="s">
        <v>24</v>
      </c>
      <c r="Y31" s="345" t="s">
        <v>232</v>
      </c>
    </row>
    <row r="32" spans="1:25" ht="18" customHeight="1">
      <c r="A32" s="335" t="s">
        <v>258</v>
      </c>
      <c r="B32" s="324">
        <v>17.047000000000001</v>
      </c>
      <c r="C32" s="325">
        <f>B32/B$39*100</f>
        <v>7.3689670823697231</v>
      </c>
      <c r="D32" s="339">
        <v>9.81165839665662</v>
      </c>
      <c r="E32" s="324">
        <v>58.627000000000002</v>
      </c>
      <c r="F32" s="325">
        <f>E32/E$39*100</f>
        <v>35.785920513712639</v>
      </c>
      <c r="G32" s="339">
        <v>5.9108183608075802</v>
      </c>
      <c r="H32" s="324">
        <v>50.78</v>
      </c>
      <c r="I32" s="325">
        <f>H32/H$39*100</f>
        <v>13.377979287579134</v>
      </c>
      <c r="J32" s="339">
        <v>6.9422078327827599</v>
      </c>
      <c r="K32" s="324">
        <v>23.285</v>
      </c>
      <c r="L32" s="325">
        <f>K32/K$39*100</f>
        <v>25.592974434503528</v>
      </c>
      <c r="M32" s="339">
        <v>8.5627383208104906</v>
      </c>
      <c r="N32" s="324">
        <v>2.2320000000000002</v>
      </c>
      <c r="O32" s="325">
        <f>N32/N$39*100</f>
        <v>4.2014117647058828</v>
      </c>
      <c r="P32" s="339">
        <v>26.670108031279401</v>
      </c>
      <c r="Q32" s="324">
        <v>14.441000000000001</v>
      </c>
      <c r="R32" s="325">
        <f>Q32/Q$39*100</f>
        <v>7.8775249701340293</v>
      </c>
      <c r="S32" s="339">
        <v>11.2779312625965</v>
      </c>
      <c r="T32" s="324">
        <v>4.0780000000000003</v>
      </c>
      <c r="U32" s="325">
        <f>T32/T$39*100</f>
        <v>15.079130306167727</v>
      </c>
      <c r="V32" s="339">
        <v>21.033967337764199</v>
      </c>
      <c r="W32" s="324">
        <v>170.49199999999999</v>
      </c>
      <c r="X32" s="325">
        <f>W32/W$39*100</f>
        <v>15.098329718715101</v>
      </c>
      <c r="Y32" s="343">
        <v>3.9440602784358099</v>
      </c>
    </row>
    <row r="33" spans="1:25" ht="18" customHeight="1">
      <c r="A33" s="336">
        <v>1</v>
      </c>
      <c r="B33" s="327">
        <v>51.933999999999997</v>
      </c>
      <c r="C33" s="328">
        <f t="shared" ref="C33:C38" si="16">B33/B$39*100</f>
        <v>22.449694166468539</v>
      </c>
      <c r="D33" s="340">
        <v>6.4076936111605596</v>
      </c>
      <c r="E33" s="327">
        <v>66.343000000000004</v>
      </c>
      <c r="F33" s="328">
        <f t="shared" ref="F33:F38" si="17">E33/E$39*100</f>
        <v>40.495766876033869</v>
      </c>
      <c r="G33" s="340">
        <v>5.1523075346334801</v>
      </c>
      <c r="H33" s="327">
        <v>144.41200000000001</v>
      </c>
      <c r="I33" s="328">
        <f t="shared" ref="I33:I38" si="18">H33/H$39*100</f>
        <v>38.045308091332771</v>
      </c>
      <c r="J33" s="340">
        <v>4.1077274273284496</v>
      </c>
      <c r="K33" s="327">
        <v>50.036000000000001</v>
      </c>
      <c r="L33" s="328">
        <f t="shared" ref="L33:L38" si="19">K33/K$39*100</f>
        <v>54.995493614121472</v>
      </c>
      <c r="M33" s="340">
        <v>6.1184476037091198</v>
      </c>
      <c r="N33" s="327">
        <v>22.411000000000001</v>
      </c>
      <c r="O33" s="328">
        <f t="shared" ref="O33:O38" si="20">N33/N$39*100</f>
        <v>42.185411764705883</v>
      </c>
      <c r="P33" s="340">
        <v>9.6788497712121302</v>
      </c>
      <c r="Q33" s="327">
        <v>113.426</v>
      </c>
      <c r="R33" s="328">
        <f t="shared" ref="R33:R38" si="21">Q33/Q$39*100</f>
        <v>61.873564660509828</v>
      </c>
      <c r="S33" s="340">
        <v>4.7135438613429601</v>
      </c>
      <c r="T33" s="327">
        <v>10.614000000000001</v>
      </c>
      <c r="U33" s="328">
        <f t="shared" ref="U33:U38" si="22">T33/T$39*100</f>
        <v>39.247152788049107</v>
      </c>
      <c r="V33" s="340">
        <v>12.0725643504343</v>
      </c>
      <c r="W33" s="327">
        <v>459.17599999999999</v>
      </c>
      <c r="X33" s="328">
        <f t="shared" ref="X33:X38" si="23">W33/W$39*100</f>
        <v>40.66343668278116</v>
      </c>
      <c r="Y33" s="344">
        <v>2.4859778794721601</v>
      </c>
    </row>
    <row r="34" spans="1:25" ht="18" customHeight="1">
      <c r="A34" s="336">
        <v>2</v>
      </c>
      <c r="B34" s="327">
        <v>65.706999999999994</v>
      </c>
      <c r="C34" s="328">
        <f t="shared" si="16"/>
        <v>28.403397670045599</v>
      </c>
      <c r="D34" s="340">
        <v>6.2032004493597102</v>
      </c>
      <c r="E34" s="327">
        <v>27.039000000000001</v>
      </c>
      <c r="F34" s="328">
        <f t="shared" si="17"/>
        <v>16.504605467963156</v>
      </c>
      <c r="G34" s="340">
        <v>8.3772053863434905</v>
      </c>
      <c r="H34" s="327">
        <v>111.003</v>
      </c>
      <c r="I34" s="328">
        <f t="shared" si="18"/>
        <v>29.243714747127736</v>
      </c>
      <c r="J34" s="340">
        <v>4.7952188924714596</v>
      </c>
      <c r="K34" s="327">
        <v>14.228999999999999</v>
      </c>
      <c r="L34" s="328">
        <f t="shared" si="19"/>
        <v>15.639357235497132</v>
      </c>
      <c r="M34" s="340">
        <v>12.6445525010729</v>
      </c>
      <c r="N34" s="327">
        <v>20.66</v>
      </c>
      <c r="O34" s="328">
        <f t="shared" si="20"/>
        <v>38.889411764705883</v>
      </c>
      <c r="P34" s="340">
        <v>10.020793695919499</v>
      </c>
      <c r="Q34" s="327">
        <v>46.076000000000001</v>
      </c>
      <c r="R34" s="328">
        <f t="shared" si="21"/>
        <v>25.134328683878927</v>
      </c>
      <c r="S34" s="340">
        <v>6.5454977950323103</v>
      </c>
      <c r="T34" s="327">
        <v>6.3179999999999996</v>
      </c>
      <c r="U34" s="328">
        <f t="shared" si="22"/>
        <v>23.36192870877089</v>
      </c>
      <c r="V34" s="340">
        <v>17.276209132950498</v>
      </c>
      <c r="W34" s="327">
        <v>291.03199999999998</v>
      </c>
      <c r="X34" s="328">
        <f t="shared" si="23"/>
        <v>25.77303975961977</v>
      </c>
      <c r="Y34" s="344">
        <v>2.97263335727071</v>
      </c>
    </row>
    <row r="35" spans="1:25" ht="18" customHeight="1">
      <c r="A35" s="336">
        <v>3</v>
      </c>
      <c r="B35" s="327">
        <v>52.076000000000001</v>
      </c>
      <c r="C35" s="328">
        <f t="shared" si="16"/>
        <v>22.511077009531629</v>
      </c>
      <c r="D35" s="340">
        <v>6.8011176844429801</v>
      </c>
      <c r="E35" s="327">
        <v>8.48</v>
      </c>
      <c r="F35" s="328">
        <f t="shared" si="17"/>
        <v>5.176191958590465</v>
      </c>
      <c r="G35" s="340">
        <v>13.0099401324947</v>
      </c>
      <c r="H35" s="327">
        <v>56.726999999999997</v>
      </c>
      <c r="I35" s="328">
        <f t="shared" si="18"/>
        <v>14.94471506590196</v>
      </c>
      <c r="J35" s="340">
        <v>6.6390641149761302</v>
      </c>
      <c r="K35" s="327">
        <v>2.8079999999999998</v>
      </c>
      <c r="L35" s="328">
        <f t="shared" si="19"/>
        <v>3.0863247675364356</v>
      </c>
      <c r="M35" s="340">
        <v>28.007618964888501</v>
      </c>
      <c r="N35" s="327">
        <v>7.3150000000000004</v>
      </c>
      <c r="O35" s="328">
        <f t="shared" si="20"/>
        <v>13.769411764705882</v>
      </c>
      <c r="P35" s="340">
        <v>16.021346095794499</v>
      </c>
      <c r="Q35" s="327">
        <v>7.7270000000000003</v>
      </c>
      <c r="R35" s="328">
        <f t="shared" si="21"/>
        <v>4.2150568135326951</v>
      </c>
      <c r="S35" s="340">
        <v>17.175040800145499</v>
      </c>
      <c r="T35" s="327">
        <v>4.4210000000000003</v>
      </c>
      <c r="U35" s="328">
        <f t="shared" si="22"/>
        <v>16.347433811566336</v>
      </c>
      <c r="V35" s="340">
        <v>21.5617043078067</v>
      </c>
      <c r="W35" s="327">
        <v>139.55500000000001</v>
      </c>
      <c r="X35" s="328">
        <f t="shared" si="23"/>
        <v>12.358629166736774</v>
      </c>
      <c r="Y35" s="344">
        <v>4.3349874547818699</v>
      </c>
    </row>
    <row r="36" spans="1:25" ht="18" customHeight="1">
      <c r="A36" s="336">
        <v>4</v>
      </c>
      <c r="B36" s="327">
        <v>22.928999999999998</v>
      </c>
      <c r="C36" s="328">
        <f t="shared" si="16"/>
        <v>9.9116000605182961</v>
      </c>
      <c r="D36" s="340">
        <v>9.9755652562210795</v>
      </c>
      <c r="E36" s="327">
        <v>2.34</v>
      </c>
      <c r="F36" s="328">
        <f t="shared" si="17"/>
        <v>1.428335988573312</v>
      </c>
      <c r="G36" s="340">
        <v>28.2580302303381</v>
      </c>
      <c r="H36" s="327">
        <v>12.596</v>
      </c>
      <c r="I36" s="328">
        <f t="shared" si="18"/>
        <v>3.3184132947291602</v>
      </c>
      <c r="J36" s="340">
        <v>12.2033845431374</v>
      </c>
      <c r="K36" s="327">
        <v>0.46800000000000003</v>
      </c>
      <c r="L36" s="328">
        <f t="shared" si="19"/>
        <v>0.51438746125607271</v>
      </c>
      <c r="M36" s="340">
        <v>57.7273573754632</v>
      </c>
      <c r="N36" s="327">
        <v>0.50700000000000001</v>
      </c>
      <c r="O36" s="328">
        <f t="shared" si="20"/>
        <v>0.95435294117647063</v>
      </c>
      <c r="P36" s="340">
        <v>53.783756180317503</v>
      </c>
      <c r="Q36" s="327">
        <v>1.4930000000000001</v>
      </c>
      <c r="R36" s="328">
        <f t="shared" si="21"/>
        <v>0.81442730977149136</v>
      </c>
      <c r="S36" s="340">
        <v>34.621692741001397</v>
      </c>
      <c r="T36" s="327">
        <v>1.3009999999999999</v>
      </c>
      <c r="U36" s="328">
        <f t="shared" si="22"/>
        <v>4.8106788936547842</v>
      </c>
      <c r="V36" s="340">
        <v>33.926774184100402</v>
      </c>
      <c r="W36" s="333">
        <v>41.634</v>
      </c>
      <c r="X36" s="328">
        <f t="shared" si="23"/>
        <v>3.686999152505599</v>
      </c>
      <c r="Y36" s="344">
        <v>7.4599736661071203</v>
      </c>
    </row>
    <row r="37" spans="1:25" ht="18" customHeight="1">
      <c r="A37" s="336">
        <v>5</v>
      </c>
      <c r="B37" s="327">
        <v>13.058999999999999</v>
      </c>
      <c r="C37" s="328">
        <f t="shared" si="16"/>
        <v>5.6450601940908198</v>
      </c>
      <c r="D37" s="340">
        <v>11.900284127225101</v>
      </c>
      <c r="E37" s="327">
        <v>0.624</v>
      </c>
      <c r="F37" s="328">
        <f t="shared" si="17"/>
        <v>0.38088959695288321</v>
      </c>
      <c r="G37" s="340">
        <v>50.001912190968199</v>
      </c>
      <c r="H37" s="327">
        <v>3.5920000000000001</v>
      </c>
      <c r="I37" s="328">
        <f t="shared" si="18"/>
        <v>0.94631157150421918</v>
      </c>
      <c r="J37" s="340">
        <v>23.579949657598899</v>
      </c>
      <c r="K37" s="327">
        <v>0.156</v>
      </c>
      <c r="L37" s="328">
        <f t="shared" si="19"/>
        <v>0.17146248708535755</v>
      </c>
      <c r="M37" s="340">
        <v>99.983906073841098</v>
      </c>
      <c r="N37" s="327">
        <v>0</v>
      </c>
      <c r="O37" s="328">
        <f t="shared" si="20"/>
        <v>0</v>
      </c>
      <c r="P37" s="340" t="s">
        <v>437</v>
      </c>
      <c r="Q37" s="327">
        <v>0.156</v>
      </c>
      <c r="R37" s="328">
        <f t="shared" si="21"/>
        <v>8.5097562173042623E-2</v>
      </c>
      <c r="S37" s="340" t="s">
        <v>437</v>
      </c>
      <c r="T37" s="327">
        <v>0.312</v>
      </c>
      <c r="U37" s="328">
        <f t="shared" si="22"/>
        <v>1.1536754917911551</v>
      </c>
      <c r="V37" s="340">
        <v>70.720912230369706</v>
      </c>
      <c r="W37" s="327">
        <v>17.899999999999999</v>
      </c>
      <c r="X37" s="328">
        <f t="shared" si="23"/>
        <v>1.5851776151666959</v>
      </c>
      <c r="Y37" s="344">
        <v>10.1618698064116</v>
      </c>
    </row>
    <row r="38" spans="1:25" ht="18" customHeight="1">
      <c r="A38" s="336" t="s">
        <v>259</v>
      </c>
      <c r="B38" s="327">
        <v>8.5809999999999995</v>
      </c>
      <c r="C38" s="328">
        <f t="shared" si="16"/>
        <v>3.7093392698899859</v>
      </c>
      <c r="D38" s="340">
        <v>17.616432362874701</v>
      </c>
      <c r="E38" s="327">
        <v>0.373</v>
      </c>
      <c r="F38" s="328">
        <f t="shared" si="17"/>
        <v>0.22767919817856644</v>
      </c>
      <c r="G38" s="340">
        <v>61.344024414028603</v>
      </c>
      <c r="H38" s="327">
        <v>0.46800000000000003</v>
      </c>
      <c r="I38" s="328">
        <f t="shared" si="18"/>
        <v>0.12329449205567221</v>
      </c>
      <c r="J38" s="340">
        <v>57.739474941034402</v>
      </c>
      <c r="K38" s="327">
        <v>0</v>
      </c>
      <c r="L38" s="328">
        <f t="shared" si="19"/>
        <v>0</v>
      </c>
      <c r="M38" s="340" t="s">
        <v>437</v>
      </c>
      <c r="N38" s="327">
        <v>0</v>
      </c>
      <c r="O38" s="328">
        <f t="shared" si="20"/>
        <v>0</v>
      </c>
      <c r="P38" s="340" t="s">
        <v>437</v>
      </c>
      <c r="Q38" s="327">
        <v>0</v>
      </c>
      <c r="R38" s="328">
        <f t="shared" si="21"/>
        <v>0</v>
      </c>
      <c r="S38" s="340" t="s">
        <v>437</v>
      </c>
      <c r="T38" s="327">
        <v>0</v>
      </c>
      <c r="U38" s="328">
        <f t="shared" si="22"/>
        <v>0</v>
      </c>
      <c r="V38" s="340" t="s">
        <v>437</v>
      </c>
      <c r="W38" s="327">
        <v>9.423</v>
      </c>
      <c r="X38" s="328">
        <f t="shared" si="23"/>
        <v>0.83447646188356295</v>
      </c>
      <c r="Y38" s="344">
        <v>16.519519841403699</v>
      </c>
    </row>
    <row r="39" spans="1:25" ht="17.25" customHeight="1">
      <c r="A39" s="337" t="s">
        <v>40</v>
      </c>
      <c r="B39" s="304">
        <v>231.33500000000001</v>
      </c>
      <c r="C39" s="305">
        <f>SUM(C32:C38)</f>
        <v>99.999135452914587</v>
      </c>
      <c r="D39" s="217">
        <v>3.8561743135971698</v>
      </c>
      <c r="E39" s="304">
        <v>163.827</v>
      </c>
      <c r="F39" s="305">
        <f>SUM(F32:F38)</f>
        <v>99.999389600004889</v>
      </c>
      <c r="G39" s="217">
        <v>3.88540233683019</v>
      </c>
      <c r="H39" s="304">
        <v>379.57900000000001</v>
      </c>
      <c r="I39" s="305">
        <f>SUM(I32:I38)</f>
        <v>99.999736550230665</v>
      </c>
      <c r="J39" s="217">
        <v>2.8657258191926198</v>
      </c>
      <c r="K39" s="304">
        <v>90.981999999999999</v>
      </c>
      <c r="L39" s="305">
        <f>SUM(L32:L38)</f>
        <v>100.00000000000001</v>
      </c>
      <c r="M39" s="217">
        <v>4.9390321625576199</v>
      </c>
      <c r="N39" s="304">
        <v>53.125</v>
      </c>
      <c r="O39" s="305">
        <f>SUM(O32:O38)</f>
        <v>99.999999999999986</v>
      </c>
      <c r="P39" s="217">
        <v>7.1312726819467303</v>
      </c>
      <c r="Q39" s="304">
        <v>183.31899999999999</v>
      </c>
      <c r="R39" s="305">
        <f>SUM(R32:R38)</f>
        <v>100.00000000000001</v>
      </c>
      <c r="S39" s="217">
        <v>3.9314013854268701</v>
      </c>
      <c r="T39" s="304">
        <v>27.044</v>
      </c>
      <c r="U39" s="305">
        <f>SUM(U32:U38)</f>
        <v>100</v>
      </c>
      <c r="V39" s="217">
        <v>8.4940282007149506</v>
      </c>
      <c r="W39" s="271">
        <v>1129.211</v>
      </c>
      <c r="X39" s="305">
        <f>SUM(X32:X38)</f>
        <v>100.00008855740866</v>
      </c>
      <c r="Y39" s="218">
        <v>1.8434481519836401</v>
      </c>
    </row>
    <row r="40" spans="1:25" ht="13.5" customHeight="1">
      <c r="A40" s="638"/>
      <c r="B40" s="639"/>
      <c r="C40" s="639"/>
      <c r="D40" s="639"/>
      <c r="E40" s="639"/>
      <c r="F40" s="639"/>
      <c r="G40" s="639"/>
      <c r="H40" s="639"/>
    </row>
  </sheetData>
  <mergeCells count="34">
    <mergeCell ref="A1:Y1"/>
    <mergeCell ref="A3:A5"/>
    <mergeCell ref="B3:Y3"/>
    <mergeCell ref="B4:D4"/>
    <mergeCell ref="E4:G4"/>
    <mergeCell ref="H4:J4"/>
    <mergeCell ref="K4:M4"/>
    <mergeCell ref="N4:P4"/>
    <mergeCell ref="Q4:S4"/>
    <mergeCell ref="T4:V4"/>
    <mergeCell ref="W4:Y4"/>
    <mergeCell ref="A15:Y15"/>
    <mergeCell ref="A16:A18"/>
    <mergeCell ref="B16:Y16"/>
    <mergeCell ref="B17:D17"/>
    <mergeCell ref="E17:G17"/>
    <mergeCell ref="H17:J17"/>
    <mergeCell ref="K17:M17"/>
    <mergeCell ref="N17:P17"/>
    <mergeCell ref="Q17:S17"/>
    <mergeCell ref="T17:V17"/>
    <mergeCell ref="W17:Y17"/>
    <mergeCell ref="A40:H40"/>
    <mergeCell ref="A28:Y28"/>
    <mergeCell ref="A29:A31"/>
    <mergeCell ref="B29:Y29"/>
    <mergeCell ref="B30:D30"/>
    <mergeCell ref="E30:G30"/>
    <mergeCell ref="H30:J30"/>
    <mergeCell ref="K30:M30"/>
    <mergeCell ref="N30:P30"/>
    <mergeCell ref="Q30:S30"/>
    <mergeCell ref="T30:V30"/>
    <mergeCell ref="W30:Y30"/>
  </mergeCells>
  <hyperlinks>
    <hyperlink ref="A1:Y1" location="'0'!A1" display="PUISTUTE JAGUNEMINE BONITEEDIKLASSIDESSE JA ENAMUSPUULIIGITI " xr:uid="{37AFB7FE-C88A-4987-8E33-CDD14AF94E7A}"/>
  </hyperlinks>
  <printOptions horizontalCentered="1"/>
  <pageMargins left="0.78740157480314965" right="0.78740157480314965" top="0.98425196850393704" bottom="1.1811023622047245" header="0.51181102362204722" footer="0.51181102362204722"/>
  <pageSetup paperSize="9" scale="82" orientation="landscape"/>
  <rowBreaks count="1" manualBreakCount="1">
    <brk id="14" max="24"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64"/>
  <sheetViews>
    <sheetView zoomScaleNormal="100" workbookViewId="0">
      <selection sqref="A1:Q1"/>
    </sheetView>
  </sheetViews>
  <sheetFormatPr defaultColWidth="11.42578125" defaultRowHeight="12.75"/>
  <cols>
    <col min="1" max="1" width="12" customWidth="1"/>
    <col min="2" max="17" width="6.140625" customWidth="1"/>
    <col min="18" max="18" width="3.28515625" customWidth="1"/>
    <col min="19" max="19" width="3.85546875" customWidth="1"/>
    <col min="20" max="20" width="9.7109375" customWidth="1"/>
    <col min="21" max="36" width="6.140625" customWidth="1"/>
  </cols>
  <sheetData>
    <row r="1" spans="1:36" ht="32.25" customHeight="1">
      <c r="A1" s="706" t="s">
        <v>435</v>
      </c>
      <c r="B1" s="706"/>
      <c r="C1" s="706"/>
      <c r="D1" s="706"/>
      <c r="E1" s="706"/>
      <c r="F1" s="706"/>
      <c r="G1" s="706"/>
      <c r="H1" s="706"/>
      <c r="I1" s="706"/>
      <c r="J1" s="706"/>
      <c r="K1" s="706"/>
      <c r="L1" s="706"/>
      <c r="M1" s="706"/>
      <c r="N1" s="706"/>
      <c r="O1" s="706"/>
      <c r="P1" s="706"/>
      <c r="Q1" s="706"/>
      <c r="T1" s="706" t="s">
        <v>436</v>
      </c>
      <c r="U1" s="706"/>
      <c r="V1" s="706"/>
      <c r="W1" s="706"/>
      <c r="X1" s="706"/>
      <c r="Y1" s="706"/>
      <c r="Z1" s="706"/>
      <c r="AA1" s="706"/>
      <c r="AB1" s="706"/>
      <c r="AC1" s="706"/>
      <c r="AD1" s="706"/>
      <c r="AE1" s="706"/>
      <c r="AF1" s="706"/>
      <c r="AG1" s="706"/>
      <c r="AH1" s="706"/>
      <c r="AI1" s="706"/>
      <c r="AJ1" s="706"/>
    </row>
    <row r="2" spans="1:36" ht="9.75" customHeight="1">
      <c r="A2" s="163"/>
      <c r="B2" s="239"/>
      <c r="C2" s="239"/>
      <c r="D2" s="239"/>
      <c r="E2" s="239"/>
      <c r="F2" s="239"/>
      <c r="G2" s="239"/>
      <c r="H2" s="239"/>
      <c r="I2" s="239"/>
      <c r="J2" s="239"/>
      <c r="K2" s="239"/>
      <c r="L2" s="239"/>
      <c r="M2" s="239"/>
      <c r="N2" s="239"/>
      <c r="O2" s="239"/>
      <c r="P2" s="239"/>
      <c r="Q2" s="239"/>
      <c r="T2" s="163"/>
      <c r="U2" s="239"/>
      <c r="V2" s="239"/>
      <c r="W2" s="239"/>
      <c r="X2" s="239"/>
      <c r="Y2" s="239"/>
      <c r="Z2" s="239"/>
      <c r="AA2" s="239"/>
      <c r="AB2" s="239"/>
      <c r="AC2" s="239"/>
      <c r="AD2" s="239"/>
      <c r="AE2" s="239"/>
      <c r="AF2" s="239"/>
      <c r="AG2" s="239"/>
      <c r="AH2" s="239"/>
      <c r="AI2" s="239"/>
      <c r="AJ2" s="239"/>
    </row>
    <row r="3" spans="1:36" ht="18.75" customHeight="1">
      <c r="A3" s="737" t="s">
        <v>220</v>
      </c>
      <c r="B3" s="626" t="s">
        <v>202</v>
      </c>
      <c r="C3" s="653"/>
      <c r="D3" s="653"/>
      <c r="E3" s="653"/>
      <c r="F3" s="653"/>
      <c r="G3" s="653"/>
      <c r="H3" s="653"/>
      <c r="I3" s="653"/>
      <c r="J3" s="653"/>
      <c r="K3" s="653"/>
      <c r="L3" s="653"/>
      <c r="M3" s="653"/>
      <c r="N3" s="653"/>
      <c r="O3" s="653"/>
      <c r="P3" s="653"/>
      <c r="Q3" s="740"/>
      <c r="T3" s="737" t="s">
        <v>220</v>
      </c>
      <c r="U3" s="626" t="s">
        <v>202</v>
      </c>
      <c r="V3" s="653"/>
      <c r="W3" s="653"/>
      <c r="X3" s="653"/>
      <c r="Y3" s="653"/>
      <c r="Z3" s="653"/>
      <c r="AA3" s="653"/>
      <c r="AB3" s="653"/>
      <c r="AC3" s="653"/>
      <c r="AD3" s="653"/>
      <c r="AE3" s="653"/>
      <c r="AF3" s="653"/>
      <c r="AG3" s="653"/>
      <c r="AH3" s="653"/>
      <c r="AI3" s="653"/>
      <c r="AJ3" s="740"/>
    </row>
    <row r="4" spans="1:36" ht="20.25" customHeight="1">
      <c r="A4" s="738"/>
      <c r="B4" s="741" t="s">
        <v>83</v>
      </c>
      <c r="C4" s="743"/>
      <c r="D4" s="741" t="s">
        <v>84</v>
      </c>
      <c r="E4" s="742"/>
      <c r="F4" s="741" t="s">
        <v>85</v>
      </c>
      <c r="G4" s="743"/>
      <c r="H4" s="741" t="s">
        <v>86</v>
      </c>
      <c r="I4" s="743"/>
      <c r="J4" s="741" t="s">
        <v>87</v>
      </c>
      <c r="K4" s="743"/>
      <c r="L4" s="741" t="s">
        <v>255</v>
      </c>
      <c r="M4" s="743"/>
      <c r="N4" s="741" t="s">
        <v>89</v>
      </c>
      <c r="O4" s="743"/>
      <c r="P4" s="742" t="s">
        <v>94</v>
      </c>
      <c r="Q4" s="746"/>
      <c r="T4" s="738"/>
      <c r="U4" s="741" t="s">
        <v>83</v>
      </c>
      <c r="V4" s="743"/>
      <c r="W4" s="741" t="s">
        <v>84</v>
      </c>
      <c r="X4" s="742"/>
      <c r="Y4" s="741" t="s">
        <v>85</v>
      </c>
      <c r="Z4" s="743"/>
      <c r="AA4" s="741" t="s">
        <v>86</v>
      </c>
      <c r="AB4" s="743"/>
      <c r="AC4" s="741" t="s">
        <v>87</v>
      </c>
      <c r="AD4" s="743"/>
      <c r="AE4" s="741" t="s">
        <v>255</v>
      </c>
      <c r="AF4" s="743"/>
      <c r="AG4" s="741" t="s">
        <v>89</v>
      </c>
      <c r="AH4" s="743"/>
      <c r="AI4" s="742" t="s">
        <v>94</v>
      </c>
      <c r="AJ4" s="746"/>
    </row>
    <row r="5" spans="1:36" s="574" customFormat="1" ht="27.75" customHeight="1">
      <c r="A5" s="739"/>
      <c r="B5" s="348" t="s">
        <v>254</v>
      </c>
      <c r="C5" s="321" t="s">
        <v>219</v>
      </c>
      <c r="D5" s="348" t="s">
        <v>254</v>
      </c>
      <c r="E5" s="321" t="s">
        <v>219</v>
      </c>
      <c r="F5" s="348" t="s">
        <v>254</v>
      </c>
      <c r="G5" s="321" t="s">
        <v>219</v>
      </c>
      <c r="H5" s="348" t="s">
        <v>254</v>
      </c>
      <c r="I5" s="321" t="s">
        <v>219</v>
      </c>
      <c r="J5" s="348" t="s">
        <v>254</v>
      </c>
      <c r="K5" s="321" t="s">
        <v>219</v>
      </c>
      <c r="L5" s="348" t="s">
        <v>254</v>
      </c>
      <c r="M5" s="321" t="s">
        <v>219</v>
      </c>
      <c r="N5" s="348" t="s">
        <v>254</v>
      </c>
      <c r="O5" s="321" t="s">
        <v>219</v>
      </c>
      <c r="P5" s="349" t="s">
        <v>254</v>
      </c>
      <c r="Q5" s="345" t="s">
        <v>219</v>
      </c>
      <c r="T5" s="739"/>
      <c r="U5" s="348" t="s">
        <v>254</v>
      </c>
      <c r="V5" s="321" t="s">
        <v>219</v>
      </c>
      <c r="W5" s="348" t="s">
        <v>254</v>
      </c>
      <c r="X5" s="321" t="s">
        <v>219</v>
      </c>
      <c r="Y5" s="348" t="s">
        <v>254</v>
      </c>
      <c r="Z5" s="321" t="s">
        <v>219</v>
      </c>
      <c r="AA5" s="348" t="s">
        <v>254</v>
      </c>
      <c r="AB5" s="321" t="s">
        <v>219</v>
      </c>
      <c r="AC5" s="348" t="s">
        <v>254</v>
      </c>
      <c r="AD5" s="321" t="s">
        <v>219</v>
      </c>
      <c r="AE5" s="348" t="s">
        <v>254</v>
      </c>
      <c r="AF5" s="321" t="s">
        <v>219</v>
      </c>
      <c r="AG5" s="348" t="s">
        <v>254</v>
      </c>
      <c r="AH5" s="321" t="s">
        <v>219</v>
      </c>
      <c r="AI5" s="349" t="s">
        <v>254</v>
      </c>
      <c r="AJ5" s="345" t="s">
        <v>219</v>
      </c>
    </row>
    <row r="6" spans="1:36" ht="21" customHeight="1">
      <c r="A6" s="317" t="s">
        <v>204</v>
      </c>
      <c r="B6" s="350">
        <v>4.9059999999999997</v>
      </c>
      <c r="C6" s="140">
        <v>10.366374322258</v>
      </c>
      <c r="D6" s="350">
        <v>7.0039999999999996</v>
      </c>
      <c r="E6" s="358">
        <v>5.5601612510873801</v>
      </c>
      <c r="F6" s="350">
        <v>6.4349999999999996</v>
      </c>
      <c r="G6" s="358">
        <v>5.49986990824726</v>
      </c>
      <c r="H6" s="350">
        <v>11.27</v>
      </c>
      <c r="I6" s="358">
        <v>8.69649062111435</v>
      </c>
      <c r="J6" s="350">
        <v>12.846</v>
      </c>
      <c r="K6" s="358">
        <v>10.8910893299735</v>
      </c>
      <c r="L6" s="350">
        <v>17.878</v>
      </c>
      <c r="M6" s="358">
        <v>5.4758489651493401</v>
      </c>
      <c r="N6" s="350">
        <v>6.8150000000000004</v>
      </c>
      <c r="O6" s="358">
        <v>31.400152933605799</v>
      </c>
      <c r="P6" s="351">
        <v>10.368</v>
      </c>
      <c r="Q6" s="361">
        <v>3.45290144936981</v>
      </c>
      <c r="T6" s="317" t="s">
        <v>204</v>
      </c>
      <c r="U6" s="350">
        <v>4.9329999999999998</v>
      </c>
      <c r="V6" s="140">
        <v>10.711704484460199</v>
      </c>
      <c r="W6" s="350">
        <v>6.9950000000000001</v>
      </c>
      <c r="X6" s="358">
        <v>5.6183563811020703</v>
      </c>
      <c r="Y6" s="350">
        <v>6.5010000000000003</v>
      </c>
      <c r="Z6" s="358">
        <v>5.6284322108434504</v>
      </c>
      <c r="AA6" s="350">
        <v>11.298999999999999</v>
      </c>
      <c r="AB6" s="358">
        <v>8.8964984186803804</v>
      </c>
      <c r="AC6" s="350">
        <v>12.906000000000001</v>
      </c>
      <c r="AD6" s="358">
        <v>11.1410872967991</v>
      </c>
      <c r="AE6" s="350">
        <v>17.969000000000001</v>
      </c>
      <c r="AF6" s="358">
        <v>5.5193835787015599</v>
      </c>
      <c r="AG6" s="350">
        <v>7.149</v>
      </c>
      <c r="AH6" s="358">
        <v>31.456432538216301</v>
      </c>
      <c r="AI6" s="351">
        <v>10.494999999999999</v>
      </c>
      <c r="AJ6" s="361">
        <v>3.5510981551168701</v>
      </c>
    </row>
    <row r="7" spans="1:36" ht="21" customHeight="1">
      <c r="A7" s="318" t="s">
        <v>205</v>
      </c>
      <c r="B7" s="241">
        <v>41.433999999999997</v>
      </c>
      <c r="C7" s="141">
        <v>6.3285751012654901</v>
      </c>
      <c r="D7" s="241">
        <v>67.631</v>
      </c>
      <c r="E7" s="359">
        <v>4.26868452466472</v>
      </c>
      <c r="F7" s="241">
        <v>66.933000000000007</v>
      </c>
      <c r="G7" s="359">
        <v>2.7026796806812201</v>
      </c>
      <c r="H7" s="241">
        <v>109.756</v>
      </c>
      <c r="I7" s="359">
        <v>3.7871497005629502</v>
      </c>
      <c r="J7" s="241">
        <v>90.542000000000002</v>
      </c>
      <c r="K7" s="359">
        <v>5.4443984519302298</v>
      </c>
      <c r="L7" s="241">
        <v>105.42400000000001</v>
      </c>
      <c r="M7" s="359">
        <v>1.97059291961779</v>
      </c>
      <c r="N7" s="241">
        <v>69.942999999999998</v>
      </c>
      <c r="O7" s="359">
        <v>10.2405389589905</v>
      </c>
      <c r="P7" s="352">
        <v>78.772999999999996</v>
      </c>
      <c r="Q7" s="216">
        <v>1.7220234536219099</v>
      </c>
      <c r="T7" s="318" t="s">
        <v>205</v>
      </c>
      <c r="U7" s="241">
        <v>42.581000000000003</v>
      </c>
      <c r="V7" s="141">
        <v>6.5449966818510799</v>
      </c>
      <c r="W7" s="241">
        <v>66.941999999999993</v>
      </c>
      <c r="X7" s="359">
        <v>4.4488747462400999</v>
      </c>
      <c r="Y7" s="241">
        <v>67.513000000000005</v>
      </c>
      <c r="Z7" s="359">
        <v>2.7496393640580399</v>
      </c>
      <c r="AA7" s="241">
        <v>108.78700000000001</v>
      </c>
      <c r="AB7" s="359">
        <v>3.8769375343318799</v>
      </c>
      <c r="AC7" s="241">
        <v>89.712000000000003</v>
      </c>
      <c r="AD7" s="359">
        <v>5.9078392420720398</v>
      </c>
      <c r="AE7" s="241">
        <v>105.536</v>
      </c>
      <c r="AF7" s="359">
        <v>1.99640157511072</v>
      </c>
      <c r="AG7" s="241">
        <v>70.543999999999997</v>
      </c>
      <c r="AH7" s="359">
        <v>10.375979831557199</v>
      </c>
      <c r="AI7" s="352">
        <v>79.503</v>
      </c>
      <c r="AJ7" s="216">
        <v>1.7269676155781799</v>
      </c>
    </row>
    <row r="8" spans="1:36" ht="21" customHeight="1">
      <c r="A8" s="318" t="s">
        <v>206</v>
      </c>
      <c r="B8" s="241">
        <v>105.288</v>
      </c>
      <c r="C8" s="141">
        <v>4.6909915799804001</v>
      </c>
      <c r="D8" s="241">
        <v>153.15600000000001</v>
      </c>
      <c r="E8" s="359">
        <v>2.7083261348485901</v>
      </c>
      <c r="F8" s="241">
        <v>139.096</v>
      </c>
      <c r="G8" s="359">
        <v>1.6139062902057599</v>
      </c>
      <c r="H8" s="241">
        <v>198.803</v>
      </c>
      <c r="I8" s="359">
        <v>2.5862893742335</v>
      </c>
      <c r="J8" s="241">
        <v>175.19499999999999</v>
      </c>
      <c r="K8" s="359">
        <v>4.3727794894803802</v>
      </c>
      <c r="L8" s="241">
        <v>183.41800000000001</v>
      </c>
      <c r="M8" s="359">
        <v>1.4703424398506</v>
      </c>
      <c r="N8" s="241">
        <v>145.679</v>
      </c>
      <c r="O8" s="359">
        <v>5.9267840993710603</v>
      </c>
      <c r="P8" s="352">
        <v>149.48099999999999</v>
      </c>
      <c r="Q8" s="216">
        <v>1.1819201953344201</v>
      </c>
      <c r="T8" s="318" t="s">
        <v>206</v>
      </c>
      <c r="U8" s="241">
        <v>108.753</v>
      </c>
      <c r="V8" s="141">
        <v>4.9645878319959902</v>
      </c>
      <c r="W8" s="241">
        <v>152.19999999999999</v>
      </c>
      <c r="X8" s="359">
        <v>2.71356225751751</v>
      </c>
      <c r="Y8" s="241">
        <v>141.21299999999999</v>
      </c>
      <c r="Z8" s="359">
        <v>1.63395101831847</v>
      </c>
      <c r="AA8" s="241">
        <v>198.364</v>
      </c>
      <c r="AB8" s="359">
        <v>2.66173360907462</v>
      </c>
      <c r="AC8" s="241">
        <v>173.733</v>
      </c>
      <c r="AD8" s="359">
        <v>4.75311602809587</v>
      </c>
      <c r="AE8" s="241">
        <v>183.441</v>
      </c>
      <c r="AF8" s="359">
        <v>1.4879522432408601</v>
      </c>
      <c r="AG8" s="241">
        <v>145.66499999999999</v>
      </c>
      <c r="AH8" s="359">
        <v>6.2577476463575401</v>
      </c>
      <c r="AI8" s="352">
        <v>150.97200000000001</v>
      </c>
      <c r="AJ8" s="216">
        <v>1.2211523367410599</v>
      </c>
    </row>
    <row r="9" spans="1:36" ht="21" customHeight="1">
      <c r="A9" s="318" t="s">
        <v>207</v>
      </c>
      <c r="B9" s="241">
        <v>147.16399999999999</v>
      </c>
      <c r="C9" s="141">
        <v>4.4246783840702397</v>
      </c>
      <c r="D9" s="241">
        <v>230.21899999999999</v>
      </c>
      <c r="E9" s="359">
        <v>1.8305416293105301</v>
      </c>
      <c r="F9" s="241">
        <v>184.70599999999999</v>
      </c>
      <c r="G9" s="359">
        <v>1.6360132237084399</v>
      </c>
      <c r="H9" s="241">
        <v>290.459</v>
      </c>
      <c r="I9" s="359">
        <v>3.7626310151742199</v>
      </c>
      <c r="J9" s="241">
        <v>250.64699999999999</v>
      </c>
      <c r="K9" s="359">
        <v>3.3734337756549899</v>
      </c>
      <c r="L9" s="241">
        <v>230.61</v>
      </c>
      <c r="M9" s="359">
        <v>1.24215813345416</v>
      </c>
      <c r="N9" s="241">
        <v>184.608</v>
      </c>
      <c r="O9" s="359">
        <v>6.26054164185381</v>
      </c>
      <c r="P9" s="352">
        <v>200.626</v>
      </c>
      <c r="Q9" s="216">
        <v>1.2410595455886599</v>
      </c>
      <c r="T9" s="318" t="s">
        <v>207</v>
      </c>
      <c r="U9" s="241">
        <v>158.001</v>
      </c>
      <c r="V9" s="141">
        <v>3.9285154902153399</v>
      </c>
      <c r="W9" s="241">
        <v>228.21100000000001</v>
      </c>
      <c r="X9" s="359">
        <v>2.0207154443694999</v>
      </c>
      <c r="Y9" s="241">
        <v>187.89</v>
      </c>
      <c r="Z9" s="359">
        <v>1.65216888267809</v>
      </c>
      <c r="AA9" s="241">
        <v>287.38600000000002</v>
      </c>
      <c r="AB9" s="359">
        <v>3.85394161352608</v>
      </c>
      <c r="AC9" s="241">
        <v>258.25799999999998</v>
      </c>
      <c r="AD9" s="359">
        <v>3.4803934895062398</v>
      </c>
      <c r="AE9" s="241">
        <v>231.56299999999999</v>
      </c>
      <c r="AF9" s="359">
        <v>1.2821041058437701</v>
      </c>
      <c r="AG9" s="241">
        <v>184.608</v>
      </c>
      <c r="AH9" s="359">
        <v>6.26054164185381</v>
      </c>
      <c r="AI9" s="352">
        <v>204.10300000000001</v>
      </c>
      <c r="AJ9" s="216">
        <v>1.1964657126336899</v>
      </c>
    </row>
    <row r="10" spans="1:36" ht="21" customHeight="1">
      <c r="A10" s="318" t="s">
        <v>208</v>
      </c>
      <c r="B10" s="241">
        <v>176.417</v>
      </c>
      <c r="C10" s="141">
        <v>3.3316192998357299</v>
      </c>
      <c r="D10" s="241">
        <v>274.33300000000003</v>
      </c>
      <c r="E10" s="359">
        <v>1.25566471644565</v>
      </c>
      <c r="F10" s="241">
        <v>212.221</v>
      </c>
      <c r="G10" s="359">
        <v>1.7444078390680799</v>
      </c>
      <c r="H10" s="241">
        <v>362.43400000000003</v>
      </c>
      <c r="I10" s="359">
        <v>5.0447333619889898</v>
      </c>
      <c r="J10" s="241">
        <v>267.93599999999998</v>
      </c>
      <c r="K10" s="359">
        <v>3.3051738030444699</v>
      </c>
      <c r="L10" s="241">
        <v>254.03299999999999</v>
      </c>
      <c r="M10" s="359">
        <v>1.9292267685112101</v>
      </c>
      <c r="N10" s="241">
        <v>246.02500000000001</v>
      </c>
      <c r="O10" s="359">
        <v>7.00981539050197</v>
      </c>
      <c r="P10" s="352">
        <v>233.21799999999999</v>
      </c>
      <c r="Q10" s="216">
        <v>1.1305436936287701</v>
      </c>
      <c r="T10" s="318" t="s">
        <v>208</v>
      </c>
      <c r="U10" s="241">
        <v>194.94399999999999</v>
      </c>
      <c r="V10" s="141">
        <v>3.4106281661953202</v>
      </c>
      <c r="W10" s="241">
        <v>276.07600000000002</v>
      </c>
      <c r="X10" s="359">
        <v>1.2550660739959201</v>
      </c>
      <c r="Y10" s="241">
        <v>214.886</v>
      </c>
      <c r="Z10" s="359">
        <v>1.8404626633372101</v>
      </c>
      <c r="AA10" s="241">
        <v>352.10500000000002</v>
      </c>
      <c r="AB10" s="359">
        <v>5.8385556000525503</v>
      </c>
      <c r="AC10" s="241">
        <v>276.32600000000002</v>
      </c>
      <c r="AD10" s="359">
        <v>2.5633715939221799</v>
      </c>
      <c r="AE10" s="241">
        <v>254.04599999999999</v>
      </c>
      <c r="AF10" s="359">
        <v>1.9884382057848999</v>
      </c>
      <c r="AG10" s="241">
        <v>237.18600000000001</v>
      </c>
      <c r="AH10" s="359">
        <v>6.93067524714521</v>
      </c>
      <c r="AI10" s="352">
        <v>239.09399999999999</v>
      </c>
      <c r="AJ10" s="216">
        <v>1.13824854765743</v>
      </c>
    </row>
    <row r="11" spans="1:36" ht="21" customHeight="1">
      <c r="A11" s="318" t="s">
        <v>209</v>
      </c>
      <c r="B11" s="241">
        <v>222.80099999999999</v>
      </c>
      <c r="C11" s="141">
        <v>2.8102903338946401</v>
      </c>
      <c r="D11" s="241">
        <v>297.09199999999998</v>
      </c>
      <c r="E11" s="359">
        <v>1.2683572535807099</v>
      </c>
      <c r="F11" s="241">
        <v>239.024</v>
      </c>
      <c r="G11" s="359">
        <v>1.6670407774712701</v>
      </c>
      <c r="H11" s="241">
        <v>365.06400000000002</v>
      </c>
      <c r="I11" s="359">
        <v>3.2333970064150099</v>
      </c>
      <c r="J11" s="241">
        <v>314.60899999999998</v>
      </c>
      <c r="K11" s="359">
        <v>2.3125072983006398</v>
      </c>
      <c r="L11" s="241">
        <v>289.33999999999997</v>
      </c>
      <c r="M11" s="359">
        <v>1.7726992697267701</v>
      </c>
      <c r="N11" s="241">
        <v>239.804</v>
      </c>
      <c r="O11" s="359">
        <v>8.9094483186471507</v>
      </c>
      <c r="P11" s="352">
        <v>260.363</v>
      </c>
      <c r="Q11" s="216">
        <v>1.12142742570737</v>
      </c>
      <c r="T11" s="318" t="s">
        <v>209</v>
      </c>
      <c r="U11" s="241">
        <v>239.911</v>
      </c>
      <c r="V11" s="141">
        <v>2.56148153647796</v>
      </c>
      <c r="W11" s="241">
        <v>295.04599999999999</v>
      </c>
      <c r="X11" s="359">
        <v>1.3802698655022501</v>
      </c>
      <c r="Y11" s="241">
        <v>243.22900000000001</v>
      </c>
      <c r="Z11" s="359">
        <v>1.7341731916802401</v>
      </c>
      <c r="AA11" s="241">
        <v>365.77800000000002</v>
      </c>
      <c r="AB11" s="359">
        <v>3.48835217623723</v>
      </c>
      <c r="AC11" s="241">
        <v>317.27100000000002</v>
      </c>
      <c r="AD11" s="359">
        <v>2.9075733789874301</v>
      </c>
      <c r="AE11" s="241">
        <v>287.93599999999998</v>
      </c>
      <c r="AF11" s="359">
        <v>1.91158573359184</v>
      </c>
      <c r="AG11" s="241">
        <v>255.886</v>
      </c>
      <c r="AH11" s="359">
        <v>8.8778419973820295</v>
      </c>
      <c r="AI11" s="352">
        <v>266.21199999999999</v>
      </c>
      <c r="AJ11" s="216">
        <v>1.0853146394605999</v>
      </c>
    </row>
    <row r="12" spans="1:36" ht="21" customHeight="1">
      <c r="A12" s="318" t="s">
        <v>210</v>
      </c>
      <c r="B12" s="241">
        <v>263.66899999999998</v>
      </c>
      <c r="C12" s="141">
        <v>2.3946486054074199</v>
      </c>
      <c r="D12" s="241">
        <v>307.04000000000002</v>
      </c>
      <c r="E12" s="359">
        <v>1.4093837341479001</v>
      </c>
      <c r="F12" s="241">
        <v>269.53800000000001</v>
      </c>
      <c r="G12" s="359">
        <v>1.54785144237845</v>
      </c>
      <c r="H12" s="241">
        <v>402.77300000000002</v>
      </c>
      <c r="I12" s="359">
        <v>3.0562059771552299</v>
      </c>
      <c r="J12" s="241">
        <v>324.25299999999999</v>
      </c>
      <c r="K12" s="359">
        <v>2.4160979312142499</v>
      </c>
      <c r="L12" s="241">
        <v>305.72000000000003</v>
      </c>
      <c r="M12" s="359">
        <v>2.9055930892525099</v>
      </c>
      <c r="N12" s="241">
        <v>285.96300000000002</v>
      </c>
      <c r="O12" s="359">
        <v>7.89425593867744</v>
      </c>
      <c r="P12" s="352">
        <v>287.67899999999997</v>
      </c>
      <c r="Q12" s="216">
        <v>1.1011546988977201</v>
      </c>
      <c r="T12" s="318" t="s">
        <v>210</v>
      </c>
      <c r="U12" s="241">
        <v>289.96100000000001</v>
      </c>
      <c r="V12" s="141">
        <v>2.3446115468953002</v>
      </c>
      <c r="W12" s="241">
        <v>302.95800000000003</v>
      </c>
      <c r="X12" s="359">
        <v>1.52859150782984</v>
      </c>
      <c r="Y12" s="241">
        <v>271.02699999999999</v>
      </c>
      <c r="Z12" s="359">
        <v>1.6168885463175999</v>
      </c>
      <c r="AA12" s="241">
        <v>390.49799999999999</v>
      </c>
      <c r="AB12" s="359">
        <v>3.93453455678454</v>
      </c>
      <c r="AC12" s="241">
        <v>325.435</v>
      </c>
      <c r="AD12" s="359">
        <v>2.4849817893880699</v>
      </c>
      <c r="AE12" s="241">
        <v>304.77100000000002</v>
      </c>
      <c r="AF12" s="359">
        <v>3.0008430724521502</v>
      </c>
      <c r="AG12" s="241">
        <v>320.45600000000002</v>
      </c>
      <c r="AH12" s="359">
        <v>7.9831976523343497</v>
      </c>
      <c r="AI12" s="352">
        <v>294.07499999999999</v>
      </c>
      <c r="AJ12" s="216">
        <v>1.1248172738783999</v>
      </c>
    </row>
    <row r="13" spans="1:36" ht="21" customHeight="1">
      <c r="A13" s="318" t="s">
        <v>211</v>
      </c>
      <c r="B13" s="241">
        <v>288.2</v>
      </c>
      <c r="C13" s="141">
        <v>1.8613775007194999</v>
      </c>
      <c r="D13" s="241">
        <v>325.52800000000002</v>
      </c>
      <c r="E13" s="359">
        <v>1.36461385579289</v>
      </c>
      <c r="F13" s="241">
        <v>280.03199999999998</v>
      </c>
      <c r="G13" s="359">
        <v>2.2388380767867502</v>
      </c>
      <c r="H13" s="241">
        <v>443.39299999999997</v>
      </c>
      <c r="I13" s="359">
        <v>3.6127774725267301</v>
      </c>
      <c r="J13" s="241">
        <v>321.15899999999999</v>
      </c>
      <c r="K13" s="359">
        <v>3.1992050148627098</v>
      </c>
      <c r="L13" s="241">
        <v>308.44900000000001</v>
      </c>
      <c r="M13" s="359">
        <v>2.8294680327629198</v>
      </c>
      <c r="N13" s="241">
        <v>255.14099999999999</v>
      </c>
      <c r="O13" s="359">
        <v>6.3235340269172298</v>
      </c>
      <c r="P13" s="352">
        <v>301.25799999999998</v>
      </c>
      <c r="Q13" s="216">
        <v>1.21800813426254</v>
      </c>
      <c r="T13" s="318" t="s">
        <v>211</v>
      </c>
      <c r="U13" s="241">
        <v>300.76</v>
      </c>
      <c r="V13" s="141">
        <v>1.96637354187854</v>
      </c>
      <c r="W13" s="241">
        <v>321.02699999999999</v>
      </c>
      <c r="X13" s="359">
        <v>1.6424773103261801</v>
      </c>
      <c r="Y13" s="241">
        <v>280.96800000000002</v>
      </c>
      <c r="Z13" s="359">
        <v>2.2293467838469998</v>
      </c>
      <c r="AA13" s="241">
        <v>426.15699999999998</v>
      </c>
      <c r="AB13" s="359">
        <v>4.9849013996357101</v>
      </c>
      <c r="AC13" s="241">
        <v>316.137</v>
      </c>
      <c r="AD13" s="359">
        <v>3.93121903523704</v>
      </c>
      <c r="AE13" s="241">
        <v>308.44900000000001</v>
      </c>
      <c r="AF13" s="359">
        <v>2.8294680327629198</v>
      </c>
      <c r="AG13" s="241">
        <v>242.904</v>
      </c>
      <c r="AH13" s="359">
        <v>10.668230049498</v>
      </c>
      <c r="AI13" s="352">
        <v>304.28100000000001</v>
      </c>
      <c r="AJ13" s="216">
        <v>1.25454305393827</v>
      </c>
    </row>
    <row r="14" spans="1:36" ht="21" customHeight="1">
      <c r="A14" s="318" t="s">
        <v>212</v>
      </c>
      <c r="B14" s="241">
        <v>304.81900000000002</v>
      </c>
      <c r="C14" s="141">
        <v>1.88127809173865</v>
      </c>
      <c r="D14" s="241">
        <v>332.59199999999998</v>
      </c>
      <c r="E14" s="359">
        <v>1.8727491962124201</v>
      </c>
      <c r="F14" s="241">
        <v>298.726</v>
      </c>
      <c r="G14" s="359">
        <v>3.33523004016683</v>
      </c>
      <c r="H14" s="241">
        <v>496.91699999999997</v>
      </c>
      <c r="I14" s="359">
        <v>7.7112541717450602</v>
      </c>
      <c r="J14" s="241">
        <v>340.33499999999998</v>
      </c>
      <c r="K14" s="359">
        <v>4.5780643500337597</v>
      </c>
      <c r="L14" s="241" t="s">
        <v>437</v>
      </c>
      <c r="M14" s="359" t="s">
        <v>437</v>
      </c>
      <c r="N14" s="241">
        <v>253.92400000000001</v>
      </c>
      <c r="O14" s="359">
        <v>5.9041267363515901</v>
      </c>
      <c r="P14" s="352">
        <v>318.22899999999998</v>
      </c>
      <c r="Q14" s="216">
        <v>1.5372108752442899</v>
      </c>
      <c r="T14" s="318" t="s">
        <v>212</v>
      </c>
      <c r="U14" s="241">
        <v>319.089</v>
      </c>
      <c r="V14" s="141">
        <v>1.9817366456060801</v>
      </c>
      <c r="W14" s="241">
        <v>328.28399999999999</v>
      </c>
      <c r="X14" s="359">
        <v>2.3757360436081001</v>
      </c>
      <c r="Y14" s="241">
        <v>294.21699999999998</v>
      </c>
      <c r="Z14" s="359">
        <v>3.7887201971576401</v>
      </c>
      <c r="AA14" s="241">
        <v>414.05799999999999</v>
      </c>
      <c r="AB14" s="359">
        <v>8.1785639121186104</v>
      </c>
      <c r="AC14" s="241">
        <v>329.483</v>
      </c>
      <c r="AD14" s="359">
        <v>3.84867825699467</v>
      </c>
      <c r="AE14" s="241" t="s">
        <v>437</v>
      </c>
      <c r="AF14" s="359" t="s">
        <v>437</v>
      </c>
      <c r="AG14" s="241">
        <v>251.98400000000001</v>
      </c>
      <c r="AH14" s="359">
        <v>7.6048424161296904</v>
      </c>
      <c r="AI14" s="352">
        <v>318.91699999999997</v>
      </c>
      <c r="AJ14" s="216">
        <v>1.54506991408132</v>
      </c>
    </row>
    <row r="15" spans="1:36" ht="21" customHeight="1">
      <c r="A15" s="318" t="s">
        <v>213</v>
      </c>
      <c r="B15" s="241">
        <v>303.35199999999998</v>
      </c>
      <c r="C15" s="141">
        <v>2.0651360573567099</v>
      </c>
      <c r="D15" s="241">
        <v>332.92399999999998</v>
      </c>
      <c r="E15" s="359">
        <v>2.5268400490682899</v>
      </c>
      <c r="F15" s="241">
        <v>287.99200000000002</v>
      </c>
      <c r="G15" s="359">
        <v>4.9199842739507798</v>
      </c>
      <c r="H15" s="241">
        <v>583.36400000000003</v>
      </c>
      <c r="I15" s="359">
        <v>8.8874177726762298</v>
      </c>
      <c r="J15" s="241">
        <v>303.02300000000002</v>
      </c>
      <c r="K15" s="359">
        <v>8.2871401374249594</v>
      </c>
      <c r="L15" s="241">
        <v>211.36</v>
      </c>
      <c r="M15" s="359" t="s">
        <v>437</v>
      </c>
      <c r="N15" s="241">
        <v>261.96499999999997</v>
      </c>
      <c r="O15" s="359">
        <v>6.5539224316588998</v>
      </c>
      <c r="P15" s="352">
        <v>313.80900000000003</v>
      </c>
      <c r="Q15" s="216">
        <v>2.1873844325653899</v>
      </c>
      <c r="T15" s="318" t="s">
        <v>213</v>
      </c>
      <c r="U15" s="241">
        <v>315.66399999999999</v>
      </c>
      <c r="V15" s="141">
        <v>2.24087652582562</v>
      </c>
      <c r="W15" s="241">
        <v>330.97300000000001</v>
      </c>
      <c r="X15" s="359">
        <v>3.32329763781703</v>
      </c>
      <c r="Y15" s="241">
        <v>279.54399999999998</v>
      </c>
      <c r="Z15" s="359">
        <v>6.1267505084963902</v>
      </c>
      <c r="AA15" s="241">
        <v>565.49699999999996</v>
      </c>
      <c r="AB15" s="359">
        <v>11.0869955915287</v>
      </c>
      <c r="AC15" s="241">
        <v>266.55399999999997</v>
      </c>
      <c r="AD15" s="359">
        <v>8.2510772239864298</v>
      </c>
      <c r="AE15" s="241">
        <v>211.36</v>
      </c>
      <c r="AF15" s="359" t="s">
        <v>437</v>
      </c>
      <c r="AG15" s="241">
        <v>262.13400000000001</v>
      </c>
      <c r="AH15" s="359">
        <v>9.3043625702632191</v>
      </c>
      <c r="AI15" s="352">
        <v>317.27600000000001</v>
      </c>
      <c r="AJ15" s="216">
        <v>2.0666575471109701</v>
      </c>
    </row>
    <row r="16" spans="1:36" ht="21" customHeight="1">
      <c r="A16" s="318" t="s">
        <v>214</v>
      </c>
      <c r="B16" s="241">
        <v>294.89699999999999</v>
      </c>
      <c r="C16" s="141">
        <v>2.76568547843942</v>
      </c>
      <c r="D16" s="241">
        <v>326.86200000000002</v>
      </c>
      <c r="E16" s="359">
        <v>3.1446035044268301</v>
      </c>
      <c r="F16" s="241">
        <v>294.952</v>
      </c>
      <c r="G16" s="359">
        <v>6.8397309434428397</v>
      </c>
      <c r="H16" s="241">
        <v>445.65100000000001</v>
      </c>
      <c r="I16" s="359">
        <v>23.3729985501895</v>
      </c>
      <c r="J16" s="241">
        <v>370.92</v>
      </c>
      <c r="K16" s="359">
        <v>4.4253028400762204</v>
      </c>
      <c r="L16" s="241" t="s">
        <v>437</v>
      </c>
      <c r="M16" s="359" t="s">
        <v>437</v>
      </c>
      <c r="N16" s="241">
        <v>322.84199999999998</v>
      </c>
      <c r="O16" s="359">
        <v>6.4958133193058201</v>
      </c>
      <c r="P16" s="352">
        <v>305.81900000000002</v>
      </c>
      <c r="Q16" s="216">
        <v>2.1640149231915</v>
      </c>
      <c r="T16" s="318" t="s">
        <v>214</v>
      </c>
      <c r="U16" s="241">
        <v>308.351</v>
      </c>
      <c r="V16" s="141">
        <v>3.4228249435252498</v>
      </c>
      <c r="W16" s="241">
        <v>312.28199999999998</v>
      </c>
      <c r="X16" s="359">
        <v>3.8162224240819902</v>
      </c>
      <c r="Y16" s="241">
        <v>243.696</v>
      </c>
      <c r="Z16" s="359">
        <v>8.1271535698629904</v>
      </c>
      <c r="AA16" s="241">
        <v>385.89499999999998</v>
      </c>
      <c r="AB16" s="359">
        <v>19.642055977150601</v>
      </c>
      <c r="AC16" s="241">
        <v>384.92</v>
      </c>
      <c r="AD16" s="359" t="s">
        <v>437</v>
      </c>
      <c r="AE16" s="241" t="s">
        <v>437</v>
      </c>
      <c r="AF16" s="359" t="s">
        <v>437</v>
      </c>
      <c r="AG16" s="241">
        <v>330.16699999999997</v>
      </c>
      <c r="AH16" s="359">
        <v>11.298461532558401</v>
      </c>
      <c r="AI16" s="352">
        <v>304.39299999999997</v>
      </c>
      <c r="AJ16" s="216">
        <v>2.5893632470776899</v>
      </c>
    </row>
    <row r="17" spans="1:36" ht="21" customHeight="1">
      <c r="A17" s="318" t="s">
        <v>215</v>
      </c>
      <c r="B17" s="241">
        <v>293.68900000000002</v>
      </c>
      <c r="C17" s="141">
        <v>3.3669712739668398</v>
      </c>
      <c r="D17" s="241">
        <v>341.38799999999998</v>
      </c>
      <c r="E17" s="359">
        <v>3.9519680052999999</v>
      </c>
      <c r="F17" s="241">
        <v>309.22699999999998</v>
      </c>
      <c r="G17" s="359">
        <v>15.679480974260899</v>
      </c>
      <c r="H17" s="241">
        <v>702.28</v>
      </c>
      <c r="I17" s="359">
        <v>0.81254652334901101</v>
      </c>
      <c r="J17" s="241">
        <v>366.47300000000001</v>
      </c>
      <c r="K17" s="359">
        <v>11.8322316276191</v>
      </c>
      <c r="L17" s="241" t="s">
        <v>437</v>
      </c>
      <c r="M17" s="359" t="s">
        <v>437</v>
      </c>
      <c r="N17" s="241">
        <v>262.01299999999998</v>
      </c>
      <c r="O17" s="359">
        <v>12.357885934983599</v>
      </c>
      <c r="P17" s="352">
        <v>304.274</v>
      </c>
      <c r="Q17" s="216">
        <v>2.9018242160541599</v>
      </c>
      <c r="T17" s="318" t="s">
        <v>215</v>
      </c>
      <c r="U17" s="241">
        <v>298.05599999999998</v>
      </c>
      <c r="V17" s="141">
        <v>4.00241219354435</v>
      </c>
      <c r="W17" s="241">
        <v>304.33</v>
      </c>
      <c r="X17" s="359">
        <v>6.8807080738266002</v>
      </c>
      <c r="Y17" s="241">
        <v>240.81</v>
      </c>
      <c r="Z17" s="359">
        <v>0.95431960419263295</v>
      </c>
      <c r="AA17" s="241" t="s">
        <v>437</v>
      </c>
      <c r="AB17" s="359" t="s">
        <v>437</v>
      </c>
      <c r="AC17" s="241">
        <v>213.8</v>
      </c>
      <c r="AD17" s="359" t="s">
        <v>437</v>
      </c>
      <c r="AE17" s="241" t="s">
        <v>437</v>
      </c>
      <c r="AF17" s="359" t="s">
        <v>437</v>
      </c>
      <c r="AG17" s="241">
        <v>307.43799999999999</v>
      </c>
      <c r="AH17" s="359">
        <v>12.6585114559406</v>
      </c>
      <c r="AI17" s="352">
        <v>298.18299999999999</v>
      </c>
      <c r="AJ17" s="216">
        <v>3.40858880076865</v>
      </c>
    </row>
    <row r="18" spans="1:36" ht="21" customHeight="1">
      <c r="A18" s="318" t="s">
        <v>216</v>
      </c>
      <c r="B18" s="241">
        <v>278.73099999999999</v>
      </c>
      <c r="C18" s="141">
        <v>4.0769266845027099</v>
      </c>
      <c r="D18" s="241">
        <v>346.11700000000002</v>
      </c>
      <c r="E18" s="359">
        <v>4.8523860659414098</v>
      </c>
      <c r="F18" s="241">
        <v>235.69800000000001</v>
      </c>
      <c r="G18" s="359">
        <v>14.2227120922922</v>
      </c>
      <c r="H18" s="241">
        <v>548.44000000000005</v>
      </c>
      <c r="I18" s="359" t="s">
        <v>437</v>
      </c>
      <c r="J18" s="241">
        <v>487.73</v>
      </c>
      <c r="K18" s="359" t="s">
        <v>437</v>
      </c>
      <c r="L18" s="241" t="s">
        <v>437</v>
      </c>
      <c r="M18" s="359" t="s">
        <v>437</v>
      </c>
      <c r="N18" s="241">
        <v>283.79199999999997</v>
      </c>
      <c r="O18" s="359">
        <v>8.73577113213506</v>
      </c>
      <c r="P18" s="352">
        <v>292.88900000000001</v>
      </c>
      <c r="Q18" s="216">
        <v>3.4696787155105699</v>
      </c>
      <c r="T18" s="318" t="s">
        <v>216</v>
      </c>
      <c r="U18" s="241">
        <v>289.86399999999998</v>
      </c>
      <c r="V18" s="141">
        <v>4.6081398900902704</v>
      </c>
      <c r="W18" s="241">
        <v>352.54399999999998</v>
      </c>
      <c r="X18" s="359">
        <v>8.1590122207689504</v>
      </c>
      <c r="Y18" s="241">
        <v>167.09700000000001</v>
      </c>
      <c r="Z18" s="359">
        <v>7.7775750508527199</v>
      </c>
      <c r="AA18" s="241">
        <v>548.44000000000005</v>
      </c>
      <c r="AB18" s="359" t="s">
        <v>437</v>
      </c>
      <c r="AC18" s="241" t="s">
        <v>437</v>
      </c>
      <c r="AD18" s="359" t="s">
        <v>437</v>
      </c>
      <c r="AE18" s="241" t="s">
        <v>437</v>
      </c>
      <c r="AF18" s="359" t="s">
        <v>437</v>
      </c>
      <c r="AG18" s="241">
        <v>317.45</v>
      </c>
      <c r="AH18" s="359">
        <v>13.3001562150413</v>
      </c>
      <c r="AI18" s="352">
        <v>303.02499999999998</v>
      </c>
      <c r="AJ18" s="216">
        <v>4.2319757481597398</v>
      </c>
    </row>
    <row r="19" spans="1:36" ht="21" customHeight="1">
      <c r="A19" s="318" t="s">
        <v>217</v>
      </c>
      <c r="B19" s="353">
        <v>272.92099999999999</v>
      </c>
      <c r="C19" s="357">
        <v>4.2991760892179203</v>
      </c>
      <c r="D19" s="241">
        <v>312.33800000000002</v>
      </c>
      <c r="E19" s="359">
        <v>4.6924686216360501</v>
      </c>
      <c r="F19" s="241" t="s">
        <v>437</v>
      </c>
      <c r="G19" s="359" t="s">
        <v>437</v>
      </c>
      <c r="H19" s="241" t="s">
        <v>437</v>
      </c>
      <c r="I19" s="359" t="s">
        <v>437</v>
      </c>
      <c r="J19" s="241">
        <v>283.55</v>
      </c>
      <c r="K19" s="359">
        <v>7.4164541253704597</v>
      </c>
      <c r="L19" s="241" t="s">
        <v>437</v>
      </c>
      <c r="M19" s="359" t="s">
        <v>437</v>
      </c>
      <c r="N19" s="241" t="s">
        <v>437</v>
      </c>
      <c r="O19" s="359" t="s">
        <v>437</v>
      </c>
      <c r="P19" s="354">
        <v>278.73399999999998</v>
      </c>
      <c r="Q19" s="362">
        <v>3.6012610914585301</v>
      </c>
      <c r="T19" s="318" t="s">
        <v>217</v>
      </c>
      <c r="U19" s="353">
        <v>270.04899999999998</v>
      </c>
      <c r="V19" s="357">
        <v>6.24710897272021</v>
      </c>
      <c r="W19" s="241">
        <v>360.18599999999998</v>
      </c>
      <c r="X19" s="359">
        <v>5.0167625584869802</v>
      </c>
      <c r="Y19" s="241" t="s">
        <v>437</v>
      </c>
      <c r="Z19" s="359" t="s">
        <v>437</v>
      </c>
      <c r="AA19" s="241" t="s">
        <v>437</v>
      </c>
      <c r="AB19" s="359" t="s">
        <v>437</v>
      </c>
      <c r="AC19" s="241">
        <v>313.29000000000002</v>
      </c>
      <c r="AD19" s="359" t="s">
        <v>437</v>
      </c>
      <c r="AE19" s="241" t="s">
        <v>437</v>
      </c>
      <c r="AF19" s="359" t="s">
        <v>437</v>
      </c>
      <c r="AG19" s="241" t="s">
        <v>437</v>
      </c>
      <c r="AH19" s="359" t="s">
        <v>437</v>
      </c>
      <c r="AI19" s="354">
        <v>280.40800000000002</v>
      </c>
      <c r="AJ19" s="362">
        <v>5.4783139659501501</v>
      </c>
    </row>
    <row r="20" spans="1:36" ht="21" customHeight="1">
      <c r="A20" s="319" t="s">
        <v>218</v>
      </c>
      <c r="B20" s="242">
        <v>259.84500000000003</v>
      </c>
      <c r="C20" s="142">
        <v>3.6970880559063701</v>
      </c>
      <c r="D20" s="242">
        <v>280.23500000000001</v>
      </c>
      <c r="E20" s="360">
        <v>5.9377341632084004</v>
      </c>
      <c r="F20" s="242" t="s">
        <v>437</v>
      </c>
      <c r="G20" s="360" t="s">
        <v>437</v>
      </c>
      <c r="H20" s="242" t="s">
        <v>437</v>
      </c>
      <c r="I20" s="360" t="s">
        <v>437</v>
      </c>
      <c r="J20" s="242" t="s">
        <v>437</v>
      </c>
      <c r="K20" s="360" t="s">
        <v>437</v>
      </c>
      <c r="L20" s="242" t="s">
        <v>437</v>
      </c>
      <c r="M20" s="360" t="s">
        <v>437</v>
      </c>
      <c r="N20" s="242">
        <v>217.23500000000001</v>
      </c>
      <c r="O20" s="360">
        <v>6.99831785647341E-2</v>
      </c>
      <c r="P20" s="355">
        <v>260.87599999999998</v>
      </c>
      <c r="Q20" s="363">
        <v>3.4837265883429098</v>
      </c>
      <c r="T20" s="319" t="s">
        <v>218</v>
      </c>
      <c r="U20" s="242">
        <v>243.35400000000001</v>
      </c>
      <c r="V20" s="142">
        <v>4.8724720409104503</v>
      </c>
      <c r="W20" s="242">
        <v>249.387</v>
      </c>
      <c r="X20" s="360">
        <v>21.0141766970332</v>
      </c>
      <c r="Y20" s="242" t="s">
        <v>437</v>
      </c>
      <c r="Z20" s="360" t="s">
        <v>437</v>
      </c>
      <c r="AA20" s="242" t="s">
        <v>437</v>
      </c>
      <c r="AB20" s="360" t="s">
        <v>437</v>
      </c>
      <c r="AC20" s="242" t="s">
        <v>437</v>
      </c>
      <c r="AD20" s="360" t="s">
        <v>437</v>
      </c>
      <c r="AE20" s="242" t="s">
        <v>437</v>
      </c>
      <c r="AF20" s="360" t="s">
        <v>437</v>
      </c>
      <c r="AG20" s="242">
        <v>217.23500000000001</v>
      </c>
      <c r="AH20" s="360">
        <v>6.99831785647341E-2</v>
      </c>
      <c r="AI20" s="355">
        <v>242.88499999999999</v>
      </c>
      <c r="AJ20" s="363">
        <v>4.6752484062434396</v>
      </c>
    </row>
    <row r="21" spans="1:36" ht="27" customHeight="1">
      <c r="A21" s="364" t="s">
        <v>171</v>
      </c>
      <c r="B21" s="251">
        <v>241.876</v>
      </c>
      <c r="C21" s="217">
        <v>1.23384478809815</v>
      </c>
      <c r="D21" s="251">
        <v>230.80099999999999</v>
      </c>
      <c r="E21" s="338">
        <v>1.31451157585963</v>
      </c>
      <c r="F21" s="251">
        <v>186.75700000000001</v>
      </c>
      <c r="G21" s="217">
        <v>1.1526077949576301</v>
      </c>
      <c r="H21" s="251">
        <v>241.833</v>
      </c>
      <c r="I21" s="217">
        <v>3.3921300275902202</v>
      </c>
      <c r="J21" s="251">
        <v>217.84700000000001</v>
      </c>
      <c r="K21" s="217">
        <v>2.82778135242831</v>
      </c>
      <c r="L21" s="251">
        <v>147.839</v>
      </c>
      <c r="M21" s="217">
        <v>1.95535127452567</v>
      </c>
      <c r="N21" s="251">
        <v>186.21199999999999</v>
      </c>
      <c r="O21" s="338">
        <v>4.1438552226788197</v>
      </c>
      <c r="P21" s="251">
        <v>211.97499999999999</v>
      </c>
      <c r="Q21" s="218">
        <v>0.77972321541990797</v>
      </c>
      <c r="T21" s="364" t="s">
        <v>171</v>
      </c>
      <c r="U21" s="251">
        <v>243.46100000000001</v>
      </c>
      <c r="V21" s="217">
        <v>1.38592800052287</v>
      </c>
      <c r="W21" s="251">
        <v>217.34200000000001</v>
      </c>
      <c r="X21" s="338">
        <v>1.4939190550788799</v>
      </c>
      <c r="Y21" s="251">
        <v>179.423</v>
      </c>
      <c r="Z21" s="217">
        <v>1.2146879265950801</v>
      </c>
      <c r="AA21" s="251">
        <v>203.17699999999999</v>
      </c>
      <c r="AB21" s="217">
        <v>3.7098896727812698</v>
      </c>
      <c r="AC21" s="251">
        <v>197.52500000000001</v>
      </c>
      <c r="AD21" s="217">
        <v>3.4176942880644701</v>
      </c>
      <c r="AE21" s="251">
        <v>144.358</v>
      </c>
      <c r="AF21" s="217">
        <v>2.0220668621492099</v>
      </c>
      <c r="AG21" s="251">
        <v>173.16499999999999</v>
      </c>
      <c r="AH21" s="338">
        <v>4.9615143773360098</v>
      </c>
      <c r="AI21" s="251">
        <v>200.607</v>
      </c>
      <c r="AJ21" s="218">
        <v>0.79752601643688803</v>
      </c>
    </row>
    <row r="22" spans="1:36" ht="10.5" customHeight="1">
      <c r="B22" s="356"/>
      <c r="D22" s="356"/>
      <c r="F22" s="356"/>
      <c r="H22" s="356"/>
      <c r="J22" s="356"/>
      <c r="L22" s="356"/>
      <c r="N22" s="356"/>
      <c r="P22" s="356"/>
      <c r="U22" s="356"/>
      <c r="W22" s="356"/>
      <c r="Y22" s="356"/>
      <c r="AA22" s="356"/>
      <c r="AC22" s="356"/>
      <c r="AE22" s="356"/>
      <c r="AG22" s="356"/>
      <c r="AI22" s="356"/>
    </row>
    <row r="23" spans="1:36" ht="26.25" customHeight="1">
      <c r="A23" s="757" t="s">
        <v>90</v>
      </c>
      <c r="B23" s="732"/>
      <c r="C23" s="732"/>
      <c r="D23" s="732"/>
      <c r="E23" s="732"/>
      <c r="F23" s="732"/>
      <c r="G23" s="732"/>
      <c r="H23" s="732"/>
      <c r="I23" s="732"/>
      <c r="J23" s="732"/>
      <c r="K23" s="732"/>
      <c r="L23" s="732"/>
      <c r="M23" s="732"/>
      <c r="N23" s="732"/>
      <c r="O23" s="732"/>
      <c r="P23" s="732"/>
      <c r="Q23" s="733"/>
      <c r="T23" s="757" t="s">
        <v>90</v>
      </c>
      <c r="U23" s="732"/>
      <c r="V23" s="732"/>
      <c r="W23" s="732"/>
      <c r="X23" s="732"/>
      <c r="Y23" s="732"/>
      <c r="Z23" s="732"/>
      <c r="AA23" s="732"/>
      <c r="AB23" s="732"/>
      <c r="AC23" s="732"/>
      <c r="AD23" s="732"/>
      <c r="AE23" s="732"/>
      <c r="AF23" s="732"/>
      <c r="AG23" s="732"/>
      <c r="AH23" s="732"/>
      <c r="AI23" s="732"/>
      <c r="AJ23" s="733"/>
    </row>
    <row r="24" spans="1:36" ht="15.75" customHeight="1">
      <c r="A24" s="737" t="s">
        <v>220</v>
      </c>
      <c r="B24" s="626" t="s">
        <v>202</v>
      </c>
      <c r="C24" s="653"/>
      <c r="D24" s="653"/>
      <c r="E24" s="653"/>
      <c r="F24" s="653"/>
      <c r="G24" s="653"/>
      <c r="H24" s="653"/>
      <c r="I24" s="653"/>
      <c r="J24" s="653"/>
      <c r="K24" s="653"/>
      <c r="L24" s="653"/>
      <c r="M24" s="653"/>
      <c r="N24" s="653"/>
      <c r="O24" s="653"/>
      <c r="P24" s="653"/>
      <c r="Q24" s="740"/>
      <c r="T24" s="737" t="s">
        <v>220</v>
      </c>
      <c r="U24" s="626" t="s">
        <v>202</v>
      </c>
      <c r="V24" s="653"/>
      <c r="W24" s="653"/>
      <c r="X24" s="653"/>
      <c r="Y24" s="653"/>
      <c r="Z24" s="653"/>
      <c r="AA24" s="653"/>
      <c r="AB24" s="653"/>
      <c r="AC24" s="653"/>
      <c r="AD24" s="653"/>
      <c r="AE24" s="653"/>
      <c r="AF24" s="653"/>
      <c r="AG24" s="653"/>
      <c r="AH24" s="653"/>
      <c r="AI24" s="653"/>
      <c r="AJ24" s="740"/>
    </row>
    <row r="25" spans="1:36" ht="15.75" customHeight="1">
      <c r="A25" s="738"/>
      <c r="B25" s="741" t="s">
        <v>83</v>
      </c>
      <c r="C25" s="743"/>
      <c r="D25" s="741" t="s">
        <v>84</v>
      </c>
      <c r="E25" s="742"/>
      <c r="F25" s="741" t="s">
        <v>85</v>
      </c>
      <c r="G25" s="743"/>
      <c r="H25" s="741" t="s">
        <v>86</v>
      </c>
      <c r="I25" s="743"/>
      <c r="J25" s="741" t="s">
        <v>87</v>
      </c>
      <c r="K25" s="743"/>
      <c r="L25" s="741" t="s">
        <v>88</v>
      </c>
      <c r="M25" s="743"/>
      <c r="N25" s="741" t="s">
        <v>89</v>
      </c>
      <c r="O25" s="743"/>
      <c r="P25" s="741" t="s">
        <v>94</v>
      </c>
      <c r="Q25" s="746"/>
      <c r="T25" s="738"/>
      <c r="U25" s="741" t="s">
        <v>83</v>
      </c>
      <c r="V25" s="743"/>
      <c r="W25" s="741" t="s">
        <v>84</v>
      </c>
      <c r="X25" s="742"/>
      <c r="Y25" s="741" t="s">
        <v>85</v>
      </c>
      <c r="Z25" s="743"/>
      <c r="AA25" s="741" t="s">
        <v>86</v>
      </c>
      <c r="AB25" s="743"/>
      <c r="AC25" s="741" t="s">
        <v>87</v>
      </c>
      <c r="AD25" s="743"/>
      <c r="AE25" s="741" t="s">
        <v>88</v>
      </c>
      <c r="AF25" s="743"/>
      <c r="AG25" s="741" t="s">
        <v>89</v>
      </c>
      <c r="AH25" s="743"/>
      <c r="AI25" s="741" t="s">
        <v>94</v>
      </c>
      <c r="AJ25" s="746"/>
    </row>
    <row r="26" spans="1:36" s="574" customFormat="1" ht="27" customHeight="1">
      <c r="A26" s="739"/>
      <c r="B26" s="348" t="s">
        <v>254</v>
      </c>
      <c r="C26" s="321" t="s">
        <v>219</v>
      </c>
      <c r="D26" s="348" t="s">
        <v>254</v>
      </c>
      <c r="E26" s="321" t="s">
        <v>219</v>
      </c>
      <c r="F26" s="348" t="s">
        <v>254</v>
      </c>
      <c r="G26" s="321" t="s">
        <v>219</v>
      </c>
      <c r="H26" s="348" t="s">
        <v>254</v>
      </c>
      <c r="I26" s="321" t="s">
        <v>219</v>
      </c>
      <c r="J26" s="348" t="s">
        <v>254</v>
      </c>
      <c r="K26" s="321" t="s">
        <v>219</v>
      </c>
      <c r="L26" s="348" t="s">
        <v>254</v>
      </c>
      <c r="M26" s="321" t="s">
        <v>219</v>
      </c>
      <c r="N26" s="348" t="s">
        <v>254</v>
      </c>
      <c r="O26" s="321" t="s">
        <v>219</v>
      </c>
      <c r="P26" s="348" t="s">
        <v>254</v>
      </c>
      <c r="Q26" s="345" t="s">
        <v>219</v>
      </c>
      <c r="T26" s="739"/>
      <c r="U26" s="348" t="s">
        <v>254</v>
      </c>
      <c r="V26" s="321" t="s">
        <v>219</v>
      </c>
      <c r="W26" s="348" t="s">
        <v>254</v>
      </c>
      <c r="X26" s="321" t="s">
        <v>219</v>
      </c>
      <c r="Y26" s="348" t="s">
        <v>254</v>
      </c>
      <c r="Z26" s="321" t="s">
        <v>219</v>
      </c>
      <c r="AA26" s="348" t="s">
        <v>254</v>
      </c>
      <c r="AB26" s="321" t="s">
        <v>219</v>
      </c>
      <c r="AC26" s="348" t="s">
        <v>254</v>
      </c>
      <c r="AD26" s="321" t="s">
        <v>219</v>
      </c>
      <c r="AE26" s="348" t="s">
        <v>254</v>
      </c>
      <c r="AF26" s="321" t="s">
        <v>219</v>
      </c>
      <c r="AG26" s="348" t="s">
        <v>254</v>
      </c>
      <c r="AH26" s="321" t="s">
        <v>219</v>
      </c>
      <c r="AI26" s="348" t="s">
        <v>254</v>
      </c>
      <c r="AJ26" s="345" t="s">
        <v>219</v>
      </c>
    </row>
    <row r="27" spans="1:36" ht="21" customHeight="1">
      <c r="A27" s="317" t="s">
        <v>204</v>
      </c>
      <c r="B27" s="350">
        <v>5.3419999999999996</v>
      </c>
      <c r="C27" s="140">
        <v>12.8358480648275</v>
      </c>
      <c r="D27" s="350">
        <v>7.0650000000000004</v>
      </c>
      <c r="E27" s="358">
        <v>7.5834544050133799</v>
      </c>
      <c r="F27" s="350">
        <v>6.0709999999999997</v>
      </c>
      <c r="G27" s="358">
        <v>11.659259971500701</v>
      </c>
      <c r="H27" s="350">
        <v>10.013</v>
      </c>
      <c r="I27" s="358">
        <v>20.526962126671901</v>
      </c>
      <c r="J27" s="350">
        <v>15.678000000000001</v>
      </c>
      <c r="K27" s="358">
        <v>18.867065963272399</v>
      </c>
      <c r="L27" s="350">
        <v>17.378</v>
      </c>
      <c r="M27" s="358">
        <v>17.8139615723071</v>
      </c>
      <c r="N27" s="350">
        <v>11.048</v>
      </c>
      <c r="O27" s="358">
        <v>21.535251476906101</v>
      </c>
      <c r="P27" s="351">
        <v>8.4019999999999992</v>
      </c>
      <c r="Q27" s="361">
        <v>6.5569746550505901</v>
      </c>
      <c r="T27" s="317" t="s">
        <v>204</v>
      </c>
      <c r="U27" s="350">
        <v>5.4109999999999996</v>
      </c>
      <c r="V27" s="140">
        <v>13.438014645231201</v>
      </c>
      <c r="W27" s="350">
        <v>7.0519999999999996</v>
      </c>
      <c r="X27" s="358">
        <v>7.6915504547941698</v>
      </c>
      <c r="Y27" s="350">
        <v>6.117</v>
      </c>
      <c r="Z27" s="358">
        <v>11.966998503166</v>
      </c>
      <c r="AA27" s="350">
        <v>8.6289999999999996</v>
      </c>
      <c r="AB27" s="358">
        <v>22.606252467008002</v>
      </c>
      <c r="AC27" s="350">
        <v>16.646999999999998</v>
      </c>
      <c r="AD27" s="358">
        <v>19.1201447697715</v>
      </c>
      <c r="AE27" s="350">
        <v>17.806000000000001</v>
      </c>
      <c r="AF27" s="358">
        <v>18.386123072157599</v>
      </c>
      <c r="AG27" s="350">
        <v>13.744</v>
      </c>
      <c r="AH27" s="358">
        <v>6.7950166274471604</v>
      </c>
      <c r="AI27" s="351">
        <v>8.4139999999999997</v>
      </c>
      <c r="AJ27" s="361">
        <v>6.8139238909661399</v>
      </c>
    </row>
    <row r="28" spans="1:36" ht="21" customHeight="1">
      <c r="A28" s="318" t="s">
        <v>205</v>
      </c>
      <c r="B28" s="241">
        <v>43.607999999999997</v>
      </c>
      <c r="C28" s="141">
        <v>7.8250440489910398</v>
      </c>
      <c r="D28" s="241">
        <v>63.787999999999997</v>
      </c>
      <c r="E28" s="359">
        <v>5.5144157306411703</v>
      </c>
      <c r="F28" s="241">
        <v>69.283000000000001</v>
      </c>
      <c r="G28" s="359">
        <v>4.88657129504357</v>
      </c>
      <c r="H28" s="241">
        <v>125.43899999999999</v>
      </c>
      <c r="I28" s="359">
        <v>6.2909341144938304</v>
      </c>
      <c r="J28" s="241">
        <v>104.176</v>
      </c>
      <c r="K28" s="359">
        <v>9.2796826188419193</v>
      </c>
      <c r="L28" s="241">
        <v>112.57899999999999</v>
      </c>
      <c r="M28" s="359">
        <v>5.7168524067388802</v>
      </c>
      <c r="N28" s="241">
        <v>50.878999999999998</v>
      </c>
      <c r="O28" s="359">
        <v>22.085183720182901</v>
      </c>
      <c r="P28" s="352">
        <v>70.984999999999999</v>
      </c>
      <c r="Q28" s="216">
        <v>3.33760612122212</v>
      </c>
      <c r="T28" s="318" t="s">
        <v>205</v>
      </c>
      <c r="U28" s="241">
        <v>46.021999999999998</v>
      </c>
      <c r="V28" s="141">
        <v>8.0516967151031302</v>
      </c>
      <c r="W28" s="241">
        <v>61.798000000000002</v>
      </c>
      <c r="X28" s="359">
        <v>5.9417928432314602</v>
      </c>
      <c r="Y28" s="241">
        <v>71.69</v>
      </c>
      <c r="Z28" s="359">
        <v>4.7645379543147897</v>
      </c>
      <c r="AA28" s="241">
        <v>126.196</v>
      </c>
      <c r="AB28" s="359">
        <v>6.93032148162124</v>
      </c>
      <c r="AC28" s="241">
        <v>104.55800000000001</v>
      </c>
      <c r="AD28" s="359">
        <v>11.298035595751699</v>
      </c>
      <c r="AE28" s="241">
        <v>114.937</v>
      </c>
      <c r="AF28" s="359">
        <v>6.1003301183680003</v>
      </c>
      <c r="AG28" s="241">
        <v>51.006999999999998</v>
      </c>
      <c r="AH28" s="359">
        <v>26.905883140067299</v>
      </c>
      <c r="AI28" s="352">
        <v>71.715000000000003</v>
      </c>
      <c r="AJ28" s="216">
        <v>3.4070686825408498</v>
      </c>
    </row>
    <row r="29" spans="1:36" ht="21" customHeight="1">
      <c r="A29" s="318" t="s">
        <v>206</v>
      </c>
      <c r="B29" s="241">
        <v>103.831</v>
      </c>
      <c r="C29" s="141">
        <v>6.1109776966284297</v>
      </c>
      <c r="D29" s="241">
        <v>160.03299999999999</v>
      </c>
      <c r="E29" s="359">
        <v>3.8735988557446399</v>
      </c>
      <c r="F29" s="241">
        <v>131.273</v>
      </c>
      <c r="G29" s="359">
        <v>2.6646322676378298</v>
      </c>
      <c r="H29" s="241">
        <v>189.678</v>
      </c>
      <c r="I29" s="359">
        <v>4.0653122093212204</v>
      </c>
      <c r="J29" s="241">
        <v>185.00200000000001</v>
      </c>
      <c r="K29" s="359">
        <v>3.9955176315658099</v>
      </c>
      <c r="L29" s="241">
        <v>194.40899999999999</v>
      </c>
      <c r="M29" s="359">
        <v>2.87751878618699</v>
      </c>
      <c r="N29" s="241">
        <v>153.21799999999999</v>
      </c>
      <c r="O29" s="359">
        <v>4.5638312675900501</v>
      </c>
      <c r="P29" s="352">
        <v>140.44499999999999</v>
      </c>
      <c r="Q29" s="216">
        <v>2.1876717856441501</v>
      </c>
      <c r="T29" s="318" t="s">
        <v>206</v>
      </c>
      <c r="U29" s="241">
        <v>106.76300000000001</v>
      </c>
      <c r="V29" s="141">
        <v>6.6980528964697204</v>
      </c>
      <c r="W29" s="241">
        <v>157.35499999999999</v>
      </c>
      <c r="X29" s="359">
        <v>4.0861364612634201</v>
      </c>
      <c r="Y29" s="241">
        <v>133.32599999999999</v>
      </c>
      <c r="Z29" s="359">
        <v>2.7943299836665298</v>
      </c>
      <c r="AA29" s="241">
        <v>189.61799999999999</v>
      </c>
      <c r="AB29" s="359">
        <v>4.5035069284514497</v>
      </c>
      <c r="AC29" s="241">
        <v>179.84700000000001</v>
      </c>
      <c r="AD29" s="359">
        <v>3.7494195975108902</v>
      </c>
      <c r="AE29" s="241">
        <v>190.62200000000001</v>
      </c>
      <c r="AF29" s="359">
        <v>3.3612197972987801</v>
      </c>
      <c r="AG29" s="241">
        <v>157.34100000000001</v>
      </c>
      <c r="AH29" s="359">
        <v>6.1019171583917604</v>
      </c>
      <c r="AI29" s="352">
        <v>141.03</v>
      </c>
      <c r="AJ29" s="216">
        <v>2.4043770373477802</v>
      </c>
    </row>
    <row r="30" spans="1:36" ht="21" customHeight="1">
      <c r="A30" s="318" t="s">
        <v>207</v>
      </c>
      <c r="B30" s="241">
        <v>136.37700000000001</v>
      </c>
      <c r="C30" s="141">
        <v>6.2142991716743996</v>
      </c>
      <c r="D30" s="241">
        <v>227.23599999999999</v>
      </c>
      <c r="E30" s="359">
        <v>2.3627739981139002</v>
      </c>
      <c r="F30" s="241">
        <v>177.55</v>
      </c>
      <c r="G30" s="359">
        <v>2.4962922530982099</v>
      </c>
      <c r="H30" s="241">
        <v>301.721</v>
      </c>
      <c r="I30" s="359">
        <v>6.2659652941436699</v>
      </c>
      <c r="J30" s="241">
        <v>246.71899999999999</v>
      </c>
      <c r="K30" s="359">
        <v>4.9859975906435503</v>
      </c>
      <c r="L30" s="241">
        <v>227.73</v>
      </c>
      <c r="M30" s="359">
        <v>3.1129923446586898</v>
      </c>
      <c r="N30" s="241">
        <v>196.102</v>
      </c>
      <c r="O30" s="359">
        <v>11.3457529893742</v>
      </c>
      <c r="P30" s="352">
        <v>191.23</v>
      </c>
      <c r="Q30" s="216">
        <v>2.01858782111483</v>
      </c>
      <c r="T30" s="318" t="s">
        <v>207</v>
      </c>
      <c r="U30" s="241">
        <v>147.755</v>
      </c>
      <c r="V30" s="141">
        <v>6.5975432763761299</v>
      </c>
      <c r="W30" s="241">
        <v>223.733</v>
      </c>
      <c r="X30" s="359">
        <v>2.75573069529149</v>
      </c>
      <c r="Y30" s="241">
        <v>182.119</v>
      </c>
      <c r="Z30" s="359">
        <v>2.5398292342203899</v>
      </c>
      <c r="AA30" s="241">
        <v>294.27800000000002</v>
      </c>
      <c r="AB30" s="359">
        <v>6.8063001494580604</v>
      </c>
      <c r="AC30" s="241">
        <v>263.45499999999998</v>
      </c>
      <c r="AD30" s="359">
        <v>4.1145110196970798</v>
      </c>
      <c r="AE30" s="241">
        <v>227.92699999999999</v>
      </c>
      <c r="AF30" s="359">
        <v>3.6775342785225198</v>
      </c>
      <c r="AG30" s="241">
        <v>196.102</v>
      </c>
      <c r="AH30" s="359">
        <v>11.3457529893742</v>
      </c>
      <c r="AI30" s="352">
        <v>195.2</v>
      </c>
      <c r="AJ30" s="216">
        <v>2.2415831058527198</v>
      </c>
    </row>
    <row r="31" spans="1:36" ht="21" customHeight="1">
      <c r="A31" s="318" t="s">
        <v>208</v>
      </c>
      <c r="B31" s="241">
        <v>166.65600000000001</v>
      </c>
      <c r="C31" s="141">
        <v>5.2892291132973899</v>
      </c>
      <c r="D31" s="241">
        <v>273.79000000000002</v>
      </c>
      <c r="E31" s="359">
        <v>1.63917165392423</v>
      </c>
      <c r="F31" s="241">
        <v>208.32599999999999</v>
      </c>
      <c r="G31" s="359">
        <v>2.89375890732618</v>
      </c>
      <c r="H31" s="241">
        <v>409.13299999999998</v>
      </c>
      <c r="I31" s="359">
        <v>6.4428891047092698</v>
      </c>
      <c r="J31" s="241">
        <v>264.14</v>
      </c>
      <c r="K31" s="359">
        <v>6.2771153490345402</v>
      </c>
      <c r="L31" s="241">
        <v>258.42099999999999</v>
      </c>
      <c r="M31" s="359">
        <v>3.4328210298500399</v>
      </c>
      <c r="N31" s="241">
        <v>308.36500000000001</v>
      </c>
      <c r="O31" s="359">
        <v>5.5769609410522998</v>
      </c>
      <c r="P31" s="352">
        <v>229.86199999999999</v>
      </c>
      <c r="Q31" s="216">
        <v>1.8461379420590001</v>
      </c>
      <c r="T31" s="318" t="s">
        <v>208</v>
      </c>
      <c r="U31" s="241">
        <v>194.81899999999999</v>
      </c>
      <c r="V31" s="141">
        <v>5.5083955742628197</v>
      </c>
      <c r="W31" s="241">
        <v>272.07600000000002</v>
      </c>
      <c r="X31" s="359">
        <v>1.8254673705347599</v>
      </c>
      <c r="Y31" s="241">
        <v>213.50899999999999</v>
      </c>
      <c r="Z31" s="359">
        <v>3.3923410148890301</v>
      </c>
      <c r="AA31" s="241">
        <v>407.625</v>
      </c>
      <c r="AB31" s="359">
        <v>8.2332303397034199</v>
      </c>
      <c r="AC31" s="241">
        <v>287.98200000000003</v>
      </c>
      <c r="AD31" s="359">
        <v>4.3703018823812796</v>
      </c>
      <c r="AE31" s="241">
        <v>250.05099999999999</v>
      </c>
      <c r="AF31" s="359">
        <v>4.7511275091405398</v>
      </c>
      <c r="AG31" s="241">
        <v>290.84300000000002</v>
      </c>
      <c r="AH31" s="359">
        <v>1.3577063949066099</v>
      </c>
      <c r="AI31" s="352">
        <v>239.99199999999999</v>
      </c>
      <c r="AJ31" s="216">
        <v>2.0467564556315199</v>
      </c>
    </row>
    <row r="32" spans="1:36" ht="21" customHeight="1">
      <c r="A32" s="318" t="s">
        <v>209</v>
      </c>
      <c r="B32" s="241">
        <v>208.55799999999999</v>
      </c>
      <c r="C32" s="141">
        <v>3.82023987929764</v>
      </c>
      <c r="D32" s="241">
        <v>298.60199999999998</v>
      </c>
      <c r="E32" s="359">
        <v>1.87621519309856</v>
      </c>
      <c r="F32" s="241">
        <v>230.73599999999999</v>
      </c>
      <c r="G32" s="359">
        <v>2.9526847207915798</v>
      </c>
      <c r="H32" s="241">
        <v>369.47500000000002</v>
      </c>
      <c r="I32" s="359">
        <v>4.5533937502841697</v>
      </c>
      <c r="J32" s="241">
        <v>319.84500000000003</v>
      </c>
      <c r="K32" s="359">
        <v>3.0465914129787901</v>
      </c>
      <c r="L32" s="241">
        <v>294.66699999999997</v>
      </c>
      <c r="M32" s="359">
        <v>3.2309920453334602</v>
      </c>
      <c r="N32" s="241">
        <v>221.626</v>
      </c>
      <c r="O32" s="359">
        <v>7.7987118415848</v>
      </c>
      <c r="P32" s="352">
        <v>251.91499999999999</v>
      </c>
      <c r="Q32" s="216">
        <v>1.80874371287965</v>
      </c>
      <c r="T32" s="318" t="s">
        <v>209</v>
      </c>
      <c r="U32" s="241">
        <v>230.851</v>
      </c>
      <c r="V32" s="141">
        <v>3.55070000925486</v>
      </c>
      <c r="W32" s="241">
        <v>296.13200000000001</v>
      </c>
      <c r="X32" s="359">
        <v>2.2738996613587901</v>
      </c>
      <c r="Y32" s="241">
        <v>235.83799999999999</v>
      </c>
      <c r="Z32" s="359">
        <v>3.3059257225479399</v>
      </c>
      <c r="AA32" s="241">
        <v>368.30200000000002</v>
      </c>
      <c r="AB32" s="359">
        <v>4.9206994877860204</v>
      </c>
      <c r="AC32" s="241">
        <v>325.25900000000001</v>
      </c>
      <c r="AD32" s="359">
        <v>4.7864234822116201</v>
      </c>
      <c r="AE32" s="241">
        <v>292.18200000000002</v>
      </c>
      <c r="AF32" s="359">
        <v>3.9471064622337302</v>
      </c>
      <c r="AG32" s="241">
        <v>193.8</v>
      </c>
      <c r="AH32" s="359" t="s">
        <v>437</v>
      </c>
      <c r="AI32" s="352">
        <v>260.63799999999998</v>
      </c>
      <c r="AJ32" s="216">
        <v>1.91402956688558</v>
      </c>
    </row>
    <row r="33" spans="1:36" ht="21" customHeight="1">
      <c r="A33" s="318" t="s">
        <v>210</v>
      </c>
      <c r="B33" s="241">
        <v>243.31299999999999</v>
      </c>
      <c r="C33" s="141">
        <v>3.34925436321006</v>
      </c>
      <c r="D33" s="241">
        <v>310.90100000000001</v>
      </c>
      <c r="E33" s="359">
        <v>2.01472952836414</v>
      </c>
      <c r="F33" s="241">
        <v>270.767</v>
      </c>
      <c r="G33" s="359">
        <v>2.72136109094046</v>
      </c>
      <c r="H33" s="241">
        <v>428.49</v>
      </c>
      <c r="I33" s="359">
        <v>3.8061148343550699</v>
      </c>
      <c r="J33" s="241">
        <v>335.25599999999997</v>
      </c>
      <c r="K33" s="359">
        <v>3.2807934040542102</v>
      </c>
      <c r="L33" s="241">
        <v>275.928</v>
      </c>
      <c r="M33" s="359">
        <v>6.3625644877807304</v>
      </c>
      <c r="N33" s="241">
        <v>221.28</v>
      </c>
      <c r="O33" s="359">
        <v>13.0856935509712</v>
      </c>
      <c r="P33" s="352">
        <v>279.56099999999998</v>
      </c>
      <c r="Q33" s="216">
        <v>1.88351296398575</v>
      </c>
      <c r="T33" s="318" t="s">
        <v>210</v>
      </c>
      <c r="U33" s="241">
        <v>277.64999999999998</v>
      </c>
      <c r="V33" s="141">
        <v>3.6378419535718902</v>
      </c>
      <c r="W33" s="241">
        <v>306.524</v>
      </c>
      <c r="X33" s="359">
        <v>2.3178281647825498</v>
      </c>
      <c r="Y33" s="241">
        <v>275.97899999999998</v>
      </c>
      <c r="Z33" s="359">
        <v>3.0038919194178799</v>
      </c>
      <c r="AA33" s="241">
        <v>407.94900000000001</v>
      </c>
      <c r="AB33" s="359">
        <v>6.4296546530846896</v>
      </c>
      <c r="AC33" s="241">
        <v>345.01600000000002</v>
      </c>
      <c r="AD33" s="359">
        <v>2.9294068576315002</v>
      </c>
      <c r="AE33" s="241">
        <v>258.2</v>
      </c>
      <c r="AF33" s="359">
        <v>7.2483918070161897</v>
      </c>
      <c r="AG33" s="241" t="s">
        <v>437</v>
      </c>
      <c r="AH33" s="359" t="s">
        <v>437</v>
      </c>
      <c r="AI33" s="352">
        <v>291.916</v>
      </c>
      <c r="AJ33" s="216">
        <v>2.0239424565842401</v>
      </c>
    </row>
    <row r="34" spans="1:36" ht="21" customHeight="1">
      <c r="A34" s="318" t="s">
        <v>211</v>
      </c>
      <c r="B34" s="241">
        <v>278.06400000000002</v>
      </c>
      <c r="C34" s="141">
        <v>2.71189887515686</v>
      </c>
      <c r="D34" s="241">
        <v>332.42099999999999</v>
      </c>
      <c r="E34" s="359">
        <v>1.90215531515598</v>
      </c>
      <c r="F34" s="241">
        <v>280.726</v>
      </c>
      <c r="G34" s="359">
        <v>3.5845039528726699</v>
      </c>
      <c r="H34" s="241">
        <v>461.14800000000002</v>
      </c>
      <c r="I34" s="359">
        <v>3.7250796951313401</v>
      </c>
      <c r="J34" s="241">
        <v>323.392</v>
      </c>
      <c r="K34" s="359">
        <v>5.3447135941779402</v>
      </c>
      <c r="L34" s="241">
        <v>325.25</v>
      </c>
      <c r="M34" s="359" t="s">
        <v>437</v>
      </c>
      <c r="N34" s="241">
        <v>259.63200000000001</v>
      </c>
      <c r="O34" s="359">
        <v>7.4291103166185497</v>
      </c>
      <c r="P34" s="352">
        <v>300.24200000000002</v>
      </c>
      <c r="Q34" s="216">
        <v>1.84764245220515</v>
      </c>
      <c r="T34" s="318" t="s">
        <v>211</v>
      </c>
      <c r="U34" s="241">
        <v>294.35300000000001</v>
      </c>
      <c r="V34" s="141">
        <v>3.05631230759725</v>
      </c>
      <c r="W34" s="241">
        <v>323.56900000000002</v>
      </c>
      <c r="X34" s="359">
        <v>2.6477463022270298</v>
      </c>
      <c r="Y34" s="241">
        <v>281.363</v>
      </c>
      <c r="Z34" s="359">
        <v>3.9254546457926298</v>
      </c>
      <c r="AA34" s="241">
        <v>435.858</v>
      </c>
      <c r="AB34" s="359">
        <v>5.8075173184611399</v>
      </c>
      <c r="AC34" s="241">
        <v>333.38900000000001</v>
      </c>
      <c r="AD34" s="359">
        <v>8.2242239014781102</v>
      </c>
      <c r="AE34" s="241">
        <v>325.25</v>
      </c>
      <c r="AF34" s="359" t="s">
        <v>437</v>
      </c>
      <c r="AG34" s="241" t="s">
        <v>437</v>
      </c>
      <c r="AH34" s="359" t="s">
        <v>437</v>
      </c>
      <c r="AI34" s="352">
        <v>303.66699999999997</v>
      </c>
      <c r="AJ34" s="216">
        <v>2.04824223313007</v>
      </c>
    </row>
    <row r="35" spans="1:36" ht="21" customHeight="1">
      <c r="A35" s="318" t="s">
        <v>212</v>
      </c>
      <c r="B35" s="241">
        <v>298.08600000000001</v>
      </c>
      <c r="C35" s="141">
        <v>2.6370564475984599</v>
      </c>
      <c r="D35" s="241">
        <v>344.11700000000002</v>
      </c>
      <c r="E35" s="359">
        <v>2.60815669820277</v>
      </c>
      <c r="F35" s="241">
        <v>314.80200000000002</v>
      </c>
      <c r="G35" s="359">
        <v>4.5761047479900503</v>
      </c>
      <c r="H35" s="241">
        <v>520.96199999999999</v>
      </c>
      <c r="I35" s="359">
        <v>10.331312484297801</v>
      </c>
      <c r="J35" s="241">
        <v>347.89499999999998</v>
      </c>
      <c r="K35" s="359">
        <v>7.7842017931858098</v>
      </c>
      <c r="L35" s="241" t="s">
        <v>437</v>
      </c>
      <c r="M35" s="359" t="s">
        <v>437</v>
      </c>
      <c r="N35" s="241">
        <v>251.26300000000001</v>
      </c>
      <c r="O35" s="359">
        <v>6.4176368055117496</v>
      </c>
      <c r="P35" s="352">
        <v>319.40699999999998</v>
      </c>
      <c r="Q35" s="216">
        <v>2.2602997309236201</v>
      </c>
      <c r="T35" s="318" t="s">
        <v>212</v>
      </c>
      <c r="U35" s="241">
        <v>318.99700000000001</v>
      </c>
      <c r="V35" s="141">
        <v>2.9685526592127101</v>
      </c>
      <c r="W35" s="241">
        <v>351.41699999999997</v>
      </c>
      <c r="X35" s="359">
        <v>3.8023929158749201</v>
      </c>
      <c r="Y35" s="241">
        <v>322.22500000000002</v>
      </c>
      <c r="Z35" s="359">
        <v>5.8025762813643196</v>
      </c>
      <c r="AA35" s="241">
        <v>391.92</v>
      </c>
      <c r="AB35" s="359">
        <v>15.105872600003</v>
      </c>
      <c r="AC35" s="241">
        <v>354.93</v>
      </c>
      <c r="AD35" s="359">
        <v>7.5879672685694404</v>
      </c>
      <c r="AE35" s="241" t="s">
        <v>437</v>
      </c>
      <c r="AF35" s="359" t="s">
        <v>437</v>
      </c>
      <c r="AG35" s="241">
        <v>241.09</v>
      </c>
      <c r="AH35" s="359">
        <v>1.70404844609641</v>
      </c>
      <c r="AI35" s="352">
        <v>325.79199999999997</v>
      </c>
      <c r="AJ35" s="216">
        <v>2.37584240139712</v>
      </c>
    </row>
    <row r="36" spans="1:36" ht="21" customHeight="1">
      <c r="A36" s="318" t="s">
        <v>213</v>
      </c>
      <c r="B36" s="241">
        <v>301.93799999999999</v>
      </c>
      <c r="C36" s="141">
        <v>2.73930314535483</v>
      </c>
      <c r="D36" s="241">
        <v>334.27600000000001</v>
      </c>
      <c r="E36" s="359">
        <v>2.8500992376173402</v>
      </c>
      <c r="F36" s="241">
        <v>294.45800000000003</v>
      </c>
      <c r="G36" s="359">
        <v>6.6242424324239497</v>
      </c>
      <c r="H36" s="241">
        <v>599.11800000000005</v>
      </c>
      <c r="I36" s="359">
        <v>10.9203772096284</v>
      </c>
      <c r="J36" s="241">
        <v>315.548</v>
      </c>
      <c r="K36" s="359">
        <v>11.6127652893689</v>
      </c>
      <c r="L36" s="241">
        <v>211.36</v>
      </c>
      <c r="M36" s="359" t="s">
        <v>437</v>
      </c>
      <c r="N36" s="241">
        <v>253.98</v>
      </c>
      <c r="O36" s="359">
        <v>7.3865176457217396</v>
      </c>
      <c r="P36" s="352">
        <v>314.697</v>
      </c>
      <c r="Q36" s="216">
        <v>3.0344294340099101</v>
      </c>
      <c r="T36" s="318" t="s">
        <v>213</v>
      </c>
      <c r="U36" s="241">
        <v>326.82499999999999</v>
      </c>
      <c r="V36" s="141">
        <v>3.1616871938446902</v>
      </c>
      <c r="W36" s="241">
        <v>328.005</v>
      </c>
      <c r="X36" s="359">
        <v>4.96737716529032</v>
      </c>
      <c r="Y36" s="241">
        <v>282.87</v>
      </c>
      <c r="Z36" s="359">
        <v>10.747465944585599</v>
      </c>
      <c r="AA36" s="241">
        <v>487.661</v>
      </c>
      <c r="AB36" s="359">
        <v>21.023238563288601</v>
      </c>
      <c r="AC36" s="241">
        <v>245.18</v>
      </c>
      <c r="AD36" s="359">
        <v>14.945049922949201</v>
      </c>
      <c r="AE36" s="241">
        <v>211.36</v>
      </c>
      <c r="AF36" s="359" t="s">
        <v>437</v>
      </c>
      <c r="AG36" s="241">
        <v>198.82</v>
      </c>
      <c r="AH36" s="359" t="s">
        <v>437</v>
      </c>
      <c r="AI36" s="352">
        <v>323.26100000000002</v>
      </c>
      <c r="AJ36" s="216">
        <v>2.8730362336658799</v>
      </c>
    </row>
    <row r="37" spans="1:36" ht="21" customHeight="1">
      <c r="A37" s="318" t="s">
        <v>214</v>
      </c>
      <c r="B37" s="241">
        <v>287.24900000000002</v>
      </c>
      <c r="C37" s="141">
        <v>3.74167302696419</v>
      </c>
      <c r="D37" s="241">
        <v>328.803</v>
      </c>
      <c r="E37" s="359">
        <v>4.49144529814801</v>
      </c>
      <c r="F37" s="241">
        <v>319.63799999999998</v>
      </c>
      <c r="G37" s="359">
        <v>9.1780590181271897</v>
      </c>
      <c r="H37" s="241">
        <v>578.47799999999995</v>
      </c>
      <c r="I37" s="359">
        <v>19.138822301079401</v>
      </c>
      <c r="J37" s="241">
        <v>370.92</v>
      </c>
      <c r="K37" s="359">
        <v>4.4253028400762204</v>
      </c>
      <c r="L37" s="241" t="s">
        <v>437</v>
      </c>
      <c r="M37" s="359" t="s">
        <v>437</v>
      </c>
      <c r="N37" s="241">
        <v>341.58800000000002</v>
      </c>
      <c r="O37" s="359">
        <v>19.6555582454098</v>
      </c>
      <c r="P37" s="352">
        <v>305.24799999999999</v>
      </c>
      <c r="Q37" s="216">
        <v>3.0671376204642402</v>
      </c>
      <c r="T37" s="318" t="s">
        <v>214</v>
      </c>
      <c r="U37" s="241">
        <v>309.69200000000001</v>
      </c>
      <c r="V37" s="141">
        <v>5.4631117065648596</v>
      </c>
      <c r="W37" s="241">
        <v>284.77800000000002</v>
      </c>
      <c r="X37" s="359">
        <v>7.1662536343977399</v>
      </c>
      <c r="Y37" s="241">
        <v>231.93</v>
      </c>
      <c r="Z37" s="359">
        <v>12.9537460483809</v>
      </c>
      <c r="AA37" s="241">
        <v>496.36500000000001</v>
      </c>
      <c r="AB37" s="359">
        <v>20.7438787872793</v>
      </c>
      <c r="AC37" s="241">
        <v>384.92</v>
      </c>
      <c r="AD37" s="359" t="s">
        <v>437</v>
      </c>
      <c r="AE37" s="241" t="s">
        <v>437</v>
      </c>
      <c r="AF37" s="359" t="s">
        <v>437</v>
      </c>
      <c r="AG37" s="241">
        <v>455.67899999999997</v>
      </c>
      <c r="AH37" s="359">
        <v>16.961677168841899</v>
      </c>
      <c r="AI37" s="352">
        <v>306.08999999999997</v>
      </c>
      <c r="AJ37" s="216">
        <v>4.6448816481502302</v>
      </c>
    </row>
    <row r="38" spans="1:36" ht="21" customHeight="1">
      <c r="A38" s="318" t="s">
        <v>215</v>
      </c>
      <c r="B38" s="241">
        <v>286.18099999999998</v>
      </c>
      <c r="C38" s="141">
        <v>3.94099120109489</v>
      </c>
      <c r="D38" s="241">
        <v>348.12400000000002</v>
      </c>
      <c r="E38" s="359">
        <v>4.6615852575093299</v>
      </c>
      <c r="F38" s="241">
        <v>328.774</v>
      </c>
      <c r="G38" s="359">
        <v>19.631964918256401</v>
      </c>
      <c r="H38" s="241">
        <v>702.28</v>
      </c>
      <c r="I38" s="359">
        <v>0.81254652334901101</v>
      </c>
      <c r="J38" s="241">
        <v>404.84</v>
      </c>
      <c r="K38" s="359" t="s">
        <v>437</v>
      </c>
      <c r="L38" s="241" t="s">
        <v>437</v>
      </c>
      <c r="M38" s="359" t="s">
        <v>437</v>
      </c>
      <c r="N38" s="241" t="s">
        <v>437</v>
      </c>
      <c r="O38" s="359" t="s">
        <v>437</v>
      </c>
      <c r="P38" s="352">
        <v>301.93799999999999</v>
      </c>
      <c r="Q38" s="216">
        <v>3.5510998619667999</v>
      </c>
      <c r="T38" s="318" t="s">
        <v>215</v>
      </c>
      <c r="U38" s="241">
        <v>283.95999999999998</v>
      </c>
      <c r="V38" s="141">
        <v>5.2808401955753199</v>
      </c>
      <c r="W38" s="241">
        <v>289.392</v>
      </c>
      <c r="X38" s="359">
        <v>9.5202265096458003</v>
      </c>
      <c r="Y38" s="241" t="s">
        <v>437</v>
      </c>
      <c r="Z38" s="359" t="s">
        <v>437</v>
      </c>
      <c r="AA38" s="241" t="s">
        <v>437</v>
      </c>
      <c r="AB38" s="359" t="s">
        <v>437</v>
      </c>
      <c r="AC38" s="241" t="s">
        <v>437</v>
      </c>
      <c r="AD38" s="359" t="s">
        <v>437</v>
      </c>
      <c r="AE38" s="241" t="s">
        <v>437</v>
      </c>
      <c r="AF38" s="359" t="s">
        <v>437</v>
      </c>
      <c r="AG38" s="241" t="s">
        <v>437</v>
      </c>
      <c r="AH38" s="359" t="s">
        <v>437</v>
      </c>
      <c r="AI38" s="352">
        <v>284.61599999999999</v>
      </c>
      <c r="AJ38" s="216">
        <v>4.7041432114473096</v>
      </c>
    </row>
    <row r="39" spans="1:36" ht="21" customHeight="1">
      <c r="A39" s="318" t="s">
        <v>216</v>
      </c>
      <c r="B39" s="241">
        <v>275.33100000000002</v>
      </c>
      <c r="C39" s="141">
        <v>4.73225760716495</v>
      </c>
      <c r="D39" s="241">
        <v>350.18200000000002</v>
      </c>
      <c r="E39" s="359">
        <v>5.2385891940000997</v>
      </c>
      <c r="F39" s="241">
        <v>262.21699999999998</v>
      </c>
      <c r="G39" s="359">
        <v>13.364692522813201</v>
      </c>
      <c r="H39" s="241" t="s">
        <v>437</v>
      </c>
      <c r="I39" s="359" t="s">
        <v>437</v>
      </c>
      <c r="J39" s="241">
        <v>487.73</v>
      </c>
      <c r="K39" s="359" t="s">
        <v>437</v>
      </c>
      <c r="L39" s="241" t="s">
        <v>437</v>
      </c>
      <c r="M39" s="359" t="s">
        <v>437</v>
      </c>
      <c r="N39" s="241">
        <v>266.75</v>
      </c>
      <c r="O39" s="359" t="s">
        <v>437</v>
      </c>
      <c r="P39" s="352">
        <v>290.68299999999999</v>
      </c>
      <c r="Q39" s="216">
        <v>4.0703397039482496</v>
      </c>
      <c r="T39" s="318" t="s">
        <v>216</v>
      </c>
      <c r="U39" s="241">
        <v>288.20800000000003</v>
      </c>
      <c r="V39" s="141">
        <v>6.7665870569725497</v>
      </c>
      <c r="W39" s="241">
        <v>357.99900000000002</v>
      </c>
      <c r="X39" s="359">
        <v>8.4637400125808604</v>
      </c>
      <c r="Y39" s="241" t="s">
        <v>437</v>
      </c>
      <c r="Z39" s="359" t="s">
        <v>437</v>
      </c>
      <c r="AA39" s="241" t="s">
        <v>437</v>
      </c>
      <c r="AB39" s="359" t="s">
        <v>437</v>
      </c>
      <c r="AC39" s="241" t="s">
        <v>437</v>
      </c>
      <c r="AD39" s="359" t="s">
        <v>437</v>
      </c>
      <c r="AE39" s="241" t="s">
        <v>437</v>
      </c>
      <c r="AF39" s="359" t="s">
        <v>437</v>
      </c>
      <c r="AG39" s="241" t="s">
        <v>437</v>
      </c>
      <c r="AH39" s="359" t="s">
        <v>437</v>
      </c>
      <c r="AI39" s="352">
        <v>302.65199999999999</v>
      </c>
      <c r="AJ39" s="216">
        <v>5.8011053357310001</v>
      </c>
    </row>
    <row r="40" spans="1:36" ht="21" customHeight="1">
      <c r="A40" s="318" t="s">
        <v>217</v>
      </c>
      <c r="B40" s="353">
        <v>280.80099999999999</v>
      </c>
      <c r="C40" s="357">
        <v>5.05955643355394</v>
      </c>
      <c r="D40" s="241">
        <v>295.38</v>
      </c>
      <c r="E40" s="359">
        <v>5.5517065338391296</v>
      </c>
      <c r="F40" s="241" t="s">
        <v>437</v>
      </c>
      <c r="G40" s="359" t="s">
        <v>437</v>
      </c>
      <c r="H40" s="241" t="s">
        <v>437</v>
      </c>
      <c r="I40" s="359" t="s">
        <v>437</v>
      </c>
      <c r="J40" s="241">
        <v>253.81</v>
      </c>
      <c r="K40" s="359" t="s">
        <v>437</v>
      </c>
      <c r="L40" s="241" t="s">
        <v>437</v>
      </c>
      <c r="M40" s="359" t="s">
        <v>437</v>
      </c>
      <c r="N40" s="241" t="s">
        <v>437</v>
      </c>
      <c r="O40" s="359" t="s">
        <v>437</v>
      </c>
      <c r="P40" s="354">
        <v>282.48899999999998</v>
      </c>
      <c r="Q40" s="362">
        <v>4.3811898653355499</v>
      </c>
      <c r="T40" s="318" t="s">
        <v>217</v>
      </c>
      <c r="U40" s="353">
        <v>288.12299999999999</v>
      </c>
      <c r="V40" s="357">
        <v>9.5531594187815401</v>
      </c>
      <c r="W40" s="241">
        <v>308.89999999999998</v>
      </c>
      <c r="X40" s="359" t="s">
        <v>437</v>
      </c>
      <c r="Y40" s="241" t="s">
        <v>437</v>
      </c>
      <c r="Z40" s="359" t="s">
        <v>437</v>
      </c>
      <c r="AA40" s="241" t="s">
        <v>437</v>
      </c>
      <c r="AB40" s="359" t="s">
        <v>437</v>
      </c>
      <c r="AC40" s="241" t="s">
        <v>437</v>
      </c>
      <c r="AD40" s="359" t="s">
        <v>437</v>
      </c>
      <c r="AE40" s="241" t="s">
        <v>437</v>
      </c>
      <c r="AF40" s="359" t="s">
        <v>437</v>
      </c>
      <c r="AG40" s="241" t="s">
        <v>437</v>
      </c>
      <c r="AH40" s="359" t="s">
        <v>437</v>
      </c>
      <c r="AI40" s="354">
        <v>289.02600000000001</v>
      </c>
      <c r="AJ40" s="362">
        <v>9.1230025355859006</v>
      </c>
    </row>
    <row r="41" spans="1:36" ht="21" customHeight="1">
      <c r="A41" s="319" t="s">
        <v>218</v>
      </c>
      <c r="B41" s="242">
        <v>271.17</v>
      </c>
      <c r="C41" s="142">
        <v>3.9163561682124</v>
      </c>
      <c r="D41" s="242">
        <v>288.87200000000001</v>
      </c>
      <c r="E41" s="360">
        <v>5.8588850489732103</v>
      </c>
      <c r="F41" s="242" t="s">
        <v>437</v>
      </c>
      <c r="G41" s="360" t="s">
        <v>437</v>
      </c>
      <c r="H41" s="242" t="s">
        <v>437</v>
      </c>
      <c r="I41" s="360" t="s">
        <v>437</v>
      </c>
      <c r="J41" s="242" t="s">
        <v>437</v>
      </c>
      <c r="K41" s="360" t="s">
        <v>437</v>
      </c>
      <c r="L41" s="242" t="s">
        <v>437</v>
      </c>
      <c r="M41" s="360" t="s">
        <v>437</v>
      </c>
      <c r="N41" s="242" t="s">
        <v>437</v>
      </c>
      <c r="O41" s="360" t="s">
        <v>437</v>
      </c>
      <c r="P41" s="355">
        <v>272.279</v>
      </c>
      <c r="Q41" s="363">
        <v>3.7268520189671199</v>
      </c>
      <c r="T41" s="319" t="s">
        <v>218</v>
      </c>
      <c r="U41" s="242">
        <v>263.762</v>
      </c>
      <c r="V41" s="142">
        <v>5.4678964270601904</v>
      </c>
      <c r="W41" s="242">
        <v>341.32</v>
      </c>
      <c r="X41" s="360" t="s">
        <v>437</v>
      </c>
      <c r="Y41" s="242" t="s">
        <v>437</v>
      </c>
      <c r="Z41" s="360" t="s">
        <v>437</v>
      </c>
      <c r="AA41" s="242" t="s">
        <v>437</v>
      </c>
      <c r="AB41" s="360" t="s">
        <v>437</v>
      </c>
      <c r="AC41" s="242" t="s">
        <v>437</v>
      </c>
      <c r="AD41" s="360" t="s">
        <v>437</v>
      </c>
      <c r="AE41" s="242" t="s">
        <v>437</v>
      </c>
      <c r="AF41" s="360" t="s">
        <v>437</v>
      </c>
      <c r="AG41" s="242" t="s">
        <v>437</v>
      </c>
      <c r="AH41" s="360" t="s">
        <v>437</v>
      </c>
      <c r="AI41" s="355">
        <v>265.67099999999999</v>
      </c>
      <c r="AJ41" s="363">
        <v>5.3441607255064003</v>
      </c>
    </row>
    <row r="42" spans="1:36" ht="27" customHeight="1">
      <c r="A42" s="364" t="s">
        <v>171</v>
      </c>
      <c r="B42" s="251">
        <v>237.88900000000001</v>
      </c>
      <c r="C42" s="217">
        <v>1.64546633064707</v>
      </c>
      <c r="D42" s="251">
        <v>232.30600000000001</v>
      </c>
      <c r="E42" s="338">
        <v>1.74803643206246</v>
      </c>
      <c r="F42" s="251">
        <v>201.649</v>
      </c>
      <c r="G42" s="217">
        <v>1.7085161711858501</v>
      </c>
      <c r="H42" s="251">
        <v>336.74799999999999</v>
      </c>
      <c r="I42" s="217">
        <v>4.0150301173424001</v>
      </c>
      <c r="J42" s="251">
        <v>248.81800000000001</v>
      </c>
      <c r="K42" s="217">
        <v>3.6992080740858602</v>
      </c>
      <c r="L42" s="251">
        <v>185.738</v>
      </c>
      <c r="M42" s="217">
        <v>3.6355594267884399</v>
      </c>
      <c r="N42" s="251">
        <v>197.08799999999999</v>
      </c>
      <c r="O42" s="338">
        <v>9.1224251955387903</v>
      </c>
      <c r="P42" s="251">
        <v>230.77099999999999</v>
      </c>
      <c r="Q42" s="218">
        <v>1.0572092815360901</v>
      </c>
      <c r="T42" s="364" t="s">
        <v>171</v>
      </c>
      <c r="U42" s="251">
        <v>237.239</v>
      </c>
      <c r="V42" s="217">
        <v>2.068477065942</v>
      </c>
      <c r="W42" s="251">
        <v>209.25800000000001</v>
      </c>
      <c r="X42" s="338">
        <v>2.1728449890364798</v>
      </c>
      <c r="Y42" s="251">
        <v>186.77</v>
      </c>
      <c r="Z42" s="217">
        <v>1.9330779003297101</v>
      </c>
      <c r="AA42" s="251">
        <v>270.32299999999998</v>
      </c>
      <c r="AB42" s="217">
        <v>5.6140354636282597</v>
      </c>
      <c r="AC42" s="251">
        <v>219.91399999999999</v>
      </c>
      <c r="AD42" s="217">
        <v>5.3543025540289504</v>
      </c>
      <c r="AE42" s="251">
        <v>173.79400000000001</v>
      </c>
      <c r="AF42" s="217">
        <v>4.4050493113984199</v>
      </c>
      <c r="AG42" s="251">
        <v>166.44200000000001</v>
      </c>
      <c r="AH42" s="338">
        <v>16.391989006035001</v>
      </c>
      <c r="AI42" s="251">
        <v>214.70500000000001</v>
      </c>
      <c r="AJ42" s="218">
        <v>1.1830935406066001</v>
      </c>
    </row>
    <row r="43" spans="1:36" ht="10.5" customHeight="1"/>
    <row r="44" spans="1:36" ht="27" customHeight="1">
      <c r="A44" s="757" t="s">
        <v>261</v>
      </c>
      <c r="B44" s="732"/>
      <c r="C44" s="732"/>
      <c r="D44" s="732"/>
      <c r="E44" s="732"/>
      <c r="F44" s="732"/>
      <c r="G44" s="732"/>
      <c r="H44" s="732"/>
      <c r="I44" s="732"/>
      <c r="J44" s="732"/>
      <c r="K44" s="732"/>
      <c r="L44" s="732"/>
      <c r="M44" s="732"/>
      <c r="N44" s="732"/>
      <c r="O44" s="732"/>
      <c r="P44" s="732"/>
      <c r="Q44" s="733"/>
      <c r="T44" s="757" t="s">
        <v>261</v>
      </c>
      <c r="U44" s="732"/>
      <c r="V44" s="732"/>
      <c r="W44" s="732"/>
      <c r="X44" s="732"/>
      <c r="Y44" s="732"/>
      <c r="Z44" s="732"/>
      <c r="AA44" s="732"/>
      <c r="AB44" s="732"/>
      <c r="AC44" s="732"/>
      <c r="AD44" s="732"/>
      <c r="AE44" s="732"/>
      <c r="AF44" s="732"/>
      <c r="AG44" s="732"/>
      <c r="AH44" s="732"/>
      <c r="AI44" s="732"/>
      <c r="AJ44" s="733"/>
    </row>
    <row r="45" spans="1:36" ht="15.75" customHeight="1">
      <c r="A45" s="737" t="s">
        <v>220</v>
      </c>
      <c r="B45" s="626" t="s">
        <v>202</v>
      </c>
      <c r="C45" s="653"/>
      <c r="D45" s="653"/>
      <c r="E45" s="653"/>
      <c r="F45" s="653"/>
      <c r="G45" s="653"/>
      <c r="H45" s="653"/>
      <c r="I45" s="653"/>
      <c r="J45" s="653"/>
      <c r="K45" s="653"/>
      <c r="L45" s="653"/>
      <c r="M45" s="653"/>
      <c r="N45" s="653"/>
      <c r="O45" s="653"/>
      <c r="P45" s="653"/>
      <c r="Q45" s="740"/>
      <c r="T45" s="737" t="s">
        <v>220</v>
      </c>
      <c r="U45" s="626" t="s">
        <v>202</v>
      </c>
      <c r="V45" s="653"/>
      <c r="W45" s="653"/>
      <c r="X45" s="653"/>
      <c r="Y45" s="653"/>
      <c r="Z45" s="653"/>
      <c r="AA45" s="653"/>
      <c r="AB45" s="653"/>
      <c r="AC45" s="653"/>
      <c r="AD45" s="653"/>
      <c r="AE45" s="653"/>
      <c r="AF45" s="653"/>
      <c r="AG45" s="653"/>
      <c r="AH45" s="653"/>
      <c r="AI45" s="653"/>
      <c r="AJ45" s="740"/>
    </row>
    <row r="46" spans="1:36" ht="26.25" customHeight="1">
      <c r="A46" s="738"/>
      <c r="B46" s="741" t="s">
        <v>83</v>
      </c>
      <c r="C46" s="743"/>
      <c r="D46" s="741" t="s">
        <v>84</v>
      </c>
      <c r="E46" s="742"/>
      <c r="F46" s="741" t="s">
        <v>85</v>
      </c>
      <c r="G46" s="743"/>
      <c r="H46" s="741" t="s">
        <v>86</v>
      </c>
      <c r="I46" s="743"/>
      <c r="J46" s="741" t="s">
        <v>87</v>
      </c>
      <c r="K46" s="743"/>
      <c r="L46" s="741" t="s">
        <v>88</v>
      </c>
      <c r="M46" s="743"/>
      <c r="N46" s="741" t="s">
        <v>89</v>
      </c>
      <c r="O46" s="743"/>
      <c r="P46" s="741" t="s">
        <v>94</v>
      </c>
      <c r="Q46" s="746"/>
      <c r="T46" s="738"/>
      <c r="U46" s="741" t="s">
        <v>83</v>
      </c>
      <c r="V46" s="743"/>
      <c r="W46" s="741" t="s">
        <v>84</v>
      </c>
      <c r="X46" s="742"/>
      <c r="Y46" s="741" t="s">
        <v>85</v>
      </c>
      <c r="Z46" s="743"/>
      <c r="AA46" s="741" t="s">
        <v>86</v>
      </c>
      <c r="AB46" s="743"/>
      <c r="AC46" s="741" t="s">
        <v>87</v>
      </c>
      <c r="AD46" s="743"/>
      <c r="AE46" s="741" t="s">
        <v>88</v>
      </c>
      <c r="AF46" s="743"/>
      <c r="AG46" s="741" t="s">
        <v>89</v>
      </c>
      <c r="AH46" s="743"/>
      <c r="AI46" s="741" t="s">
        <v>94</v>
      </c>
      <c r="AJ46" s="746"/>
    </row>
    <row r="47" spans="1:36" s="574" customFormat="1" ht="31.5" customHeight="1">
      <c r="A47" s="739"/>
      <c r="B47" s="348" t="s">
        <v>254</v>
      </c>
      <c r="C47" s="321" t="s">
        <v>219</v>
      </c>
      <c r="D47" s="348" t="s">
        <v>254</v>
      </c>
      <c r="E47" s="321" t="s">
        <v>219</v>
      </c>
      <c r="F47" s="348" t="s">
        <v>254</v>
      </c>
      <c r="G47" s="321" t="s">
        <v>219</v>
      </c>
      <c r="H47" s="348" t="s">
        <v>254</v>
      </c>
      <c r="I47" s="321" t="s">
        <v>219</v>
      </c>
      <c r="J47" s="348" t="s">
        <v>254</v>
      </c>
      <c r="K47" s="321" t="s">
        <v>219</v>
      </c>
      <c r="L47" s="348" t="s">
        <v>254</v>
      </c>
      <c r="M47" s="321" t="s">
        <v>219</v>
      </c>
      <c r="N47" s="348" t="s">
        <v>254</v>
      </c>
      <c r="O47" s="321" t="s">
        <v>219</v>
      </c>
      <c r="P47" s="348" t="s">
        <v>254</v>
      </c>
      <c r="Q47" s="345" t="s">
        <v>219</v>
      </c>
      <c r="T47" s="739"/>
      <c r="U47" s="348" t="s">
        <v>254</v>
      </c>
      <c r="V47" s="321" t="s">
        <v>219</v>
      </c>
      <c r="W47" s="348" t="s">
        <v>254</v>
      </c>
      <c r="X47" s="321" t="s">
        <v>219</v>
      </c>
      <c r="Y47" s="348" t="s">
        <v>254</v>
      </c>
      <c r="Z47" s="321" t="s">
        <v>219</v>
      </c>
      <c r="AA47" s="348" t="s">
        <v>254</v>
      </c>
      <c r="AB47" s="321" t="s">
        <v>219</v>
      </c>
      <c r="AC47" s="348" t="s">
        <v>254</v>
      </c>
      <c r="AD47" s="321" t="s">
        <v>219</v>
      </c>
      <c r="AE47" s="348" t="s">
        <v>254</v>
      </c>
      <c r="AF47" s="321" t="s">
        <v>219</v>
      </c>
      <c r="AG47" s="348" t="s">
        <v>254</v>
      </c>
      <c r="AH47" s="321" t="s">
        <v>219</v>
      </c>
      <c r="AI47" s="348" t="s">
        <v>254</v>
      </c>
      <c r="AJ47" s="345" t="s">
        <v>219</v>
      </c>
    </row>
    <row r="48" spans="1:36" ht="21" customHeight="1">
      <c r="A48" s="317" t="s">
        <v>204</v>
      </c>
      <c r="B48" s="350">
        <v>4.0949999999999998</v>
      </c>
      <c r="C48" s="140">
        <v>15.663015136473099</v>
      </c>
      <c r="D48" s="350">
        <v>6.9459999999999997</v>
      </c>
      <c r="E48" s="358">
        <v>8.2230004776265808</v>
      </c>
      <c r="F48" s="350">
        <v>6.5529999999999999</v>
      </c>
      <c r="G48" s="358">
        <v>6.2803145711789297</v>
      </c>
      <c r="H48" s="350">
        <v>11.526</v>
      </c>
      <c r="I48" s="358">
        <v>9.3356761136300594</v>
      </c>
      <c r="J48" s="350">
        <v>11.727</v>
      </c>
      <c r="K48" s="358">
        <v>12.887015580016</v>
      </c>
      <c r="L48" s="350">
        <v>17.934000000000001</v>
      </c>
      <c r="M48" s="358">
        <v>5.6239208464581996</v>
      </c>
      <c r="N48" s="350">
        <v>5.2770000000000001</v>
      </c>
      <c r="O48" s="358">
        <v>48.630158970980403</v>
      </c>
      <c r="P48" s="351">
        <v>11.066000000000001</v>
      </c>
      <c r="Q48" s="361">
        <v>4.0439363230850596</v>
      </c>
      <c r="T48" s="317" t="s">
        <v>204</v>
      </c>
      <c r="U48" s="350">
        <v>4.0949999999999998</v>
      </c>
      <c r="V48" s="140">
        <v>15.663015136473099</v>
      </c>
      <c r="W48" s="350">
        <v>6.9459999999999997</v>
      </c>
      <c r="X48" s="358">
        <v>8.2230004776265808</v>
      </c>
      <c r="Y48" s="350">
        <v>6.61</v>
      </c>
      <c r="Z48" s="358">
        <v>6.3872425360844396</v>
      </c>
      <c r="AA48" s="350">
        <v>11.717000000000001</v>
      </c>
      <c r="AB48" s="358">
        <v>9.3665670097799403</v>
      </c>
      <c r="AC48" s="350">
        <v>11.664999999999999</v>
      </c>
      <c r="AD48" s="358">
        <v>13.1133317681184</v>
      </c>
      <c r="AE48" s="350">
        <v>17.986000000000001</v>
      </c>
      <c r="AF48" s="358">
        <v>5.6460132584117604</v>
      </c>
      <c r="AG48" s="350">
        <v>5.2770000000000001</v>
      </c>
      <c r="AH48" s="358">
        <v>48.630158970980403</v>
      </c>
      <c r="AI48" s="351">
        <v>11.156000000000001</v>
      </c>
      <c r="AJ48" s="361">
        <v>4.0731164168681202</v>
      </c>
    </row>
    <row r="49" spans="1:36" ht="21" customHeight="1">
      <c r="A49" s="318" t="s">
        <v>205</v>
      </c>
      <c r="B49" s="241">
        <v>38.534999999999997</v>
      </c>
      <c r="C49" s="141">
        <v>10.841916572696899</v>
      </c>
      <c r="D49" s="241">
        <v>72.769000000000005</v>
      </c>
      <c r="E49" s="359">
        <v>6.5298956245693001</v>
      </c>
      <c r="F49" s="241">
        <v>65.978999999999999</v>
      </c>
      <c r="G49" s="359">
        <v>3.2853329003368001</v>
      </c>
      <c r="H49" s="241">
        <v>103.42400000000001</v>
      </c>
      <c r="I49" s="359">
        <v>4.4914225694997096</v>
      </c>
      <c r="J49" s="241">
        <v>86.591999999999999</v>
      </c>
      <c r="K49" s="359">
        <v>6.3759403013240101</v>
      </c>
      <c r="L49" s="241">
        <v>104.72799999999999</v>
      </c>
      <c r="M49" s="359">
        <v>2.0961525199547499</v>
      </c>
      <c r="N49" s="241">
        <v>73.676000000000002</v>
      </c>
      <c r="O49" s="359">
        <v>10.772533170203999</v>
      </c>
      <c r="P49" s="352">
        <v>82.516999999999996</v>
      </c>
      <c r="Q49" s="216">
        <v>1.9864492054503999</v>
      </c>
      <c r="T49" s="318" t="s">
        <v>205</v>
      </c>
      <c r="U49" s="241">
        <v>39.033000000000001</v>
      </c>
      <c r="V49" s="141">
        <v>10.8205091506193</v>
      </c>
      <c r="W49" s="241">
        <v>72.835999999999999</v>
      </c>
      <c r="X49" s="359">
        <v>6.5818299297952896</v>
      </c>
      <c r="Y49" s="241">
        <v>66.007000000000005</v>
      </c>
      <c r="Z49" s="359">
        <v>3.3576822819835801</v>
      </c>
      <c r="AA49" s="241">
        <v>103.13200000000001</v>
      </c>
      <c r="AB49" s="359">
        <v>4.5267433586786101</v>
      </c>
      <c r="AC49" s="241">
        <v>86.215000000000003</v>
      </c>
      <c r="AD49" s="359">
        <v>6.6654476958010997</v>
      </c>
      <c r="AE49" s="241">
        <v>104.77</v>
      </c>
      <c r="AF49" s="359">
        <v>2.10873968866836</v>
      </c>
      <c r="AG49" s="241">
        <v>73.676000000000002</v>
      </c>
      <c r="AH49" s="359">
        <v>10.772533170203999</v>
      </c>
      <c r="AI49" s="352">
        <v>82.647000000000006</v>
      </c>
      <c r="AJ49" s="216">
        <v>2.01573339701859</v>
      </c>
    </row>
    <row r="50" spans="1:36" ht="21" customHeight="1">
      <c r="A50" s="318" t="s">
        <v>206</v>
      </c>
      <c r="B50" s="241">
        <v>107.831</v>
      </c>
      <c r="C50" s="141">
        <v>7.5083330616568302</v>
      </c>
      <c r="D50" s="241">
        <v>145.23099999999999</v>
      </c>
      <c r="E50" s="359">
        <v>3.4507177173973602</v>
      </c>
      <c r="F50" s="241">
        <v>144.09200000000001</v>
      </c>
      <c r="G50" s="359">
        <v>1.9693674164583801</v>
      </c>
      <c r="H50" s="241">
        <v>201.762</v>
      </c>
      <c r="I50" s="359">
        <v>3.1641239326259898</v>
      </c>
      <c r="J50" s="241">
        <v>167.95599999999999</v>
      </c>
      <c r="K50" s="359">
        <v>7.0984421530787101</v>
      </c>
      <c r="L50" s="241">
        <v>181.52</v>
      </c>
      <c r="M50" s="359">
        <v>1.61897203351111</v>
      </c>
      <c r="N50" s="241">
        <v>144.38999999999999</v>
      </c>
      <c r="O50" s="359">
        <v>6.9050733442791499</v>
      </c>
      <c r="P50" s="352">
        <v>155.315</v>
      </c>
      <c r="Q50" s="216">
        <v>1.3406259094183499</v>
      </c>
      <c r="T50" s="318" t="s">
        <v>206</v>
      </c>
      <c r="U50" s="241">
        <v>111.883</v>
      </c>
      <c r="V50" s="141">
        <v>7.4733362543939696</v>
      </c>
      <c r="W50" s="241">
        <v>146.982</v>
      </c>
      <c r="X50" s="359">
        <v>3.3444045447448398</v>
      </c>
      <c r="Y50" s="241">
        <v>145.40199999999999</v>
      </c>
      <c r="Z50" s="359">
        <v>1.9362924751671799</v>
      </c>
      <c r="AA50" s="241">
        <v>201.04900000000001</v>
      </c>
      <c r="AB50" s="359">
        <v>3.2052653964375502</v>
      </c>
      <c r="AC50" s="241">
        <v>168.994</v>
      </c>
      <c r="AD50" s="359">
        <v>7.9935604761192698</v>
      </c>
      <c r="AE50" s="241">
        <v>182.411</v>
      </c>
      <c r="AF50" s="359">
        <v>1.61444287470956</v>
      </c>
      <c r="AG50" s="241">
        <v>144.38999999999999</v>
      </c>
      <c r="AH50" s="359">
        <v>6.9050733442791499</v>
      </c>
      <c r="AI50" s="352">
        <v>156.52699999999999</v>
      </c>
      <c r="AJ50" s="216">
        <v>1.3220412380287501</v>
      </c>
    </row>
    <row r="51" spans="1:36" ht="21" customHeight="1">
      <c r="A51" s="318" t="s">
        <v>207</v>
      </c>
      <c r="B51" s="241">
        <v>161.33199999999999</v>
      </c>
      <c r="C51" s="141">
        <v>5.2531490288801699</v>
      </c>
      <c r="D51" s="241">
        <v>234.94800000000001</v>
      </c>
      <c r="E51" s="359">
        <v>2.6332057995902098</v>
      </c>
      <c r="F51" s="241">
        <v>192.23599999999999</v>
      </c>
      <c r="G51" s="359">
        <v>2.1587965583795299</v>
      </c>
      <c r="H51" s="241">
        <v>284.20699999999999</v>
      </c>
      <c r="I51" s="359">
        <v>4.6328651028688803</v>
      </c>
      <c r="J51" s="241">
        <v>254.24199999999999</v>
      </c>
      <c r="K51" s="359">
        <v>4.2133071539304998</v>
      </c>
      <c r="L51" s="241">
        <v>231.37100000000001</v>
      </c>
      <c r="M51" s="359">
        <v>1.3736080083031901</v>
      </c>
      <c r="N51" s="241">
        <v>183.005</v>
      </c>
      <c r="O51" s="359">
        <v>6.9449811332687004</v>
      </c>
      <c r="P51" s="352">
        <v>209.202</v>
      </c>
      <c r="Q51" s="216">
        <v>1.43697319823865</v>
      </c>
      <c r="T51" s="318" t="s">
        <v>207</v>
      </c>
      <c r="U51" s="241">
        <v>169.08799999999999</v>
      </c>
      <c r="V51" s="141">
        <v>3.60913801135756</v>
      </c>
      <c r="W51" s="241">
        <v>234.226</v>
      </c>
      <c r="X51" s="359">
        <v>2.67860705463361</v>
      </c>
      <c r="Y51" s="241">
        <v>192.57499999999999</v>
      </c>
      <c r="Z51" s="359">
        <v>2.1838233010355799</v>
      </c>
      <c r="AA51" s="241">
        <v>284.20699999999999</v>
      </c>
      <c r="AB51" s="359">
        <v>4.6328651028688803</v>
      </c>
      <c r="AC51" s="241">
        <v>254.84299999999999</v>
      </c>
      <c r="AD51" s="359">
        <v>4.8240756875739699</v>
      </c>
      <c r="AE51" s="241">
        <v>232.357</v>
      </c>
      <c r="AF51" s="359">
        <v>1.3872966210513</v>
      </c>
      <c r="AG51" s="241">
        <v>183.005</v>
      </c>
      <c r="AH51" s="359">
        <v>6.9449811332687004</v>
      </c>
      <c r="AI51" s="352">
        <v>210.61699999999999</v>
      </c>
      <c r="AJ51" s="216">
        <v>1.31387854495242</v>
      </c>
    </row>
    <row r="52" spans="1:36" ht="21" customHeight="1">
      <c r="A52" s="318" t="s">
        <v>208</v>
      </c>
      <c r="B52" s="241">
        <v>188.23599999999999</v>
      </c>
      <c r="C52" s="141">
        <v>3.9584723973326699</v>
      </c>
      <c r="D52" s="241">
        <v>274.99599999999998</v>
      </c>
      <c r="E52" s="359">
        <v>1.8047839558018199</v>
      </c>
      <c r="F52" s="241">
        <v>215.54</v>
      </c>
      <c r="G52" s="359">
        <v>1.9258089858143701</v>
      </c>
      <c r="H52" s="241">
        <v>326.17599999999999</v>
      </c>
      <c r="I52" s="359">
        <v>6.68128058214183</v>
      </c>
      <c r="J52" s="241">
        <v>271.108</v>
      </c>
      <c r="K52" s="359">
        <v>3.0680708916826198</v>
      </c>
      <c r="L52" s="241">
        <v>252.75800000000001</v>
      </c>
      <c r="M52" s="359">
        <v>2.1634506784210301</v>
      </c>
      <c r="N52" s="241">
        <v>221.089</v>
      </c>
      <c r="O52" s="359">
        <v>7.7607712149764101</v>
      </c>
      <c r="P52" s="352">
        <v>236.24799999999999</v>
      </c>
      <c r="Q52" s="216">
        <v>1.31531462231647</v>
      </c>
      <c r="T52" s="318" t="s">
        <v>208</v>
      </c>
      <c r="U52" s="241">
        <v>195.04599999999999</v>
      </c>
      <c r="V52" s="141">
        <v>4.1747126236948997</v>
      </c>
      <c r="W52" s="241">
        <v>279.96699999999998</v>
      </c>
      <c r="X52" s="359">
        <v>1.72465371099353</v>
      </c>
      <c r="Y52" s="241">
        <v>215.738</v>
      </c>
      <c r="Z52" s="359">
        <v>1.9651432886246001</v>
      </c>
      <c r="AA52" s="241">
        <v>313.59399999999999</v>
      </c>
      <c r="AB52" s="359">
        <v>6.8252460454108697</v>
      </c>
      <c r="AC52" s="241">
        <v>272.02199999999999</v>
      </c>
      <c r="AD52" s="359">
        <v>3.1398414114017998</v>
      </c>
      <c r="AE52" s="241">
        <v>254.791</v>
      </c>
      <c r="AF52" s="359">
        <v>2.1527123585339298</v>
      </c>
      <c r="AG52" s="241">
        <v>221.089</v>
      </c>
      <c r="AH52" s="359">
        <v>7.7607712149764101</v>
      </c>
      <c r="AI52" s="352">
        <v>238.51300000000001</v>
      </c>
      <c r="AJ52" s="216">
        <v>1.28966376202188</v>
      </c>
    </row>
    <row r="53" spans="1:36" ht="21" customHeight="1">
      <c r="A53" s="318" t="s">
        <v>209</v>
      </c>
      <c r="B53" s="241">
        <v>245.83</v>
      </c>
      <c r="C53" s="141">
        <v>3.26016029961318</v>
      </c>
      <c r="D53" s="241">
        <v>295.346</v>
      </c>
      <c r="E53" s="359">
        <v>1.7241239488872999</v>
      </c>
      <c r="F53" s="241">
        <v>244.71100000000001</v>
      </c>
      <c r="G53" s="359">
        <v>1.9080693898828001</v>
      </c>
      <c r="H53" s="241">
        <v>361.23599999999999</v>
      </c>
      <c r="I53" s="359">
        <v>4.4576534796121798</v>
      </c>
      <c r="J53" s="241">
        <v>310.35000000000002</v>
      </c>
      <c r="K53" s="359">
        <v>3.03337654291236</v>
      </c>
      <c r="L53" s="241">
        <v>287.42899999999997</v>
      </c>
      <c r="M53" s="359">
        <v>2.1292516391662799</v>
      </c>
      <c r="N53" s="241">
        <v>243.04499999999999</v>
      </c>
      <c r="O53" s="359">
        <v>10.320828977814401</v>
      </c>
      <c r="P53" s="352">
        <v>268.13400000000001</v>
      </c>
      <c r="Q53" s="216">
        <v>1.2005104442373999</v>
      </c>
      <c r="T53" s="318" t="s">
        <v>209</v>
      </c>
      <c r="U53" s="241">
        <v>249.643</v>
      </c>
      <c r="V53" s="141">
        <v>3.2677145381879802</v>
      </c>
      <c r="W53" s="241">
        <v>294.07600000000002</v>
      </c>
      <c r="X53" s="359">
        <v>1.7584855204554799</v>
      </c>
      <c r="Y53" s="241">
        <v>247.03399999999999</v>
      </c>
      <c r="Z53" s="359">
        <v>1.9259360529878</v>
      </c>
      <c r="AA53" s="241">
        <v>364.29</v>
      </c>
      <c r="AB53" s="359">
        <v>4.6638792065647596</v>
      </c>
      <c r="AC53" s="241">
        <v>313.077</v>
      </c>
      <c r="AD53" s="359">
        <v>3.2665582141486098</v>
      </c>
      <c r="AE53" s="241">
        <v>286.71600000000001</v>
      </c>
      <c r="AF53" s="359">
        <v>2.1921894606023802</v>
      </c>
      <c r="AG53" s="241">
        <v>261.964</v>
      </c>
      <c r="AH53" s="359">
        <v>9.1972694789271294</v>
      </c>
      <c r="AI53" s="352">
        <v>269.89499999999998</v>
      </c>
      <c r="AJ53" s="216">
        <v>1.2045784232735399</v>
      </c>
    </row>
    <row r="54" spans="1:36" ht="21" customHeight="1">
      <c r="A54" s="318" t="s">
        <v>210</v>
      </c>
      <c r="B54" s="241">
        <v>298.07799999999997</v>
      </c>
      <c r="C54" s="141">
        <v>2.5329904027808801</v>
      </c>
      <c r="D54" s="241">
        <v>303.32100000000003</v>
      </c>
      <c r="E54" s="359">
        <v>2.0137606692467598</v>
      </c>
      <c r="F54" s="241">
        <v>268.79599999999999</v>
      </c>
      <c r="G54" s="359">
        <v>1.8821773927262999</v>
      </c>
      <c r="H54" s="241">
        <v>382.47500000000002</v>
      </c>
      <c r="I54" s="359">
        <v>4.4121970553499397</v>
      </c>
      <c r="J54" s="241">
        <v>316.55799999999999</v>
      </c>
      <c r="K54" s="359">
        <v>3.32796173549881</v>
      </c>
      <c r="L54" s="241">
        <v>315.93400000000003</v>
      </c>
      <c r="M54" s="359">
        <v>2.8606115866352102</v>
      </c>
      <c r="N54" s="241">
        <v>298.89999999999998</v>
      </c>
      <c r="O54" s="359">
        <v>8.1810722314472795</v>
      </c>
      <c r="P54" s="352">
        <v>295.06299999999999</v>
      </c>
      <c r="Q54" s="216">
        <v>1.3022959772003999</v>
      </c>
      <c r="T54" s="318" t="s">
        <v>210</v>
      </c>
      <c r="U54" s="241">
        <v>302.37299999999999</v>
      </c>
      <c r="V54" s="141">
        <v>2.5274948563727202</v>
      </c>
      <c r="W54" s="241">
        <v>300.47000000000003</v>
      </c>
      <c r="X54" s="359">
        <v>2.0899451250884198</v>
      </c>
      <c r="Y54" s="241">
        <v>269.262</v>
      </c>
      <c r="Z54" s="359">
        <v>1.9050474076107999</v>
      </c>
      <c r="AA54" s="241">
        <v>383.57</v>
      </c>
      <c r="AB54" s="359">
        <v>4.7804790911987096</v>
      </c>
      <c r="AC54" s="241">
        <v>318.08999999999997</v>
      </c>
      <c r="AD54" s="359">
        <v>3.33396986117795</v>
      </c>
      <c r="AE54" s="241">
        <v>312.452</v>
      </c>
      <c r="AF54" s="359">
        <v>2.9390748186078501</v>
      </c>
      <c r="AG54" s="241">
        <v>320.45600000000002</v>
      </c>
      <c r="AH54" s="359">
        <v>7.9831976523343497</v>
      </c>
      <c r="AI54" s="352">
        <v>295.26</v>
      </c>
      <c r="AJ54" s="216">
        <v>1.3226093847117699</v>
      </c>
    </row>
    <row r="55" spans="1:36" ht="21" customHeight="1">
      <c r="A55" s="318" t="s">
        <v>211</v>
      </c>
      <c r="B55" s="241">
        <v>301.52100000000002</v>
      </c>
      <c r="C55" s="141">
        <v>2.2161564786533301</v>
      </c>
      <c r="D55" s="241">
        <v>319.64100000000002</v>
      </c>
      <c r="E55" s="359">
        <v>1.8194561768740101</v>
      </c>
      <c r="F55" s="241">
        <v>279.35399999999998</v>
      </c>
      <c r="G55" s="359">
        <v>2.6388881002466902</v>
      </c>
      <c r="H55" s="241">
        <v>411.14800000000002</v>
      </c>
      <c r="I55" s="359">
        <v>6.6474131755210104</v>
      </c>
      <c r="J55" s="241">
        <v>319.423</v>
      </c>
      <c r="K55" s="359">
        <v>3.8484966050557801</v>
      </c>
      <c r="L55" s="241">
        <v>300.69799999999998</v>
      </c>
      <c r="M55" s="359">
        <v>3.8075964250799501</v>
      </c>
      <c r="N55" s="241">
        <v>253.50800000000001</v>
      </c>
      <c r="O55" s="359">
        <v>8.1701215400423592</v>
      </c>
      <c r="P55" s="352">
        <v>302.39400000000001</v>
      </c>
      <c r="Q55" s="216">
        <v>1.4062103511925199</v>
      </c>
      <c r="T55" s="318" t="s">
        <v>211</v>
      </c>
      <c r="U55" s="241">
        <v>306.37700000000001</v>
      </c>
      <c r="V55" s="141">
        <v>2.2892343412879299</v>
      </c>
      <c r="W55" s="241">
        <v>319.55200000000002</v>
      </c>
      <c r="X55" s="359">
        <v>1.93748632809786</v>
      </c>
      <c r="Y55" s="241">
        <v>280.76</v>
      </c>
      <c r="Z55" s="359">
        <v>2.6981769031638199</v>
      </c>
      <c r="AA55" s="241">
        <v>418.45299999999997</v>
      </c>
      <c r="AB55" s="359">
        <v>6.8170012914884204</v>
      </c>
      <c r="AC55" s="241">
        <v>309.19499999999999</v>
      </c>
      <c r="AD55" s="359">
        <v>4.3897535309722899</v>
      </c>
      <c r="AE55" s="241">
        <v>300.69799999999998</v>
      </c>
      <c r="AF55" s="359">
        <v>3.8075964250799501</v>
      </c>
      <c r="AG55" s="241">
        <v>242.904</v>
      </c>
      <c r="AH55" s="359">
        <v>10.668230049498</v>
      </c>
      <c r="AI55" s="352">
        <v>304.70100000000002</v>
      </c>
      <c r="AJ55" s="216">
        <v>1.4715131477335699</v>
      </c>
    </row>
    <row r="56" spans="1:36" ht="21" customHeight="1">
      <c r="A56" s="318" t="s">
        <v>212</v>
      </c>
      <c r="B56" s="241">
        <v>317.47699999999998</v>
      </c>
      <c r="C56" s="141">
        <v>2.44007176645579</v>
      </c>
      <c r="D56" s="241">
        <v>324.05700000000002</v>
      </c>
      <c r="E56" s="359">
        <v>2.6494105054826198</v>
      </c>
      <c r="F56" s="241">
        <v>277.09800000000001</v>
      </c>
      <c r="G56" s="359">
        <v>4.3350869474405496</v>
      </c>
      <c r="H56" s="241">
        <v>455.25700000000001</v>
      </c>
      <c r="I56" s="359">
        <v>6.0136358282261</v>
      </c>
      <c r="J56" s="241">
        <v>331.94200000000001</v>
      </c>
      <c r="K56" s="359">
        <v>4.1695308438908896</v>
      </c>
      <c r="L56" s="241" t="s">
        <v>437</v>
      </c>
      <c r="M56" s="359" t="s">
        <v>437</v>
      </c>
      <c r="N56" s="241">
        <v>259.24700000000001</v>
      </c>
      <c r="O56" s="359">
        <v>12.0049079335325</v>
      </c>
      <c r="P56" s="352">
        <v>316.49099999999999</v>
      </c>
      <c r="Q56" s="216">
        <v>1.7834074409899701</v>
      </c>
      <c r="T56" s="318" t="s">
        <v>212</v>
      </c>
      <c r="U56" s="241">
        <v>319.18599999999998</v>
      </c>
      <c r="V56" s="141">
        <v>2.5685314318368002</v>
      </c>
      <c r="W56" s="241">
        <v>318.26400000000001</v>
      </c>
      <c r="X56" s="359">
        <v>2.9338243904936498</v>
      </c>
      <c r="Y56" s="241">
        <v>278.779</v>
      </c>
      <c r="Z56" s="359">
        <v>4.78704154724013</v>
      </c>
      <c r="AA56" s="241">
        <v>429.09199999999998</v>
      </c>
      <c r="AB56" s="359">
        <v>8.1283876205325996</v>
      </c>
      <c r="AC56" s="241">
        <v>318.97899999999998</v>
      </c>
      <c r="AD56" s="359">
        <v>5.0438603844793297</v>
      </c>
      <c r="AE56" s="241" t="s">
        <v>437</v>
      </c>
      <c r="AF56" s="359" t="s">
        <v>437</v>
      </c>
      <c r="AG56" s="241">
        <v>259.24700000000001</v>
      </c>
      <c r="AH56" s="359">
        <v>12.0049079335325</v>
      </c>
      <c r="AI56" s="352">
        <v>313.61099999999999</v>
      </c>
      <c r="AJ56" s="216">
        <v>1.91030986348965</v>
      </c>
    </row>
    <row r="57" spans="1:36" ht="21" customHeight="1">
      <c r="A57" s="318" t="s">
        <v>213</v>
      </c>
      <c r="B57" s="241">
        <v>305.988</v>
      </c>
      <c r="C57" s="141">
        <v>2.7505260856286</v>
      </c>
      <c r="D57" s="241">
        <v>330.714</v>
      </c>
      <c r="E57" s="359">
        <v>4.4019667595694703</v>
      </c>
      <c r="F57" s="241">
        <v>277.45499999999998</v>
      </c>
      <c r="G57" s="359">
        <v>6.5921591712701098</v>
      </c>
      <c r="H57" s="241">
        <v>557.18499999999995</v>
      </c>
      <c r="I57" s="359">
        <v>14.2659335054176</v>
      </c>
      <c r="J57" s="241">
        <v>280.47899999999998</v>
      </c>
      <c r="K57" s="359">
        <v>7.4385850460051497</v>
      </c>
      <c r="L57" s="241" t="s">
        <v>437</v>
      </c>
      <c r="M57" s="359" t="s">
        <v>437</v>
      </c>
      <c r="N57" s="241">
        <v>265.51400000000001</v>
      </c>
      <c r="O57" s="359">
        <v>8.8551276633309808</v>
      </c>
      <c r="P57" s="352">
        <v>312.26299999999998</v>
      </c>
      <c r="Q57" s="216">
        <v>2.7499644770902099</v>
      </c>
      <c r="T57" s="318" t="s">
        <v>213</v>
      </c>
      <c r="U57" s="241">
        <v>303.58100000000002</v>
      </c>
      <c r="V57" s="141">
        <v>3.0003005852942999</v>
      </c>
      <c r="W57" s="241">
        <v>333.05700000000002</v>
      </c>
      <c r="X57" s="359">
        <v>4.4726439594479199</v>
      </c>
      <c r="Y57" s="241">
        <v>277.30099999999999</v>
      </c>
      <c r="Z57" s="359">
        <v>7.2332173151153496</v>
      </c>
      <c r="AA57" s="241">
        <v>607.63699999999994</v>
      </c>
      <c r="AB57" s="359">
        <v>12.1109728113867</v>
      </c>
      <c r="AC57" s="241">
        <v>277.24099999999999</v>
      </c>
      <c r="AD57" s="359">
        <v>9.3157630226043509</v>
      </c>
      <c r="AE57" s="241" t="s">
        <v>437</v>
      </c>
      <c r="AF57" s="359" t="s">
        <v>437</v>
      </c>
      <c r="AG57" s="241">
        <v>270.04899999999998</v>
      </c>
      <c r="AH57" s="359">
        <v>9.5708488198848496</v>
      </c>
      <c r="AI57" s="352">
        <v>311.82600000000002</v>
      </c>
      <c r="AJ57" s="216">
        <v>2.9084350551640301</v>
      </c>
    </row>
    <row r="58" spans="1:36" ht="21" customHeight="1">
      <c r="A58" s="318" t="s">
        <v>214</v>
      </c>
      <c r="B58" s="241">
        <v>312.45299999999997</v>
      </c>
      <c r="C58" s="141">
        <v>3.4189849388924101</v>
      </c>
      <c r="D58" s="241">
        <v>324.71800000000002</v>
      </c>
      <c r="E58" s="359">
        <v>3.87454324120668</v>
      </c>
      <c r="F58" s="241">
        <v>260.17500000000001</v>
      </c>
      <c r="G58" s="359">
        <v>9.3346426337279294</v>
      </c>
      <c r="H58" s="241">
        <v>224.273</v>
      </c>
      <c r="I58" s="359">
        <v>19.03468289512</v>
      </c>
      <c r="J58" s="241" t="s">
        <v>437</v>
      </c>
      <c r="K58" s="359" t="s">
        <v>437</v>
      </c>
      <c r="L58" s="241" t="s">
        <v>437</v>
      </c>
      <c r="M58" s="359" t="s">
        <v>437</v>
      </c>
      <c r="N58" s="241">
        <v>317.42099999999999</v>
      </c>
      <c r="O58" s="359">
        <v>5.8110803381567404</v>
      </c>
      <c r="P58" s="352">
        <v>306.815</v>
      </c>
      <c r="Q58" s="216">
        <v>2.4936321395338901</v>
      </c>
      <c r="T58" s="318" t="s">
        <v>214</v>
      </c>
      <c r="U58" s="241">
        <v>306.88600000000002</v>
      </c>
      <c r="V58" s="141">
        <v>4.0552562592150698</v>
      </c>
      <c r="W58" s="241">
        <v>326.327</v>
      </c>
      <c r="X58" s="359">
        <v>4.3666891285877201</v>
      </c>
      <c r="Y58" s="241">
        <v>250.63900000000001</v>
      </c>
      <c r="Z58" s="359">
        <v>10.2078677812988</v>
      </c>
      <c r="AA58" s="241">
        <v>275.42500000000001</v>
      </c>
      <c r="AB58" s="359">
        <v>4.8124595128771297</v>
      </c>
      <c r="AC58" s="241" t="s">
        <v>437</v>
      </c>
      <c r="AD58" s="359" t="s">
        <v>437</v>
      </c>
      <c r="AE58" s="241" t="s">
        <v>437</v>
      </c>
      <c r="AF58" s="359" t="s">
        <v>437</v>
      </c>
      <c r="AG58" s="241">
        <v>299.49799999999999</v>
      </c>
      <c r="AH58" s="359">
        <v>9.4552595076940893</v>
      </c>
      <c r="AI58" s="352">
        <v>302.96800000000002</v>
      </c>
      <c r="AJ58" s="216">
        <v>2.8729790167751301</v>
      </c>
    </row>
    <row r="59" spans="1:36" ht="21" customHeight="1">
      <c r="A59" s="318" t="s">
        <v>215</v>
      </c>
      <c r="B59" s="241">
        <v>320.255</v>
      </c>
      <c r="C59" s="141">
        <v>5.6848156832462902</v>
      </c>
      <c r="D59" s="241">
        <v>321.33999999999997</v>
      </c>
      <c r="E59" s="359">
        <v>7.1674143206579801</v>
      </c>
      <c r="F59" s="241">
        <v>240.81</v>
      </c>
      <c r="G59" s="359">
        <v>0.95431960419263295</v>
      </c>
      <c r="H59" s="241" t="s">
        <v>437</v>
      </c>
      <c r="I59" s="359" t="s">
        <v>437</v>
      </c>
      <c r="J59" s="241">
        <v>213.8</v>
      </c>
      <c r="K59" s="359" t="s">
        <v>437</v>
      </c>
      <c r="L59" s="241" t="s">
        <v>437</v>
      </c>
      <c r="M59" s="359" t="s">
        <v>437</v>
      </c>
      <c r="N59" s="241">
        <v>262.01299999999998</v>
      </c>
      <c r="O59" s="359">
        <v>12.357885934983599</v>
      </c>
      <c r="P59" s="352">
        <v>311.52699999999999</v>
      </c>
      <c r="Q59" s="216">
        <v>4.4978301618646102</v>
      </c>
      <c r="T59" s="318" t="s">
        <v>215</v>
      </c>
      <c r="U59" s="241">
        <v>323.20499999999998</v>
      </c>
      <c r="V59" s="141">
        <v>5.6511983688548302</v>
      </c>
      <c r="W59" s="241">
        <v>323.68099999999998</v>
      </c>
      <c r="X59" s="359">
        <v>9.5256483186555698</v>
      </c>
      <c r="Y59" s="241">
        <v>240.81</v>
      </c>
      <c r="Z59" s="359">
        <v>0.95431960419263295</v>
      </c>
      <c r="AA59" s="241" t="s">
        <v>437</v>
      </c>
      <c r="AB59" s="359" t="s">
        <v>437</v>
      </c>
      <c r="AC59" s="241">
        <v>213.8</v>
      </c>
      <c r="AD59" s="359" t="s">
        <v>437</v>
      </c>
      <c r="AE59" s="241" t="s">
        <v>437</v>
      </c>
      <c r="AF59" s="359" t="s">
        <v>437</v>
      </c>
      <c r="AG59" s="241">
        <v>307.43799999999999</v>
      </c>
      <c r="AH59" s="359">
        <v>12.6585114559406</v>
      </c>
      <c r="AI59" s="352">
        <v>318.798</v>
      </c>
      <c r="AJ59" s="216">
        <v>4.6720194278029297</v>
      </c>
    </row>
    <row r="60" spans="1:36" ht="21" customHeight="1">
      <c r="A60" s="318" t="s">
        <v>216</v>
      </c>
      <c r="B60" s="241">
        <v>293.69600000000003</v>
      </c>
      <c r="C60" s="141">
        <v>5.8925657182501503</v>
      </c>
      <c r="D60" s="241">
        <v>326.06099999999998</v>
      </c>
      <c r="E60" s="359">
        <v>11.9366154098711</v>
      </c>
      <c r="F60" s="241">
        <v>167.09700000000001</v>
      </c>
      <c r="G60" s="359">
        <v>7.7775750508527199</v>
      </c>
      <c r="H60" s="241">
        <v>548.44000000000005</v>
      </c>
      <c r="I60" s="359" t="s">
        <v>437</v>
      </c>
      <c r="J60" s="241" t="s">
        <v>437</v>
      </c>
      <c r="K60" s="359" t="s">
        <v>437</v>
      </c>
      <c r="L60" s="241" t="s">
        <v>437</v>
      </c>
      <c r="M60" s="359" t="s">
        <v>437</v>
      </c>
      <c r="N60" s="241">
        <v>288.76400000000001</v>
      </c>
      <c r="O60" s="359">
        <v>10.783127111905801</v>
      </c>
      <c r="P60" s="352">
        <v>301.36099999999999</v>
      </c>
      <c r="Q60" s="216">
        <v>5.4516774081671198</v>
      </c>
      <c r="T60" s="318" t="s">
        <v>216</v>
      </c>
      <c r="U60" s="241">
        <v>292.20600000000002</v>
      </c>
      <c r="V60" s="141">
        <v>6.0200537313047597</v>
      </c>
      <c r="W60" s="241">
        <v>338.03899999999999</v>
      </c>
      <c r="X60" s="359">
        <v>19.8166174482682</v>
      </c>
      <c r="Y60" s="241">
        <v>167.09700000000001</v>
      </c>
      <c r="Z60" s="359">
        <v>7.7775750508527199</v>
      </c>
      <c r="AA60" s="241">
        <v>548.44000000000005</v>
      </c>
      <c r="AB60" s="359" t="s">
        <v>437</v>
      </c>
      <c r="AC60" s="241" t="s">
        <v>437</v>
      </c>
      <c r="AD60" s="359" t="s">
        <v>437</v>
      </c>
      <c r="AE60" s="241" t="s">
        <v>437</v>
      </c>
      <c r="AF60" s="359" t="s">
        <v>437</v>
      </c>
      <c r="AG60" s="241">
        <v>317.45</v>
      </c>
      <c r="AH60" s="359">
        <v>13.3001562150413</v>
      </c>
      <c r="AI60" s="352">
        <v>303.50900000000001</v>
      </c>
      <c r="AJ60" s="216">
        <v>6.3671241292974798</v>
      </c>
    </row>
    <row r="61" spans="1:36" ht="21" customHeight="1">
      <c r="A61" s="318" t="s">
        <v>217</v>
      </c>
      <c r="B61" s="353">
        <v>248.32599999999999</v>
      </c>
      <c r="C61" s="357">
        <v>6.9567020306061904</v>
      </c>
      <c r="D61" s="241">
        <v>354.07400000000001</v>
      </c>
      <c r="E61" s="359">
        <v>6.1991401060832603</v>
      </c>
      <c r="F61" s="241" t="s">
        <v>437</v>
      </c>
      <c r="G61" s="359" t="s">
        <v>437</v>
      </c>
      <c r="H61" s="241" t="s">
        <v>437</v>
      </c>
      <c r="I61" s="359" t="s">
        <v>437</v>
      </c>
      <c r="J61" s="241">
        <v>313.29000000000002</v>
      </c>
      <c r="K61" s="359" t="s">
        <v>437</v>
      </c>
      <c r="L61" s="241" t="s">
        <v>437</v>
      </c>
      <c r="M61" s="359" t="s">
        <v>437</v>
      </c>
      <c r="N61" s="241" t="s">
        <v>437</v>
      </c>
      <c r="O61" s="359" t="s">
        <v>437</v>
      </c>
      <c r="P61" s="354">
        <v>267.678</v>
      </c>
      <c r="Q61" s="362">
        <v>5.6211501922785398</v>
      </c>
      <c r="T61" s="318" t="s">
        <v>217</v>
      </c>
      <c r="U61" s="353">
        <v>249.84299999999999</v>
      </c>
      <c r="V61" s="357">
        <v>7.1178037276182096</v>
      </c>
      <c r="W61" s="241">
        <v>373.00799999999998</v>
      </c>
      <c r="X61" s="359">
        <v>4.6796171939286699</v>
      </c>
      <c r="Y61" s="241" t="s">
        <v>437</v>
      </c>
      <c r="Z61" s="359" t="s">
        <v>437</v>
      </c>
      <c r="AA61" s="241" t="s">
        <v>437</v>
      </c>
      <c r="AB61" s="359" t="s">
        <v>437</v>
      </c>
      <c r="AC61" s="241">
        <v>313.29000000000002</v>
      </c>
      <c r="AD61" s="359" t="s">
        <v>437</v>
      </c>
      <c r="AE61" s="241" t="s">
        <v>437</v>
      </c>
      <c r="AF61" s="359" t="s">
        <v>437</v>
      </c>
      <c r="AG61" s="241" t="s">
        <v>437</v>
      </c>
      <c r="AH61" s="359" t="s">
        <v>437</v>
      </c>
      <c r="AI61" s="354">
        <v>272.37700000000001</v>
      </c>
      <c r="AJ61" s="362">
        <v>6.1164849493405899</v>
      </c>
    </row>
    <row r="62" spans="1:36" ht="21" customHeight="1">
      <c r="A62" s="319" t="s">
        <v>218</v>
      </c>
      <c r="B62" s="242">
        <v>203.59299999999999</v>
      </c>
      <c r="C62" s="142">
        <v>7.7428839098741902</v>
      </c>
      <c r="D62" s="242">
        <v>254.32499999999999</v>
      </c>
      <c r="E62" s="360">
        <v>15.4754673876661</v>
      </c>
      <c r="F62" s="242" t="s">
        <v>437</v>
      </c>
      <c r="G62" s="360" t="s">
        <v>437</v>
      </c>
      <c r="H62" s="242" t="s">
        <v>437</v>
      </c>
      <c r="I62" s="360" t="s">
        <v>437</v>
      </c>
      <c r="J62" s="242" t="s">
        <v>437</v>
      </c>
      <c r="K62" s="360" t="s">
        <v>437</v>
      </c>
      <c r="L62" s="242" t="s">
        <v>437</v>
      </c>
      <c r="M62" s="360" t="s">
        <v>437</v>
      </c>
      <c r="N62" s="242">
        <v>217.23500000000001</v>
      </c>
      <c r="O62" s="360">
        <v>6.99831785647341E-2</v>
      </c>
      <c r="P62" s="355">
        <v>209.05199999999999</v>
      </c>
      <c r="Q62" s="363">
        <v>6.9118825915882702</v>
      </c>
      <c r="T62" s="319" t="s">
        <v>218</v>
      </c>
      <c r="U62" s="242">
        <v>214.63499999999999</v>
      </c>
      <c r="V62" s="142">
        <v>7.94452073630619</v>
      </c>
      <c r="W62" s="242">
        <v>203.42</v>
      </c>
      <c r="X62" s="360">
        <v>26.971003417689602</v>
      </c>
      <c r="Y62" s="242" t="s">
        <v>437</v>
      </c>
      <c r="Z62" s="360" t="s">
        <v>437</v>
      </c>
      <c r="AA62" s="242" t="s">
        <v>437</v>
      </c>
      <c r="AB62" s="360" t="s">
        <v>437</v>
      </c>
      <c r="AC62" s="242" t="s">
        <v>437</v>
      </c>
      <c r="AD62" s="360" t="s">
        <v>437</v>
      </c>
      <c r="AE62" s="242" t="s">
        <v>437</v>
      </c>
      <c r="AF62" s="360" t="s">
        <v>437</v>
      </c>
      <c r="AG62" s="242">
        <v>217.23500000000001</v>
      </c>
      <c r="AH62" s="360">
        <v>6.99831785647341E-2</v>
      </c>
      <c r="AI62" s="355">
        <v>214.1</v>
      </c>
      <c r="AJ62" s="363">
        <v>7.15447235018505</v>
      </c>
    </row>
    <row r="63" spans="1:36" ht="27" customHeight="1">
      <c r="A63" s="364" t="s">
        <v>171</v>
      </c>
      <c r="B63" s="251">
        <v>249.09399999999999</v>
      </c>
      <c r="C63" s="217">
        <v>1.6436390071314899</v>
      </c>
      <c r="D63" s="251">
        <v>229.01</v>
      </c>
      <c r="E63" s="338">
        <v>1.8845682592069599</v>
      </c>
      <c r="F63" s="251">
        <v>176.352</v>
      </c>
      <c r="G63" s="217">
        <v>1.5517847867121799</v>
      </c>
      <c r="H63" s="251">
        <v>187.80099999999999</v>
      </c>
      <c r="I63" s="217">
        <v>4.3893221122550896</v>
      </c>
      <c r="J63" s="251">
        <v>196.64699999999999</v>
      </c>
      <c r="K63" s="217">
        <v>3.8986411834939898</v>
      </c>
      <c r="L63" s="251">
        <v>141.114</v>
      </c>
      <c r="M63" s="217">
        <v>2.2350187065520002</v>
      </c>
      <c r="N63" s="251">
        <v>183.37299999999999</v>
      </c>
      <c r="O63" s="338">
        <v>4.8179604477131601</v>
      </c>
      <c r="P63" s="251">
        <v>195.21899999999999</v>
      </c>
      <c r="Q63" s="218">
        <v>0.99490712716101104</v>
      </c>
      <c r="T63" s="364" t="s">
        <v>171</v>
      </c>
      <c r="U63" s="251">
        <v>250.227</v>
      </c>
      <c r="V63" s="217">
        <v>1.6685223348537701</v>
      </c>
      <c r="W63" s="251">
        <v>224.60900000000001</v>
      </c>
      <c r="X63" s="338">
        <v>1.96874085685919</v>
      </c>
      <c r="Y63" s="251">
        <v>175.84899999999999</v>
      </c>
      <c r="Z63" s="217">
        <v>1.5841803267749499</v>
      </c>
      <c r="AA63" s="251">
        <v>179.767</v>
      </c>
      <c r="AB63" s="217">
        <v>4.5421017639535401</v>
      </c>
      <c r="AC63" s="251">
        <v>188.11500000000001</v>
      </c>
      <c r="AD63" s="217">
        <v>4.2183909145463199</v>
      </c>
      <c r="AE63" s="251">
        <v>140.16</v>
      </c>
      <c r="AF63" s="217">
        <v>2.2722762381677302</v>
      </c>
      <c r="AG63" s="251">
        <v>174.173</v>
      </c>
      <c r="AH63" s="338">
        <v>5.3208365671513196</v>
      </c>
      <c r="AI63" s="251">
        <v>192.363</v>
      </c>
      <c r="AJ63" s="218">
        <v>1.0070562854457199</v>
      </c>
    </row>
    <row r="64" spans="1:36" ht="15.75" customHeight="1">
      <c r="A64" s="756"/>
      <c r="B64" s="756"/>
      <c r="C64" s="756"/>
      <c r="D64" s="756"/>
      <c r="E64" s="756"/>
      <c r="F64" s="756"/>
      <c r="G64" s="756"/>
      <c r="H64" s="756"/>
      <c r="I64" s="756"/>
      <c r="J64" s="756"/>
      <c r="K64" s="756"/>
      <c r="L64" s="756"/>
      <c r="M64" s="756"/>
      <c r="N64" s="756"/>
      <c r="O64" s="756"/>
      <c r="P64" s="756"/>
      <c r="Q64" s="756"/>
      <c r="T64" s="756"/>
      <c r="U64" s="756"/>
      <c r="V64" s="756"/>
      <c r="W64" s="756"/>
      <c r="X64" s="756"/>
      <c r="Y64" s="756"/>
      <c r="Z64" s="756"/>
      <c r="AA64" s="756"/>
      <c r="AB64" s="756"/>
      <c r="AC64" s="756"/>
      <c r="AD64" s="756"/>
      <c r="AE64" s="756"/>
      <c r="AF64" s="756"/>
      <c r="AG64" s="756"/>
      <c r="AH64" s="756"/>
      <c r="AI64" s="756"/>
      <c r="AJ64" s="756"/>
    </row>
  </sheetData>
  <mergeCells count="68">
    <mergeCell ref="J4:K4"/>
    <mergeCell ref="L4:M4"/>
    <mergeCell ref="N4:O4"/>
    <mergeCell ref="P4:Q4"/>
    <mergeCell ref="A1:Q1"/>
    <mergeCell ref="A3:A5"/>
    <mergeCell ref="B3:Q3"/>
    <mergeCell ref="B4:C4"/>
    <mergeCell ref="D4:E4"/>
    <mergeCell ref="F4:G4"/>
    <mergeCell ref="H4:I4"/>
    <mergeCell ref="J25:K25"/>
    <mergeCell ref="L25:M25"/>
    <mergeCell ref="N25:O25"/>
    <mergeCell ref="P25:Q25"/>
    <mergeCell ref="A23:Q23"/>
    <mergeCell ref="A24:A26"/>
    <mergeCell ref="B24:Q24"/>
    <mergeCell ref="B25:C25"/>
    <mergeCell ref="D25:E25"/>
    <mergeCell ref="F25:G25"/>
    <mergeCell ref="H25:I25"/>
    <mergeCell ref="P46:Q46"/>
    <mergeCell ref="A44:Q44"/>
    <mergeCell ref="A45:A47"/>
    <mergeCell ref="B45:Q45"/>
    <mergeCell ref="B46:C46"/>
    <mergeCell ref="D46:E46"/>
    <mergeCell ref="F46:G46"/>
    <mergeCell ref="H46:I46"/>
    <mergeCell ref="T1:AJ1"/>
    <mergeCell ref="T3:T5"/>
    <mergeCell ref="U3:AJ3"/>
    <mergeCell ref="U4:V4"/>
    <mergeCell ref="W4:X4"/>
    <mergeCell ref="Y4:Z4"/>
    <mergeCell ref="AA4:AB4"/>
    <mergeCell ref="AC4:AD4"/>
    <mergeCell ref="AE4:AF4"/>
    <mergeCell ref="AG4:AH4"/>
    <mergeCell ref="AI4:AJ4"/>
    <mergeCell ref="T23:AJ23"/>
    <mergeCell ref="T24:T26"/>
    <mergeCell ref="U24:AJ24"/>
    <mergeCell ref="U25:V25"/>
    <mergeCell ref="W25:X25"/>
    <mergeCell ref="Y25:Z25"/>
    <mergeCell ref="AA25:AB25"/>
    <mergeCell ref="AC25:AD25"/>
    <mergeCell ref="AE25:AF25"/>
    <mergeCell ref="AG25:AH25"/>
    <mergeCell ref="AI25:AJ25"/>
    <mergeCell ref="A64:Q64"/>
    <mergeCell ref="T64:AJ64"/>
    <mergeCell ref="T44:AJ44"/>
    <mergeCell ref="T45:T47"/>
    <mergeCell ref="U45:AJ45"/>
    <mergeCell ref="U46:V46"/>
    <mergeCell ref="W46:X46"/>
    <mergeCell ref="Y46:Z46"/>
    <mergeCell ref="AA46:AB46"/>
    <mergeCell ref="AC46:AD46"/>
    <mergeCell ref="AE46:AF46"/>
    <mergeCell ref="AG46:AH46"/>
    <mergeCell ref="AI46:AJ46"/>
    <mergeCell ref="J46:K46"/>
    <mergeCell ref="L46:M46"/>
    <mergeCell ref="N46:O46"/>
  </mergeCells>
  <hyperlinks>
    <hyperlink ref="A1:Q1" location="'0'!A1" display="'0'!A1" xr:uid="{1F193BC8-ED75-4BD4-8B0E-8DCFBDFD5003}"/>
  </hyperlinks>
  <printOptions horizontalCentered="1"/>
  <pageMargins left="0.78740157480314965" right="0.78740157480314965" top="0.98425196850393704" bottom="1.1811023622047245" header="0.51181102362204722" footer="0.51181102362204722"/>
  <pageSetup paperSize="9" scale="90" orientation="landscape"/>
  <rowBreaks count="2" manualBreakCount="2">
    <brk id="21" max="16383" man="1"/>
    <brk id="42" max="16383" man="1"/>
  </rowBreaks>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C40"/>
  <sheetViews>
    <sheetView zoomScaleNormal="100" workbookViewId="0"/>
  </sheetViews>
  <sheetFormatPr defaultColWidth="11.42578125" defaultRowHeight="12.75"/>
  <cols>
    <col min="1" max="2" width="3.28515625" customWidth="1"/>
    <col min="3" max="3" width="14.28515625" customWidth="1"/>
    <col min="4" max="4" width="5.85546875" customWidth="1"/>
    <col min="5" max="5" width="4.85546875" customWidth="1"/>
    <col min="6" max="6" width="5.140625" customWidth="1"/>
    <col min="7" max="7" width="5.85546875" customWidth="1"/>
    <col min="8" max="8" width="4.85546875" customWidth="1"/>
    <col min="9" max="9" width="5.140625" customWidth="1"/>
    <col min="10" max="10" width="5.85546875" customWidth="1"/>
    <col min="11" max="11" width="4.85546875" customWidth="1"/>
    <col min="12" max="12" width="5.140625" customWidth="1"/>
    <col min="13" max="13" width="5.85546875" customWidth="1"/>
    <col min="14" max="14" width="4.85546875" customWidth="1"/>
    <col min="15" max="15" width="5.140625" customWidth="1"/>
    <col min="16" max="16" width="5.85546875" customWidth="1"/>
    <col min="17" max="17" width="4.85546875" customWidth="1"/>
    <col min="18" max="18" width="5.140625" customWidth="1"/>
    <col min="19" max="19" width="5.85546875" customWidth="1"/>
    <col min="20" max="20" width="4.85546875" customWidth="1"/>
    <col min="21" max="21" width="5.140625" customWidth="1"/>
    <col min="22" max="22" width="5.85546875" customWidth="1"/>
    <col min="23" max="23" width="4.85546875" customWidth="1"/>
    <col min="24" max="24" width="5.140625" customWidth="1"/>
    <col min="25" max="25" width="7" customWidth="1"/>
    <col min="26" max="26" width="4.85546875" customWidth="1"/>
    <col min="27" max="27" width="5.140625" customWidth="1"/>
    <col min="28" max="28" width="1.28515625" customWidth="1"/>
    <col min="29" max="30" width="3.28515625" customWidth="1"/>
    <col min="31" max="31" width="13.140625" customWidth="1"/>
    <col min="32" max="32" width="5.85546875" customWidth="1"/>
    <col min="33" max="33" width="5" customWidth="1"/>
    <col min="34" max="35" width="5.85546875" customWidth="1"/>
    <col min="36" max="36" width="5.28515625" customWidth="1"/>
    <col min="37" max="38" width="5.85546875" customWidth="1"/>
    <col min="39" max="39" width="5" customWidth="1"/>
    <col min="40" max="41" width="5.85546875" customWidth="1"/>
    <col min="42" max="42" width="5" customWidth="1"/>
    <col min="43" max="44" width="5.85546875" customWidth="1"/>
    <col min="45" max="45" width="5.28515625" customWidth="1"/>
    <col min="46" max="47" width="5.85546875" customWidth="1"/>
    <col min="48" max="48" width="5" customWidth="1"/>
    <col min="49" max="50" width="5.85546875" customWidth="1"/>
    <col min="51" max="51" width="4.85546875" customWidth="1"/>
    <col min="52" max="52" width="5.85546875" customWidth="1"/>
    <col min="53" max="53" width="7.5703125" customWidth="1"/>
    <col min="54" max="54" width="5" customWidth="1"/>
    <col min="55" max="55" width="5.7109375" customWidth="1"/>
  </cols>
  <sheetData>
    <row r="1" spans="1:55" ht="21.75" customHeight="1">
      <c r="C1" s="640" t="s">
        <v>262</v>
      </c>
      <c r="D1" s="640"/>
      <c r="E1" s="640"/>
      <c r="F1" s="640"/>
      <c r="G1" s="640"/>
      <c r="H1" s="640"/>
      <c r="I1" s="640"/>
      <c r="J1" s="640"/>
      <c r="K1" s="640"/>
      <c r="L1" s="640"/>
      <c r="M1" s="640"/>
      <c r="N1" s="640"/>
      <c r="O1" s="640"/>
      <c r="P1" s="640"/>
      <c r="Q1" s="640"/>
      <c r="R1" s="640"/>
      <c r="S1" s="640"/>
      <c r="T1" s="640"/>
      <c r="U1" s="640"/>
      <c r="V1" s="640"/>
      <c r="W1" s="640"/>
      <c r="X1" s="640"/>
      <c r="Y1" s="640"/>
      <c r="Z1" s="640"/>
      <c r="AA1" s="640"/>
      <c r="AE1" s="640" t="s">
        <v>272</v>
      </c>
      <c r="AF1" s="640"/>
      <c r="AG1" s="640"/>
      <c r="AH1" s="640"/>
      <c r="AI1" s="640"/>
      <c r="AJ1" s="640"/>
      <c r="AK1" s="640"/>
      <c r="AL1" s="640"/>
      <c r="AM1" s="640"/>
      <c r="AN1" s="640"/>
      <c r="AO1" s="640"/>
      <c r="AP1" s="640"/>
      <c r="AQ1" s="640"/>
      <c r="AR1" s="640"/>
      <c r="AS1" s="640"/>
      <c r="AT1" s="640"/>
      <c r="AU1" s="640"/>
      <c r="AV1" s="640"/>
      <c r="AW1" s="640"/>
      <c r="AX1" s="640"/>
      <c r="AY1" s="640"/>
      <c r="AZ1" s="640"/>
      <c r="BA1" s="640"/>
      <c r="BB1" s="640"/>
      <c r="BC1" s="640"/>
    </row>
    <row r="2" spans="1:55" ht="10.5" customHeight="1">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row>
    <row r="3" spans="1:55" ht="18.75" customHeight="1">
      <c r="A3" s="764" t="s">
        <v>263</v>
      </c>
      <c r="B3" s="765"/>
      <c r="C3" s="766"/>
      <c r="D3" s="753" t="s">
        <v>202</v>
      </c>
      <c r="E3" s="754"/>
      <c r="F3" s="754"/>
      <c r="G3" s="754"/>
      <c r="H3" s="754"/>
      <c r="I3" s="754"/>
      <c r="J3" s="754"/>
      <c r="K3" s="754"/>
      <c r="L3" s="754"/>
      <c r="M3" s="754"/>
      <c r="N3" s="754"/>
      <c r="O3" s="754"/>
      <c r="P3" s="754"/>
      <c r="Q3" s="754"/>
      <c r="R3" s="754"/>
      <c r="S3" s="754"/>
      <c r="T3" s="754"/>
      <c r="U3" s="754"/>
      <c r="V3" s="754"/>
      <c r="W3" s="754"/>
      <c r="X3" s="754"/>
      <c r="Y3" s="754"/>
      <c r="Z3" s="754"/>
      <c r="AA3" s="755"/>
      <c r="AC3" s="764" t="s">
        <v>263</v>
      </c>
      <c r="AD3" s="765"/>
      <c r="AE3" s="766"/>
      <c r="AF3" s="753" t="s">
        <v>202</v>
      </c>
      <c r="AG3" s="754"/>
      <c r="AH3" s="754"/>
      <c r="AI3" s="754"/>
      <c r="AJ3" s="754"/>
      <c r="AK3" s="754"/>
      <c r="AL3" s="754"/>
      <c r="AM3" s="754"/>
      <c r="AN3" s="754"/>
      <c r="AO3" s="754"/>
      <c r="AP3" s="754"/>
      <c r="AQ3" s="754"/>
      <c r="AR3" s="754"/>
      <c r="AS3" s="754"/>
      <c r="AT3" s="754"/>
      <c r="AU3" s="754"/>
      <c r="AV3" s="754"/>
      <c r="AW3" s="754"/>
      <c r="AX3" s="754"/>
      <c r="AY3" s="754"/>
      <c r="AZ3" s="754"/>
      <c r="BA3" s="754"/>
      <c r="BB3" s="754"/>
      <c r="BC3" s="755"/>
    </row>
    <row r="4" spans="1:55" ht="20.25" customHeight="1">
      <c r="A4" s="767"/>
      <c r="B4" s="768"/>
      <c r="C4" s="769"/>
      <c r="D4" s="741" t="s">
        <v>83</v>
      </c>
      <c r="E4" s="742"/>
      <c r="F4" s="743"/>
      <c r="G4" s="741" t="s">
        <v>84</v>
      </c>
      <c r="H4" s="742"/>
      <c r="I4" s="743"/>
      <c r="J4" s="741" t="s">
        <v>85</v>
      </c>
      <c r="K4" s="742"/>
      <c r="L4" s="743"/>
      <c r="M4" s="741" t="s">
        <v>86</v>
      </c>
      <c r="N4" s="742"/>
      <c r="O4" s="743"/>
      <c r="P4" s="741" t="s">
        <v>87</v>
      </c>
      <c r="Q4" s="742"/>
      <c r="R4" s="743"/>
      <c r="S4" s="741" t="s">
        <v>88</v>
      </c>
      <c r="T4" s="742"/>
      <c r="U4" s="743"/>
      <c r="V4" s="741" t="s">
        <v>89</v>
      </c>
      <c r="W4" s="742"/>
      <c r="X4" s="742"/>
      <c r="Y4" s="741" t="s">
        <v>40</v>
      </c>
      <c r="Z4" s="742"/>
      <c r="AA4" s="746"/>
      <c r="AC4" s="767"/>
      <c r="AD4" s="768"/>
      <c r="AE4" s="769"/>
      <c r="AF4" s="741" t="s">
        <v>83</v>
      </c>
      <c r="AG4" s="742"/>
      <c r="AH4" s="743"/>
      <c r="AI4" s="741" t="s">
        <v>84</v>
      </c>
      <c r="AJ4" s="742"/>
      <c r="AK4" s="743"/>
      <c r="AL4" s="741" t="s">
        <v>85</v>
      </c>
      <c r="AM4" s="742"/>
      <c r="AN4" s="743"/>
      <c r="AO4" s="741" t="s">
        <v>86</v>
      </c>
      <c r="AP4" s="742"/>
      <c r="AQ4" s="743"/>
      <c r="AR4" s="741" t="s">
        <v>87</v>
      </c>
      <c r="AS4" s="742"/>
      <c r="AT4" s="743"/>
      <c r="AU4" s="741" t="s">
        <v>88</v>
      </c>
      <c r="AV4" s="742"/>
      <c r="AW4" s="743"/>
      <c r="AX4" s="741" t="s">
        <v>89</v>
      </c>
      <c r="AY4" s="742"/>
      <c r="AZ4" s="742"/>
      <c r="BA4" s="745" t="s">
        <v>40</v>
      </c>
      <c r="BB4" s="742"/>
      <c r="BC4" s="746"/>
    </row>
    <row r="5" spans="1:55" ht="35.25" customHeight="1">
      <c r="A5" s="770"/>
      <c r="B5" s="771"/>
      <c r="C5" s="772"/>
      <c r="D5" s="294" t="s">
        <v>203</v>
      </c>
      <c r="E5" s="15" t="s">
        <v>24</v>
      </c>
      <c r="F5" s="346" t="s">
        <v>256</v>
      </c>
      <c r="G5" s="294" t="s">
        <v>203</v>
      </c>
      <c r="H5" s="15" t="s">
        <v>24</v>
      </c>
      <c r="I5" s="346" t="s">
        <v>256</v>
      </c>
      <c r="J5" s="294" t="s">
        <v>203</v>
      </c>
      <c r="K5" s="15" t="s">
        <v>24</v>
      </c>
      <c r="L5" s="346" t="s">
        <v>256</v>
      </c>
      <c r="M5" s="294" t="s">
        <v>203</v>
      </c>
      <c r="N5" s="15" t="s">
        <v>24</v>
      </c>
      <c r="O5" s="346" t="s">
        <v>256</v>
      </c>
      <c r="P5" s="294" t="s">
        <v>203</v>
      </c>
      <c r="Q5" s="15" t="s">
        <v>24</v>
      </c>
      <c r="R5" s="346" t="s">
        <v>256</v>
      </c>
      <c r="S5" s="294" t="s">
        <v>203</v>
      </c>
      <c r="T5" s="15" t="s">
        <v>24</v>
      </c>
      <c r="U5" s="346" t="s">
        <v>256</v>
      </c>
      <c r="V5" s="294" t="s">
        <v>203</v>
      </c>
      <c r="W5" s="15" t="s">
        <v>24</v>
      </c>
      <c r="X5" s="365" t="s">
        <v>256</v>
      </c>
      <c r="Y5" s="294" t="s">
        <v>203</v>
      </c>
      <c r="Z5" s="15" t="s">
        <v>24</v>
      </c>
      <c r="AA5" s="347" t="s">
        <v>256</v>
      </c>
      <c r="AC5" s="770"/>
      <c r="AD5" s="771"/>
      <c r="AE5" s="772"/>
      <c r="AF5" s="294" t="s">
        <v>203</v>
      </c>
      <c r="AG5" s="15" t="s">
        <v>24</v>
      </c>
      <c r="AH5" s="346" t="s">
        <v>256</v>
      </c>
      <c r="AI5" s="294" t="s">
        <v>203</v>
      </c>
      <c r="AJ5" s="15" t="s">
        <v>24</v>
      </c>
      <c r="AK5" s="346" t="s">
        <v>256</v>
      </c>
      <c r="AL5" s="294" t="s">
        <v>203</v>
      </c>
      <c r="AM5" s="15" t="s">
        <v>24</v>
      </c>
      <c r="AN5" s="346" t="s">
        <v>256</v>
      </c>
      <c r="AO5" s="294" t="s">
        <v>203</v>
      </c>
      <c r="AP5" s="15" t="s">
        <v>24</v>
      </c>
      <c r="AQ5" s="346" t="s">
        <v>256</v>
      </c>
      <c r="AR5" s="294" t="s">
        <v>203</v>
      </c>
      <c r="AS5" s="15" t="s">
        <v>24</v>
      </c>
      <c r="AT5" s="346" t="s">
        <v>256</v>
      </c>
      <c r="AU5" s="294" t="s">
        <v>203</v>
      </c>
      <c r="AV5" s="15" t="s">
        <v>24</v>
      </c>
      <c r="AW5" s="346" t="s">
        <v>256</v>
      </c>
      <c r="AX5" s="294" t="s">
        <v>203</v>
      </c>
      <c r="AY5" s="15" t="s">
        <v>24</v>
      </c>
      <c r="AZ5" s="365" t="s">
        <v>256</v>
      </c>
      <c r="BA5" s="295" t="s">
        <v>203</v>
      </c>
      <c r="BB5" s="15" t="s">
        <v>24</v>
      </c>
      <c r="BC5" s="347" t="s">
        <v>256</v>
      </c>
    </row>
    <row r="6" spans="1:55" ht="20.25" customHeight="1">
      <c r="A6" s="773" t="s">
        <v>335</v>
      </c>
      <c r="B6" s="373"/>
      <c r="C6" s="374" t="s">
        <v>264</v>
      </c>
      <c r="D6" s="324">
        <v>13.374000000000001</v>
      </c>
      <c r="E6" s="325">
        <f>D6/D$13*100</f>
        <v>1.9235941610416811</v>
      </c>
      <c r="F6" s="367">
        <v>11.513315214744001</v>
      </c>
      <c r="G6" s="324">
        <v>16.276</v>
      </c>
      <c r="H6" s="325">
        <f>G6/G$13*100</f>
        <v>3.7693289269825687</v>
      </c>
      <c r="I6" s="367">
        <v>10.4314158116513</v>
      </c>
      <c r="J6" s="324">
        <v>33.899000000000001</v>
      </c>
      <c r="K6" s="325">
        <f>J6/J$13*100</f>
        <v>4.8323178989203237</v>
      </c>
      <c r="L6" s="367">
        <v>7.7574798622449199</v>
      </c>
      <c r="M6" s="324">
        <v>5.19</v>
      </c>
      <c r="N6" s="325">
        <f>M6/M$13*100</f>
        <v>3.2735598544243514</v>
      </c>
      <c r="O6" s="367">
        <v>17.726558959778</v>
      </c>
      <c r="P6" s="324">
        <v>4.8949999999999996</v>
      </c>
      <c r="Q6" s="325">
        <f>P6/P$13*100</f>
        <v>4.9714610712762282</v>
      </c>
      <c r="R6" s="367">
        <v>19.8553542539095</v>
      </c>
      <c r="S6" s="324">
        <v>6.819</v>
      </c>
      <c r="T6" s="325">
        <f>S6/S$13*100</f>
        <v>2.9828352463605823</v>
      </c>
      <c r="U6" s="367">
        <v>15.6900313964828</v>
      </c>
      <c r="V6" s="324">
        <v>0.59899999999999998</v>
      </c>
      <c r="W6" s="325">
        <f>V6/V$13*100</f>
        <v>1.6448813708260106</v>
      </c>
      <c r="X6" s="369">
        <v>50.123007865570798</v>
      </c>
      <c r="Y6" s="324">
        <v>81.052000000000007</v>
      </c>
      <c r="Z6" s="325">
        <f>Y6/Y$13*100</f>
        <v>3.4481453009597138</v>
      </c>
      <c r="AA6" s="371">
        <v>5.0834954781545401</v>
      </c>
      <c r="AC6" s="773" t="s">
        <v>335</v>
      </c>
      <c r="AD6" s="373"/>
      <c r="AE6" s="374" t="s">
        <v>264</v>
      </c>
      <c r="AF6" s="324">
        <v>11.657999999999999</v>
      </c>
      <c r="AG6" s="325">
        <f>AF6/AF$13*100</f>
        <v>2.4356052138414577</v>
      </c>
      <c r="AH6" s="367">
        <v>11.8782525149925</v>
      </c>
      <c r="AI6" s="324">
        <v>14.715999999999999</v>
      </c>
      <c r="AJ6" s="325">
        <f>AI6/AI$13*100</f>
        <v>4.0724044509753456</v>
      </c>
      <c r="AK6" s="367">
        <v>11.1130548049992</v>
      </c>
      <c r="AL6" s="324">
        <v>32.183</v>
      </c>
      <c r="AM6" s="325">
        <f>AL6/AL$13*100</f>
        <v>5.4230530728892852</v>
      </c>
      <c r="AN6" s="367">
        <v>8.0174909465514208</v>
      </c>
      <c r="AO6" s="324">
        <v>5.0339999999999998</v>
      </c>
      <c r="AP6" s="325">
        <f>AO6/AO$13*100</f>
        <v>3.866507930412074</v>
      </c>
      <c r="AQ6" s="367">
        <v>17.4699128285902</v>
      </c>
      <c r="AR6" s="324">
        <v>4.5140000000000002</v>
      </c>
      <c r="AS6" s="325">
        <f>AR6/AR$13*100</f>
        <v>5.8850370911176872</v>
      </c>
      <c r="AT6" s="367">
        <v>21.077346997929499</v>
      </c>
      <c r="AU6" s="324">
        <v>6.6630000000000003</v>
      </c>
      <c r="AV6" s="325">
        <f>AU6/AU$13*100</f>
        <v>3.0685272174633882</v>
      </c>
      <c r="AW6" s="367">
        <v>15.8858006221173</v>
      </c>
      <c r="AX6" s="324">
        <v>0.59899999999999998</v>
      </c>
      <c r="AY6" s="325">
        <f>AX6/AX$13*100</f>
        <v>1.9894383739081336</v>
      </c>
      <c r="AZ6" s="369">
        <v>50.123007865570798</v>
      </c>
      <c r="BA6" s="326">
        <v>75.367000000000004</v>
      </c>
      <c r="BB6" s="325">
        <f>BA6/BA$13*100</f>
        <v>3.9927336454044386</v>
      </c>
      <c r="BC6" s="371">
        <v>5.2641538485255097</v>
      </c>
    </row>
    <row r="7" spans="1:55" ht="18" customHeight="1">
      <c r="A7" s="774"/>
      <c r="B7" s="375"/>
      <c r="C7" s="376" t="s">
        <v>265</v>
      </c>
      <c r="D7" s="327">
        <v>31.768999999999998</v>
      </c>
      <c r="E7" s="328">
        <f t="shared" ref="E7:E12" si="0">D7/D$13*100</f>
        <v>4.5693631600219202</v>
      </c>
      <c r="F7" s="368">
        <v>8.7263357286928596</v>
      </c>
      <c r="G7" s="327">
        <v>56.777999999999999</v>
      </c>
      <c r="H7" s="328">
        <f t="shared" ref="H7:H12" si="1">G7/G$13*100</f>
        <v>13.149112669956761</v>
      </c>
      <c r="I7" s="368">
        <v>6.2355825186000704</v>
      </c>
      <c r="J7" s="327">
        <v>22.841999999999999</v>
      </c>
      <c r="K7" s="328">
        <f t="shared" ref="K7:K12" si="2">J7/J$13*100</f>
        <v>3.256137509871619</v>
      </c>
      <c r="L7" s="368">
        <v>8.7259036012297901</v>
      </c>
      <c r="M7" s="327">
        <v>10.577999999999999</v>
      </c>
      <c r="N7" s="328">
        <f t="shared" ref="N7:N12" si="3">M7/M$13*100</f>
        <v>6.6720069634105563</v>
      </c>
      <c r="O7" s="368">
        <v>12.5014009869621</v>
      </c>
      <c r="P7" s="327">
        <v>4.077</v>
      </c>
      <c r="Q7" s="328">
        <f t="shared" ref="Q7:Q12" si="4">P7/P$13*100</f>
        <v>4.1406837155450837</v>
      </c>
      <c r="R7" s="368">
        <v>20.1796278149614</v>
      </c>
      <c r="S7" s="327">
        <v>5.9390000000000001</v>
      </c>
      <c r="T7" s="328">
        <f>S7/S$13*100</f>
        <v>2.597896836506159</v>
      </c>
      <c r="U7" s="368">
        <v>16.835674444381599</v>
      </c>
      <c r="V7" s="327">
        <v>1.7150000000000001</v>
      </c>
      <c r="W7" s="328">
        <f t="shared" ref="W7:W12" si="5">V7/V$13*100</f>
        <v>4.7094683655536036</v>
      </c>
      <c r="X7" s="370">
        <v>29.232286547137299</v>
      </c>
      <c r="Y7" s="327">
        <v>133.69800000000001</v>
      </c>
      <c r="Z7" s="328">
        <f t="shared" ref="Z7:Z12" si="6">Y7/Y$13*100</f>
        <v>5.6878316444715953</v>
      </c>
      <c r="AA7" s="372">
        <v>4.0992068425745298</v>
      </c>
      <c r="AC7" s="774"/>
      <c r="AD7" s="375"/>
      <c r="AE7" s="376" t="s">
        <v>265</v>
      </c>
      <c r="AF7" s="327">
        <v>29.117000000000001</v>
      </c>
      <c r="AG7" s="328">
        <f t="shared" ref="AG7:AG12" si="7">AF7/AF$13*100</f>
        <v>6.083163236526139</v>
      </c>
      <c r="AH7" s="368">
        <v>9.0706640556197708</v>
      </c>
      <c r="AI7" s="327">
        <v>55.969000000000001</v>
      </c>
      <c r="AJ7" s="328">
        <f t="shared" ref="AJ7:AJ12" si="8">AI7/AI$13*100</f>
        <v>15.488475449622122</v>
      </c>
      <c r="AK7" s="368">
        <v>6.2825206463260903</v>
      </c>
      <c r="AL7" s="327">
        <v>21.260999999999999</v>
      </c>
      <c r="AM7" s="328">
        <f t="shared" ref="AM7:AM12" si="9">AL7/AL$13*100</f>
        <v>3.5826222348040599</v>
      </c>
      <c r="AN7" s="368">
        <v>9.0735126684375196</v>
      </c>
      <c r="AO7" s="327">
        <v>9.6419999999999995</v>
      </c>
      <c r="AP7" s="328">
        <f t="shared" ref="AP7:AP12" si="10">AO7/AO$13*100</f>
        <v>7.4058143553899916</v>
      </c>
      <c r="AQ7" s="368">
        <v>13.0916952155681</v>
      </c>
      <c r="AR7" s="327">
        <v>4.077</v>
      </c>
      <c r="AS7" s="328">
        <f t="shared" ref="AS7:AS12" si="11">AR7/AR$13*100</f>
        <v>5.3153070935947744</v>
      </c>
      <c r="AT7" s="368">
        <v>20.1796278149614</v>
      </c>
      <c r="AU7" s="327">
        <v>5.7830000000000004</v>
      </c>
      <c r="AV7" s="328">
        <f>AU7/AU$13*100</f>
        <v>2.6632587270885146</v>
      </c>
      <c r="AW7" s="368">
        <v>16.9716916540747</v>
      </c>
      <c r="AX7" s="327">
        <v>1.7150000000000001</v>
      </c>
      <c r="AY7" s="328">
        <f t="shared" ref="AY7:AY12" si="12">AX7/AX$13*100</f>
        <v>5.6959713042611844</v>
      </c>
      <c r="AZ7" s="370">
        <v>29.232286547137299</v>
      </c>
      <c r="BA7" s="329">
        <v>127.56399999999999</v>
      </c>
      <c r="BB7" s="328">
        <f t="shared" ref="BB7:BB12" si="13">BA7/BA$13*100</f>
        <v>6.7579852553819544</v>
      </c>
      <c r="BC7" s="372">
        <v>4.2458888921709104</v>
      </c>
    </row>
    <row r="8" spans="1:55" ht="18" customHeight="1">
      <c r="A8" s="774"/>
      <c r="B8" s="761" t="s">
        <v>395</v>
      </c>
      <c r="C8" s="366" t="s">
        <v>266</v>
      </c>
      <c r="D8" s="327">
        <v>36.445</v>
      </c>
      <c r="E8" s="328">
        <f t="shared" si="0"/>
        <v>5.2419163450847961</v>
      </c>
      <c r="F8" s="368">
        <v>7.7646786515858803</v>
      </c>
      <c r="G8" s="327">
        <v>50.290999999999997</v>
      </c>
      <c r="H8" s="328">
        <f t="shared" si="1"/>
        <v>11.646800262157798</v>
      </c>
      <c r="I8" s="368">
        <v>6.6939772892068401</v>
      </c>
      <c r="J8" s="327">
        <v>97.147000000000006</v>
      </c>
      <c r="K8" s="328">
        <f t="shared" si="2"/>
        <v>13.848349123172149</v>
      </c>
      <c r="L8" s="368">
        <v>4.7033032473869296</v>
      </c>
      <c r="M8" s="327">
        <v>43.628</v>
      </c>
      <c r="N8" s="328">
        <f t="shared" si="3"/>
        <v>27.518086575881622</v>
      </c>
      <c r="O8" s="368">
        <v>6.7927769204806596</v>
      </c>
      <c r="P8" s="327">
        <v>18.356000000000002</v>
      </c>
      <c r="Q8" s="328">
        <f t="shared" si="4"/>
        <v>18.642725112226039</v>
      </c>
      <c r="R8" s="368">
        <v>10.1814664068404</v>
      </c>
      <c r="S8" s="327">
        <v>66.429000000000002</v>
      </c>
      <c r="T8" s="328">
        <f>S8/S$13*100</f>
        <v>29.05803821388578</v>
      </c>
      <c r="U8" s="368">
        <v>5.6813410374464901</v>
      </c>
      <c r="V8" s="327">
        <v>4.093</v>
      </c>
      <c r="W8" s="328">
        <f t="shared" si="5"/>
        <v>11.239565026362039</v>
      </c>
      <c r="X8" s="370">
        <v>21.6237212065321</v>
      </c>
      <c r="Y8" s="327">
        <v>316.38799999999998</v>
      </c>
      <c r="Z8" s="328">
        <f t="shared" si="6"/>
        <v>13.459899761635022</v>
      </c>
      <c r="AA8" s="372">
        <v>2.7479528159055402</v>
      </c>
      <c r="AC8" s="774"/>
      <c r="AD8" s="761" t="s">
        <v>395</v>
      </c>
      <c r="AE8" s="366" t="s">
        <v>266</v>
      </c>
      <c r="AF8" s="327">
        <v>29.824999999999999</v>
      </c>
      <c r="AG8" s="328">
        <f t="shared" si="7"/>
        <v>6.2310795593430672</v>
      </c>
      <c r="AH8" s="368">
        <v>8.4419780140042207</v>
      </c>
      <c r="AI8" s="327">
        <v>47.249000000000002</v>
      </c>
      <c r="AJ8" s="328">
        <f t="shared" si="8"/>
        <v>13.075362727924308</v>
      </c>
      <c r="AK8" s="368">
        <v>6.8504618038520899</v>
      </c>
      <c r="AL8" s="327">
        <v>89.459000000000003</v>
      </c>
      <c r="AM8" s="328">
        <f t="shared" si="9"/>
        <v>15.074446286785026</v>
      </c>
      <c r="AN8" s="368">
        <v>4.9100161645227303</v>
      </c>
      <c r="AO8" s="327">
        <v>41.247</v>
      </c>
      <c r="AP8" s="328">
        <f t="shared" si="10"/>
        <v>31.680940128269135</v>
      </c>
      <c r="AQ8" s="368">
        <v>7.0125162364818197</v>
      </c>
      <c r="AR8" s="327">
        <v>17.263000000000002</v>
      </c>
      <c r="AS8" s="328">
        <f t="shared" si="11"/>
        <v>22.506290497112239</v>
      </c>
      <c r="AT8" s="368">
        <v>10.4672143476852</v>
      </c>
      <c r="AU8" s="327">
        <v>65.468000000000004</v>
      </c>
      <c r="AV8" s="328">
        <f>AU8/AU$13*100</f>
        <v>30.150133554388876</v>
      </c>
      <c r="AW8" s="368">
        <v>5.7372336308499099</v>
      </c>
      <c r="AX8" s="327">
        <v>3.91</v>
      </c>
      <c r="AY8" s="328">
        <f t="shared" si="12"/>
        <v>12.986150320502174</v>
      </c>
      <c r="AZ8" s="370">
        <v>22.090221069573399</v>
      </c>
      <c r="BA8" s="329">
        <v>294.42099999999999</v>
      </c>
      <c r="BB8" s="328">
        <f t="shared" si="13"/>
        <v>15.597604158499346</v>
      </c>
      <c r="BC8" s="372">
        <v>2.8849725556157901</v>
      </c>
    </row>
    <row r="9" spans="1:55" ht="18" customHeight="1">
      <c r="A9" s="774"/>
      <c r="B9" s="762"/>
      <c r="C9" s="366" t="s">
        <v>267</v>
      </c>
      <c r="D9" s="327">
        <v>34.94</v>
      </c>
      <c r="E9" s="328">
        <f t="shared" si="0"/>
        <v>5.0254508738444992</v>
      </c>
      <c r="F9" s="368">
        <v>7.9073728332697701</v>
      </c>
      <c r="G9" s="327">
        <v>29.936</v>
      </c>
      <c r="H9" s="328">
        <f t="shared" si="1"/>
        <v>6.9328232218081949</v>
      </c>
      <c r="I9" s="368">
        <v>7.8177258707618202</v>
      </c>
      <c r="J9" s="327">
        <v>63.198</v>
      </c>
      <c r="K9" s="328">
        <f t="shared" si="2"/>
        <v>9.008903701465135</v>
      </c>
      <c r="L9" s="368">
        <v>5.2845900633192802</v>
      </c>
      <c r="M9" s="327">
        <v>13.278</v>
      </c>
      <c r="N9" s="328">
        <f t="shared" si="3"/>
        <v>8.37501498016311</v>
      </c>
      <c r="O9" s="368">
        <v>12.1429399664522</v>
      </c>
      <c r="P9" s="327">
        <v>8.59</v>
      </c>
      <c r="Q9" s="328">
        <f t="shared" si="4"/>
        <v>8.7241778554163023</v>
      </c>
      <c r="R9" s="368">
        <v>13.722905193958701</v>
      </c>
      <c r="S9" s="758"/>
      <c r="T9" s="759"/>
      <c r="U9" s="760"/>
      <c r="V9" s="327">
        <v>2.2730000000000001</v>
      </c>
      <c r="W9" s="328">
        <f t="shared" si="5"/>
        <v>6.2417618629174001</v>
      </c>
      <c r="X9" s="370">
        <v>25.239374881223601</v>
      </c>
      <c r="Y9" s="327">
        <v>152.215</v>
      </c>
      <c r="Z9" s="328">
        <f t="shared" si="6"/>
        <v>6.4755889673984948</v>
      </c>
      <c r="AA9" s="372">
        <v>3.7561286053860301</v>
      </c>
      <c r="AC9" s="774"/>
      <c r="AD9" s="762"/>
      <c r="AE9" s="366" t="s">
        <v>267</v>
      </c>
      <c r="AF9" s="327">
        <v>26.876999999999999</v>
      </c>
      <c r="AG9" s="328">
        <f t="shared" si="7"/>
        <v>5.6151793903256868</v>
      </c>
      <c r="AH9" s="368">
        <v>9.1943225512404396</v>
      </c>
      <c r="AI9" s="327">
        <v>27.202999999999999</v>
      </c>
      <c r="AJ9" s="328">
        <f t="shared" si="8"/>
        <v>7.527970799122202</v>
      </c>
      <c r="AK9" s="368">
        <v>8.1084771815856893</v>
      </c>
      <c r="AL9" s="327">
        <v>58.134999999999998</v>
      </c>
      <c r="AM9" s="328">
        <f t="shared" si="9"/>
        <v>9.7961405211577084</v>
      </c>
      <c r="AN9" s="368">
        <v>5.6009234572974096</v>
      </c>
      <c r="AO9" s="327">
        <v>12.228</v>
      </c>
      <c r="AP9" s="328">
        <f t="shared" si="10"/>
        <v>9.3920657475325484</v>
      </c>
      <c r="AQ9" s="368">
        <v>12.711925457228</v>
      </c>
      <c r="AR9" s="327">
        <v>7.6539999999999999</v>
      </c>
      <c r="AS9" s="328">
        <f t="shared" si="11"/>
        <v>9.9787492014653925</v>
      </c>
      <c r="AT9" s="368">
        <v>14.674869688116599</v>
      </c>
      <c r="AU9" s="758"/>
      <c r="AV9" s="759"/>
      <c r="AW9" s="760"/>
      <c r="AX9" s="327">
        <v>2.1440000000000001</v>
      </c>
      <c r="AY9" s="328">
        <f t="shared" si="12"/>
        <v>7.1207944468431368</v>
      </c>
      <c r="AZ9" s="370">
        <v>25.648766124410301</v>
      </c>
      <c r="BA9" s="329">
        <v>134.24100000000001</v>
      </c>
      <c r="BB9" s="328">
        <f t="shared" si="13"/>
        <v>7.1117141095272105</v>
      </c>
      <c r="BC9" s="372">
        <v>4.0485485120848397</v>
      </c>
    </row>
    <row r="10" spans="1:55" ht="18" customHeight="1">
      <c r="A10" s="774"/>
      <c r="B10" s="762"/>
      <c r="C10" s="366" t="s">
        <v>268</v>
      </c>
      <c r="D10" s="327">
        <v>303.88799999999998</v>
      </c>
      <c r="E10" s="328">
        <f t="shared" si="0"/>
        <v>43.708477823436084</v>
      </c>
      <c r="F10" s="368">
        <v>3.3628454623510602</v>
      </c>
      <c r="G10" s="327">
        <v>132.78200000000001</v>
      </c>
      <c r="H10" s="328">
        <f t="shared" si="1"/>
        <v>30.750739345207634</v>
      </c>
      <c r="I10" s="368">
        <v>4.5520477311188801</v>
      </c>
      <c r="J10" s="327">
        <v>208.61500000000001</v>
      </c>
      <c r="K10" s="328">
        <f t="shared" si="2"/>
        <v>29.738163322908147</v>
      </c>
      <c r="L10" s="368">
        <v>3.6144264323897302</v>
      </c>
      <c r="M10" s="327">
        <v>10.196</v>
      </c>
      <c r="N10" s="328">
        <f t="shared" si="3"/>
        <v>6.4310628662255658</v>
      </c>
      <c r="O10" s="368">
        <v>12.312626364997801</v>
      </c>
      <c r="P10" s="327">
        <v>18.940999999999999</v>
      </c>
      <c r="Q10" s="328">
        <f t="shared" si="4"/>
        <v>19.236862952204913</v>
      </c>
      <c r="R10" s="368">
        <v>10.1702472057018</v>
      </c>
      <c r="S10" s="327">
        <v>25.212</v>
      </c>
      <c r="T10" s="328">
        <f>S10/S$13*100</f>
        <v>11.028485442329226</v>
      </c>
      <c r="U10" s="368">
        <v>8.2518241796504892</v>
      </c>
      <c r="V10" s="327">
        <v>12.819000000000001</v>
      </c>
      <c r="W10" s="328">
        <f t="shared" si="5"/>
        <v>35.201559753954307</v>
      </c>
      <c r="X10" s="370">
        <v>12.540435006685099</v>
      </c>
      <c r="Y10" s="333">
        <v>712.45299999999997</v>
      </c>
      <c r="Z10" s="328">
        <f t="shared" si="6"/>
        <v>30.309449046348647</v>
      </c>
      <c r="AA10" s="372">
        <v>2.0337089036854898</v>
      </c>
      <c r="AC10" s="774"/>
      <c r="AD10" s="762"/>
      <c r="AE10" s="366" t="s">
        <v>268</v>
      </c>
      <c r="AF10" s="327">
        <v>221.78399999999999</v>
      </c>
      <c r="AG10" s="328">
        <f t="shared" si="7"/>
        <v>46.335414886482582</v>
      </c>
      <c r="AH10" s="368">
        <v>3.8655657386236801</v>
      </c>
      <c r="AI10" s="327">
        <v>114.206</v>
      </c>
      <c r="AJ10" s="328">
        <f t="shared" si="8"/>
        <v>31.604581593373904</v>
      </c>
      <c r="AK10" s="368">
        <v>4.7231573160036202</v>
      </c>
      <c r="AL10" s="327">
        <v>183.39500000000001</v>
      </c>
      <c r="AM10" s="328">
        <f t="shared" si="9"/>
        <v>30.903297340289292</v>
      </c>
      <c r="AN10" s="368">
        <v>3.8986016821469098</v>
      </c>
      <c r="AO10" s="327">
        <v>9.7279999999999998</v>
      </c>
      <c r="AP10" s="328">
        <f t="shared" si="10"/>
        <v>7.4718691193978266</v>
      </c>
      <c r="AQ10" s="368">
        <v>12.556201183391799</v>
      </c>
      <c r="AR10" s="327">
        <v>15.361000000000001</v>
      </c>
      <c r="AS10" s="328">
        <f t="shared" si="11"/>
        <v>20.026596091417545</v>
      </c>
      <c r="AT10" s="368">
        <v>11.5969156086078</v>
      </c>
      <c r="AU10" s="327">
        <v>24.431000000000001</v>
      </c>
      <c r="AV10" s="328">
        <f>AU10/AU$13*100</f>
        <v>11.251266464032422</v>
      </c>
      <c r="AW10" s="368">
        <v>8.4294598164217707</v>
      </c>
      <c r="AX10" s="327">
        <v>10.010999999999999</v>
      </c>
      <c r="AY10" s="328">
        <f t="shared" si="12"/>
        <v>33.249194592978839</v>
      </c>
      <c r="AZ10" s="370">
        <v>13.2807656122267</v>
      </c>
      <c r="BA10" s="330">
        <v>578.91600000000005</v>
      </c>
      <c r="BB10" s="328">
        <f t="shared" si="13"/>
        <v>30.669356496383777</v>
      </c>
      <c r="BC10" s="372">
        <v>2.28631280695918</v>
      </c>
    </row>
    <row r="11" spans="1:55" ht="18" customHeight="1">
      <c r="A11" s="774"/>
      <c r="B11" s="762"/>
      <c r="C11" s="366" t="s">
        <v>269</v>
      </c>
      <c r="D11" s="327">
        <v>85.257999999999996</v>
      </c>
      <c r="E11" s="328">
        <f t="shared" si="0"/>
        <v>12.262732988043339</v>
      </c>
      <c r="F11" s="368">
        <v>5.0116681942914303</v>
      </c>
      <c r="G11" s="327">
        <v>41.444000000000003</v>
      </c>
      <c r="H11" s="328">
        <f t="shared" si="1"/>
        <v>9.5979397917096065</v>
      </c>
      <c r="I11" s="368">
        <v>7.0512363928320401</v>
      </c>
      <c r="J11" s="327">
        <v>80.957999999999998</v>
      </c>
      <c r="K11" s="328">
        <f t="shared" si="2"/>
        <v>11.540599795297545</v>
      </c>
      <c r="L11" s="368">
        <v>4.8575617394997499</v>
      </c>
      <c r="M11" s="327">
        <v>5.5119999999999996</v>
      </c>
      <c r="N11" s="328">
        <f t="shared" si="3"/>
        <v>3.4766593290148409</v>
      </c>
      <c r="O11" s="368">
        <v>16.195200957910298</v>
      </c>
      <c r="P11" s="327">
        <v>11.068</v>
      </c>
      <c r="Q11" s="328">
        <f t="shared" si="4"/>
        <v>11.24088480835246</v>
      </c>
      <c r="R11" s="368">
        <v>12.917880571408499</v>
      </c>
      <c r="S11" s="327">
        <v>35.195999999999998</v>
      </c>
      <c r="T11" s="328">
        <f>S11/S$13*100</f>
        <v>15.395786674132136</v>
      </c>
      <c r="U11" s="368">
        <v>7.4900418065724201</v>
      </c>
      <c r="V11" s="327">
        <v>5.5250000000000004</v>
      </c>
      <c r="W11" s="328">
        <f t="shared" si="5"/>
        <v>15.171902460456943</v>
      </c>
      <c r="X11" s="370">
        <v>17.145549573596899</v>
      </c>
      <c r="Y11" s="327">
        <v>264.96100000000001</v>
      </c>
      <c r="Z11" s="328">
        <f t="shared" si="6"/>
        <v>11.272072584113738</v>
      </c>
      <c r="AA11" s="372">
        <v>2.6911638760380399</v>
      </c>
      <c r="AC11" s="774"/>
      <c r="AD11" s="762"/>
      <c r="AE11" s="366" t="s">
        <v>269</v>
      </c>
      <c r="AF11" s="327">
        <v>61.481000000000002</v>
      </c>
      <c r="AG11" s="328">
        <f t="shared" si="7"/>
        <v>12.844694128683024</v>
      </c>
      <c r="AH11" s="368">
        <v>5.8950063221114002</v>
      </c>
      <c r="AI11" s="327">
        <v>33.808</v>
      </c>
      <c r="AJ11" s="328">
        <f t="shared" si="8"/>
        <v>9.3557929925641812</v>
      </c>
      <c r="AK11" s="368">
        <v>7.80532449284709</v>
      </c>
      <c r="AL11" s="327">
        <v>68.852000000000004</v>
      </c>
      <c r="AM11" s="328">
        <f t="shared" si="9"/>
        <v>11.602027473342231</v>
      </c>
      <c r="AN11" s="368">
        <v>5.33603173873869</v>
      </c>
      <c r="AO11" s="327">
        <v>5.2</v>
      </c>
      <c r="AP11" s="328">
        <f t="shared" si="10"/>
        <v>3.9940089865202202</v>
      </c>
      <c r="AQ11" s="368">
        <v>16.907316631934599</v>
      </c>
      <c r="AR11" s="327">
        <v>7.8479999999999999</v>
      </c>
      <c r="AS11" s="328">
        <f t="shared" si="11"/>
        <v>10.231672815926366</v>
      </c>
      <c r="AT11" s="368">
        <v>14.8987519551521</v>
      </c>
      <c r="AU11" s="327">
        <v>34.143000000000001</v>
      </c>
      <c r="AV11" s="328">
        <f>AU11/AU$13*100</f>
        <v>15.72395689416966</v>
      </c>
      <c r="AW11" s="368">
        <v>7.6200370061278404</v>
      </c>
      <c r="AX11" s="327">
        <v>4.5890000000000004</v>
      </c>
      <c r="AY11" s="328">
        <f t="shared" si="12"/>
        <v>15.241289979740277</v>
      </c>
      <c r="AZ11" s="370">
        <v>18.2690825568482</v>
      </c>
      <c r="BA11" s="329">
        <v>215.91900000000001</v>
      </c>
      <c r="BB11" s="328">
        <f t="shared" si="13"/>
        <v>11.438786948957516</v>
      </c>
      <c r="BC11" s="372">
        <v>3.0422472768247202</v>
      </c>
    </row>
    <row r="12" spans="1:55" ht="18" customHeight="1">
      <c r="A12" s="774"/>
      <c r="B12" s="763"/>
      <c r="C12" s="366" t="s">
        <v>270</v>
      </c>
      <c r="D12" s="327">
        <v>189.58699999999999</v>
      </c>
      <c r="E12" s="328">
        <f t="shared" si="0"/>
        <v>27.268464648527672</v>
      </c>
      <c r="F12" s="368">
        <v>4.5758819638927202</v>
      </c>
      <c r="G12" s="327">
        <v>104.294</v>
      </c>
      <c r="H12" s="328">
        <f t="shared" si="1"/>
        <v>24.153255782177439</v>
      </c>
      <c r="I12" s="368">
        <v>4.5482875069464503</v>
      </c>
      <c r="J12" s="327">
        <v>194.84700000000001</v>
      </c>
      <c r="K12" s="328">
        <f t="shared" si="2"/>
        <v>27.775528648365089</v>
      </c>
      <c r="L12" s="368">
        <v>3.7850089587402902</v>
      </c>
      <c r="M12" s="327">
        <v>70.161000000000001</v>
      </c>
      <c r="N12" s="328">
        <f t="shared" si="3"/>
        <v>44.253609430879948</v>
      </c>
      <c r="O12" s="368">
        <v>6.4880820244771398</v>
      </c>
      <c r="P12" s="327">
        <v>32.533999999999999</v>
      </c>
      <c r="Q12" s="328">
        <f t="shared" si="4"/>
        <v>33.0421888647397</v>
      </c>
      <c r="R12" s="368">
        <v>8.4967560219493503</v>
      </c>
      <c r="S12" s="327">
        <v>89.013000000000005</v>
      </c>
      <c r="T12" s="328">
        <f>S12/S$13*100</f>
        <v>38.936957586786114</v>
      </c>
      <c r="U12" s="368">
        <v>4.8180162921598599</v>
      </c>
      <c r="V12" s="327">
        <v>9.3930000000000007</v>
      </c>
      <c r="W12" s="328">
        <f t="shared" si="5"/>
        <v>25.793607205623903</v>
      </c>
      <c r="X12" s="370">
        <v>13.023845896090799</v>
      </c>
      <c r="Y12" s="327">
        <v>689.82899999999995</v>
      </c>
      <c r="Z12" s="328">
        <f t="shared" si="6"/>
        <v>29.346970152688868</v>
      </c>
      <c r="AA12" s="372">
        <v>2.1548918314237202</v>
      </c>
      <c r="AC12" s="774"/>
      <c r="AD12" s="763"/>
      <c r="AE12" s="366" t="s">
        <v>270</v>
      </c>
      <c r="AF12" s="327">
        <v>97.906999999999996</v>
      </c>
      <c r="AG12" s="328">
        <f t="shared" si="7"/>
        <v>20.454863584798044</v>
      </c>
      <c r="AH12" s="368">
        <v>5.5347242804685504</v>
      </c>
      <c r="AI12" s="327">
        <v>68.209000000000003</v>
      </c>
      <c r="AJ12" s="328">
        <f t="shared" si="8"/>
        <v>18.875688719528227</v>
      </c>
      <c r="AK12" s="368">
        <v>5.6130796317065803</v>
      </c>
      <c r="AL12" s="327">
        <v>140.16300000000001</v>
      </c>
      <c r="AM12" s="328">
        <f t="shared" si="9"/>
        <v>23.618413070732398</v>
      </c>
      <c r="AN12" s="368">
        <v>4.0611173633542501</v>
      </c>
      <c r="AO12" s="327">
        <v>47.116999999999997</v>
      </c>
      <c r="AP12" s="328">
        <f t="shared" si="10"/>
        <v>36.189561811129458</v>
      </c>
      <c r="AQ12" s="368">
        <v>7.2615498974340102</v>
      </c>
      <c r="AR12" s="327">
        <v>19.986000000000001</v>
      </c>
      <c r="AS12" s="328">
        <f t="shared" si="11"/>
        <v>26.056347209365999</v>
      </c>
      <c r="AT12" s="368">
        <v>9.6722445838261208</v>
      </c>
      <c r="AU12" s="327">
        <v>80.650999999999996</v>
      </c>
      <c r="AV12" s="328">
        <f>AU12/AU$13*100</f>
        <v>37.142396610481718</v>
      </c>
      <c r="AW12" s="368">
        <v>4.98746861724063</v>
      </c>
      <c r="AX12" s="327">
        <v>7.1420000000000003</v>
      </c>
      <c r="AY12" s="328">
        <f t="shared" si="12"/>
        <v>23.720482247832877</v>
      </c>
      <c r="AZ12" s="370">
        <v>14.7080606411178</v>
      </c>
      <c r="BA12" s="329">
        <v>461.17500000000001</v>
      </c>
      <c r="BB12" s="328">
        <f t="shared" si="13"/>
        <v>24.431766408632321</v>
      </c>
      <c r="BC12" s="372">
        <v>2.3538725035149399</v>
      </c>
    </row>
    <row r="13" spans="1:55" ht="28.5" customHeight="1">
      <c r="A13" s="775"/>
      <c r="B13" s="377"/>
      <c r="C13" s="378" t="s">
        <v>40</v>
      </c>
      <c r="D13" s="304">
        <v>695.26099999999997</v>
      </c>
      <c r="E13" s="305">
        <f>SUM(E6:E12)</f>
        <v>99.999999999999986</v>
      </c>
      <c r="F13" s="312">
        <v>2.6022688742878199</v>
      </c>
      <c r="G13" s="304">
        <v>431.80099999999999</v>
      </c>
      <c r="H13" s="305">
        <f>SUM(H6:H12)</f>
        <v>100</v>
      </c>
      <c r="I13" s="312">
        <v>2.8227458261831</v>
      </c>
      <c r="J13" s="304">
        <v>701.50599999999997</v>
      </c>
      <c r="K13" s="305">
        <f>SUM(K6:K12)</f>
        <v>100</v>
      </c>
      <c r="L13" s="312">
        <v>2.1307120813662199</v>
      </c>
      <c r="M13" s="304">
        <v>158.54300000000001</v>
      </c>
      <c r="N13" s="305">
        <f>SUM(N6:N12)</f>
        <v>100</v>
      </c>
      <c r="O13" s="312">
        <v>4.0230102450872103</v>
      </c>
      <c r="P13" s="304">
        <v>98.462000000000003</v>
      </c>
      <c r="Q13" s="305">
        <f>SUM(Q6:Q12)</f>
        <v>99.998984379760728</v>
      </c>
      <c r="R13" s="312">
        <v>5.5021868053237197</v>
      </c>
      <c r="S13" s="304">
        <v>228.608</v>
      </c>
      <c r="T13" s="305">
        <f>SUM(T6:T12)</f>
        <v>100</v>
      </c>
      <c r="U13" s="312">
        <v>3.6013325274069898</v>
      </c>
      <c r="V13" s="304">
        <v>36.415999999999997</v>
      </c>
      <c r="W13" s="305">
        <f>SUM(W6:W12)</f>
        <v>100.00274604569421</v>
      </c>
      <c r="X13" s="313">
        <v>7.54504274300671</v>
      </c>
      <c r="Y13" s="271">
        <v>2350.5970000000002</v>
      </c>
      <c r="Z13" s="305">
        <f>SUM(Z6:Z12)</f>
        <v>99.999957457616077</v>
      </c>
      <c r="AA13" s="314">
        <v>1.2066895874636001</v>
      </c>
      <c r="AC13" s="775"/>
      <c r="AD13" s="377"/>
      <c r="AE13" s="378" t="s">
        <v>40</v>
      </c>
      <c r="AF13" s="304">
        <v>478.649</v>
      </c>
      <c r="AG13" s="305">
        <f>SUM(AG6:AG12)</f>
        <v>100.00000000000001</v>
      </c>
      <c r="AH13" s="312">
        <v>2.9597125301100502</v>
      </c>
      <c r="AI13" s="304">
        <v>361.35899999999998</v>
      </c>
      <c r="AJ13" s="305">
        <f>SUM(AJ6:AJ12)</f>
        <v>100.00027673311028</v>
      </c>
      <c r="AK13" s="312">
        <v>3.0841763369975599</v>
      </c>
      <c r="AL13" s="304">
        <v>593.44799999999998</v>
      </c>
      <c r="AM13" s="305">
        <f>SUM(AM6:AM12)</f>
        <v>100.00000000000001</v>
      </c>
      <c r="AN13" s="312">
        <v>2.3960083559919299</v>
      </c>
      <c r="AO13" s="304">
        <v>130.19499999999999</v>
      </c>
      <c r="AP13" s="305">
        <f>SUM(AP6:AP12)</f>
        <v>100.00076807865126</v>
      </c>
      <c r="AQ13" s="312">
        <v>4.2250062845743201</v>
      </c>
      <c r="AR13" s="304">
        <v>76.703000000000003</v>
      </c>
      <c r="AS13" s="305">
        <f>SUM(AS6:AS12)</f>
        <v>100</v>
      </c>
      <c r="AT13" s="312">
        <v>6.0774245334110697</v>
      </c>
      <c r="AU13" s="304">
        <v>217.14</v>
      </c>
      <c r="AV13" s="305">
        <f>SUM(AV6:AV12)</f>
        <v>99.999539467624572</v>
      </c>
      <c r="AW13" s="312">
        <v>3.7160406294760899</v>
      </c>
      <c r="AX13" s="304">
        <v>30.109000000000002</v>
      </c>
      <c r="AY13" s="305">
        <f>SUM(AY6:AY12)</f>
        <v>100.00332126606662</v>
      </c>
      <c r="AZ13" s="313">
        <v>7.8961664711324904</v>
      </c>
      <c r="BA13" s="331">
        <v>1887.604</v>
      </c>
      <c r="BB13" s="305">
        <f>SUM(BB6:BB12)</f>
        <v>99.999947022786557</v>
      </c>
      <c r="BC13" s="314">
        <v>1.47788657025488</v>
      </c>
    </row>
    <row r="14" spans="1:55" ht="12" customHeight="1">
      <c r="W14" s="332"/>
      <c r="AY14" s="332"/>
    </row>
    <row r="15" spans="1:55" ht="16.5" customHeight="1">
      <c r="A15" s="779" t="s">
        <v>90</v>
      </c>
      <c r="B15" s="780"/>
      <c r="C15" s="780"/>
      <c r="D15" s="780"/>
      <c r="E15" s="780"/>
      <c r="F15" s="780"/>
      <c r="G15" s="780"/>
      <c r="H15" s="780"/>
      <c r="I15" s="780"/>
      <c r="J15" s="780"/>
      <c r="K15" s="780"/>
      <c r="L15" s="780"/>
      <c r="M15" s="780"/>
      <c r="N15" s="780"/>
      <c r="O15" s="780"/>
      <c r="P15" s="780"/>
      <c r="Q15" s="780"/>
      <c r="R15" s="780"/>
      <c r="S15" s="780"/>
      <c r="T15" s="780"/>
      <c r="U15" s="780"/>
      <c r="V15" s="780"/>
      <c r="W15" s="780"/>
      <c r="X15" s="780"/>
      <c r="Y15" s="780"/>
      <c r="Z15" s="780"/>
      <c r="AA15" s="781"/>
      <c r="AC15" s="779" t="s">
        <v>90</v>
      </c>
      <c r="AD15" s="780"/>
      <c r="AE15" s="780"/>
      <c r="AF15" s="780"/>
      <c r="AG15" s="780"/>
      <c r="AH15" s="780"/>
      <c r="AI15" s="780"/>
      <c r="AJ15" s="780"/>
      <c r="AK15" s="780"/>
      <c r="AL15" s="780"/>
      <c r="AM15" s="780"/>
      <c r="AN15" s="780"/>
      <c r="AO15" s="780"/>
      <c r="AP15" s="780"/>
      <c r="AQ15" s="780"/>
      <c r="AR15" s="780"/>
      <c r="AS15" s="780"/>
      <c r="AT15" s="780"/>
      <c r="AU15" s="780"/>
      <c r="AV15" s="780"/>
      <c r="AW15" s="780"/>
      <c r="AX15" s="780"/>
      <c r="AY15" s="780"/>
      <c r="AZ15" s="780"/>
      <c r="BA15" s="780"/>
      <c r="BB15" s="780"/>
      <c r="BC15" s="781"/>
    </row>
    <row r="16" spans="1:55" ht="18.75" customHeight="1">
      <c r="A16" s="764" t="s">
        <v>263</v>
      </c>
      <c r="B16" s="765"/>
      <c r="C16" s="766"/>
      <c r="D16" s="753" t="s">
        <v>202</v>
      </c>
      <c r="E16" s="754"/>
      <c r="F16" s="754"/>
      <c r="G16" s="754"/>
      <c r="H16" s="754"/>
      <c r="I16" s="754"/>
      <c r="J16" s="754"/>
      <c r="K16" s="754"/>
      <c r="L16" s="754"/>
      <c r="M16" s="754"/>
      <c r="N16" s="754"/>
      <c r="O16" s="754"/>
      <c r="P16" s="754"/>
      <c r="Q16" s="754"/>
      <c r="R16" s="754"/>
      <c r="S16" s="754"/>
      <c r="T16" s="754"/>
      <c r="U16" s="754"/>
      <c r="V16" s="754"/>
      <c r="W16" s="754"/>
      <c r="X16" s="754"/>
      <c r="Y16" s="754"/>
      <c r="Z16" s="754"/>
      <c r="AA16" s="755"/>
      <c r="AC16" s="764" t="s">
        <v>263</v>
      </c>
      <c r="AD16" s="765"/>
      <c r="AE16" s="766"/>
      <c r="AF16" s="753" t="s">
        <v>202</v>
      </c>
      <c r="AG16" s="754"/>
      <c r="AH16" s="754"/>
      <c r="AI16" s="754"/>
      <c r="AJ16" s="754"/>
      <c r="AK16" s="754"/>
      <c r="AL16" s="754"/>
      <c r="AM16" s="754"/>
      <c r="AN16" s="754"/>
      <c r="AO16" s="754"/>
      <c r="AP16" s="754"/>
      <c r="AQ16" s="754"/>
      <c r="AR16" s="754"/>
      <c r="AS16" s="754"/>
      <c r="AT16" s="754"/>
      <c r="AU16" s="754"/>
      <c r="AV16" s="754"/>
      <c r="AW16" s="754"/>
      <c r="AX16" s="754"/>
      <c r="AY16" s="754"/>
      <c r="AZ16" s="754"/>
      <c r="BA16" s="754"/>
      <c r="BB16" s="754"/>
      <c r="BC16" s="755"/>
    </row>
    <row r="17" spans="1:55" ht="20.25" customHeight="1">
      <c r="A17" s="767"/>
      <c r="B17" s="768"/>
      <c r="C17" s="769"/>
      <c r="D17" s="741" t="s">
        <v>83</v>
      </c>
      <c r="E17" s="742"/>
      <c r="F17" s="743"/>
      <c r="G17" s="741" t="s">
        <v>84</v>
      </c>
      <c r="H17" s="742"/>
      <c r="I17" s="743"/>
      <c r="J17" s="741" t="s">
        <v>85</v>
      </c>
      <c r="K17" s="742"/>
      <c r="L17" s="743"/>
      <c r="M17" s="741" t="s">
        <v>86</v>
      </c>
      <c r="N17" s="742"/>
      <c r="O17" s="743"/>
      <c r="P17" s="741" t="s">
        <v>87</v>
      </c>
      <c r="Q17" s="742"/>
      <c r="R17" s="743"/>
      <c r="S17" s="741" t="s">
        <v>88</v>
      </c>
      <c r="T17" s="742"/>
      <c r="U17" s="743"/>
      <c r="V17" s="741" t="s">
        <v>89</v>
      </c>
      <c r="W17" s="742"/>
      <c r="X17" s="743"/>
      <c r="Y17" s="741" t="s">
        <v>40</v>
      </c>
      <c r="Z17" s="742"/>
      <c r="AA17" s="746"/>
      <c r="AC17" s="767"/>
      <c r="AD17" s="768"/>
      <c r="AE17" s="769"/>
      <c r="AF17" s="741" t="s">
        <v>83</v>
      </c>
      <c r="AG17" s="742"/>
      <c r="AH17" s="743"/>
      <c r="AI17" s="741" t="s">
        <v>84</v>
      </c>
      <c r="AJ17" s="742"/>
      <c r="AK17" s="743"/>
      <c r="AL17" s="741" t="s">
        <v>85</v>
      </c>
      <c r="AM17" s="742"/>
      <c r="AN17" s="743"/>
      <c r="AO17" s="741" t="s">
        <v>86</v>
      </c>
      <c r="AP17" s="742"/>
      <c r="AQ17" s="743"/>
      <c r="AR17" s="741" t="s">
        <v>87</v>
      </c>
      <c r="AS17" s="742"/>
      <c r="AT17" s="743"/>
      <c r="AU17" s="741" t="s">
        <v>88</v>
      </c>
      <c r="AV17" s="742"/>
      <c r="AW17" s="743"/>
      <c r="AX17" s="741" t="s">
        <v>89</v>
      </c>
      <c r="AY17" s="742"/>
      <c r="AZ17" s="743"/>
      <c r="BA17" s="741" t="s">
        <v>40</v>
      </c>
      <c r="BB17" s="742"/>
      <c r="BC17" s="746"/>
    </row>
    <row r="18" spans="1:55" ht="35.25" customHeight="1">
      <c r="A18" s="770"/>
      <c r="B18" s="771"/>
      <c r="C18" s="772"/>
      <c r="D18" s="294" t="s">
        <v>203</v>
      </c>
      <c r="E18" s="15" t="s">
        <v>24</v>
      </c>
      <c r="F18" s="346" t="s">
        <v>256</v>
      </c>
      <c r="G18" s="294" t="s">
        <v>203</v>
      </c>
      <c r="H18" s="15" t="s">
        <v>24</v>
      </c>
      <c r="I18" s="346" t="s">
        <v>256</v>
      </c>
      <c r="J18" s="294" t="s">
        <v>203</v>
      </c>
      <c r="K18" s="15" t="s">
        <v>24</v>
      </c>
      <c r="L18" s="346" t="s">
        <v>256</v>
      </c>
      <c r="M18" s="294" t="s">
        <v>203</v>
      </c>
      <c r="N18" s="15" t="s">
        <v>24</v>
      </c>
      <c r="O18" s="346" t="s">
        <v>256</v>
      </c>
      <c r="P18" s="294" t="s">
        <v>203</v>
      </c>
      <c r="Q18" s="15" t="s">
        <v>24</v>
      </c>
      <c r="R18" s="346" t="s">
        <v>256</v>
      </c>
      <c r="S18" s="294" t="s">
        <v>203</v>
      </c>
      <c r="T18" s="15" t="s">
        <v>24</v>
      </c>
      <c r="U18" s="346" t="s">
        <v>256</v>
      </c>
      <c r="V18" s="294" t="s">
        <v>203</v>
      </c>
      <c r="W18" s="15" t="s">
        <v>24</v>
      </c>
      <c r="X18" s="346" t="s">
        <v>256</v>
      </c>
      <c r="Y18" s="294" t="s">
        <v>203</v>
      </c>
      <c r="Z18" s="15" t="s">
        <v>24</v>
      </c>
      <c r="AA18" s="347" t="s">
        <v>256</v>
      </c>
      <c r="AC18" s="770"/>
      <c r="AD18" s="771"/>
      <c r="AE18" s="772"/>
      <c r="AF18" s="294" t="s">
        <v>203</v>
      </c>
      <c r="AG18" s="15" t="s">
        <v>24</v>
      </c>
      <c r="AH18" s="346" t="s">
        <v>256</v>
      </c>
      <c r="AI18" s="294" t="s">
        <v>203</v>
      </c>
      <c r="AJ18" s="15" t="s">
        <v>24</v>
      </c>
      <c r="AK18" s="346" t="s">
        <v>256</v>
      </c>
      <c r="AL18" s="294" t="s">
        <v>203</v>
      </c>
      <c r="AM18" s="15" t="s">
        <v>24</v>
      </c>
      <c r="AN18" s="346" t="s">
        <v>256</v>
      </c>
      <c r="AO18" s="294" t="s">
        <v>203</v>
      </c>
      <c r="AP18" s="15" t="s">
        <v>24</v>
      </c>
      <c r="AQ18" s="346" t="s">
        <v>256</v>
      </c>
      <c r="AR18" s="294" t="s">
        <v>203</v>
      </c>
      <c r="AS18" s="15" t="s">
        <v>24</v>
      </c>
      <c r="AT18" s="346" t="s">
        <v>256</v>
      </c>
      <c r="AU18" s="294" t="s">
        <v>203</v>
      </c>
      <c r="AV18" s="15" t="s">
        <v>24</v>
      </c>
      <c r="AW18" s="346" t="s">
        <v>256</v>
      </c>
      <c r="AX18" s="294" t="s">
        <v>203</v>
      </c>
      <c r="AY18" s="15" t="s">
        <v>24</v>
      </c>
      <c r="AZ18" s="346" t="s">
        <v>256</v>
      </c>
      <c r="BA18" s="294" t="s">
        <v>203</v>
      </c>
      <c r="BB18" s="15" t="s">
        <v>24</v>
      </c>
      <c r="BC18" s="347" t="s">
        <v>256</v>
      </c>
    </row>
    <row r="19" spans="1:55" ht="20.25" customHeight="1">
      <c r="A19" s="773" t="s">
        <v>335</v>
      </c>
      <c r="B19" s="373"/>
      <c r="C19" s="374" t="s">
        <v>264</v>
      </c>
      <c r="D19" s="324">
        <v>4.6609999999999996</v>
      </c>
      <c r="E19" s="325">
        <f>D19/D$26*100</f>
        <v>1.0526125613421768</v>
      </c>
      <c r="F19" s="367">
        <v>20.307840040222501</v>
      </c>
      <c r="G19" s="324">
        <v>5.8159999999999998</v>
      </c>
      <c r="H19" s="325">
        <f>G19/G$26*100</f>
        <v>2.5705622884015309</v>
      </c>
      <c r="I19" s="367">
        <v>17.934579161542299</v>
      </c>
      <c r="J19" s="324">
        <v>10.301</v>
      </c>
      <c r="K19" s="325">
        <f>J19/J$26*100</f>
        <v>3.6455199847115374</v>
      </c>
      <c r="L19" s="367">
        <v>14.1403341718247</v>
      </c>
      <c r="M19" s="324">
        <v>1.847</v>
      </c>
      <c r="N19" s="325">
        <f>M19/M$26*100</f>
        <v>3.2620981985164255</v>
      </c>
      <c r="O19" s="367">
        <v>29.603822809925799</v>
      </c>
      <c r="P19" s="324">
        <v>1.446</v>
      </c>
      <c r="Q19" s="325">
        <f>P19/P$26*100</f>
        <v>3.7046525927444152</v>
      </c>
      <c r="R19" s="367">
        <v>35.513832899993503</v>
      </c>
      <c r="S19" s="324">
        <v>0.312</v>
      </c>
      <c r="T19" s="325">
        <f>S19/S$26*100</f>
        <v>0.93584090704580225</v>
      </c>
      <c r="U19" s="367">
        <v>70.712030223059202</v>
      </c>
      <c r="V19" s="324">
        <v>0.13100000000000001</v>
      </c>
      <c r="W19" s="325">
        <f>V19/V$26*100</f>
        <v>1.8222284045068857</v>
      </c>
      <c r="X19" s="367" t="s">
        <v>437</v>
      </c>
      <c r="Y19" s="324">
        <v>24.513999999999999</v>
      </c>
      <c r="Z19" s="325">
        <f>Y19/Y$26*100</f>
        <v>2.2535351102498433</v>
      </c>
      <c r="AA19" s="371">
        <v>9.5870262206109995</v>
      </c>
      <c r="AC19" s="773" t="s">
        <v>335</v>
      </c>
      <c r="AD19" s="373"/>
      <c r="AE19" s="374" t="s">
        <v>264</v>
      </c>
      <c r="AF19" s="324">
        <v>2.9449999999999998</v>
      </c>
      <c r="AG19" s="325">
        <f>AF19/AF$26*100</f>
        <v>1.1864666258420085</v>
      </c>
      <c r="AH19" s="367">
        <v>23.587423314504999</v>
      </c>
      <c r="AI19" s="324">
        <v>4.5679999999999996</v>
      </c>
      <c r="AJ19" s="325">
        <f>AI19/AI$26*100</f>
        <v>2.7370830412300098</v>
      </c>
      <c r="AK19" s="367">
        <v>20.692551395335801</v>
      </c>
      <c r="AL19" s="324">
        <v>9.0530000000000008</v>
      </c>
      <c r="AM19" s="325">
        <f>AL19/AL$26*100</f>
        <v>4.7209315665691509</v>
      </c>
      <c r="AN19" s="367">
        <v>15.4296742648361</v>
      </c>
      <c r="AO19" s="324">
        <v>1.847</v>
      </c>
      <c r="AP19" s="325">
        <f>AO19/AO$26*100</f>
        <v>5.3971129682660273</v>
      </c>
      <c r="AQ19" s="367">
        <v>29.603822809925799</v>
      </c>
      <c r="AR19" s="324">
        <v>1.29</v>
      </c>
      <c r="AS19" s="325">
        <f>AR19/AR$26*100</f>
        <v>5.6910927780473815</v>
      </c>
      <c r="AT19" s="367">
        <v>37.932496133546998</v>
      </c>
      <c r="AU19" s="324">
        <v>0.156</v>
      </c>
      <c r="AV19" s="325">
        <f>AU19/AU$26*100</f>
        <v>0.59541984732824427</v>
      </c>
      <c r="AW19" s="367" t="s">
        <v>437</v>
      </c>
      <c r="AX19" s="324">
        <v>0.13100000000000001</v>
      </c>
      <c r="AY19" s="325">
        <f>AX19/AX$26*100</f>
        <v>3.4868245940910301</v>
      </c>
      <c r="AZ19" s="367" t="s">
        <v>437</v>
      </c>
      <c r="BA19" s="324">
        <v>19.989999999999998</v>
      </c>
      <c r="BB19" s="325">
        <f>BA19/BA$26*100</f>
        <v>2.8815785111219703</v>
      </c>
      <c r="BC19" s="371">
        <v>10.6201150991823</v>
      </c>
    </row>
    <row r="20" spans="1:55" ht="18" customHeight="1">
      <c r="A20" s="774"/>
      <c r="B20" s="375"/>
      <c r="C20" s="376" t="s">
        <v>265</v>
      </c>
      <c r="D20" s="327">
        <v>19.358000000000001</v>
      </c>
      <c r="E20" s="328">
        <f t="shared" ref="E20:E25" si="14">D20/D$26*100</f>
        <v>4.3716957653855104</v>
      </c>
      <c r="F20" s="368">
        <v>11.6507669301955</v>
      </c>
      <c r="G20" s="327">
        <v>25.518000000000001</v>
      </c>
      <c r="H20" s="328">
        <f t="shared" ref="H20:H25" si="15">G20/G$26*100</f>
        <v>11.278474634702592</v>
      </c>
      <c r="I20" s="368">
        <v>9.3879304898596008</v>
      </c>
      <c r="J20" s="327">
        <v>7.0780000000000003</v>
      </c>
      <c r="K20" s="328">
        <f t="shared" ref="K20:K25" si="16">J20/J$26*100</f>
        <v>2.5049015097357787</v>
      </c>
      <c r="L20" s="368">
        <v>18.328349418499698</v>
      </c>
      <c r="M20" s="327">
        <v>2.98</v>
      </c>
      <c r="N20" s="328">
        <f t="shared" ref="N20:N25" si="17">M20/M$26*100</f>
        <v>5.2631578947368425</v>
      </c>
      <c r="O20" s="368">
        <v>24.320609117839201</v>
      </c>
      <c r="P20" s="327">
        <v>1.2210000000000001</v>
      </c>
      <c r="Q20" s="328">
        <f t="shared" ref="Q20:Q25" si="18">P20/P$26*100</f>
        <v>3.1282025005124003</v>
      </c>
      <c r="R20" s="368">
        <v>36.956941275783002</v>
      </c>
      <c r="S20" s="327">
        <v>0.497</v>
      </c>
      <c r="T20" s="328">
        <f>S20/S$26*100</f>
        <v>1.4907465730825762</v>
      </c>
      <c r="U20" s="368">
        <v>54.7092758537162</v>
      </c>
      <c r="V20" s="327">
        <v>0</v>
      </c>
      <c r="W20" s="328">
        <f t="shared" ref="W20:W25" si="19">V20/V$26*100</f>
        <v>0</v>
      </c>
      <c r="X20" s="368" t="s">
        <v>437</v>
      </c>
      <c r="Y20" s="327">
        <v>56.652000000000001</v>
      </c>
      <c r="Z20" s="328">
        <f t="shared" ref="Z20:Z25" si="20">Y20/Y$26*100</f>
        <v>5.2079330613475614</v>
      </c>
      <c r="AA20" s="372">
        <v>6.7243413221641797</v>
      </c>
      <c r="AC20" s="774"/>
      <c r="AD20" s="375"/>
      <c r="AE20" s="376" t="s">
        <v>265</v>
      </c>
      <c r="AF20" s="327">
        <v>17.173999999999999</v>
      </c>
      <c r="AG20" s="328">
        <f t="shared" ref="AG20:AG25" si="21">AF20/AF$26*100</f>
        <v>6.9189737970155027</v>
      </c>
      <c r="AH20" s="368">
        <v>12.3798191352532</v>
      </c>
      <c r="AI20" s="327">
        <v>24.709</v>
      </c>
      <c r="AJ20" s="328">
        <f t="shared" ref="AJ20:AJ25" si="22">AI20/AI$26*100</f>
        <v>14.80529441019096</v>
      </c>
      <c r="AK20" s="368">
        <v>9.5687376497077299</v>
      </c>
      <c r="AL20" s="327">
        <v>6.0149999999999997</v>
      </c>
      <c r="AM20" s="328">
        <f t="shared" ref="AM20:AM25" si="23">AL20/AL$26*100</f>
        <v>3.1366843447380361</v>
      </c>
      <c r="AN20" s="368">
        <v>19.892429971383301</v>
      </c>
      <c r="AO20" s="327">
        <v>2.512</v>
      </c>
      <c r="AP20" s="328">
        <f t="shared" ref="AP20:AP25" si="24">AO20/AO$26*100</f>
        <v>7.3403074045935366</v>
      </c>
      <c r="AQ20" s="368">
        <v>26.412193624692598</v>
      </c>
      <c r="AR20" s="327">
        <v>1.2210000000000001</v>
      </c>
      <c r="AS20" s="328">
        <f t="shared" ref="AS20:AS25" si="25">AR20/AR$26*100</f>
        <v>5.386685489919266</v>
      </c>
      <c r="AT20" s="368">
        <v>36.956941275783002</v>
      </c>
      <c r="AU20" s="327">
        <v>0.497</v>
      </c>
      <c r="AV20" s="328">
        <f>AU20/AU$26*100</f>
        <v>1.896946564885496</v>
      </c>
      <c r="AW20" s="368">
        <v>54.7092758537162</v>
      </c>
      <c r="AX20" s="327">
        <v>0</v>
      </c>
      <c r="AY20" s="328">
        <f t="shared" ref="AY20:AY25" si="26">AX20/AX$26*100</f>
        <v>0</v>
      </c>
      <c r="AZ20" s="368" t="s">
        <v>437</v>
      </c>
      <c r="BA20" s="327">
        <v>52.127000000000002</v>
      </c>
      <c r="BB20" s="328">
        <f t="shared" ref="BB20:BB25" si="27">BA20/BA$26*100</f>
        <v>7.5141592320787876</v>
      </c>
      <c r="BC20" s="372">
        <v>6.9634084460506198</v>
      </c>
    </row>
    <row r="21" spans="1:55" ht="18" customHeight="1">
      <c r="A21" s="774"/>
      <c r="B21" s="761" t="s">
        <v>395</v>
      </c>
      <c r="C21" s="366" t="s">
        <v>266</v>
      </c>
      <c r="D21" s="327">
        <v>22.021000000000001</v>
      </c>
      <c r="E21" s="328">
        <f t="shared" si="14"/>
        <v>4.9730918715546188</v>
      </c>
      <c r="F21" s="368">
        <v>9.5209348764586998</v>
      </c>
      <c r="G21" s="327">
        <v>26.84</v>
      </c>
      <c r="H21" s="328">
        <f t="shared" si="15"/>
        <v>11.862773696818619</v>
      </c>
      <c r="I21" s="368">
        <v>9.3365633698447699</v>
      </c>
      <c r="J21" s="327">
        <v>24.506</v>
      </c>
      <c r="K21" s="328">
        <f t="shared" si="16"/>
        <v>8.6726640855587736</v>
      </c>
      <c r="L21" s="368">
        <v>8.2119152707204499</v>
      </c>
      <c r="M21" s="327">
        <v>7.3659999999999997</v>
      </c>
      <c r="N21" s="328">
        <f t="shared" si="17"/>
        <v>13.00953726598375</v>
      </c>
      <c r="O21" s="368">
        <v>16.084813550655198</v>
      </c>
      <c r="P21" s="327">
        <v>4.3849999999999998</v>
      </c>
      <c r="Q21" s="328">
        <f t="shared" si="18"/>
        <v>11.234371797499488</v>
      </c>
      <c r="R21" s="368">
        <v>19.975396970678801</v>
      </c>
      <c r="S21" s="327">
        <v>5.9470000000000001</v>
      </c>
      <c r="T21" s="328">
        <f>S21/S$26*100</f>
        <v>17.837967545517262</v>
      </c>
      <c r="U21" s="368">
        <v>16.111911110877202</v>
      </c>
      <c r="V21" s="327">
        <v>0.86399999999999999</v>
      </c>
      <c r="W21" s="328">
        <f t="shared" si="19"/>
        <v>12.018361385449992</v>
      </c>
      <c r="X21" s="368">
        <v>45.606505453206701</v>
      </c>
      <c r="Y21" s="327">
        <v>91.929000000000002</v>
      </c>
      <c r="Z21" s="328">
        <f t="shared" si="20"/>
        <v>8.4508945561784223</v>
      </c>
      <c r="AA21" s="372">
        <v>5.1727146865632303</v>
      </c>
      <c r="AC21" s="774"/>
      <c r="AD21" s="761" t="s">
        <v>395</v>
      </c>
      <c r="AE21" s="366" t="s">
        <v>266</v>
      </c>
      <c r="AF21" s="327">
        <v>16.824000000000002</v>
      </c>
      <c r="AG21" s="328">
        <f t="shared" si="21"/>
        <v>6.7779675766268088</v>
      </c>
      <c r="AH21" s="368">
        <v>10.9635479039424</v>
      </c>
      <c r="AI21" s="327">
        <v>24.11</v>
      </c>
      <c r="AJ21" s="328">
        <f t="shared" si="22"/>
        <v>14.44638181349727</v>
      </c>
      <c r="AK21" s="368">
        <v>9.6827755904492108</v>
      </c>
      <c r="AL21" s="327">
        <v>19.783000000000001</v>
      </c>
      <c r="AM21" s="328">
        <f t="shared" si="23"/>
        <v>10.316380115037834</v>
      </c>
      <c r="AN21" s="368">
        <v>9.0638974674471697</v>
      </c>
      <c r="AO21" s="327">
        <v>5.65</v>
      </c>
      <c r="AP21" s="328">
        <f t="shared" si="24"/>
        <v>16.509847466541991</v>
      </c>
      <c r="AQ21" s="368">
        <v>18.868626959583999</v>
      </c>
      <c r="AR21" s="327">
        <v>3.4489999999999998</v>
      </c>
      <c r="AS21" s="328">
        <f t="shared" si="25"/>
        <v>15.215952706577843</v>
      </c>
      <c r="AT21" s="368">
        <v>21.939660210218001</v>
      </c>
      <c r="AU21" s="327">
        <v>5.609</v>
      </c>
      <c r="AV21" s="328">
        <f>AU21/AU$26*100</f>
        <v>21.408396946564885</v>
      </c>
      <c r="AW21" s="368">
        <v>16.681611388595599</v>
      </c>
      <c r="AX21" s="327">
        <v>0.68100000000000005</v>
      </c>
      <c r="AY21" s="328">
        <f t="shared" si="26"/>
        <v>18.126164492946501</v>
      </c>
      <c r="AZ21" s="368">
        <v>52.979827900493099</v>
      </c>
      <c r="BA21" s="327">
        <v>76.105000000000004</v>
      </c>
      <c r="BB21" s="328">
        <f t="shared" si="27"/>
        <v>10.970611935414585</v>
      </c>
      <c r="BC21" s="372">
        <v>5.7724894164412301</v>
      </c>
    </row>
    <row r="22" spans="1:55" ht="18" customHeight="1">
      <c r="A22" s="774"/>
      <c r="B22" s="762"/>
      <c r="C22" s="366" t="s">
        <v>267</v>
      </c>
      <c r="D22" s="327">
        <v>25.696999999999999</v>
      </c>
      <c r="E22" s="328">
        <f t="shared" si="14"/>
        <v>5.8032578821733365</v>
      </c>
      <c r="F22" s="368">
        <v>9.4438418835508493</v>
      </c>
      <c r="G22" s="327">
        <v>15.872</v>
      </c>
      <c r="H22" s="328">
        <f t="shared" si="15"/>
        <v>7.015124594482308</v>
      </c>
      <c r="I22" s="368">
        <v>10.785338849924001</v>
      </c>
      <c r="J22" s="327">
        <v>22.917999999999999</v>
      </c>
      <c r="K22" s="328">
        <f t="shared" si="16"/>
        <v>8.1106714891388201</v>
      </c>
      <c r="L22" s="368">
        <v>9.4842492800319604</v>
      </c>
      <c r="M22" s="327">
        <v>3.7949999999999999</v>
      </c>
      <c r="N22" s="328">
        <f t="shared" si="17"/>
        <v>6.702578594136348</v>
      </c>
      <c r="O22" s="368">
        <v>22.8425490356578</v>
      </c>
      <c r="P22" s="327">
        <v>2.7850000000000001</v>
      </c>
      <c r="Q22" s="328">
        <f t="shared" si="18"/>
        <v>7.1351711416273833</v>
      </c>
      <c r="R22" s="368">
        <v>25.9185629430863</v>
      </c>
      <c r="S22" s="758"/>
      <c r="T22" s="759"/>
      <c r="U22" s="760"/>
      <c r="V22" s="327">
        <v>0.83199999999999996</v>
      </c>
      <c r="W22" s="328">
        <f t="shared" si="19"/>
        <v>11.573236889692586</v>
      </c>
      <c r="X22" s="368">
        <v>41.409633751586398</v>
      </c>
      <c r="Y22" s="327">
        <v>71.899000000000001</v>
      </c>
      <c r="Z22" s="328">
        <f t="shared" si="20"/>
        <v>6.6095668145489714</v>
      </c>
      <c r="AA22" s="372">
        <v>5.8749389003864296</v>
      </c>
      <c r="AC22" s="774"/>
      <c r="AD22" s="762"/>
      <c r="AE22" s="366" t="s">
        <v>267</v>
      </c>
      <c r="AF22" s="327">
        <v>18.102</v>
      </c>
      <c r="AG22" s="328">
        <f t="shared" si="21"/>
        <v>7.2928417185032384</v>
      </c>
      <c r="AH22" s="368">
        <v>11.722882874727301</v>
      </c>
      <c r="AI22" s="327">
        <v>13.295</v>
      </c>
      <c r="AJ22" s="328">
        <f t="shared" si="22"/>
        <v>7.966181924945924</v>
      </c>
      <c r="AK22" s="368">
        <v>11.7626083637352</v>
      </c>
      <c r="AL22" s="327">
        <v>18.946999999999999</v>
      </c>
      <c r="AM22" s="328">
        <f t="shared" si="23"/>
        <v>9.8804253166669262</v>
      </c>
      <c r="AN22" s="368">
        <v>10.823824047106299</v>
      </c>
      <c r="AO22" s="327">
        <v>3.0150000000000001</v>
      </c>
      <c r="AP22" s="328">
        <f t="shared" si="24"/>
        <v>8.8101221436502843</v>
      </c>
      <c r="AQ22" s="368">
        <v>25.291818045646298</v>
      </c>
      <c r="AR22" s="327">
        <v>2.4729999999999999</v>
      </c>
      <c r="AS22" s="328">
        <f t="shared" si="25"/>
        <v>10.910133674504785</v>
      </c>
      <c r="AT22" s="368">
        <v>27.796100652997001</v>
      </c>
      <c r="AU22" s="758"/>
      <c r="AV22" s="759"/>
      <c r="AW22" s="760"/>
      <c r="AX22" s="327">
        <v>0.70299999999999996</v>
      </c>
      <c r="AY22" s="328">
        <f t="shared" si="26"/>
        <v>18.711738088900717</v>
      </c>
      <c r="AZ22" s="368">
        <v>43.142506557953602</v>
      </c>
      <c r="BA22" s="327">
        <v>56.536000000000001</v>
      </c>
      <c r="BB22" s="328">
        <f t="shared" si="27"/>
        <v>8.1497209957374555</v>
      </c>
      <c r="BC22" s="372">
        <v>6.8465242696460402</v>
      </c>
    </row>
    <row r="23" spans="1:55" ht="18" customHeight="1">
      <c r="A23" s="774"/>
      <c r="B23" s="762"/>
      <c r="C23" s="366" t="s">
        <v>268</v>
      </c>
      <c r="D23" s="327">
        <v>182.43</v>
      </c>
      <c r="E23" s="328">
        <f t="shared" si="14"/>
        <v>41.198907866477867</v>
      </c>
      <c r="F23" s="368">
        <v>4.6045299331471998</v>
      </c>
      <c r="G23" s="327">
        <v>74.176000000000002</v>
      </c>
      <c r="H23" s="328">
        <f t="shared" si="15"/>
        <v>32.784392762116916</v>
      </c>
      <c r="I23" s="368">
        <v>6.4773541049935099</v>
      </c>
      <c r="J23" s="327">
        <v>95.076999999999998</v>
      </c>
      <c r="K23" s="328">
        <f t="shared" si="16"/>
        <v>33.647714162354994</v>
      </c>
      <c r="L23" s="368">
        <v>5.9307862819171904</v>
      </c>
      <c r="M23" s="327">
        <v>3.3010000000000002</v>
      </c>
      <c r="N23" s="328">
        <f t="shared" si="17"/>
        <v>5.8300953726598381</v>
      </c>
      <c r="O23" s="368">
        <v>21.162773883500101</v>
      </c>
      <c r="P23" s="327">
        <v>8.7520000000000007</v>
      </c>
      <c r="Q23" s="328">
        <f t="shared" si="18"/>
        <v>22.422627587620418</v>
      </c>
      <c r="R23" s="368">
        <v>15.6999478076714</v>
      </c>
      <c r="S23" s="327">
        <v>2.6779999999999999</v>
      </c>
      <c r="T23" s="328">
        <f>S23/S$26*100</f>
        <v>8.032634452143137</v>
      </c>
      <c r="U23" s="368">
        <v>24.5292243442907</v>
      </c>
      <c r="V23" s="327">
        <v>3.2549999999999999</v>
      </c>
      <c r="W23" s="328">
        <f t="shared" si="19"/>
        <v>45.277507302823757</v>
      </c>
      <c r="X23" s="368">
        <v>25.338921775157502</v>
      </c>
      <c r="Y23" s="333">
        <v>369.66899999999998</v>
      </c>
      <c r="Z23" s="328">
        <f t="shared" si="20"/>
        <v>33.983114574159643</v>
      </c>
      <c r="AA23" s="372">
        <v>3.3322719163774099</v>
      </c>
      <c r="AC23" s="774"/>
      <c r="AD23" s="762"/>
      <c r="AE23" s="366" t="s">
        <v>268</v>
      </c>
      <c r="AF23" s="327">
        <v>109.07</v>
      </c>
      <c r="AG23" s="328">
        <f t="shared" si="21"/>
        <v>43.941567022270924</v>
      </c>
      <c r="AH23" s="368">
        <v>5.9574851340990902</v>
      </c>
      <c r="AI23" s="327">
        <v>58.360999999999997</v>
      </c>
      <c r="AJ23" s="328">
        <f t="shared" si="22"/>
        <v>34.96911194597736</v>
      </c>
      <c r="AK23" s="368">
        <v>7.3816275930866704</v>
      </c>
      <c r="AL23" s="327">
        <v>72.301000000000002</v>
      </c>
      <c r="AM23" s="328">
        <f t="shared" si="23"/>
        <v>37.703310857673273</v>
      </c>
      <c r="AN23" s="368">
        <v>7.0020509271480504</v>
      </c>
      <c r="AO23" s="327">
        <v>2.8330000000000002</v>
      </c>
      <c r="AP23" s="328">
        <f t="shared" si="24"/>
        <v>8.2783005084448611</v>
      </c>
      <c r="AQ23" s="368">
        <v>22.413013182240402</v>
      </c>
      <c r="AR23" s="327">
        <v>5.8150000000000004</v>
      </c>
      <c r="AS23" s="328">
        <f t="shared" si="25"/>
        <v>25.654034499492656</v>
      </c>
      <c r="AT23" s="368">
        <v>20.7401769553456</v>
      </c>
      <c r="AU23" s="327">
        <v>2.21</v>
      </c>
      <c r="AV23" s="328">
        <f>AU23/AU$26*100</f>
        <v>8.435114503816795</v>
      </c>
      <c r="AW23" s="368">
        <v>27.085602609354499</v>
      </c>
      <c r="AX23" s="327">
        <v>1.5389999999999999</v>
      </c>
      <c r="AY23" s="328">
        <f t="shared" si="26"/>
        <v>40.963534735161026</v>
      </c>
      <c r="AZ23" s="368">
        <v>37.1861449692897</v>
      </c>
      <c r="BA23" s="333">
        <v>252.13</v>
      </c>
      <c r="BB23" s="328">
        <f t="shared" si="27"/>
        <v>36.344791896407322</v>
      </c>
      <c r="BC23" s="372">
        <v>4.1447591372549297</v>
      </c>
    </row>
    <row r="24" spans="1:55" ht="18" customHeight="1">
      <c r="A24" s="774"/>
      <c r="B24" s="762"/>
      <c r="C24" s="366" t="s">
        <v>269</v>
      </c>
      <c r="D24" s="327">
        <v>51.926000000000002</v>
      </c>
      <c r="E24" s="328">
        <f t="shared" si="14"/>
        <v>11.726659485143506</v>
      </c>
      <c r="F24" s="368">
        <v>6.6981290455932898</v>
      </c>
      <c r="G24" s="327">
        <v>21.817</v>
      </c>
      <c r="H24" s="328">
        <f t="shared" si="15"/>
        <v>9.642702449459458</v>
      </c>
      <c r="I24" s="368">
        <v>10.0272339122508</v>
      </c>
      <c r="J24" s="327">
        <v>31.504999999999999</v>
      </c>
      <c r="K24" s="328">
        <f t="shared" si="16"/>
        <v>11.149607525321519</v>
      </c>
      <c r="L24" s="368">
        <v>8.3905830995729307</v>
      </c>
      <c r="M24" s="327">
        <v>1.823</v>
      </c>
      <c r="N24" s="328">
        <f t="shared" si="17"/>
        <v>3.2197103496997532</v>
      </c>
      <c r="O24" s="368">
        <v>28.975346146743199</v>
      </c>
      <c r="P24" s="327">
        <v>4.7830000000000004</v>
      </c>
      <c r="Q24" s="328">
        <f t="shared" si="18"/>
        <v>12.254047960647675</v>
      </c>
      <c r="R24" s="368">
        <v>19.7991361910317</v>
      </c>
      <c r="S24" s="327">
        <v>4.71</v>
      </c>
      <c r="T24" s="328">
        <f>S24/S$26*100</f>
        <v>14.127598308287592</v>
      </c>
      <c r="U24" s="368">
        <v>18.204747057208099</v>
      </c>
      <c r="V24" s="327">
        <v>0.78200000000000003</v>
      </c>
      <c r="W24" s="328">
        <f t="shared" si="19"/>
        <v>10.877729865071638</v>
      </c>
      <c r="X24" s="368">
        <v>42.1985188480243</v>
      </c>
      <c r="Y24" s="327">
        <v>117.346</v>
      </c>
      <c r="Z24" s="328">
        <f t="shared" si="20"/>
        <v>10.787441096817254</v>
      </c>
      <c r="AA24" s="372">
        <v>4.48144376987538</v>
      </c>
      <c r="AC24" s="774"/>
      <c r="AD24" s="762"/>
      <c r="AE24" s="366" t="s">
        <v>269</v>
      </c>
      <c r="AF24" s="327">
        <v>30.489000000000001</v>
      </c>
      <c r="AG24" s="328">
        <f t="shared" si="21"/>
        <v>12.283253295516808</v>
      </c>
      <c r="AH24" s="368">
        <v>8.5475197665842799</v>
      </c>
      <c r="AI24" s="327">
        <v>15.837999999999999</v>
      </c>
      <c r="AJ24" s="328">
        <f t="shared" si="22"/>
        <v>9.4899126985553615</v>
      </c>
      <c r="AK24" s="368">
        <v>11.6622159348836</v>
      </c>
      <c r="AL24" s="327">
        <v>22.312000000000001</v>
      </c>
      <c r="AM24" s="328">
        <f t="shared" si="23"/>
        <v>11.635195527812977</v>
      </c>
      <c r="AN24" s="368">
        <v>10.2235143766862</v>
      </c>
      <c r="AO24" s="327">
        <v>1.667</v>
      </c>
      <c r="AP24" s="328">
        <f t="shared" si="24"/>
        <v>4.8711355268540704</v>
      </c>
      <c r="AQ24" s="368">
        <v>30.279575026538399</v>
      </c>
      <c r="AR24" s="327">
        <v>2.1869999999999998</v>
      </c>
      <c r="AS24" s="328">
        <f t="shared" si="25"/>
        <v>9.648387523712886</v>
      </c>
      <c r="AT24" s="368">
        <v>26.197018716318201</v>
      </c>
      <c r="AU24" s="327">
        <v>4.1239999999999997</v>
      </c>
      <c r="AV24" s="328">
        <f>AU24/AU$26*100</f>
        <v>15.740458015267174</v>
      </c>
      <c r="AW24" s="368">
        <v>19.520736249628001</v>
      </c>
      <c r="AX24" s="327">
        <v>0.314</v>
      </c>
      <c r="AY24" s="328">
        <f t="shared" si="26"/>
        <v>8.357732233164759</v>
      </c>
      <c r="AZ24" s="368">
        <v>60.3199471145277</v>
      </c>
      <c r="BA24" s="327">
        <v>76.930999999999997</v>
      </c>
      <c r="BB24" s="328">
        <f t="shared" si="27"/>
        <v>11.089680662287359</v>
      </c>
      <c r="BC24" s="372">
        <v>5.5300178074619204</v>
      </c>
    </row>
    <row r="25" spans="1:55" ht="18" customHeight="1">
      <c r="A25" s="774"/>
      <c r="B25" s="763"/>
      <c r="C25" s="366" t="s">
        <v>270</v>
      </c>
      <c r="D25" s="327">
        <v>136.709</v>
      </c>
      <c r="E25" s="328">
        <f t="shared" si="14"/>
        <v>30.873548733861334</v>
      </c>
      <c r="F25" s="368">
        <v>5.7394435367826002</v>
      </c>
      <c r="G25" s="327">
        <v>56.213999999999999</v>
      </c>
      <c r="H25" s="328">
        <f t="shared" si="15"/>
        <v>24.845527592882334</v>
      </c>
      <c r="I25" s="368">
        <v>6.5875389249749201</v>
      </c>
      <c r="J25" s="327">
        <v>91.18</v>
      </c>
      <c r="K25" s="328">
        <f t="shared" si="16"/>
        <v>32.268567343558679</v>
      </c>
      <c r="L25" s="368">
        <v>6.2388406687787397</v>
      </c>
      <c r="M25" s="327">
        <v>35.508000000000003</v>
      </c>
      <c r="N25" s="328">
        <f t="shared" si="17"/>
        <v>62.712822324267051</v>
      </c>
      <c r="O25" s="368">
        <v>9.2234557166937492</v>
      </c>
      <c r="P25" s="327">
        <v>15.66</v>
      </c>
      <c r="Q25" s="328">
        <f t="shared" si="18"/>
        <v>40.12092641934823</v>
      </c>
      <c r="R25" s="368">
        <v>11.999983285343699</v>
      </c>
      <c r="S25" s="327">
        <v>19.196000000000002</v>
      </c>
      <c r="T25" s="328">
        <f>S25/S$26*100</f>
        <v>57.578211704010329</v>
      </c>
      <c r="U25" s="368">
        <v>10.9639599989377</v>
      </c>
      <c r="V25" s="327">
        <v>1.3260000000000001</v>
      </c>
      <c r="W25" s="328">
        <f t="shared" si="19"/>
        <v>18.44484629294756</v>
      </c>
      <c r="X25" s="368">
        <v>33.548027049734401</v>
      </c>
      <c r="Y25" s="327">
        <v>355.79199999999997</v>
      </c>
      <c r="Z25" s="328">
        <f t="shared" si="20"/>
        <v>32.707422858203977</v>
      </c>
      <c r="AA25" s="372">
        <v>3.6345914609422998</v>
      </c>
      <c r="AC25" s="774"/>
      <c r="AD25" s="763"/>
      <c r="AE25" s="366" t="s">
        <v>270</v>
      </c>
      <c r="AF25" s="327">
        <v>53.610999999999997</v>
      </c>
      <c r="AG25" s="328">
        <f t="shared" si="21"/>
        <v>21.598527089309311</v>
      </c>
      <c r="AH25" s="368">
        <v>7.5319770318274504</v>
      </c>
      <c r="AI25" s="327">
        <v>26.010999999999999</v>
      </c>
      <c r="AJ25" s="328">
        <f t="shared" si="22"/>
        <v>15.585434979298112</v>
      </c>
      <c r="AK25" s="368">
        <v>9.5545938115959395</v>
      </c>
      <c r="AL25" s="327">
        <v>43.353000000000002</v>
      </c>
      <c r="AM25" s="328">
        <f t="shared" si="23"/>
        <v>22.607593748533347</v>
      </c>
      <c r="AN25" s="368">
        <v>7.8599234914124398</v>
      </c>
      <c r="AO25" s="327">
        <v>16.698</v>
      </c>
      <c r="AP25" s="328">
        <f t="shared" si="24"/>
        <v>48.793173981649232</v>
      </c>
      <c r="AQ25" s="368">
        <v>12.4180342871281</v>
      </c>
      <c r="AR25" s="327">
        <v>6.2320000000000002</v>
      </c>
      <c r="AS25" s="328">
        <f t="shared" si="25"/>
        <v>27.49371332774518</v>
      </c>
      <c r="AT25" s="368">
        <v>16.595861636532401</v>
      </c>
      <c r="AU25" s="327">
        <v>13.603999999999999</v>
      </c>
      <c r="AV25" s="328">
        <f>AU25/AU$26*100</f>
        <v>51.923664122137403</v>
      </c>
      <c r="AW25" s="368">
        <v>12.475400401391299</v>
      </c>
      <c r="AX25" s="327">
        <v>0.38900000000000001</v>
      </c>
      <c r="AY25" s="328">
        <f t="shared" si="26"/>
        <v>10.354005855735959</v>
      </c>
      <c r="AZ25" s="368">
        <v>58.368504511882101</v>
      </c>
      <c r="BA25" s="327">
        <v>159.89699999999999</v>
      </c>
      <c r="BB25" s="328">
        <f t="shared" si="27"/>
        <v>23.049312615951461</v>
      </c>
      <c r="BC25" s="372">
        <v>4.6378890560136101</v>
      </c>
    </row>
    <row r="26" spans="1:55" ht="27.75" customHeight="1">
      <c r="A26" s="775"/>
      <c r="B26" s="377"/>
      <c r="C26" s="378" t="s">
        <v>40</v>
      </c>
      <c r="D26" s="304">
        <v>442.803</v>
      </c>
      <c r="E26" s="305">
        <f>SUM(E19:E25)</f>
        <v>99.999774165938334</v>
      </c>
      <c r="F26" s="312">
        <v>3.6569288924058898</v>
      </c>
      <c r="G26" s="304">
        <v>226.25399999999999</v>
      </c>
      <c r="H26" s="305">
        <f>SUM(H19:H25)</f>
        <v>99.999558018863766</v>
      </c>
      <c r="I26" s="312">
        <v>4.4058709662042199</v>
      </c>
      <c r="J26" s="304">
        <v>282.56599999999997</v>
      </c>
      <c r="K26" s="305">
        <f>SUM(K19:K25)</f>
        <v>99.99964610038009</v>
      </c>
      <c r="L26" s="312">
        <v>3.75965858494658</v>
      </c>
      <c r="M26" s="304">
        <v>56.62</v>
      </c>
      <c r="N26" s="305">
        <f>SUM(N19:N25)</f>
        <v>100.00000000000001</v>
      </c>
      <c r="O26" s="312">
        <v>7.22346736124502</v>
      </c>
      <c r="P26" s="304">
        <v>39.031999999999996</v>
      </c>
      <c r="Q26" s="305">
        <f>SUM(Q19:Q25)</f>
        <v>100</v>
      </c>
      <c r="R26" s="312">
        <v>8.7879356712476309</v>
      </c>
      <c r="S26" s="304">
        <v>33.338999999999999</v>
      </c>
      <c r="T26" s="305">
        <f>SUM(T19:T25)</f>
        <v>100.00299949008669</v>
      </c>
      <c r="U26" s="312">
        <v>8.3537965120618995</v>
      </c>
      <c r="V26" s="304">
        <v>7.1890000000000001</v>
      </c>
      <c r="W26" s="305">
        <f>SUM(W19:W25)</f>
        <v>100.01391014049243</v>
      </c>
      <c r="X26" s="312">
        <v>16.531515215546801</v>
      </c>
      <c r="Y26" s="271">
        <v>1087.8019999999999</v>
      </c>
      <c r="Z26" s="305">
        <f>SUM(Z19:Z25)</f>
        <v>99.999908071505672</v>
      </c>
      <c r="AA26" s="314">
        <v>2.4694212581229298</v>
      </c>
      <c r="AC26" s="775"/>
      <c r="AD26" s="377"/>
      <c r="AE26" s="378" t="s">
        <v>40</v>
      </c>
      <c r="AF26" s="304">
        <v>248.21600000000001</v>
      </c>
      <c r="AG26" s="305">
        <f>SUM(AG19:AG25)</f>
        <v>99.999597125084605</v>
      </c>
      <c r="AH26" s="312">
        <v>4.6454628925576298</v>
      </c>
      <c r="AI26" s="304">
        <v>166.893</v>
      </c>
      <c r="AJ26" s="305">
        <f>SUM(AJ19:AJ25)</f>
        <v>99.99940081369499</v>
      </c>
      <c r="AK26" s="312">
        <v>5.2914379666478597</v>
      </c>
      <c r="AL26" s="304">
        <v>191.76300000000001</v>
      </c>
      <c r="AM26" s="305">
        <f>SUM(AM19:AM25)</f>
        <v>100.00052147703155</v>
      </c>
      <c r="AN26" s="312">
        <v>4.7515491844939</v>
      </c>
      <c r="AO26" s="304">
        <v>34.222000000000001</v>
      </c>
      <c r="AP26" s="305">
        <f>SUM(AP19:AP25)</f>
        <v>100</v>
      </c>
      <c r="AQ26" s="312">
        <v>8.2769657720162204</v>
      </c>
      <c r="AR26" s="304">
        <v>22.667000000000002</v>
      </c>
      <c r="AS26" s="305">
        <f>SUM(AS19:AS25)</f>
        <v>100</v>
      </c>
      <c r="AT26" s="312">
        <v>11.2947721555201</v>
      </c>
      <c r="AU26" s="304">
        <v>26.2</v>
      </c>
      <c r="AV26" s="305">
        <f>SUM(AV19:AV25)</f>
        <v>100</v>
      </c>
      <c r="AW26" s="312">
        <v>9.3404960534341903</v>
      </c>
      <c r="AX26" s="304">
        <v>3.7570000000000001</v>
      </c>
      <c r="AY26" s="305">
        <f>SUM(AY19:AY25)</f>
        <v>100</v>
      </c>
      <c r="AZ26" s="312">
        <v>21.3878006553057</v>
      </c>
      <c r="BA26" s="271">
        <v>693.71699999999998</v>
      </c>
      <c r="BB26" s="305">
        <f>SUM(BB19:BB25)</f>
        <v>99.999855848998948</v>
      </c>
      <c r="BC26" s="314">
        <v>3.1835761407595</v>
      </c>
    </row>
    <row r="27" spans="1:55" ht="12" customHeight="1">
      <c r="C27" s="334"/>
      <c r="AE27" s="334"/>
    </row>
    <row r="28" spans="1:55" ht="16.5" customHeight="1">
      <c r="A28" s="776" t="s">
        <v>271</v>
      </c>
      <c r="B28" s="777"/>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8"/>
      <c r="AC28" s="776" t="s">
        <v>271</v>
      </c>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777"/>
      <c r="BB28" s="777"/>
      <c r="BC28" s="778"/>
    </row>
    <row r="29" spans="1:55" ht="15.75" customHeight="1">
      <c r="A29" s="764" t="s">
        <v>263</v>
      </c>
      <c r="B29" s="765"/>
      <c r="C29" s="766"/>
      <c r="D29" s="753" t="s">
        <v>202</v>
      </c>
      <c r="E29" s="754"/>
      <c r="F29" s="754"/>
      <c r="G29" s="754"/>
      <c r="H29" s="754"/>
      <c r="I29" s="754"/>
      <c r="J29" s="754"/>
      <c r="K29" s="754"/>
      <c r="L29" s="754"/>
      <c r="M29" s="754"/>
      <c r="N29" s="754"/>
      <c r="O29" s="754"/>
      <c r="P29" s="754"/>
      <c r="Q29" s="754"/>
      <c r="R29" s="754"/>
      <c r="S29" s="754"/>
      <c r="T29" s="754"/>
      <c r="U29" s="754"/>
      <c r="V29" s="754"/>
      <c r="W29" s="754"/>
      <c r="X29" s="754"/>
      <c r="Y29" s="754"/>
      <c r="Z29" s="754"/>
      <c r="AA29" s="755"/>
      <c r="AC29" s="764" t="s">
        <v>263</v>
      </c>
      <c r="AD29" s="765"/>
      <c r="AE29" s="766"/>
      <c r="AF29" s="753" t="s">
        <v>202</v>
      </c>
      <c r="AG29" s="754"/>
      <c r="AH29" s="754"/>
      <c r="AI29" s="754"/>
      <c r="AJ29" s="754"/>
      <c r="AK29" s="754"/>
      <c r="AL29" s="754"/>
      <c r="AM29" s="754"/>
      <c r="AN29" s="754"/>
      <c r="AO29" s="754"/>
      <c r="AP29" s="754"/>
      <c r="AQ29" s="754"/>
      <c r="AR29" s="754"/>
      <c r="AS29" s="754"/>
      <c r="AT29" s="754"/>
      <c r="AU29" s="754"/>
      <c r="AV29" s="754"/>
      <c r="AW29" s="754"/>
      <c r="AX29" s="754"/>
      <c r="AY29" s="754"/>
      <c r="AZ29" s="754"/>
      <c r="BA29" s="754"/>
      <c r="BB29" s="754"/>
      <c r="BC29" s="755"/>
    </row>
    <row r="30" spans="1:55" ht="15.75" customHeight="1">
      <c r="A30" s="767"/>
      <c r="B30" s="768"/>
      <c r="C30" s="769"/>
      <c r="D30" s="741" t="s">
        <v>83</v>
      </c>
      <c r="E30" s="742"/>
      <c r="F30" s="743"/>
      <c r="G30" s="741" t="s">
        <v>84</v>
      </c>
      <c r="H30" s="742"/>
      <c r="I30" s="743"/>
      <c r="J30" s="741" t="s">
        <v>85</v>
      </c>
      <c r="K30" s="742"/>
      <c r="L30" s="743"/>
      <c r="M30" s="741" t="s">
        <v>86</v>
      </c>
      <c r="N30" s="742"/>
      <c r="O30" s="743"/>
      <c r="P30" s="741" t="s">
        <v>87</v>
      </c>
      <c r="Q30" s="742"/>
      <c r="R30" s="743"/>
      <c r="S30" s="741" t="s">
        <v>88</v>
      </c>
      <c r="T30" s="742"/>
      <c r="U30" s="743"/>
      <c r="V30" s="741" t="s">
        <v>89</v>
      </c>
      <c r="W30" s="742"/>
      <c r="X30" s="743"/>
      <c r="Y30" s="741" t="s">
        <v>40</v>
      </c>
      <c r="Z30" s="742"/>
      <c r="AA30" s="746"/>
      <c r="AC30" s="767"/>
      <c r="AD30" s="768"/>
      <c r="AE30" s="769"/>
      <c r="AF30" s="741" t="s">
        <v>83</v>
      </c>
      <c r="AG30" s="742"/>
      <c r="AH30" s="743"/>
      <c r="AI30" s="741" t="s">
        <v>84</v>
      </c>
      <c r="AJ30" s="742"/>
      <c r="AK30" s="743"/>
      <c r="AL30" s="741" t="s">
        <v>85</v>
      </c>
      <c r="AM30" s="742"/>
      <c r="AN30" s="743"/>
      <c r="AO30" s="741" t="s">
        <v>86</v>
      </c>
      <c r="AP30" s="742"/>
      <c r="AQ30" s="743"/>
      <c r="AR30" s="741" t="s">
        <v>87</v>
      </c>
      <c r="AS30" s="742"/>
      <c r="AT30" s="743"/>
      <c r="AU30" s="741" t="s">
        <v>88</v>
      </c>
      <c r="AV30" s="742"/>
      <c r="AW30" s="743"/>
      <c r="AX30" s="741" t="s">
        <v>89</v>
      </c>
      <c r="AY30" s="742"/>
      <c r="AZ30" s="743"/>
      <c r="BA30" s="741" t="s">
        <v>40</v>
      </c>
      <c r="BB30" s="742"/>
      <c r="BC30" s="746"/>
    </row>
    <row r="31" spans="1:55" ht="34.5" customHeight="1">
      <c r="A31" s="770"/>
      <c r="B31" s="771"/>
      <c r="C31" s="772"/>
      <c r="D31" s="294" t="s">
        <v>203</v>
      </c>
      <c r="E31" s="15" t="s">
        <v>24</v>
      </c>
      <c r="F31" s="346" t="s">
        <v>256</v>
      </c>
      <c r="G31" s="294" t="s">
        <v>203</v>
      </c>
      <c r="H31" s="15" t="s">
        <v>24</v>
      </c>
      <c r="I31" s="346" t="s">
        <v>256</v>
      </c>
      <c r="J31" s="294" t="s">
        <v>203</v>
      </c>
      <c r="K31" s="15" t="s">
        <v>24</v>
      </c>
      <c r="L31" s="346" t="s">
        <v>256</v>
      </c>
      <c r="M31" s="294" t="s">
        <v>203</v>
      </c>
      <c r="N31" s="15" t="s">
        <v>24</v>
      </c>
      <c r="O31" s="346" t="s">
        <v>256</v>
      </c>
      <c r="P31" s="294" t="s">
        <v>203</v>
      </c>
      <c r="Q31" s="15" t="s">
        <v>24</v>
      </c>
      <c r="R31" s="346" t="s">
        <v>256</v>
      </c>
      <c r="S31" s="294" t="s">
        <v>203</v>
      </c>
      <c r="T31" s="15" t="s">
        <v>24</v>
      </c>
      <c r="U31" s="346" t="s">
        <v>256</v>
      </c>
      <c r="V31" s="294" t="s">
        <v>203</v>
      </c>
      <c r="W31" s="15" t="s">
        <v>24</v>
      </c>
      <c r="X31" s="346" t="s">
        <v>256</v>
      </c>
      <c r="Y31" s="294" t="s">
        <v>203</v>
      </c>
      <c r="Z31" s="15" t="s">
        <v>24</v>
      </c>
      <c r="AA31" s="347" t="s">
        <v>256</v>
      </c>
      <c r="AC31" s="770"/>
      <c r="AD31" s="771"/>
      <c r="AE31" s="772"/>
      <c r="AF31" s="294" t="s">
        <v>203</v>
      </c>
      <c r="AG31" s="15" t="s">
        <v>24</v>
      </c>
      <c r="AH31" s="346" t="s">
        <v>256</v>
      </c>
      <c r="AI31" s="294" t="s">
        <v>203</v>
      </c>
      <c r="AJ31" s="15" t="s">
        <v>24</v>
      </c>
      <c r="AK31" s="346" t="s">
        <v>256</v>
      </c>
      <c r="AL31" s="294" t="s">
        <v>203</v>
      </c>
      <c r="AM31" s="15" t="s">
        <v>24</v>
      </c>
      <c r="AN31" s="346" t="s">
        <v>256</v>
      </c>
      <c r="AO31" s="294" t="s">
        <v>203</v>
      </c>
      <c r="AP31" s="15" t="s">
        <v>24</v>
      </c>
      <c r="AQ31" s="346" t="s">
        <v>256</v>
      </c>
      <c r="AR31" s="294" t="s">
        <v>203</v>
      </c>
      <c r="AS31" s="15" t="s">
        <v>24</v>
      </c>
      <c r="AT31" s="346" t="s">
        <v>256</v>
      </c>
      <c r="AU31" s="294" t="s">
        <v>203</v>
      </c>
      <c r="AV31" s="15" t="s">
        <v>24</v>
      </c>
      <c r="AW31" s="346" t="s">
        <v>256</v>
      </c>
      <c r="AX31" s="294" t="s">
        <v>203</v>
      </c>
      <c r="AY31" s="15" t="s">
        <v>24</v>
      </c>
      <c r="AZ31" s="346" t="s">
        <v>256</v>
      </c>
      <c r="BA31" s="294" t="s">
        <v>203</v>
      </c>
      <c r="BB31" s="15" t="s">
        <v>24</v>
      </c>
      <c r="BC31" s="347" t="s">
        <v>256</v>
      </c>
    </row>
    <row r="32" spans="1:55" ht="18" customHeight="1">
      <c r="A32" s="773" t="s">
        <v>335</v>
      </c>
      <c r="B32" s="373"/>
      <c r="C32" s="374" t="s">
        <v>264</v>
      </c>
      <c r="D32" s="324">
        <v>8.7129999999999992</v>
      </c>
      <c r="E32" s="325">
        <f>D32/D$39*100</f>
        <v>3.4512671414651148</v>
      </c>
      <c r="F32" s="367">
        <v>13.860436194187599</v>
      </c>
      <c r="G32" s="324">
        <v>10.46</v>
      </c>
      <c r="H32" s="325">
        <f>G32/G$39*100</f>
        <v>5.0888604552730037</v>
      </c>
      <c r="I32" s="367">
        <v>13.1883423384228</v>
      </c>
      <c r="J32" s="324">
        <v>23.597999999999999</v>
      </c>
      <c r="K32" s="325">
        <f>J32/J$39*100</f>
        <v>5.6327875113381385</v>
      </c>
      <c r="L32" s="367">
        <v>9.1783214662770192</v>
      </c>
      <c r="M32" s="324">
        <v>3.3439999999999999</v>
      </c>
      <c r="N32" s="325">
        <f>M32/M$39*100</f>
        <v>3.2809081365344426</v>
      </c>
      <c r="O32" s="367">
        <v>22.011065486076198</v>
      </c>
      <c r="P32" s="324">
        <v>3.4489999999999998</v>
      </c>
      <c r="Q32" s="325">
        <f>P32/P$39*100</f>
        <v>5.80346626283022</v>
      </c>
      <c r="R32" s="367">
        <v>24.551463749861099</v>
      </c>
      <c r="S32" s="324">
        <v>6.5069999999999997</v>
      </c>
      <c r="T32" s="325">
        <f>S32/S$13*100</f>
        <v>2.8463570828667413</v>
      </c>
      <c r="U32" s="367">
        <v>16.089045029327998</v>
      </c>
      <c r="V32" s="324">
        <v>0.46800000000000003</v>
      </c>
      <c r="W32" s="325">
        <f>V32/V$39*100</f>
        <v>1.601259109727307</v>
      </c>
      <c r="X32" s="367">
        <v>57.720103388805597</v>
      </c>
      <c r="Y32" s="324">
        <v>56.537999999999997</v>
      </c>
      <c r="Z32" s="325">
        <f>Y32/Y$39*100</f>
        <v>4.4772112654864795</v>
      </c>
      <c r="AA32" s="371">
        <v>6.1137527450114</v>
      </c>
      <c r="AC32" s="773" t="s">
        <v>335</v>
      </c>
      <c r="AD32" s="373"/>
      <c r="AE32" s="374" t="s">
        <v>264</v>
      </c>
      <c r="AF32" s="324">
        <v>8.7129999999999992</v>
      </c>
      <c r="AG32" s="325">
        <f>AF32/AF$39*100</f>
        <v>3.7811424578944854</v>
      </c>
      <c r="AH32" s="367">
        <v>13.860436194187599</v>
      </c>
      <c r="AI32" s="324">
        <v>10.148</v>
      </c>
      <c r="AJ32" s="325">
        <f>AI32/AI$39*100</f>
        <v>5.2183660981040481</v>
      </c>
      <c r="AK32" s="367">
        <v>13.381669608631899</v>
      </c>
      <c r="AL32" s="324">
        <v>23.129000000000001</v>
      </c>
      <c r="AM32" s="325">
        <f>AL32/AL$39*100</f>
        <v>5.7579944483861736</v>
      </c>
      <c r="AN32" s="367">
        <v>9.2416296336648394</v>
      </c>
      <c r="AO32" s="324">
        <v>3.1880000000000002</v>
      </c>
      <c r="AP32" s="325">
        <f>AO32/AO$39*100</f>
        <v>3.3217329693458648</v>
      </c>
      <c r="AQ32" s="367">
        <v>21.4759995083399</v>
      </c>
      <c r="AR32" s="324">
        <v>3.2240000000000002</v>
      </c>
      <c r="AS32" s="325">
        <f>AR32/AR$39*100</f>
        <v>5.9663927751869128</v>
      </c>
      <c r="AT32" s="367">
        <v>25.322696909512199</v>
      </c>
      <c r="AU32" s="324">
        <v>6.5069999999999997</v>
      </c>
      <c r="AV32" s="325">
        <f>AU32/AU$13*100</f>
        <v>2.9966841668969328</v>
      </c>
      <c r="AW32" s="367">
        <v>16.089045029327998</v>
      </c>
      <c r="AX32" s="324">
        <v>0.46800000000000003</v>
      </c>
      <c r="AY32" s="325">
        <f>AX32/AX$39*100</f>
        <v>1.7759562841530057</v>
      </c>
      <c r="AZ32" s="367">
        <v>57.720103388805597</v>
      </c>
      <c r="BA32" s="324">
        <v>55.377000000000002</v>
      </c>
      <c r="BB32" s="325">
        <f>BA32/BA$39*100</f>
        <v>4.6383786740286146</v>
      </c>
      <c r="BC32" s="371">
        <v>6.0825037746463098</v>
      </c>
    </row>
    <row r="33" spans="1:55" ht="18" customHeight="1">
      <c r="A33" s="774"/>
      <c r="B33" s="375"/>
      <c r="C33" s="376" t="s">
        <v>265</v>
      </c>
      <c r="D33" s="327">
        <v>12.411</v>
      </c>
      <c r="E33" s="328">
        <f t="shared" ref="E33:E38" si="28">D33/D$39*100</f>
        <v>4.9160652464964469</v>
      </c>
      <c r="F33" s="368">
        <v>12.929705389278601</v>
      </c>
      <c r="G33" s="327">
        <v>31.26</v>
      </c>
      <c r="H33" s="328">
        <f t="shared" ref="H33:H38" si="29">G33/G$39*100</f>
        <v>15.208200557536719</v>
      </c>
      <c r="I33" s="368">
        <v>8.5073703930891398</v>
      </c>
      <c r="J33" s="327">
        <v>15.763</v>
      </c>
      <c r="K33" s="328">
        <f t="shared" ref="K33:K38" si="30">J33/J$39*100</f>
        <v>3.7625913018570678</v>
      </c>
      <c r="L33" s="368">
        <v>9.8475062822552104</v>
      </c>
      <c r="M33" s="327">
        <v>7.5979999999999999</v>
      </c>
      <c r="N33" s="328">
        <f t="shared" ref="N33:N38" si="31">M33/M$39*100</f>
        <v>7.4546471355827437</v>
      </c>
      <c r="O33" s="368">
        <v>14.565862848998799</v>
      </c>
      <c r="P33" s="327">
        <v>2.8570000000000002</v>
      </c>
      <c r="Q33" s="328">
        <f t="shared" ref="Q33:Q38" si="32">P33/P$39*100</f>
        <v>4.80733636210668</v>
      </c>
      <c r="R33" s="368">
        <v>24.428876502505801</v>
      </c>
      <c r="S33" s="327">
        <v>5.4429999999999996</v>
      </c>
      <c r="T33" s="328">
        <f>S33/S$13*100</f>
        <v>2.3809315509518472</v>
      </c>
      <c r="U33" s="368">
        <v>17.6834338198971</v>
      </c>
      <c r="V33" s="327">
        <v>1.7150000000000001</v>
      </c>
      <c r="W33" s="328">
        <f t="shared" ref="W33:W38" si="33">V33/V$39*100</f>
        <v>5.8678619085092549</v>
      </c>
      <c r="X33" s="368">
        <v>29.232286547137299</v>
      </c>
      <c r="Y33" s="327">
        <v>77.046000000000006</v>
      </c>
      <c r="Z33" s="328">
        <f t="shared" ref="Z33:Z38" si="34">Y33/Y$39*100</f>
        <v>6.101227831912543</v>
      </c>
      <c r="AA33" s="372">
        <v>5.3270982963955298</v>
      </c>
      <c r="AC33" s="774"/>
      <c r="AD33" s="375"/>
      <c r="AE33" s="376" t="s">
        <v>265</v>
      </c>
      <c r="AF33" s="327">
        <v>11.943</v>
      </c>
      <c r="AG33" s="328">
        <f t="shared" ref="AG33:AG38" si="35">AF33/AF$39*100</f>
        <v>5.1828514145109423</v>
      </c>
      <c r="AH33" s="368">
        <v>13.115993220449299</v>
      </c>
      <c r="AI33" s="327">
        <v>31.26</v>
      </c>
      <c r="AJ33" s="328">
        <f t="shared" ref="AJ33:AJ38" si="36">AI33/AI$39*100</f>
        <v>16.074706762586967</v>
      </c>
      <c r="AK33" s="368">
        <v>8.5073703930891398</v>
      </c>
      <c r="AL33" s="327">
        <v>15.247</v>
      </c>
      <c r="AM33" s="328">
        <f t="shared" ref="AM33:AM38" si="37">AL33/AL$39*100</f>
        <v>3.7957603594856661</v>
      </c>
      <c r="AN33" s="368">
        <v>10.0726545905287</v>
      </c>
      <c r="AO33" s="327">
        <v>7.13</v>
      </c>
      <c r="AP33" s="328">
        <f t="shared" ref="AP33:AP38" si="38">AO33/AO$39*100</f>
        <v>7.4290953799987482</v>
      </c>
      <c r="AQ33" s="368">
        <v>15.0636381143535</v>
      </c>
      <c r="AR33" s="327">
        <v>2.8570000000000002</v>
      </c>
      <c r="AS33" s="328">
        <f t="shared" ref="AS33:AS38" si="39">AR33/AR$39*100</f>
        <v>5.2872159301206603</v>
      </c>
      <c r="AT33" s="368">
        <v>24.428876502505801</v>
      </c>
      <c r="AU33" s="327">
        <v>5.2869999999999999</v>
      </c>
      <c r="AV33" s="328">
        <f>AU33/AU$13*100</f>
        <v>2.4348346688772224</v>
      </c>
      <c r="AW33" s="368">
        <v>17.843359473588301</v>
      </c>
      <c r="AX33" s="327">
        <v>1.7150000000000001</v>
      </c>
      <c r="AY33" s="328">
        <f t="shared" ref="AY33:AY38" si="40">AX33/AX$39*100</f>
        <v>6.5080449301760783</v>
      </c>
      <c r="AZ33" s="368">
        <v>29.232286547137299</v>
      </c>
      <c r="BA33" s="327">
        <v>75.436999999999998</v>
      </c>
      <c r="BB33" s="328">
        <f t="shared" ref="BB33:BB38" si="41">BA33/BA$39*100</f>
        <v>6.3186046920688481</v>
      </c>
      <c r="BC33" s="372">
        <v>5.4290452218177201</v>
      </c>
    </row>
    <row r="34" spans="1:55" ht="18" customHeight="1">
      <c r="A34" s="774"/>
      <c r="B34" s="761" t="s">
        <v>395</v>
      </c>
      <c r="C34" s="366" t="s">
        <v>266</v>
      </c>
      <c r="D34" s="327">
        <v>14.423999999999999</v>
      </c>
      <c r="E34" s="328">
        <f t="shared" si="28"/>
        <v>5.7134255995056602</v>
      </c>
      <c r="F34" s="368">
        <v>12.1621634337413</v>
      </c>
      <c r="G34" s="327">
        <v>23.451000000000001</v>
      </c>
      <c r="H34" s="328">
        <f t="shared" si="29"/>
        <v>11.409069458566655</v>
      </c>
      <c r="I34" s="368">
        <v>9.7173605296807199</v>
      </c>
      <c r="J34" s="327">
        <v>72.641000000000005</v>
      </c>
      <c r="K34" s="328">
        <f t="shared" si="30"/>
        <v>17.339237122260943</v>
      </c>
      <c r="L34" s="368">
        <v>5.7012120013702701</v>
      </c>
      <c r="M34" s="327">
        <v>36.262</v>
      </c>
      <c r="N34" s="328">
        <f t="shared" si="31"/>
        <v>35.577838171953339</v>
      </c>
      <c r="O34" s="368">
        <v>7.3894322639699901</v>
      </c>
      <c r="P34" s="327">
        <v>13.971</v>
      </c>
      <c r="Q34" s="328">
        <f t="shared" si="32"/>
        <v>23.508329126703686</v>
      </c>
      <c r="R34" s="368">
        <v>11.807877381797899</v>
      </c>
      <c r="S34" s="327">
        <v>60.482999999999997</v>
      </c>
      <c r="T34" s="328">
        <f>S34/S$13*100</f>
        <v>26.45707936730123</v>
      </c>
      <c r="U34" s="368">
        <v>6.06571161567825</v>
      </c>
      <c r="V34" s="327">
        <v>3.2290000000000001</v>
      </c>
      <c r="W34" s="328">
        <f t="shared" si="33"/>
        <v>11.048003558353578</v>
      </c>
      <c r="X34" s="368">
        <v>24.302297843525199</v>
      </c>
      <c r="Y34" s="327">
        <v>224.459</v>
      </c>
      <c r="Z34" s="328">
        <f t="shared" si="34"/>
        <v>17.774777378751104</v>
      </c>
      <c r="AA34" s="372">
        <v>3.3276714485035201</v>
      </c>
      <c r="AC34" s="774"/>
      <c r="AD34" s="761" t="s">
        <v>395</v>
      </c>
      <c r="AE34" s="366" t="s">
        <v>266</v>
      </c>
      <c r="AF34" s="327">
        <v>13.000999999999999</v>
      </c>
      <c r="AG34" s="328">
        <f t="shared" si="35"/>
        <v>5.6419870417865496</v>
      </c>
      <c r="AH34" s="368">
        <v>12.440215003527999</v>
      </c>
      <c r="AI34" s="327">
        <v>23.138999999999999</v>
      </c>
      <c r="AJ34" s="328">
        <f t="shared" si="36"/>
        <v>11.898676896337166</v>
      </c>
      <c r="AK34" s="368">
        <v>9.7949984824356502</v>
      </c>
      <c r="AL34" s="327">
        <v>69.676000000000002</v>
      </c>
      <c r="AM34" s="328">
        <f t="shared" si="37"/>
        <v>17.345930268742922</v>
      </c>
      <c r="AN34" s="368">
        <v>5.7784209906433599</v>
      </c>
      <c r="AO34" s="327">
        <v>35.597000000000001</v>
      </c>
      <c r="AP34" s="328">
        <f t="shared" si="38"/>
        <v>37.090253610352804</v>
      </c>
      <c r="AQ34" s="368">
        <v>7.49347756484923</v>
      </c>
      <c r="AR34" s="327">
        <v>13.815</v>
      </c>
      <c r="AS34" s="328">
        <f t="shared" si="39"/>
        <v>25.566289140572952</v>
      </c>
      <c r="AT34" s="368">
        <v>11.891085578880899</v>
      </c>
      <c r="AU34" s="327">
        <v>59.859000000000002</v>
      </c>
      <c r="AV34" s="328">
        <f>AU34/AU$13*100</f>
        <v>27.567007460624481</v>
      </c>
      <c r="AW34" s="368">
        <v>6.1020113077731697</v>
      </c>
      <c r="AX34" s="327">
        <v>3.2290000000000001</v>
      </c>
      <c r="AY34" s="328">
        <f t="shared" si="40"/>
        <v>12.25333940497875</v>
      </c>
      <c r="AZ34" s="368">
        <v>24.302297843525199</v>
      </c>
      <c r="BA34" s="327">
        <v>218.316</v>
      </c>
      <c r="BB34" s="328">
        <f t="shared" si="41"/>
        <v>18.286152709594795</v>
      </c>
      <c r="BC34" s="372">
        <v>3.3723494612053901</v>
      </c>
    </row>
    <row r="35" spans="1:55" ht="18" customHeight="1">
      <c r="A35" s="774"/>
      <c r="B35" s="762"/>
      <c r="C35" s="366" t="s">
        <v>267</v>
      </c>
      <c r="D35" s="327">
        <v>9.2430000000000003</v>
      </c>
      <c r="E35" s="328">
        <f t="shared" si="28"/>
        <v>3.6612030515967016</v>
      </c>
      <c r="F35" s="368">
        <v>14.1781326675316</v>
      </c>
      <c r="G35" s="327">
        <v>14.064</v>
      </c>
      <c r="H35" s="328">
        <f t="shared" si="29"/>
        <v>6.8422307306844665</v>
      </c>
      <c r="I35" s="368">
        <v>11.012716934022301</v>
      </c>
      <c r="J35" s="327">
        <v>40.28</v>
      </c>
      <c r="K35" s="328">
        <f t="shared" si="30"/>
        <v>9.6147419678235551</v>
      </c>
      <c r="L35" s="368">
        <v>6.7401393293792697</v>
      </c>
      <c r="M35" s="327">
        <v>9.4830000000000005</v>
      </c>
      <c r="N35" s="328">
        <f t="shared" si="31"/>
        <v>9.3040824936471651</v>
      </c>
      <c r="O35" s="368">
        <v>14.2093446595313</v>
      </c>
      <c r="P35" s="327">
        <v>5.8040000000000003</v>
      </c>
      <c r="Q35" s="328">
        <f t="shared" si="32"/>
        <v>9.7661113915530873</v>
      </c>
      <c r="R35" s="368">
        <v>16.0639256256779</v>
      </c>
      <c r="S35" s="758"/>
      <c r="T35" s="759"/>
      <c r="U35" s="760"/>
      <c r="V35" s="327">
        <v>1.4410000000000001</v>
      </c>
      <c r="W35" s="328">
        <f t="shared" si="33"/>
        <v>4.9303726006774555</v>
      </c>
      <c r="X35" s="368">
        <v>31.829365777664901</v>
      </c>
      <c r="Y35" s="327">
        <v>80.316000000000003</v>
      </c>
      <c r="Z35" s="328">
        <f t="shared" si="34"/>
        <v>6.3601772259155283</v>
      </c>
      <c r="AA35" s="372">
        <v>4.9504731045527004</v>
      </c>
      <c r="AC35" s="774"/>
      <c r="AD35" s="762"/>
      <c r="AE35" s="366" t="s">
        <v>267</v>
      </c>
      <c r="AF35" s="327">
        <v>8.7750000000000004</v>
      </c>
      <c r="AG35" s="328">
        <f t="shared" si="35"/>
        <v>3.8080483264115816</v>
      </c>
      <c r="AH35" s="368">
        <v>14.776416771380701</v>
      </c>
      <c r="AI35" s="327">
        <v>13.907999999999999</v>
      </c>
      <c r="AJ35" s="328">
        <f t="shared" si="36"/>
        <v>7.1518560989782323</v>
      </c>
      <c r="AK35" s="368">
        <v>10.965295480208001</v>
      </c>
      <c r="AL35" s="327">
        <v>39.188000000000002</v>
      </c>
      <c r="AM35" s="328">
        <f t="shared" si="37"/>
        <v>9.755903257527665</v>
      </c>
      <c r="AN35" s="368">
        <v>6.7926423668158904</v>
      </c>
      <c r="AO35" s="327">
        <v>9.2119999999999997</v>
      </c>
      <c r="AP35" s="328">
        <f t="shared" si="38"/>
        <v>9.5984329089128302</v>
      </c>
      <c r="AQ35" s="368">
        <v>14.5180660517532</v>
      </c>
      <c r="AR35" s="327">
        <v>5.18</v>
      </c>
      <c r="AS35" s="328">
        <f t="shared" si="39"/>
        <v>9.5862017913983255</v>
      </c>
      <c r="AT35" s="368">
        <v>16.893088079586299</v>
      </c>
      <c r="AU35" s="758"/>
      <c r="AV35" s="759"/>
      <c r="AW35" s="760"/>
      <c r="AX35" s="327">
        <v>1.4410000000000001</v>
      </c>
      <c r="AY35" s="328">
        <f t="shared" si="40"/>
        <v>5.4682756527018821</v>
      </c>
      <c r="AZ35" s="368">
        <v>31.829365777664901</v>
      </c>
      <c r="BA35" s="327">
        <v>77.704999999999998</v>
      </c>
      <c r="BB35" s="328">
        <f t="shared" si="41"/>
        <v>6.5085724193328183</v>
      </c>
      <c r="BC35" s="372">
        <v>4.9887855435327797</v>
      </c>
    </row>
    <row r="36" spans="1:55" ht="18" customHeight="1">
      <c r="A36" s="774"/>
      <c r="B36" s="762"/>
      <c r="C36" s="366" t="s">
        <v>268</v>
      </c>
      <c r="D36" s="327">
        <v>121.458</v>
      </c>
      <c r="E36" s="328">
        <f t="shared" si="28"/>
        <v>48.110180703324914</v>
      </c>
      <c r="F36" s="368">
        <v>5.0329143237263398</v>
      </c>
      <c r="G36" s="327">
        <v>58.604999999999997</v>
      </c>
      <c r="H36" s="328">
        <f t="shared" si="29"/>
        <v>28.511727244863707</v>
      </c>
      <c r="I36" s="368">
        <v>5.75552002330482</v>
      </c>
      <c r="J36" s="327">
        <v>113.538</v>
      </c>
      <c r="K36" s="328">
        <f t="shared" si="30"/>
        <v>27.101255549720722</v>
      </c>
      <c r="L36" s="368">
        <v>4.5870912905244703</v>
      </c>
      <c r="M36" s="327">
        <v>6.8940000000000001</v>
      </c>
      <c r="N36" s="328">
        <f t="shared" si="31"/>
        <v>6.7639296331544401</v>
      </c>
      <c r="O36" s="368">
        <v>15.206352556486999</v>
      </c>
      <c r="P36" s="327">
        <v>10.19</v>
      </c>
      <c r="Q36" s="328">
        <f t="shared" si="32"/>
        <v>17.146222446575806</v>
      </c>
      <c r="R36" s="368">
        <v>13.3789657994663</v>
      </c>
      <c r="S36" s="327">
        <v>22.533999999999999</v>
      </c>
      <c r="T36" s="328">
        <f>S36/S$13*100</f>
        <v>9.8570478723404236</v>
      </c>
      <c r="U36" s="368">
        <v>8.6532874113979403</v>
      </c>
      <c r="V36" s="327">
        <v>9.5640000000000001</v>
      </c>
      <c r="W36" s="328">
        <f t="shared" si="33"/>
        <v>32.723166934683682</v>
      </c>
      <c r="X36" s="368">
        <v>13.9087562358784</v>
      </c>
      <c r="Y36" s="333">
        <v>342.78399999999999</v>
      </c>
      <c r="Z36" s="328">
        <f t="shared" si="34"/>
        <v>27.14486516021999</v>
      </c>
      <c r="AA36" s="372">
        <v>2.7708167676390598</v>
      </c>
      <c r="AC36" s="774"/>
      <c r="AD36" s="762"/>
      <c r="AE36" s="366" t="s">
        <v>268</v>
      </c>
      <c r="AF36" s="327">
        <v>112.714</v>
      </c>
      <c r="AG36" s="328">
        <f t="shared" si="35"/>
        <v>48.914001032838179</v>
      </c>
      <c r="AH36" s="368">
        <v>5.2119997591976404</v>
      </c>
      <c r="AI36" s="327">
        <v>55.844000000000001</v>
      </c>
      <c r="AJ36" s="328">
        <f t="shared" si="36"/>
        <v>28.716440321494137</v>
      </c>
      <c r="AK36" s="368">
        <v>5.9096737373956003</v>
      </c>
      <c r="AL36" s="327">
        <v>111.09399999999999</v>
      </c>
      <c r="AM36" s="328">
        <f t="shared" si="37"/>
        <v>27.656994908946064</v>
      </c>
      <c r="AN36" s="368">
        <v>4.6002543003388601</v>
      </c>
      <c r="AO36" s="327">
        <v>6.8940000000000001</v>
      </c>
      <c r="AP36" s="328">
        <f t="shared" si="38"/>
        <v>7.1831954487673739</v>
      </c>
      <c r="AQ36" s="368">
        <v>15.206352556486999</v>
      </c>
      <c r="AR36" s="327">
        <v>9.5449999999999999</v>
      </c>
      <c r="AS36" s="328">
        <f t="shared" si="39"/>
        <v>17.664149826041896</v>
      </c>
      <c r="AT36" s="368">
        <v>13.2637303763142</v>
      </c>
      <c r="AU36" s="327">
        <v>22.222000000000001</v>
      </c>
      <c r="AV36" s="328">
        <f>AU36/AU$13*100</f>
        <v>10.233950446716406</v>
      </c>
      <c r="AW36" s="368">
        <v>8.7323842092411308</v>
      </c>
      <c r="AX36" s="327">
        <v>8.4719999999999995</v>
      </c>
      <c r="AY36" s="328">
        <f t="shared" si="40"/>
        <v>32.149362477231328</v>
      </c>
      <c r="AZ36" s="368">
        <v>14.243964952069399</v>
      </c>
      <c r="BA36" s="333">
        <v>326.786</v>
      </c>
      <c r="BB36" s="328">
        <f t="shared" si="41"/>
        <v>27.371602170054622</v>
      </c>
      <c r="BC36" s="372">
        <v>2.8515474976093298</v>
      </c>
    </row>
    <row r="37" spans="1:55" ht="18" customHeight="1">
      <c r="A37" s="774"/>
      <c r="B37" s="762"/>
      <c r="C37" s="366" t="s">
        <v>269</v>
      </c>
      <c r="D37" s="327">
        <v>33.332000000000001</v>
      </c>
      <c r="E37" s="328">
        <f t="shared" si="28"/>
        <v>13.202988219822704</v>
      </c>
      <c r="F37" s="368">
        <v>7.4780072962726098</v>
      </c>
      <c r="G37" s="327">
        <v>19.626999999999999</v>
      </c>
      <c r="H37" s="328">
        <f t="shared" si="29"/>
        <v>9.5486677013043231</v>
      </c>
      <c r="I37" s="368">
        <v>9.4501059342668707</v>
      </c>
      <c r="J37" s="327">
        <v>49.453000000000003</v>
      </c>
      <c r="K37" s="328">
        <f t="shared" si="30"/>
        <v>11.804315653792907</v>
      </c>
      <c r="L37" s="368">
        <v>6.0752346735787199</v>
      </c>
      <c r="M37" s="327">
        <v>3.6890000000000001</v>
      </c>
      <c r="N37" s="328">
        <f t="shared" si="31"/>
        <v>3.6193989580369492</v>
      </c>
      <c r="O37" s="368">
        <v>19.966064820235601</v>
      </c>
      <c r="P37" s="327">
        <v>6.2850000000000001</v>
      </c>
      <c r="Q37" s="328">
        <f t="shared" si="32"/>
        <v>10.575466935890965</v>
      </c>
      <c r="R37" s="368">
        <v>14.843256663701199</v>
      </c>
      <c r="S37" s="327">
        <v>30.486000000000001</v>
      </c>
      <c r="T37" s="328">
        <f>S37/S$13*100</f>
        <v>13.335491321388579</v>
      </c>
      <c r="U37" s="368">
        <v>8.1437888854747005</v>
      </c>
      <c r="V37" s="327">
        <v>4.7430000000000003</v>
      </c>
      <c r="W37" s="328">
        <f t="shared" si="33"/>
        <v>16.228145208197901</v>
      </c>
      <c r="X37" s="368">
        <v>18.559685983682101</v>
      </c>
      <c r="Y37" s="327">
        <v>147.61500000000001</v>
      </c>
      <c r="Z37" s="328">
        <f t="shared" si="34"/>
        <v>11.689545809098071</v>
      </c>
      <c r="AA37" s="372">
        <v>3.6667528128455</v>
      </c>
      <c r="AC37" s="774"/>
      <c r="AD37" s="762"/>
      <c r="AE37" s="366" t="s">
        <v>269</v>
      </c>
      <c r="AF37" s="327">
        <v>30.991</v>
      </c>
      <c r="AG37" s="328">
        <f t="shared" si="35"/>
        <v>13.449028567956848</v>
      </c>
      <c r="AH37" s="368">
        <v>7.73485048425065</v>
      </c>
      <c r="AI37" s="327">
        <v>17.97</v>
      </c>
      <c r="AJ37" s="328">
        <f t="shared" si="36"/>
        <v>9.2406423711992254</v>
      </c>
      <c r="AK37" s="368">
        <v>10.0683569266972</v>
      </c>
      <c r="AL37" s="327">
        <v>46.54</v>
      </c>
      <c r="AM37" s="328">
        <f t="shared" si="37"/>
        <v>11.586193161307989</v>
      </c>
      <c r="AN37" s="368">
        <v>6.21841046320095</v>
      </c>
      <c r="AO37" s="327">
        <v>3.5329999999999999</v>
      </c>
      <c r="AP37" s="328">
        <f t="shared" si="38"/>
        <v>3.6812053264425777</v>
      </c>
      <c r="AQ37" s="368">
        <v>20.376192044854001</v>
      </c>
      <c r="AR37" s="327">
        <v>5.6609999999999996</v>
      </c>
      <c r="AS37" s="328">
        <f t="shared" si="39"/>
        <v>10.476349100599599</v>
      </c>
      <c r="AT37" s="368">
        <v>16.017497521593</v>
      </c>
      <c r="AU37" s="327">
        <v>30.018000000000001</v>
      </c>
      <c r="AV37" s="328">
        <f>AU37/AU$13*100</f>
        <v>13.824260845537442</v>
      </c>
      <c r="AW37" s="368">
        <v>8.2214122152180504</v>
      </c>
      <c r="AX37" s="327">
        <v>4.2750000000000004</v>
      </c>
      <c r="AY37" s="328">
        <f t="shared" si="40"/>
        <v>16.222677595628415</v>
      </c>
      <c r="AZ37" s="368">
        <v>19.428489989633398</v>
      </c>
      <c r="BA37" s="327">
        <v>138.988</v>
      </c>
      <c r="BB37" s="328">
        <f t="shared" si="41"/>
        <v>11.641637776439479</v>
      </c>
      <c r="BC37" s="372">
        <v>3.7946354722332298</v>
      </c>
    </row>
    <row r="38" spans="1:55" ht="18" customHeight="1">
      <c r="A38" s="774"/>
      <c r="B38" s="763"/>
      <c r="C38" s="366" t="s">
        <v>270</v>
      </c>
      <c r="D38" s="327">
        <v>52.878</v>
      </c>
      <c r="E38" s="328">
        <f t="shared" si="28"/>
        <v>20.94526614327928</v>
      </c>
      <c r="F38" s="368">
        <v>7.3280708645826902</v>
      </c>
      <c r="G38" s="327">
        <v>48.08</v>
      </c>
      <c r="H38" s="328">
        <f t="shared" si="29"/>
        <v>23.391243851771126</v>
      </c>
      <c r="I38" s="368">
        <v>6.5581994545297597</v>
      </c>
      <c r="J38" s="327">
        <v>103.667</v>
      </c>
      <c r="K38" s="328">
        <f t="shared" si="30"/>
        <v>24.745070893206663</v>
      </c>
      <c r="L38" s="368">
        <v>4.6755379929340304</v>
      </c>
      <c r="M38" s="327">
        <v>34.652999999999999</v>
      </c>
      <c r="N38" s="328">
        <f t="shared" si="31"/>
        <v>33.999195471090921</v>
      </c>
      <c r="O38" s="368">
        <v>8.3145048664644694</v>
      </c>
      <c r="P38" s="327">
        <v>16.873999999999999</v>
      </c>
      <c r="Q38" s="328">
        <f t="shared" si="32"/>
        <v>28.393067474339556</v>
      </c>
      <c r="R38" s="368">
        <v>10.899466186003099</v>
      </c>
      <c r="S38" s="327">
        <v>69.816999999999993</v>
      </c>
      <c r="T38" s="328">
        <f>S38/S$13*100</f>
        <v>30.540051091825305</v>
      </c>
      <c r="U38" s="368">
        <v>5.4066889619101497</v>
      </c>
      <c r="V38" s="327">
        <v>8.0670000000000002</v>
      </c>
      <c r="W38" s="328">
        <f t="shared" si="33"/>
        <v>27.601190679850824</v>
      </c>
      <c r="X38" s="368">
        <v>14.127358891613699</v>
      </c>
      <c r="Y38" s="327">
        <v>334.03699999999998</v>
      </c>
      <c r="Z38" s="328">
        <f t="shared" si="34"/>
        <v>26.452195328616281</v>
      </c>
      <c r="AA38" s="372">
        <v>2.8255210181569899</v>
      </c>
      <c r="AC38" s="774"/>
      <c r="AD38" s="763"/>
      <c r="AE38" s="366" t="s">
        <v>270</v>
      </c>
      <c r="AF38" s="327">
        <v>44.295999999999999</v>
      </c>
      <c r="AG38" s="328">
        <f t="shared" si="35"/>
        <v>19.222941158601419</v>
      </c>
      <c r="AH38" s="368">
        <v>7.8839465451634902</v>
      </c>
      <c r="AI38" s="327">
        <v>42.198</v>
      </c>
      <c r="AJ38" s="328">
        <f t="shared" si="36"/>
        <v>21.699311451300218</v>
      </c>
      <c r="AK38" s="368">
        <v>6.9421226775152203</v>
      </c>
      <c r="AL38" s="327">
        <v>96.811000000000007</v>
      </c>
      <c r="AM38" s="328">
        <f t="shared" si="37"/>
        <v>24.101223595603521</v>
      </c>
      <c r="AN38" s="368">
        <v>4.8327316276687897</v>
      </c>
      <c r="AO38" s="327">
        <v>30.42</v>
      </c>
      <c r="AP38" s="328">
        <f t="shared" si="38"/>
        <v>31.696084356179799</v>
      </c>
      <c r="AQ38" s="368">
        <v>8.6186614434806792</v>
      </c>
      <c r="AR38" s="327">
        <v>13.754</v>
      </c>
      <c r="AS38" s="328">
        <f t="shared" si="39"/>
        <v>25.453401436079648</v>
      </c>
      <c r="AT38" s="368">
        <v>11.5954466582082</v>
      </c>
      <c r="AU38" s="327">
        <v>67.046999999999997</v>
      </c>
      <c r="AV38" s="328">
        <f>AU38/AU$13*100</f>
        <v>30.877314175186516</v>
      </c>
      <c r="AW38" s="368">
        <v>5.5070925649641103</v>
      </c>
      <c r="AX38" s="327">
        <v>6.7519999999999998</v>
      </c>
      <c r="AY38" s="328">
        <f t="shared" si="40"/>
        <v>25.622343655130543</v>
      </c>
      <c r="AZ38" s="368">
        <v>15.185469189355301</v>
      </c>
      <c r="BA38" s="327">
        <v>301.27800000000002</v>
      </c>
      <c r="BB38" s="328">
        <f t="shared" si="41"/>
        <v>25.23505155848083</v>
      </c>
      <c r="BC38" s="372">
        <v>2.9212620285946702</v>
      </c>
    </row>
    <row r="39" spans="1:55" ht="27.75" customHeight="1">
      <c r="A39" s="775"/>
      <c r="B39" s="377"/>
      <c r="C39" s="378" t="s">
        <v>40</v>
      </c>
      <c r="D39" s="304">
        <v>252.458</v>
      </c>
      <c r="E39" s="305">
        <f>SUM(E32:E38)</f>
        <v>100.00039610549082</v>
      </c>
      <c r="F39" s="312">
        <v>3.7479939651926402</v>
      </c>
      <c r="G39" s="304">
        <v>205.547</v>
      </c>
      <c r="H39" s="305">
        <f>SUM(H32:H38)</f>
        <v>100</v>
      </c>
      <c r="I39" s="312">
        <v>3.60427772444802</v>
      </c>
      <c r="J39" s="304">
        <v>418.94</v>
      </c>
      <c r="K39" s="305">
        <f>SUM(K32:K38)</f>
        <v>100</v>
      </c>
      <c r="L39" s="312">
        <v>2.7871258671471502</v>
      </c>
      <c r="M39" s="304">
        <v>101.923</v>
      </c>
      <c r="N39" s="305">
        <f>SUM(N32:N38)</f>
        <v>100</v>
      </c>
      <c r="O39" s="312">
        <v>4.8063834086341197</v>
      </c>
      <c r="P39" s="304">
        <v>59.43</v>
      </c>
      <c r="Q39" s="305">
        <f>SUM(Q32:Q38)</f>
        <v>100.00000000000001</v>
      </c>
      <c r="R39" s="312">
        <v>6.8295600322927399</v>
      </c>
      <c r="S39" s="304">
        <v>195.26900000000001</v>
      </c>
      <c r="T39" s="305">
        <f>SUM(T32:T38)</f>
        <v>85.416958286674117</v>
      </c>
      <c r="U39" s="312">
        <v>3.9380436579828602</v>
      </c>
      <c r="V39" s="304">
        <v>29.227</v>
      </c>
      <c r="W39" s="305">
        <f>SUM(W32:W38)</f>
        <v>100</v>
      </c>
      <c r="X39" s="312">
        <v>8.2055394562674699</v>
      </c>
      <c r="Y39" s="271">
        <v>1262.7950000000001</v>
      </c>
      <c r="Z39" s="305">
        <f>SUM(Z32:Z38)</f>
        <v>100</v>
      </c>
      <c r="AA39" s="314">
        <v>1.8151302727427501</v>
      </c>
      <c r="AC39" s="775"/>
      <c r="AD39" s="377"/>
      <c r="AE39" s="378" t="s">
        <v>40</v>
      </c>
      <c r="AF39" s="304">
        <v>230.43299999999999</v>
      </c>
      <c r="AG39" s="305">
        <f>SUM(AG32:AG38)</f>
        <v>100</v>
      </c>
      <c r="AH39" s="312">
        <v>3.8362506676372701</v>
      </c>
      <c r="AI39" s="304">
        <v>194.46700000000001</v>
      </c>
      <c r="AJ39" s="305">
        <f>SUM(AJ32:AJ38)</f>
        <v>100</v>
      </c>
      <c r="AK39" s="312">
        <v>3.6851934590970399</v>
      </c>
      <c r="AL39" s="304">
        <v>401.685</v>
      </c>
      <c r="AM39" s="305">
        <f>SUM(AM32:AM38)</f>
        <v>100</v>
      </c>
      <c r="AN39" s="312">
        <v>2.8279376876984101</v>
      </c>
      <c r="AO39" s="304">
        <v>95.974000000000004</v>
      </c>
      <c r="AP39" s="305">
        <f>SUM(AP32:AP38)</f>
        <v>100</v>
      </c>
      <c r="AQ39" s="312">
        <v>4.8316536577939697</v>
      </c>
      <c r="AR39" s="304">
        <v>54.036000000000001</v>
      </c>
      <c r="AS39" s="305">
        <f>SUM(AS32:AS38)</f>
        <v>100</v>
      </c>
      <c r="AT39" s="312">
        <v>7.0206714112348498</v>
      </c>
      <c r="AU39" s="304">
        <v>190.94</v>
      </c>
      <c r="AV39" s="305">
        <f>SUM(AV32:AV38)</f>
        <v>87.934051763838994</v>
      </c>
      <c r="AW39" s="312">
        <v>3.98432939899181</v>
      </c>
      <c r="AX39" s="304">
        <v>26.352</v>
      </c>
      <c r="AY39" s="305">
        <f>SUM(AY32:AY38)</f>
        <v>100</v>
      </c>
      <c r="AZ39" s="312">
        <v>8.4244389035572809</v>
      </c>
      <c r="BA39" s="271">
        <v>1193.8869999999999</v>
      </c>
      <c r="BB39" s="305">
        <f>SUM(BB32:BB38)</f>
        <v>100</v>
      </c>
      <c r="BC39" s="314">
        <v>1.86574054478694</v>
      </c>
    </row>
    <row r="40" spans="1:55" ht="15.75" customHeight="1">
      <c r="A40" s="638"/>
      <c r="B40" s="639"/>
      <c r="C40" s="639"/>
      <c r="D40" s="639"/>
      <c r="E40" s="639"/>
      <c r="F40" s="639"/>
      <c r="G40" s="639"/>
      <c r="H40" s="639"/>
      <c r="AC40" s="638"/>
      <c r="AD40" s="639"/>
      <c r="AE40" s="639"/>
      <c r="AF40" s="639"/>
      <c r="AG40" s="639"/>
      <c r="AH40" s="639"/>
      <c r="AI40" s="639"/>
      <c r="AJ40" s="639"/>
    </row>
  </sheetData>
  <mergeCells count="86">
    <mergeCell ref="A15:AA15"/>
    <mergeCell ref="AC15:BC15"/>
    <mergeCell ref="A29:C31"/>
    <mergeCell ref="A19:A26"/>
    <mergeCell ref="B21:B25"/>
    <mergeCell ref="AC16:AE18"/>
    <mergeCell ref="AC19:AC26"/>
    <mergeCell ref="AD21:AD25"/>
    <mergeCell ref="D16:AA16"/>
    <mergeCell ref="D17:F17"/>
    <mergeCell ref="G17:I17"/>
    <mergeCell ref="J17:L17"/>
    <mergeCell ref="M17:O17"/>
    <mergeCell ref="P17:R17"/>
    <mergeCell ref="A16:C18"/>
    <mergeCell ref="S17:U17"/>
    <mergeCell ref="AC28:BC28"/>
    <mergeCell ref="A28:AA28"/>
    <mergeCell ref="S35:U35"/>
    <mergeCell ref="A32:A39"/>
    <mergeCell ref="AU35:AW35"/>
    <mergeCell ref="A6:A13"/>
    <mergeCell ref="B8:B12"/>
    <mergeCell ref="AC3:AE5"/>
    <mergeCell ref="AC6:AC13"/>
    <mergeCell ref="AD8:AD12"/>
    <mergeCell ref="S9:U9"/>
    <mergeCell ref="C1:AA1"/>
    <mergeCell ref="D3:AA3"/>
    <mergeCell ref="D4:F4"/>
    <mergeCell ref="G4:I4"/>
    <mergeCell ref="J4:L4"/>
    <mergeCell ref="M4:O4"/>
    <mergeCell ref="P4:R4"/>
    <mergeCell ref="S4:U4"/>
    <mergeCell ref="V4:X4"/>
    <mergeCell ref="Y4:AA4"/>
    <mergeCell ref="A3:C5"/>
    <mergeCell ref="V17:X17"/>
    <mergeCell ref="Y17:AA17"/>
    <mergeCell ref="S22:U22"/>
    <mergeCell ref="D29:AA29"/>
    <mergeCell ref="D30:F30"/>
    <mergeCell ref="G30:I30"/>
    <mergeCell ref="J30:L30"/>
    <mergeCell ref="M30:O30"/>
    <mergeCell ref="P30:R30"/>
    <mergeCell ref="S30:U30"/>
    <mergeCell ref="V30:X30"/>
    <mergeCell ref="Y30:AA30"/>
    <mergeCell ref="AE1:BC1"/>
    <mergeCell ref="AF3:BC3"/>
    <mergeCell ref="AF4:AH4"/>
    <mergeCell ref="AI4:AK4"/>
    <mergeCell ref="AL4:AN4"/>
    <mergeCell ref="AO4:AQ4"/>
    <mergeCell ref="AR4:AT4"/>
    <mergeCell ref="AU4:AW4"/>
    <mergeCell ref="AX4:AZ4"/>
    <mergeCell ref="BA4:BC4"/>
    <mergeCell ref="AU9:AW9"/>
    <mergeCell ref="AF16:BC16"/>
    <mergeCell ref="AF17:AH17"/>
    <mergeCell ref="AI17:AK17"/>
    <mergeCell ref="AL17:AN17"/>
    <mergeCell ref="AO17:AQ17"/>
    <mergeCell ref="AR17:AT17"/>
    <mergeCell ref="AU17:AW17"/>
    <mergeCell ref="AX17:AZ17"/>
    <mergeCell ref="BA17:BC17"/>
    <mergeCell ref="A40:H40"/>
    <mergeCell ref="AC40:AJ40"/>
    <mergeCell ref="AU22:AW22"/>
    <mergeCell ref="AF29:BC29"/>
    <mergeCell ref="AF30:AH30"/>
    <mergeCell ref="AI30:AK30"/>
    <mergeCell ref="AL30:AN30"/>
    <mergeCell ref="AO30:AQ30"/>
    <mergeCell ref="AR30:AT30"/>
    <mergeCell ref="AU30:AW30"/>
    <mergeCell ref="AX30:AZ30"/>
    <mergeCell ref="BA30:BC30"/>
    <mergeCell ref="B34:B38"/>
    <mergeCell ref="AC29:AE31"/>
    <mergeCell ref="AC32:AC39"/>
    <mergeCell ref="AD34:AD38"/>
  </mergeCells>
  <hyperlinks>
    <hyperlink ref="C1:AA1" location="'0'!A1" display="METSAMAA  PINDALA  JAGUNEMINE  ARENGUKLASSIDESSE  ENAMUSPUULIIGI  JÄRGI" xr:uid="{4CB63161-9B4C-4C4B-80AD-AF8915A157E6}"/>
  </hyperlinks>
  <printOptions horizontalCentered="1"/>
  <pageMargins left="0.78740157480314965" right="0.78740157480314965" top="0.98425196850393704" bottom="1.1811023622047245" header="0.51181102362204722" footer="0.51181102362204722"/>
  <pageSetup paperSize="9" scale="83" orientation="landscape"/>
  <rowBreaks count="1" manualBreakCount="1">
    <brk id="26" max="16383" man="1"/>
  </rowBreaks>
  <colBreaks count="1" manualBreakCount="1">
    <brk id="2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40"/>
  <sheetViews>
    <sheetView zoomScaleNormal="100" workbookViewId="0"/>
  </sheetViews>
  <sheetFormatPr defaultColWidth="11.42578125" defaultRowHeight="12.75"/>
  <cols>
    <col min="1" max="2" width="3.140625" customWidth="1"/>
    <col min="3" max="3" width="14.28515625" customWidth="1"/>
    <col min="4" max="17" width="7.5703125" customWidth="1"/>
    <col min="18" max="18" width="8.140625" customWidth="1"/>
    <col min="19" max="19" width="6.85546875" customWidth="1"/>
    <col min="20" max="20" width="1.5703125" customWidth="1"/>
    <col min="21" max="22" width="3.140625" customWidth="1"/>
    <col min="23" max="23" width="13.140625" customWidth="1"/>
    <col min="24" max="37" width="7" customWidth="1"/>
    <col min="38" max="38" width="7.5703125" customWidth="1"/>
    <col min="39" max="39" width="7" customWidth="1"/>
  </cols>
  <sheetData>
    <row r="1" spans="1:39" ht="15.75" customHeight="1">
      <c r="C1" s="640" t="s">
        <v>274</v>
      </c>
      <c r="D1" s="640"/>
      <c r="E1" s="640"/>
      <c r="F1" s="640"/>
      <c r="G1" s="640"/>
      <c r="H1" s="640"/>
      <c r="I1" s="640"/>
      <c r="J1" s="640"/>
      <c r="K1" s="640"/>
      <c r="L1" s="640"/>
      <c r="M1" s="640"/>
      <c r="N1" s="640"/>
      <c r="O1" s="640"/>
      <c r="P1" s="640"/>
      <c r="Q1" s="640"/>
      <c r="R1" s="640"/>
      <c r="S1" s="640"/>
      <c r="W1" s="640" t="s">
        <v>275</v>
      </c>
      <c r="X1" s="640"/>
      <c r="Y1" s="640"/>
      <c r="Z1" s="640"/>
      <c r="AA1" s="640"/>
      <c r="AB1" s="640"/>
      <c r="AC1" s="640"/>
      <c r="AD1" s="640"/>
      <c r="AE1" s="640"/>
      <c r="AF1" s="640"/>
      <c r="AG1" s="640"/>
      <c r="AH1" s="640"/>
      <c r="AI1" s="640"/>
      <c r="AJ1" s="640"/>
      <c r="AK1" s="640"/>
      <c r="AL1" s="640"/>
      <c r="AM1" s="640"/>
    </row>
    <row r="2" spans="1:39" ht="10.5" customHeight="1">
      <c r="C2" s="163"/>
      <c r="D2" s="380"/>
      <c r="E2" s="163"/>
      <c r="F2" s="380"/>
      <c r="G2" s="163"/>
      <c r="H2" s="380"/>
      <c r="I2" s="163"/>
      <c r="J2" s="380"/>
      <c r="K2" s="163"/>
      <c r="L2" s="380"/>
      <c r="M2" s="163"/>
      <c r="N2" s="380"/>
      <c r="O2" s="163"/>
      <c r="P2" s="380"/>
      <c r="Q2" s="163"/>
      <c r="R2" s="380"/>
      <c r="S2" s="163"/>
      <c r="W2" s="163"/>
      <c r="X2" s="380"/>
      <c r="Y2" s="163"/>
      <c r="Z2" s="380"/>
      <c r="AA2" s="163"/>
      <c r="AB2" s="380"/>
      <c r="AC2" s="163"/>
      <c r="AD2" s="380"/>
      <c r="AE2" s="163"/>
      <c r="AF2" s="380"/>
      <c r="AG2" s="163"/>
      <c r="AH2" s="380"/>
      <c r="AI2" s="163"/>
      <c r="AJ2" s="380"/>
      <c r="AK2" s="163"/>
      <c r="AL2" s="380"/>
      <c r="AM2" s="163"/>
    </row>
    <row r="3" spans="1:39" ht="18.75" customHeight="1">
      <c r="A3" s="764" t="s">
        <v>263</v>
      </c>
      <c r="B3" s="765"/>
      <c r="C3" s="766"/>
      <c r="D3" s="753" t="s">
        <v>202</v>
      </c>
      <c r="E3" s="754"/>
      <c r="F3" s="754"/>
      <c r="G3" s="754"/>
      <c r="H3" s="754"/>
      <c r="I3" s="754"/>
      <c r="J3" s="754"/>
      <c r="K3" s="754"/>
      <c r="L3" s="754"/>
      <c r="M3" s="754"/>
      <c r="N3" s="754"/>
      <c r="O3" s="754"/>
      <c r="P3" s="754"/>
      <c r="Q3" s="754"/>
      <c r="R3" s="754"/>
      <c r="S3" s="755"/>
      <c r="U3" s="764" t="s">
        <v>263</v>
      </c>
      <c r="V3" s="765"/>
      <c r="W3" s="766"/>
      <c r="X3" s="753" t="s">
        <v>202</v>
      </c>
      <c r="Y3" s="754"/>
      <c r="Z3" s="754"/>
      <c r="AA3" s="754"/>
      <c r="AB3" s="754"/>
      <c r="AC3" s="754"/>
      <c r="AD3" s="754"/>
      <c r="AE3" s="754"/>
      <c r="AF3" s="754"/>
      <c r="AG3" s="754"/>
      <c r="AH3" s="754"/>
      <c r="AI3" s="754"/>
      <c r="AJ3" s="754"/>
      <c r="AK3" s="754"/>
      <c r="AL3" s="754"/>
      <c r="AM3" s="755"/>
    </row>
    <row r="4" spans="1:39" ht="20.25" customHeight="1">
      <c r="A4" s="767"/>
      <c r="B4" s="768"/>
      <c r="C4" s="769"/>
      <c r="D4" s="741" t="s">
        <v>83</v>
      </c>
      <c r="E4" s="743"/>
      <c r="F4" s="741" t="s">
        <v>84</v>
      </c>
      <c r="G4" s="743"/>
      <c r="H4" s="741" t="s">
        <v>85</v>
      </c>
      <c r="I4" s="743"/>
      <c r="J4" s="741" t="s">
        <v>86</v>
      </c>
      <c r="K4" s="743"/>
      <c r="L4" s="741" t="s">
        <v>87</v>
      </c>
      <c r="M4" s="743"/>
      <c r="N4" s="741" t="s">
        <v>88</v>
      </c>
      <c r="O4" s="743"/>
      <c r="P4" s="741" t="s">
        <v>89</v>
      </c>
      <c r="Q4" s="742"/>
      <c r="R4" s="741" t="s">
        <v>94</v>
      </c>
      <c r="S4" s="746"/>
      <c r="U4" s="767"/>
      <c r="V4" s="768"/>
      <c r="W4" s="769"/>
      <c r="X4" s="741" t="s">
        <v>83</v>
      </c>
      <c r="Y4" s="743"/>
      <c r="Z4" s="741" t="s">
        <v>84</v>
      </c>
      <c r="AA4" s="743"/>
      <c r="AB4" s="741" t="s">
        <v>85</v>
      </c>
      <c r="AC4" s="743"/>
      <c r="AD4" s="741" t="s">
        <v>86</v>
      </c>
      <c r="AE4" s="743"/>
      <c r="AF4" s="741" t="s">
        <v>87</v>
      </c>
      <c r="AG4" s="743"/>
      <c r="AH4" s="741" t="s">
        <v>88</v>
      </c>
      <c r="AI4" s="743"/>
      <c r="AJ4" s="741" t="s">
        <v>89</v>
      </c>
      <c r="AK4" s="742"/>
      <c r="AL4" s="741" t="s">
        <v>94</v>
      </c>
      <c r="AM4" s="746"/>
    </row>
    <row r="5" spans="1:39" ht="35.25" customHeight="1">
      <c r="A5" s="770"/>
      <c r="B5" s="771"/>
      <c r="C5" s="772"/>
      <c r="D5" s="379" t="s">
        <v>276</v>
      </c>
      <c r="E5" s="346" t="s">
        <v>256</v>
      </c>
      <c r="F5" s="379" t="s">
        <v>276</v>
      </c>
      <c r="G5" s="346" t="s">
        <v>256</v>
      </c>
      <c r="H5" s="379" t="s">
        <v>276</v>
      </c>
      <c r="I5" s="346" t="s">
        <v>256</v>
      </c>
      <c r="J5" s="379" t="s">
        <v>276</v>
      </c>
      <c r="K5" s="346" t="s">
        <v>256</v>
      </c>
      <c r="L5" s="379" t="s">
        <v>276</v>
      </c>
      <c r="M5" s="346" t="s">
        <v>256</v>
      </c>
      <c r="N5" s="379" t="s">
        <v>276</v>
      </c>
      <c r="O5" s="346" t="s">
        <v>256</v>
      </c>
      <c r="P5" s="379" t="s">
        <v>276</v>
      </c>
      <c r="Q5" s="365" t="s">
        <v>256</v>
      </c>
      <c r="R5" s="379" t="s">
        <v>276</v>
      </c>
      <c r="S5" s="347" t="s">
        <v>256</v>
      </c>
      <c r="U5" s="770"/>
      <c r="V5" s="771"/>
      <c r="W5" s="772"/>
      <c r="X5" s="379" t="s">
        <v>276</v>
      </c>
      <c r="Y5" s="346" t="s">
        <v>256</v>
      </c>
      <c r="Z5" s="379" t="s">
        <v>276</v>
      </c>
      <c r="AA5" s="346" t="s">
        <v>256</v>
      </c>
      <c r="AB5" s="379" t="s">
        <v>276</v>
      </c>
      <c r="AC5" s="346" t="s">
        <v>256</v>
      </c>
      <c r="AD5" s="379" t="s">
        <v>276</v>
      </c>
      <c r="AE5" s="346" t="s">
        <v>256</v>
      </c>
      <c r="AF5" s="379" t="s">
        <v>276</v>
      </c>
      <c r="AG5" s="346" t="s">
        <v>256</v>
      </c>
      <c r="AH5" s="379" t="s">
        <v>276</v>
      </c>
      <c r="AI5" s="346" t="s">
        <v>256</v>
      </c>
      <c r="AJ5" s="379" t="s">
        <v>276</v>
      </c>
      <c r="AK5" s="365" t="s">
        <v>256</v>
      </c>
      <c r="AL5" s="379" t="s">
        <v>276</v>
      </c>
      <c r="AM5" s="347" t="s">
        <v>256</v>
      </c>
    </row>
    <row r="6" spans="1:39" ht="20.25" customHeight="1">
      <c r="A6" s="773" t="s">
        <v>335</v>
      </c>
      <c r="B6" s="373"/>
      <c r="C6" s="374" t="s">
        <v>264</v>
      </c>
      <c r="D6" s="381">
        <v>1E-3</v>
      </c>
      <c r="E6" s="367">
        <v>78.884954523880793</v>
      </c>
      <c r="F6" s="381">
        <v>1.2E-2</v>
      </c>
      <c r="G6" s="367">
        <v>92.724180002437095</v>
      </c>
      <c r="H6" s="381">
        <v>0</v>
      </c>
      <c r="I6" s="367" t="s">
        <v>437</v>
      </c>
      <c r="J6" s="381">
        <v>0.02</v>
      </c>
      <c r="K6" s="367">
        <v>84.430518933333701</v>
      </c>
      <c r="L6" s="381">
        <v>2.3E-2</v>
      </c>
      <c r="M6" s="367">
        <v>98.782360747390499</v>
      </c>
      <c r="N6" s="381">
        <v>0</v>
      </c>
      <c r="O6" s="367" t="s">
        <v>437</v>
      </c>
      <c r="P6" s="381">
        <v>2.3E-2</v>
      </c>
      <c r="Q6" s="369">
        <v>85.443178207118606</v>
      </c>
      <c r="R6" s="381">
        <v>6.0000000000000001E-3</v>
      </c>
      <c r="S6" s="371">
        <v>54.300433895574599</v>
      </c>
      <c r="U6" s="773" t="s">
        <v>335</v>
      </c>
      <c r="V6" s="373"/>
      <c r="W6" s="374" t="s">
        <v>264</v>
      </c>
      <c r="X6" s="381">
        <v>2E-3</v>
      </c>
      <c r="Y6" s="367">
        <v>78.789593783125397</v>
      </c>
      <c r="Z6" s="381">
        <v>1.4E-2</v>
      </c>
      <c r="AA6" s="367">
        <v>92.693191748205905</v>
      </c>
      <c r="AB6" s="381">
        <v>0</v>
      </c>
      <c r="AC6" s="367" t="s">
        <v>437</v>
      </c>
      <c r="AD6" s="381">
        <v>2.1000000000000001E-2</v>
      </c>
      <c r="AE6" s="367">
        <v>84.258229348108998</v>
      </c>
      <c r="AF6" s="381">
        <v>2.5000000000000001E-2</v>
      </c>
      <c r="AG6" s="367">
        <v>98.762910251913695</v>
      </c>
      <c r="AH6" s="381">
        <v>0</v>
      </c>
      <c r="AI6" s="367" t="s">
        <v>437</v>
      </c>
      <c r="AJ6" s="381">
        <v>2.3E-2</v>
      </c>
      <c r="AK6" s="369">
        <v>85.443178207118606</v>
      </c>
      <c r="AL6" s="381">
        <v>6.0000000000000001E-3</v>
      </c>
      <c r="AM6" s="371">
        <v>54.275803925514197</v>
      </c>
    </row>
    <row r="7" spans="1:39" ht="18" customHeight="1">
      <c r="A7" s="774"/>
      <c r="B7" s="375"/>
      <c r="C7" s="376" t="s">
        <v>265</v>
      </c>
      <c r="D7" s="382">
        <v>0.374</v>
      </c>
      <c r="E7" s="368">
        <v>23.845308408751698</v>
      </c>
      <c r="F7" s="382">
        <v>0.73299999999999998</v>
      </c>
      <c r="G7" s="368">
        <v>17.073309325562199</v>
      </c>
      <c r="H7" s="382">
        <v>0.83699999999999997</v>
      </c>
      <c r="I7" s="368">
        <v>36.303431408585197</v>
      </c>
      <c r="J7" s="382">
        <v>0.55200000000000005</v>
      </c>
      <c r="K7" s="368">
        <v>27.885704982305299</v>
      </c>
      <c r="L7" s="382">
        <v>1.089</v>
      </c>
      <c r="M7" s="368">
        <v>63.3001123306219</v>
      </c>
      <c r="N7" s="382">
        <v>0.13200000000000001</v>
      </c>
      <c r="O7" s="368">
        <v>33.380393647260199</v>
      </c>
      <c r="P7" s="382">
        <v>1.054</v>
      </c>
      <c r="Q7" s="370">
        <v>53.654761549869697</v>
      </c>
      <c r="R7" s="382">
        <v>0.63900000000000001</v>
      </c>
      <c r="S7" s="372">
        <v>12.516282447119501</v>
      </c>
      <c r="U7" s="774"/>
      <c r="V7" s="375"/>
      <c r="W7" s="376" t="s">
        <v>265</v>
      </c>
      <c r="X7" s="382">
        <v>0.29199999999999998</v>
      </c>
      <c r="Y7" s="368">
        <v>21.949512051223302</v>
      </c>
      <c r="Z7" s="382">
        <v>0.73199999999999998</v>
      </c>
      <c r="AA7" s="368">
        <v>17.335814580164701</v>
      </c>
      <c r="AB7" s="382">
        <v>0.71699999999999997</v>
      </c>
      <c r="AC7" s="368">
        <v>43.688097501818802</v>
      </c>
      <c r="AD7" s="382">
        <v>0.51300000000000001</v>
      </c>
      <c r="AE7" s="368">
        <v>30.4747368292436</v>
      </c>
      <c r="AF7" s="382">
        <v>1.089</v>
      </c>
      <c r="AG7" s="368">
        <v>63.3001123306219</v>
      </c>
      <c r="AH7" s="382">
        <v>0.13500000000000001</v>
      </c>
      <c r="AI7" s="368">
        <v>33.253613066771301</v>
      </c>
      <c r="AJ7" s="382">
        <v>1.054</v>
      </c>
      <c r="AK7" s="370">
        <v>53.654761549869697</v>
      </c>
      <c r="AL7" s="382">
        <v>0.60099999999999998</v>
      </c>
      <c r="AM7" s="372">
        <v>13.495691614040499</v>
      </c>
    </row>
    <row r="8" spans="1:39" ht="18" customHeight="1">
      <c r="A8" s="774"/>
      <c r="B8" s="761" t="s">
        <v>395</v>
      </c>
      <c r="C8" s="366" t="s">
        <v>266</v>
      </c>
      <c r="D8" s="382">
        <v>12.122999999999999</v>
      </c>
      <c r="E8" s="368">
        <v>6.72729821620187</v>
      </c>
      <c r="F8" s="382">
        <v>20.196999999999999</v>
      </c>
      <c r="G8" s="368">
        <v>5.3224314438006299</v>
      </c>
      <c r="H8" s="382">
        <v>14.307</v>
      </c>
      <c r="I8" s="368">
        <v>5.0277811891544104</v>
      </c>
      <c r="J8" s="382">
        <v>19.175000000000001</v>
      </c>
      <c r="K8" s="368">
        <v>8.3080827673979805</v>
      </c>
      <c r="L8" s="382">
        <v>18.556000000000001</v>
      </c>
      <c r="M8" s="368">
        <v>10.3313300601069</v>
      </c>
      <c r="N8" s="382">
        <v>25.942</v>
      </c>
      <c r="O8" s="368">
        <v>5.1168529863216499</v>
      </c>
      <c r="P8" s="382">
        <v>14.855</v>
      </c>
      <c r="Q8" s="370">
        <v>27.425445065969502</v>
      </c>
      <c r="R8" s="382">
        <v>18.359000000000002</v>
      </c>
      <c r="S8" s="372">
        <v>2.66930593855245</v>
      </c>
      <c r="U8" s="774"/>
      <c r="V8" s="761" t="s">
        <v>395</v>
      </c>
      <c r="W8" s="366" t="s">
        <v>266</v>
      </c>
      <c r="X8" s="382">
        <v>10.641999999999999</v>
      </c>
      <c r="Y8" s="368">
        <v>8.1582897496505105</v>
      </c>
      <c r="Z8" s="382">
        <v>19.721</v>
      </c>
      <c r="AA8" s="368">
        <v>5.57818046822974</v>
      </c>
      <c r="AB8" s="382">
        <v>14.125</v>
      </c>
      <c r="AC8" s="368">
        <v>5.3182844002132796</v>
      </c>
      <c r="AD8" s="382">
        <v>19.5</v>
      </c>
      <c r="AE8" s="368">
        <v>8.44065818643341</v>
      </c>
      <c r="AF8" s="382">
        <v>18.238</v>
      </c>
      <c r="AG8" s="368">
        <v>10.373431669225701</v>
      </c>
      <c r="AH8" s="382">
        <v>26.135999999999999</v>
      </c>
      <c r="AI8" s="368">
        <v>5.1368147338422796</v>
      </c>
      <c r="AJ8" s="382">
        <v>15.481999999999999</v>
      </c>
      <c r="AK8" s="370">
        <v>27.289316567303199</v>
      </c>
      <c r="AL8" s="382">
        <v>18.353000000000002</v>
      </c>
      <c r="AM8" s="372">
        <v>2.8461349538683698</v>
      </c>
    </row>
    <row r="9" spans="1:39" ht="18" customHeight="1">
      <c r="A9" s="774"/>
      <c r="B9" s="762"/>
      <c r="C9" s="366" t="s">
        <v>267</v>
      </c>
      <c r="D9" s="382">
        <v>63.179000000000002</v>
      </c>
      <c r="E9" s="368">
        <v>3.5286606705499302</v>
      </c>
      <c r="F9" s="382">
        <v>98.018000000000001</v>
      </c>
      <c r="G9" s="368">
        <v>2.8648828880209098</v>
      </c>
      <c r="H9" s="382">
        <v>89.82</v>
      </c>
      <c r="I9" s="368">
        <v>1.65601052272486</v>
      </c>
      <c r="J9" s="382">
        <v>129.47499999999999</v>
      </c>
      <c r="K9" s="368">
        <v>3.5162146851277298</v>
      </c>
      <c r="L9" s="382">
        <v>104.96899999999999</v>
      </c>
      <c r="M9" s="368">
        <v>4.5821407003274803</v>
      </c>
      <c r="N9" s="758"/>
      <c r="O9" s="760"/>
      <c r="P9" s="382">
        <v>86.968999999999994</v>
      </c>
      <c r="Q9" s="370">
        <v>16.371128273579799</v>
      </c>
      <c r="R9" s="382">
        <v>89.588999999999999</v>
      </c>
      <c r="S9" s="372">
        <v>1.52174955877204</v>
      </c>
      <c r="U9" s="774"/>
      <c r="V9" s="762"/>
      <c r="W9" s="366" t="s">
        <v>267</v>
      </c>
      <c r="X9" s="382">
        <v>64.528999999999996</v>
      </c>
      <c r="Y9" s="368">
        <v>3.9853960865035898</v>
      </c>
      <c r="Z9" s="382">
        <v>98.465999999999994</v>
      </c>
      <c r="AA9" s="368">
        <v>3.0927342704604701</v>
      </c>
      <c r="AB9" s="382">
        <v>89.417000000000002</v>
      </c>
      <c r="AC9" s="368">
        <v>1.75244241571723</v>
      </c>
      <c r="AD9" s="382">
        <v>129.702</v>
      </c>
      <c r="AE9" s="368">
        <v>3.6952037318491802</v>
      </c>
      <c r="AF9" s="382">
        <v>103.87</v>
      </c>
      <c r="AG9" s="368">
        <v>5.0313934041834303</v>
      </c>
      <c r="AH9" s="758"/>
      <c r="AI9" s="760"/>
      <c r="AJ9" s="382">
        <v>89.177999999999997</v>
      </c>
      <c r="AK9" s="370">
        <v>16.580125254740899</v>
      </c>
      <c r="AL9" s="382">
        <v>90.757000000000005</v>
      </c>
      <c r="AM9" s="372">
        <v>1.5916104848953301</v>
      </c>
    </row>
    <row r="10" spans="1:39" ht="18" customHeight="1">
      <c r="A10" s="774"/>
      <c r="B10" s="762"/>
      <c r="C10" s="366" t="s">
        <v>268</v>
      </c>
      <c r="D10" s="382">
        <v>220.797</v>
      </c>
      <c r="E10" s="368">
        <v>1.52159904897085</v>
      </c>
      <c r="F10" s="382">
        <v>233.82499999999999</v>
      </c>
      <c r="G10" s="368">
        <v>1.08140442024599</v>
      </c>
      <c r="H10" s="382">
        <v>181.386</v>
      </c>
      <c r="I10" s="368">
        <v>1.0084888235871099</v>
      </c>
      <c r="J10" s="382">
        <v>167.54400000000001</v>
      </c>
      <c r="K10" s="368">
        <v>3.1354758847892201</v>
      </c>
      <c r="L10" s="382">
        <v>234.78299999999999</v>
      </c>
      <c r="M10" s="368">
        <v>2.7478506278181398</v>
      </c>
      <c r="N10" s="382">
        <v>104.178</v>
      </c>
      <c r="O10" s="368">
        <v>2.3257913819584699</v>
      </c>
      <c r="P10" s="382">
        <v>236.13800000000001</v>
      </c>
      <c r="Q10" s="370">
        <v>3.37647999444239</v>
      </c>
      <c r="R10" s="382">
        <v>207.44399999999999</v>
      </c>
      <c r="S10" s="372">
        <v>0.86787455659747703</v>
      </c>
      <c r="U10" s="774"/>
      <c r="V10" s="762"/>
      <c r="W10" s="366" t="s">
        <v>268</v>
      </c>
      <c r="X10" s="382">
        <v>235.57</v>
      </c>
      <c r="Y10" s="368">
        <v>1.56560027896318</v>
      </c>
      <c r="Z10" s="382">
        <v>232.19300000000001</v>
      </c>
      <c r="AA10" s="368">
        <v>1.1534989958245401</v>
      </c>
      <c r="AB10" s="382">
        <v>182.57400000000001</v>
      </c>
      <c r="AC10" s="368">
        <v>1.0209175654029601</v>
      </c>
      <c r="AD10" s="382">
        <v>167.60900000000001</v>
      </c>
      <c r="AE10" s="368">
        <v>3.26540384293701</v>
      </c>
      <c r="AF10" s="382">
        <v>233.96</v>
      </c>
      <c r="AG10" s="368">
        <v>2.8149290613471099</v>
      </c>
      <c r="AH10" s="382">
        <v>104.447</v>
      </c>
      <c r="AI10" s="368">
        <v>2.3535964620862799</v>
      </c>
      <c r="AJ10" s="382">
        <v>234.797</v>
      </c>
      <c r="AK10" s="370">
        <v>3.9968179199517202</v>
      </c>
      <c r="AL10" s="382">
        <v>211.38300000000001</v>
      </c>
      <c r="AM10" s="372">
        <v>0.87552943769526403</v>
      </c>
    </row>
    <row r="11" spans="1:39" ht="18" customHeight="1">
      <c r="A11" s="774"/>
      <c r="B11" s="762"/>
      <c r="C11" s="366" t="s">
        <v>269</v>
      </c>
      <c r="D11" s="382">
        <v>310.41199999999998</v>
      </c>
      <c r="E11" s="368">
        <v>1.4884707793149701</v>
      </c>
      <c r="F11" s="382">
        <v>300.267</v>
      </c>
      <c r="G11" s="368">
        <v>1.0661028537686801</v>
      </c>
      <c r="H11" s="382">
        <v>229.77699999999999</v>
      </c>
      <c r="I11" s="368">
        <v>1.5179838640664101</v>
      </c>
      <c r="J11" s="382">
        <v>228.25899999999999</v>
      </c>
      <c r="K11" s="368">
        <v>2.9973535078785698</v>
      </c>
      <c r="L11" s="382">
        <v>282.79199999999997</v>
      </c>
      <c r="M11" s="368">
        <v>3.1408654953035802</v>
      </c>
      <c r="N11" s="382">
        <v>157.96700000000001</v>
      </c>
      <c r="O11" s="368">
        <v>1.23475432629334</v>
      </c>
      <c r="P11" s="382">
        <v>151.59299999999999</v>
      </c>
      <c r="Q11" s="370">
        <v>9.0371855032861195</v>
      </c>
      <c r="R11" s="382">
        <v>257.76299999999998</v>
      </c>
      <c r="S11" s="372">
        <v>0.98380965934019704</v>
      </c>
      <c r="U11" s="774"/>
      <c r="V11" s="762"/>
      <c r="W11" s="366" t="s">
        <v>269</v>
      </c>
      <c r="X11" s="382">
        <v>321.858</v>
      </c>
      <c r="Y11" s="368">
        <v>1.5351601545810101</v>
      </c>
      <c r="Z11" s="382">
        <v>299.78500000000003</v>
      </c>
      <c r="AA11" s="368">
        <v>1.18056858845628</v>
      </c>
      <c r="AB11" s="382">
        <v>234.36099999999999</v>
      </c>
      <c r="AC11" s="368">
        <v>1.55507002894678</v>
      </c>
      <c r="AD11" s="382">
        <v>228.971</v>
      </c>
      <c r="AE11" s="368">
        <v>3.0474500643285301</v>
      </c>
      <c r="AF11" s="382">
        <v>287.10599999999999</v>
      </c>
      <c r="AG11" s="368">
        <v>3.0153005149521799</v>
      </c>
      <c r="AH11" s="382">
        <v>158.08199999999999</v>
      </c>
      <c r="AI11" s="368">
        <v>1.24480308528284</v>
      </c>
      <c r="AJ11" s="382">
        <v>133.065</v>
      </c>
      <c r="AK11" s="370">
        <v>8.3424333309400396</v>
      </c>
      <c r="AL11" s="382">
        <v>257.09199999999998</v>
      </c>
      <c r="AM11" s="372">
        <v>1.07860703126413</v>
      </c>
    </row>
    <row r="12" spans="1:39" ht="18" customHeight="1">
      <c r="A12" s="774"/>
      <c r="B12" s="763"/>
      <c r="C12" s="366" t="s">
        <v>270</v>
      </c>
      <c r="D12" s="382">
        <v>321.94200000000001</v>
      </c>
      <c r="E12" s="368">
        <v>1.3149154352253201</v>
      </c>
      <c r="F12" s="382">
        <v>339.01299999999998</v>
      </c>
      <c r="G12" s="368">
        <v>0.80125180373398797</v>
      </c>
      <c r="H12" s="382">
        <v>292.05200000000002</v>
      </c>
      <c r="I12" s="368">
        <v>1.2741592979781999</v>
      </c>
      <c r="J12" s="382">
        <v>413.416</v>
      </c>
      <c r="K12" s="368">
        <v>2.3048770668809899</v>
      </c>
      <c r="L12" s="382">
        <v>328.13400000000001</v>
      </c>
      <c r="M12" s="368">
        <v>1.7135845356070201</v>
      </c>
      <c r="N12" s="382">
        <v>247.172</v>
      </c>
      <c r="O12" s="368">
        <v>0.99971942810913705</v>
      </c>
      <c r="P12" s="382">
        <v>237.11500000000001</v>
      </c>
      <c r="Q12" s="370">
        <v>5.4497085909927598</v>
      </c>
      <c r="R12" s="382">
        <v>314.87299999999999</v>
      </c>
      <c r="S12" s="372">
        <v>0.74584838482524396</v>
      </c>
      <c r="U12" s="774"/>
      <c r="V12" s="763"/>
      <c r="W12" s="366" t="s">
        <v>270</v>
      </c>
      <c r="X12" s="382">
        <v>332.15100000000001</v>
      </c>
      <c r="Y12" s="368">
        <v>1.5118531510520701</v>
      </c>
      <c r="Z12" s="382">
        <v>335.916</v>
      </c>
      <c r="AA12" s="368">
        <v>0.95038740806583899</v>
      </c>
      <c r="AB12" s="382">
        <v>291.14499999999998</v>
      </c>
      <c r="AC12" s="368">
        <v>1.24224740463779</v>
      </c>
      <c r="AD12" s="382">
        <v>387.53399999999999</v>
      </c>
      <c r="AE12" s="368">
        <v>2.3447894723140101</v>
      </c>
      <c r="AF12" s="382">
        <v>325.077</v>
      </c>
      <c r="AG12" s="368">
        <v>1.6983596933693801</v>
      </c>
      <c r="AH12" s="382">
        <v>246.60300000000001</v>
      </c>
      <c r="AI12" s="368">
        <v>1.0206731925652599</v>
      </c>
      <c r="AJ12" s="382">
        <v>224.06800000000001</v>
      </c>
      <c r="AK12" s="370">
        <v>6.9857517467876402</v>
      </c>
      <c r="AL12" s="382">
        <v>308.96199999999999</v>
      </c>
      <c r="AM12" s="372">
        <v>0.70598120760673</v>
      </c>
    </row>
    <row r="13" spans="1:39" ht="28.5" customHeight="1">
      <c r="A13" s="775"/>
      <c r="B13" s="377"/>
      <c r="C13" s="378" t="s">
        <v>94</v>
      </c>
      <c r="D13" s="251">
        <v>226.18799999999999</v>
      </c>
      <c r="E13" s="312">
        <v>1.2640455706075699</v>
      </c>
      <c r="F13" s="251">
        <v>191.84899999999999</v>
      </c>
      <c r="G13" s="312">
        <v>1.7059600729636</v>
      </c>
      <c r="H13" s="251">
        <v>171.678</v>
      </c>
      <c r="I13" s="312">
        <v>1.2881514627075199</v>
      </c>
      <c r="J13" s="251">
        <v>217.81899999999999</v>
      </c>
      <c r="K13" s="312">
        <v>3.6435152548220602</v>
      </c>
      <c r="L13" s="251">
        <v>198.042</v>
      </c>
      <c r="M13" s="312">
        <v>3.21658826807196</v>
      </c>
      <c r="N13" s="251">
        <v>139.59200000000001</v>
      </c>
      <c r="O13" s="312">
        <v>2.1201755240012301</v>
      </c>
      <c r="P13" s="251">
        <v>174.43299999999999</v>
      </c>
      <c r="Q13" s="313">
        <v>4.48179104561875</v>
      </c>
      <c r="R13" s="251">
        <v>192.64500000000001</v>
      </c>
      <c r="S13" s="314">
        <v>0.86460327166661999</v>
      </c>
      <c r="U13" s="775"/>
      <c r="V13" s="377"/>
      <c r="W13" s="378" t="s">
        <v>94</v>
      </c>
      <c r="X13" s="251">
        <v>222.739</v>
      </c>
      <c r="Y13" s="312">
        <v>1.44574708476442</v>
      </c>
      <c r="Z13" s="251">
        <v>174.941</v>
      </c>
      <c r="AA13" s="312">
        <v>1.93510387595125</v>
      </c>
      <c r="AB13" s="251">
        <v>163.29</v>
      </c>
      <c r="AC13" s="312">
        <v>1.3685617919147901</v>
      </c>
      <c r="AD13" s="251">
        <v>180.31200000000001</v>
      </c>
      <c r="AE13" s="312">
        <v>3.9011991276546798</v>
      </c>
      <c r="AF13" s="251">
        <v>175.46100000000001</v>
      </c>
      <c r="AG13" s="312">
        <v>3.8751156599960801</v>
      </c>
      <c r="AH13" s="251">
        <v>136.08600000000001</v>
      </c>
      <c r="AI13" s="312">
        <v>2.1900547424898802</v>
      </c>
      <c r="AJ13" s="251">
        <v>159.92099999999999</v>
      </c>
      <c r="AK13" s="313">
        <v>5.3290673166859897</v>
      </c>
      <c r="AL13" s="251">
        <v>179.08099999999999</v>
      </c>
      <c r="AM13" s="314">
        <v>0.88518526557338895</v>
      </c>
    </row>
    <row r="14" spans="1:39" ht="12" customHeight="1">
      <c r="D14" s="383"/>
      <c r="F14" s="383"/>
      <c r="H14" s="383"/>
      <c r="J14" s="383"/>
      <c r="L14" s="383"/>
      <c r="N14" s="383"/>
      <c r="P14" s="383"/>
      <c r="R14" s="383"/>
      <c r="X14" s="383"/>
      <c r="Z14" s="383"/>
      <c r="AB14" s="383"/>
      <c r="AD14" s="383"/>
      <c r="AF14" s="383"/>
      <c r="AH14" s="383"/>
      <c r="AJ14" s="383"/>
      <c r="AL14" s="383"/>
    </row>
    <row r="15" spans="1:39" ht="16.5" customHeight="1">
      <c r="A15" s="779" t="s">
        <v>90</v>
      </c>
      <c r="B15" s="780"/>
      <c r="C15" s="780"/>
      <c r="D15" s="780"/>
      <c r="E15" s="780"/>
      <c r="F15" s="780"/>
      <c r="G15" s="780"/>
      <c r="H15" s="780"/>
      <c r="I15" s="780"/>
      <c r="J15" s="780"/>
      <c r="K15" s="780"/>
      <c r="L15" s="780"/>
      <c r="M15" s="780"/>
      <c r="N15" s="780"/>
      <c r="O15" s="780"/>
      <c r="P15" s="780"/>
      <c r="Q15" s="780"/>
      <c r="R15" s="780"/>
      <c r="S15" s="781"/>
      <c r="U15" s="779" t="s">
        <v>90</v>
      </c>
      <c r="V15" s="780"/>
      <c r="W15" s="780"/>
      <c r="X15" s="780"/>
      <c r="Y15" s="780"/>
      <c r="Z15" s="780"/>
      <c r="AA15" s="780"/>
      <c r="AB15" s="780"/>
      <c r="AC15" s="780"/>
      <c r="AD15" s="780"/>
      <c r="AE15" s="780"/>
      <c r="AF15" s="780"/>
      <c r="AG15" s="780"/>
      <c r="AH15" s="780"/>
      <c r="AI15" s="780"/>
      <c r="AJ15" s="780"/>
      <c r="AK15" s="780"/>
      <c r="AL15" s="780"/>
      <c r="AM15" s="781"/>
    </row>
    <row r="16" spans="1:39" ht="18.75" customHeight="1">
      <c r="A16" s="767" t="s">
        <v>263</v>
      </c>
      <c r="B16" s="768"/>
      <c r="C16" s="769"/>
      <c r="D16" s="782" t="s">
        <v>202</v>
      </c>
      <c r="E16" s="783"/>
      <c r="F16" s="783"/>
      <c r="G16" s="783"/>
      <c r="H16" s="783"/>
      <c r="I16" s="783"/>
      <c r="J16" s="783"/>
      <c r="K16" s="783"/>
      <c r="L16" s="783"/>
      <c r="M16" s="783"/>
      <c r="N16" s="783"/>
      <c r="O16" s="783"/>
      <c r="P16" s="783"/>
      <c r="Q16" s="783"/>
      <c r="R16" s="783"/>
      <c r="S16" s="784"/>
      <c r="U16" s="767" t="s">
        <v>263</v>
      </c>
      <c r="V16" s="768"/>
      <c r="W16" s="769"/>
      <c r="X16" s="782" t="s">
        <v>202</v>
      </c>
      <c r="Y16" s="783"/>
      <c r="Z16" s="783"/>
      <c r="AA16" s="783"/>
      <c r="AB16" s="783"/>
      <c r="AC16" s="783"/>
      <c r="AD16" s="783"/>
      <c r="AE16" s="783"/>
      <c r="AF16" s="783"/>
      <c r="AG16" s="783"/>
      <c r="AH16" s="783"/>
      <c r="AI16" s="783"/>
      <c r="AJ16" s="783"/>
      <c r="AK16" s="783"/>
      <c r="AL16" s="783"/>
      <c r="AM16" s="784"/>
    </row>
    <row r="17" spans="1:39" ht="23.25" customHeight="1">
      <c r="A17" s="767"/>
      <c r="B17" s="768"/>
      <c r="C17" s="769"/>
      <c r="D17" s="741" t="s">
        <v>83</v>
      </c>
      <c r="E17" s="743"/>
      <c r="F17" s="741" t="s">
        <v>84</v>
      </c>
      <c r="G17" s="743"/>
      <c r="H17" s="741" t="s">
        <v>85</v>
      </c>
      <c r="I17" s="743"/>
      <c r="J17" s="741" t="s">
        <v>86</v>
      </c>
      <c r="K17" s="743"/>
      <c r="L17" s="741" t="s">
        <v>87</v>
      </c>
      <c r="M17" s="743"/>
      <c r="N17" s="741" t="s">
        <v>88</v>
      </c>
      <c r="O17" s="743"/>
      <c r="P17" s="741" t="s">
        <v>89</v>
      </c>
      <c r="Q17" s="743"/>
      <c r="R17" s="741" t="s">
        <v>94</v>
      </c>
      <c r="S17" s="746"/>
      <c r="U17" s="767"/>
      <c r="V17" s="768"/>
      <c r="W17" s="769"/>
      <c r="X17" s="741" t="s">
        <v>83</v>
      </c>
      <c r="Y17" s="743"/>
      <c r="Z17" s="741" t="s">
        <v>84</v>
      </c>
      <c r="AA17" s="743"/>
      <c r="AB17" s="741" t="s">
        <v>85</v>
      </c>
      <c r="AC17" s="743"/>
      <c r="AD17" s="741" t="s">
        <v>86</v>
      </c>
      <c r="AE17" s="743"/>
      <c r="AF17" s="741" t="s">
        <v>87</v>
      </c>
      <c r="AG17" s="743"/>
      <c r="AH17" s="741" t="s">
        <v>88</v>
      </c>
      <c r="AI17" s="743"/>
      <c r="AJ17" s="741" t="s">
        <v>89</v>
      </c>
      <c r="AK17" s="743"/>
      <c r="AL17" s="741" t="s">
        <v>94</v>
      </c>
      <c r="AM17" s="746"/>
    </row>
    <row r="18" spans="1:39" ht="35.25" customHeight="1">
      <c r="A18" s="770"/>
      <c r="B18" s="771"/>
      <c r="C18" s="772"/>
      <c r="D18" s="379" t="s">
        <v>276</v>
      </c>
      <c r="E18" s="346" t="s">
        <v>256</v>
      </c>
      <c r="F18" s="379" t="s">
        <v>276</v>
      </c>
      <c r="G18" s="346" t="s">
        <v>256</v>
      </c>
      <c r="H18" s="379" t="s">
        <v>276</v>
      </c>
      <c r="I18" s="346" t="s">
        <v>256</v>
      </c>
      <c r="J18" s="379" t="s">
        <v>276</v>
      </c>
      <c r="K18" s="346" t="s">
        <v>256</v>
      </c>
      <c r="L18" s="379" t="s">
        <v>276</v>
      </c>
      <c r="M18" s="346" t="s">
        <v>256</v>
      </c>
      <c r="N18" s="379" t="s">
        <v>276</v>
      </c>
      <c r="O18" s="346" t="s">
        <v>256</v>
      </c>
      <c r="P18" s="379" t="s">
        <v>276</v>
      </c>
      <c r="Q18" s="346" t="s">
        <v>256</v>
      </c>
      <c r="R18" s="379" t="s">
        <v>276</v>
      </c>
      <c r="S18" s="347" t="s">
        <v>256</v>
      </c>
      <c r="U18" s="770"/>
      <c r="V18" s="771"/>
      <c r="W18" s="772"/>
      <c r="X18" s="379" t="s">
        <v>276</v>
      </c>
      <c r="Y18" s="346" t="s">
        <v>256</v>
      </c>
      <c r="Z18" s="379" t="s">
        <v>276</v>
      </c>
      <c r="AA18" s="346" t="s">
        <v>256</v>
      </c>
      <c r="AB18" s="379" t="s">
        <v>276</v>
      </c>
      <c r="AC18" s="346" t="s">
        <v>256</v>
      </c>
      <c r="AD18" s="379" t="s">
        <v>276</v>
      </c>
      <c r="AE18" s="346" t="s">
        <v>256</v>
      </c>
      <c r="AF18" s="379" t="s">
        <v>276</v>
      </c>
      <c r="AG18" s="346" t="s">
        <v>256</v>
      </c>
      <c r="AH18" s="379" t="s">
        <v>276</v>
      </c>
      <c r="AI18" s="346" t="s">
        <v>256</v>
      </c>
      <c r="AJ18" s="379" t="s">
        <v>276</v>
      </c>
      <c r="AK18" s="346" t="s">
        <v>256</v>
      </c>
      <c r="AL18" s="379" t="s">
        <v>276</v>
      </c>
      <c r="AM18" s="347" t="s">
        <v>256</v>
      </c>
    </row>
    <row r="19" spans="1:39" ht="20.25" customHeight="1">
      <c r="A19" s="773" t="s">
        <v>335</v>
      </c>
      <c r="B19" s="373"/>
      <c r="C19" s="374" t="s">
        <v>264</v>
      </c>
      <c r="D19" s="381">
        <v>1E-3</v>
      </c>
      <c r="E19" s="367">
        <v>98.707330871092793</v>
      </c>
      <c r="F19" s="381">
        <v>3.2000000000000001E-2</v>
      </c>
      <c r="G19" s="367">
        <v>98.920133763151298</v>
      </c>
      <c r="H19" s="381">
        <v>0</v>
      </c>
      <c r="I19" s="367" t="s">
        <v>437</v>
      </c>
      <c r="J19" s="381">
        <v>2E-3</v>
      </c>
      <c r="K19" s="367" t="s">
        <v>437</v>
      </c>
      <c r="L19" s="381">
        <v>0</v>
      </c>
      <c r="M19" s="367" t="s">
        <v>437</v>
      </c>
      <c r="N19" s="381">
        <v>0</v>
      </c>
      <c r="O19" s="367" t="s">
        <v>437</v>
      </c>
      <c r="P19" s="381">
        <v>0</v>
      </c>
      <c r="Q19" s="367" t="s">
        <v>437</v>
      </c>
      <c r="R19" s="381">
        <v>8.0000000000000002E-3</v>
      </c>
      <c r="S19" s="371">
        <v>94.249339121299002</v>
      </c>
      <c r="U19" s="773" t="s">
        <v>335</v>
      </c>
      <c r="V19" s="373"/>
      <c r="W19" s="374" t="s">
        <v>264</v>
      </c>
      <c r="X19" s="381">
        <v>2E-3</v>
      </c>
      <c r="Y19" s="367">
        <v>97.4519805095062</v>
      </c>
      <c r="Z19" s="381">
        <v>4.1000000000000002E-2</v>
      </c>
      <c r="AA19" s="367">
        <v>98.717216524853896</v>
      </c>
      <c r="AB19" s="381">
        <v>0</v>
      </c>
      <c r="AC19" s="367" t="s">
        <v>437</v>
      </c>
      <c r="AD19" s="381">
        <v>2E-3</v>
      </c>
      <c r="AE19" s="367" t="s">
        <v>437</v>
      </c>
      <c r="AF19" s="381">
        <v>0</v>
      </c>
      <c r="AG19" s="367" t="s">
        <v>437</v>
      </c>
      <c r="AH19" s="381">
        <v>0</v>
      </c>
      <c r="AI19" s="367" t="s">
        <v>437</v>
      </c>
      <c r="AJ19" s="381">
        <v>0</v>
      </c>
      <c r="AK19" s="367" t="s">
        <v>437</v>
      </c>
      <c r="AL19" s="381">
        <v>0.01</v>
      </c>
      <c r="AM19" s="371">
        <v>94.220315934839704</v>
      </c>
    </row>
    <row r="20" spans="1:39" ht="18" customHeight="1">
      <c r="A20" s="774"/>
      <c r="B20" s="375"/>
      <c r="C20" s="376" t="s">
        <v>265</v>
      </c>
      <c r="D20" s="382">
        <v>0.4</v>
      </c>
      <c r="E20" s="368">
        <v>32.956025855495199</v>
      </c>
      <c r="F20" s="382">
        <v>0.53600000000000003</v>
      </c>
      <c r="G20" s="368">
        <v>21.8556619790299</v>
      </c>
      <c r="H20" s="382">
        <v>0.86199999999999999</v>
      </c>
      <c r="I20" s="368">
        <v>38.175664061166302</v>
      </c>
      <c r="J20" s="382">
        <v>0.627</v>
      </c>
      <c r="K20" s="368">
        <v>42.884330220113497</v>
      </c>
      <c r="L20" s="382">
        <v>4.1000000000000002E-2</v>
      </c>
      <c r="M20" s="368">
        <v>39.448713000102401</v>
      </c>
      <c r="N20" s="382">
        <v>0.16700000000000001</v>
      </c>
      <c r="O20" s="368">
        <v>71.228142675361894</v>
      </c>
      <c r="P20" s="382" t="s">
        <v>437</v>
      </c>
      <c r="Q20" s="368" t="s">
        <v>437</v>
      </c>
      <c r="R20" s="382">
        <v>0.52100000000000002</v>
      </c>
      <c r="S20" s="372">
        <v>15.8589416152866</v>
      </c>
      <c r="U20" s="774"/>
      <c r="V20" s="375"/>
      <c r="W20" s="376" t="s">
        <v>265</v>
      </c>
      <c r="X20" s="382">
        <v>0.253</v>
      </c>
      <c r="Y20" s="368">
        <v>31.5757345126137</v>
      </c>
      <c r="Z20" s="382">
        <v>0.52700000000000002</v>
      </c>
      <c r="AA20" s="368">
        <v>22.8368328329429</v>
      </c>
      <c r="AB20" s="382">
        <v>0.39100000000000001</v>
      </c>
      <c r="AC20" s="368">
        <v>52.2258702382032</v>
      </c>
      <c r="AD20" s="382">
        <v>0.65200000000000002</v>
      </c>
      <c r="AE20" s="368">
        <v>47.953604007134103</v>
      </c>
      <c r="AF20" s="382">
        <v>4.1000000000000002E-2</v>
      </c>
      <c r="AG20" s="368">
        <v>39.448713000102401</v>
      </c>
      <c r="AH20" s="382">
        <v>0.16700000000000001</v>
      </c>
      <c r="AI20" s="368">
        <v>71.228142675361894</v>
      </c>
      <c r="AJ20" s="382" t="s">
        <v>437</v>
      </c>
      <c r="AK20" s="368" t="s">
        <v>437</v>
      </c>
      <c r="AL20" s="382">
        <v>0.41199999999999998</v>
      </c>
      <c r="AM20" s="372">
        <v>17.235440735022099</v>
      </c>
    </row>
    <row r="21" spans="1:39" ht="18" customHeight="1">
      <c r="A21" s="774"/>
      <c r="B21" s="761" t="s">
        <v>395</v>
      </c>
      <c r="C21" s="366" t="s">
        <v>266</v>
      </c>
      <c r="D21" s="382">
        <v>12.285</v>
      </c>
      <c r="E21" s="368">
        <v>8.6326366930743994</v>
      </c>
      <c r="F21" s="382">
        <v>21.997</v>
      </c>
      <c r="G21" s="368">
        <v>6.9939695261624903</v>
      </c>
      <c r="H21" s="382">
        <v>14.114000000000001</v>
      </c>
      <c r="I21" s="368">
        <v>10.1084720227164</v>
      </c>
      <c r="J21" s="382">
        <v>17.89</v>
      </c>
      <c r="K21" s="368">
        <v>20.313917943658499</v>
      </c>
      <c r="L21" s="382">
        <v>16.286999999999999</v>
      </c>
      <c r="M21" s="368">
        <v>23.118400233025099</v>
      </c>
      <c r="N21" s="382">
        <v>20.001999999999999</v>
      </c>
      <c r="O21" s="368">
        <v>16.313313461804501</v>
      </c>
      <c r="P21" s="382">
        <v>11.541</v>
      </c>
      <c r="Q21" s="368">
        <v>20.120955965917702</v>
      </c>
      <c r="R21" s="382">
        <v>16.739999999999998</v>
      </c>
      <c r="S21" s="372">
        <v>4.6133525768655899</v>
      </c>
      <c r="U21" s="774"/>
      <c r="V21" s="761" t="s">
        <v>395</v>
      </c>
      <c r="W21" s="366" t="s">
        <v>266</v>
      </c>
      <c r="X21" s="382">
        <v>10.427</v>
      </c>
      <c r="Y21" s="368">
        <v>11.625234254504701</v>
      </c>
      <c r="Z21" s="382">
        <v>21.672000000000001</v>
      </c>
      <c r="AA21" s="368">
        <v>7.5509330509860204</v>
      </c>
      <c r="AB21" s="382">
        <v>13.446999999999999</v>
      </c>
      <c r="AC21" s="368">
        <v>11.8557915940087</v>
      </c>
      <c r="AD21" s="382">
        <v>17.948</v>
      </c>
      <c r="AE21" s="368">
        <v>23.899862944933801</v>
      </c>
      <c r="AF21" s="382">
        <v>13.976000000000001</v>
      </c>
      <c r="AG21" s="368">
        <v>18.925767582098398</v>
      </c>
      <c r="AH21" s="382">
        <v>20.561</v>
      </c>
      <c r="AI21" s="368">
        <v>16.698876830550201</v>
      </c>
      <c r="AJ21" s="382">
        <v>14.252000000000001</v>
      </c>
      <c r="AK21" s="368">
        <v>7.2039745663383803</v>
      </c>
      <c r="AL21" s="382">
        <v>16.274999999999999</v>
      </c>
      <c r="AM21" s="372">
        <v>5.2811408416090897</v>
      </c>
    </row>
    <row r="22" spans="1:39" ht="18" customHeight="1">
      <c r="A22" s="774"/>
      <c r="B22" s="762"/>
      <c r="C22" s="366" t="s">
        <v>267</v>
      </c>
      <c r="D22" s="382">
        <v>62.747</v>
      </c>
      <c r="E22" s="368">
        <v>4.2258314302556297</v>
      </c>
      <c r="F22" s="382">
        <v>93.301000000000002</v>
      </c>
      <c r="G22" s="368">
        <v>3.9546792471749601</v>
      </c>
      <c r="H22" s="382">
        <v>90.594999999999999</v>
      </c>
      <c r="I22" s="368">
        <v>2.48772694748456</v>
      </c>
      <c r="J22" s="382">
        <v>125.44799999999999</v>
      </c>
      <c r="K22" s="368">
        <v>5.82237963056546</v>
      </c>
      <c r="L22" s="382">
        <v>107.423</v>
      </c>
      <c r="M22" s="368">
        <v>9.4993790490949905</v>
      </c>
      <c r="N22" s="758"/>
      <c r="O22" s="760"/>
      <c r="P22" s="382">
        <v>75.242000000000004</v>
      </c>
      <c r="Q22" s="368">
        <v>31.9748557242714</v>
      </c>
      <c r="R22" s="382">
        <v>83.554000000000002</v>
      </c>
      <c r="S22" s="372">
        <v>2.3380599664015098</v>
      </c>
      <c r="U22" s="774"/>
      <c r="V22" s="762"/>
      <c r="W22" s="366" t="s">
        <v>267</v>
      </c>
      <c r="X22" s="382">
        <v>64.703000000000003</v>
      </c>
      <c r="Y22" s="368">
        <v>4.9342074014291297</v>
      </c>
      <c r="Z22" s="382">
        <v>92.953000000000003</v>
      </c>
      <c r="AA22" s="368">
        <v>4.5324933520772799</v>
      </c>
      <c r="AB22" s="382">
        <v>89.346999999999994</v>
      </c>
      <c r="AC22" s="368">
        <v>2.9476692486109699</v>
      </c>
      <c r="AD22" s="382">
        <v>125.325</v>
      </c>
      <c r="AE22" s="368">
        <v>6.4364490635088698</v>
      </c>
      <c r="AF22" s="382">
        <v>107.43</v>
      </c>
      <c r="AG22" s="368">
        <v>10.4419142973</v>
      </c>
      <c r="AH22" s="758"/>
      <c r="AI22" s="760"/>
      <c r="AJ22" s="382">
        <v>79.822999999999993</v>
      </c>
      <c r="AK22" s="368">
        <v>34.610381134411199</v>
      </c>
      <c r="AL22" s="382">
        <v>84.896000000000001</v>
      </c>
      <c r="AM22" s="372">
        <v>2.60166467805956</v>
      </c>
    </row>
    <row r="23" spans="1:39" ht="18" customHeight="1">
      <c r="A23" s="774"/>
      <c r="B23" s="762"/>
      <c r="C23" s="366" t="s">
        <v>268</v>
      </c>
      <c r="D23" s="382">
        <v>208.68600000000001</v>
      </c>
      <c r="E23" s="368">
        <v>2.0694940404625899</v>
      </c>
      <c r="F23" s="382">
        <v>233.137</v>
      </c>
      <c r="G23" s="368">
        <v>1.3801673830604599</v>
      </c>
      <c r="H23" s="382">
        <v>177.547</v>
      </c>
      <c r="I23" s="368">
        <v>1.6566593237623699</v>
      </c>
      <c r="J23" s="382">
        <v>174.76300000000001</v>
      </c>
      <c r="K23" s="368">
        <v>4.1732891382199799</v>
      </c>
      <c r="L23" s="382">
        <v>234.78100000000001</v>
      </c>
      <c r="M23" s="368">
        <v>3.9879027139751</v>
      </c>
      <c r="N23" s="382">
        <v>109.232</v>
      </c>
      <c r="O23" s="368">
        <v>8.1567493424544999</v>
      </c>
      <c r="P23" s="382">
        <v>246.91800000000001</v>
      </c>
      <c r="Q23" s="368">
        <v>4.8861072087821897</v>
      </c>
      <c r="R23" s="382">
        <v>205.51400000000001</v>
      </c>
      <c r="S23" s="372">
        <v>1.2348456238974199</v>
      </c>
      <c r="U23" s="774"/>
      <c r="V23" s="762"/>
      <c r="W23" s="366" t="s">
        <v>268</v>
      </c>
      <c r="X23" s="382">
        <v>228.565</v>
      </c>
      <c r="Y23" s="368">
        <v>2.25652648164845</v>
      </c>
      <c r="Z23" s="382">
        <v>229.26499999999999</v>
      </c>
      <c r="AA23" s="368">
        <v>1.5718175225614399</v>
      </c>
      <c r="AB23" s="382">
        <v>179.13300000000001</v>
      </c>
      <c r="AC23" s="368">
        <v>1.72821487428238</v>
      </c>
      <c r="AD23" s="382">
        <v>176.179</v>
      </c>
      <c r="AE23" s="368">
        <v>4.6412318186574097</v>
      </c>
      <c r="AF23" s="382">
        <v>230.62799999999999</v>
      </c>
      <c r="AG23" s="368">
        <v>3.7515151463394201</v>
      </c>
      <c r="AH23" s="382">
        <v>112.485</v>
      </c>
      <c r="AI23" s="368">
        <v>8.4561128968458696</v>
      </c>
      <c r="AJ23" s="382">
        <v>233.928</v>
      </c>
      <c r="AK23" s="368">
        <v>7.3044645789096903</v>
      </c>
      <c r="AL23" s="382">
        <v>213.02600000000001</v>
      </c>
      <c r="AM23" s="372">
        <v>1.2936201923870501</v>
      </c>
    </row>
    <row r="24" spans="1:39" ht="18" customHeight="1">
      <c r="A24" s="774"/>
      <c r="B24" s="762"/>
      <c r="C24" s="366" t="s">
        <v>269</v>
      </c>
      <c r="D24" s="382">
        <v>302.86399999999998</v>
      </c>
      <c r="E24" s="368">
        <v>2.1817264751085399</v>
      </c>
      <c r="F24" s="382">
        <v>307.12599999999998</v>
      </c>
      <c r="G24" s="368">
        <v>1.3384476310804201</v>
      </c>
      <c r="H24" s="382">
        <v>226.49600000000001</v>
      </c>
      <c r="I24" s="368">
        <v>2.89807739291934</v>
      </c>
      <c r="J24" s="382">
        <v>232.93700000000001</v>
      </c>
      <c r="K24" s="368">
        <v>5.8826996647216401</v>
      </c>
      <c r="L24" s="382">
        <v>281.541</v>
      </c>
      <c r="M24" s="368">
        <v>5.7992081511227704</v>
      </c>
      <c r="N24" s="382">
        <v>166.51400000000001</v>
      </c>
      <c r="O24" s="368">
        <v>3.8862342273949402</v>
      </c>
      <c r="P24" s="382">
        <v>205.631</v>
      </c>
      <c r="Q24" s="368">
        <v>14.7127060501304</v>
      </c>
      <c r="R24" s="382">
        <v>275.07799999999997</v>
      </c>
      <c r="S24" s="372">
        <v>1.4321449323469999</v>
      </c>
      <c r="U24" s="774"/>
      <c r="V24" s="762"/>
      <c r="W24" s="366" t="s">
        <v>269</v>
      </c>
      <c r="X24" s="382">
        <v>320.31900000000002</v>
      </c>
      <c r="Y24" s="368">
        <v>2.3817051515887599</v>
      </c>
      <c r="Z24" s="382">
        <v>308.053</v>
      </c>
      <c r="AA24" s="368">
        <v>1.49728116354765</v>
      </c>
      <c r="AB24" s="382">
        <v>236.304</v>
      </c>
      <c r="AC24" s="368">
        <v>3.13165709314791</v>
      </c>
      <c r="AD24" s="382">
        <v>237.98</v>
      </c>
      <c r="AE24" s="368">
        <v>5.8898817071548102</v>
      </c>
      <c r="AF24" s="382">
        <v>288.46600000000001</v>
      </c>
      <c r="AG24" s="368">
        <v>5.7148513036461299</v>
      </c>
      <c r="AH24" s="382">
        <v>168.4</v>
      </c>
      <c r="AI24" s="368">
        <v>4.0179479012480996</v>
      </c>
      <c r="AJ24" s="382">
        <v>173.298</v>
      </c>
      <c r="AK24" s="368">
        <v>16.8118520008472</v>
      </c>
      <c r="AL24" s="382">
        <v>281.99400000000003</v>
      </c>
      <c r="AM24" s="372">
        <v>1.6561044631836299</v>
      </c>
    </row>
    <row r="25" spans="1:39" ht="18" customHeight="1">
      <c r="A25" s="774"/>
      <c r="B25" s="763"/>
      <c r="C25" s="366" t="s">
        <v>270</v>
      </c>
      <c r="D25" s="382">
        <v>321.44</v>
      </c>
      <c r="E25" s="368">
        <v>1.63530561496894</v>
      </c>
      <c r="F25" s="382">
        <v>341.83100000000002</v>
      </c>
      <c r="G25" s="368">
        <v>1.1342012645010799</v>
      </c>
      <c r="H25" s="382">
        <v>296.51499999999999</v>
      </c>
      <c r="I25" s="368">
        <v>2.1883784385400502</v>
      </c>
      <c r="J25" s="382">
        <v>445.87200000000001</v>
      </c>
      <c r="K25" s="368">
        <v>3.1265506307945001</v>
      </c>
      <c r="L25" s="382">
        <v>336.92599999999999</v>
      </c>
      <c r="M25" s="368">
        <v>2.8045263395621398</v>
      </c>
      <c r="N25" s="382">
        <v>252.47</v>
      </c>
      <c r="O25" s="368">
        <v>2.0735095286601899</v>
      </c>
      <c r="P25" s="382">
        <v>267.04899999999998</v>
      </c>
      <c r="Q25" s="368">
        <v>13.681570402278799</v>
      </c>
      <c r="R25" s="382">
        <v>327.45</v>
      </c>
      <c r="S25" s="372">
        <v>1.1662952122683301</v>
      </c>
      <c r="U25" s="774"/>
      <c r="V25" s="763"/>
      <c r="W25" s="366" t="s">
        <v>270</v>
      </c>
      <c r="X25" s="382">
        <v>337.07100000000003</v>
      </c>
      <c r="Y25" s="368">
        <v>2.0605394453760102</v>
      </c>
      <c r="Z25" s="382">
        <v>337.53500000000003</v>
      </c>
      <c r="AA25" s="368">
        <v>1.64171648790826</v>
      </c>
      <c r="AB25" s="382">
        <v>295.68299999999999</v>
      </c>
      <c r="AC25" s="368">
        <v>2.3694026523189899</v>
      </c>
      <c r="AD25" s="382">
        <v>401.108</v>
      </c>
      <c r="AE25" s="368">
        <v>3.3388608534394599</v>
      </c>
      <c r="AF25" s="382">
        <v>344.47</v>
      </c>
      <c r="AG25" s="368">
        <v>2.5602153584625502</v>
      </c>
      <c r="AH25" s="382">
        <v>248.57499999999999</v>
      </c>
      <c r="AI25" s="368">
        <v>2.4625302305615802</v>
      </c>
      <c r="AJ25" s="382">
        <v>316.54500000000002</v>
      </c>
      <c r="AK25" s="368">
        <v>33.876654132697098</v>
      </c>
      <c r="AL25" s="382">
        <v>325.322</v>
      </c>
      <c r="AM25" s="372">
        <v>1.2801846346352499</v>
      </c>
    </row>
    <row r="26" spans="1:39" ht="27.75" customHeight="1">
      <c r="A26" s="775"/>
      <c r="B26" s="377"/>
      <c r="C26" s="378" t="s">
        <v>94</v>
      </c>
      <c r="D26" s="251">
        <v>225.00200000000001</v>
      </c>
      <c r="E26" s="312">
        <v>1.6691453587637299</v>
      </c>
      <c r="F26" s="251">
        <v>200.19499999999999</v>
      </c>
      <c r="G26" s="312">
        <v>2.1954431370357499</v>
      </c>
      <c r="H26" s="251">
        <v>189.268</v>
      </c>
      <c r="I26" s="312">
        <v>1.9241165645017</v>
      </c>
      <c r="J26" s="251">
        <v>308.07299999999998</v>
      </c>
      <c r="K26" s="312">
        <v>4.4268610606438203</v>
      </c>
      <c r="L26" s="251">
        <v>231.81899999999999</v>
      </c>
      <c r="M26" s="312">
        <v>4.3530070476873801</v>
      </c>
      <c r="N26" s="251">
        <v>181.23500000000001</v>
      </c>
      <c r="O26" s="312">
        <v>3.8091692546449698</v>
      </c>
      <c r="P26" s="251">
        <v>193.51</v>
      </c>
      <c r="Q26" s="312">
        <v>9.1286698194794909</v>
      </c>
      <c r="R26" s="251">
        <v>213.57900000000001</v>
      </c>
      <c r="S26" s="314">
        <v>1.16010801805015</v>
      </c>
      <c r="U26" s="775"/>
      <c r="V26" s="377"/>
      <c r="W26" s="378" t="s">
        <v>94</v>
      </c>
      <c r="X26" s="251">
        <v>218.02699999999999</v>
      </c>
      <c r="Y26" s="312">
        <v>2.1241459656133999</v>
      </c>
      <c r="Z26" s="251">
        <v>172.62799999999999</v>
      </c>
      <c r="AA26" s="312">
        <v>2.7314315736542101</v>
      </c>
      <c r="AB26" s="251">
        <v>172.107</v>
      </c>
      <c r="AC26" s="312">
        <v>2.20188720239803</v>
      </c>
      <c r="AD26" s="251">
        <v>235.93899999999999</v>
      </c>
      <c r="AE26" s="312">
        <v>6.30827012786109</v>
      </c>
      <c r="AF26" s="251">
        <v>195.55600000000001</v>
      </c>
      <c r="AG26" s="312">
        <v>6.1951660612767796</v>
      </c>
      <c r="AH26" s="251">
        <v>169.46799999999999</v>
      </c>
      <c r="AI26" s="312">
        <v>4.6140258517403296</v>
      </c>
      <c r="AJ26" s="251">
        <v>160.66</v>
      </c>
      <c r="AK26" s="312">
        <v>16.403134183530899</v>
      </c>
      <c r="AL26" s="251">
        <v>192.416</v>
      </c>
      <c r="AM26" s="314">
        <v>1.3155523243720599</v>
      </c>
    </row>
    <row r="27" spans="1:39" ht="12" customHeight="1">
      <c r="C27" s="334"/>
      <c r="W27" s="334"/>
    </row>
    <row r="28" spans="1:39" ht="16.5" customHeight="1">
      <c r="A28" s="779" t="s">
        <v>271</v>
      </c>
      <c r="B28" s="780"/>
      <c r="C28" s="780"/>
      <c r="D28" s="780"/>
      <c r="E28" s="780"/>
      <c r="F28" s="780"/>
      <c r="G28" s="780"/>
      <c r="H28" s="780"/>
      <c r="I28" s="780"/>
      <c r="J28" s="780"/>
      <c r="K28" s="780"/>
      <c r="L28" s="780"/>
      <c r="M28" s="780"/>
      <c r="N28" s="780"/>
      <c r="O28" s="780"/>
      <c r="P28" s="780"/>
      <c r="Q28" s="780"/>
      <c r="R28" s="780"/>
      <c r="S28" s="781"/>
      <c r="U28" s="779" t="s">
        <v>271</v>
      </c>
      <c r="V28" s="780"/>
      <c r="W28" s="780"/>
      <c r="X28" s="780"/>
      <c r="Y28" s="780"/>
      <c r="Z28" s="780"/>
      <c r="AA28" s="780"/>
      <c r="AB28" s="780"/>
      <c r="AC28" s="780"/>
      <c r="AD28" s="780"/>
      <c r="AE28" s="780"/>
      <c r="AF28" s="780"/>
      <c r="AG28" s="780"/>
      <c r="AH28" s="780"/>
      <c r="AI28" s="780"/>
      <c r="AJ28" s="780"/>
      <c r="AK28" s="780"/>
      <c r="AL28" s="780"/>
      <c r="AM28" s="781"/>
    </row>
    <row r="29" spans="1:39" ht="15.75" customHeight="1">
      <c r="A29" s="767" t="s">
        <v>263</v>
      </c>
      <c r="B29" s="768"/>
      <c r="C29" s="769"/>
      <c r="D29" s="782" t="s">
        <v>202</v>
      </c>
      <c r="E29" s="783"/>
      <c r="F29" s="783"/>
      <c r="G29" s="783"/>
      <c r="H29" s="783"/>
      <c r="I29" s="783"/>
      <c r="J29" s="783"/>
      <c r="K29" s="783"/>
      <c r="L29" s="783"/>
      <c r="M29" s="783"/>
      <c r="N29" s="783"/>
      <c r="O29" s="783"/>
      <c r="P29" s="783"/>
      <c r="Q29" s="783"/>
      <c r="R29" s="783"/>
      <c r="S29" s="784"/>
      <c r="U29" s="764" t="s">
        <v>263</v>
      </c>
      <c r="V29" s="765"/>
      <c r="W29" s="766"/>
      <c r="X29" s="753" t="s">
        <v>202</v>
      </c>
      <c r="Y29" s="754"/>
      <c r="Z29" s="754"/>
      <c r="AA29" s="754"/>
      <c r="AB29" s="754"/>
      <c r="AC29" s="754"/>
      <c r="AD29" s="754"/>
      <c r="AE29" s="754"/>
      <c r="AF29" s="754"/>
      <c r="AG29" s="754"/>
      <c r="AH29" s="754"/>
      <c r="AI29" s="754"/>
      <c r="AJ29" s="754"/>
      <c r="AK29" s="754"/>
      <c r="AL29" s="754"/>
      <c r="AM29" s="755"/>
    </row>
    <row r="30" spans="1:39" ht="21.75" customHeight="1">
      <c r="A30" s="767"/>
      <c r="B30" s="768"/>
      <c r="C30" s="769"/>
      <c r="D30" s="741" t="s">
        <v>83</v>
      </c>
      <c r="E30" s="743"/>
      <c r="F30" s="741" t="s">
        <v>84</v>
      </c>
      <c r="G30" s="743"/>
      <c r="H30" s="741" t="s">
        <v>85</v>
      </c>
      <c r="I30" s="743"/>
      <c r="J30" s="741" t="s">
        <v>86</v>
      </c>
      <c r="K30" s="743"/>
      <c r="L30" s="741" t="s">
        <v>87</v>
      </c>
      <c r="M30" s="743"/>
      <c r="N30" s="741" t="s">
        <v>88</v>
      </c>
      <c r="O30" s="743"/>
      <c r="P30" s="741" t="s">
        <v>89</v>
      </c>
      <c r="Q30" s="743"/>
      <c r="R30" s="741" t="s">
        <v>94</v>
      </c>
      <c r="S30" s="746"/>
      <c r="U30" s="767"/>
      <c r="V30" s="768"/>
      <c r="W30" s="769"/>
      <c r="X30" s="741" t="s">
        <v>83</v>
      </c>
      <c r="Y30" s="743"/>
      <c r="Z30" s="741" t="s">
        <v>84</v>
      </c>
      <c r="AA30" s="743"/>
      <c r="AB30" s="741" t="s">
        <v>85</v>
      </c>
      <c r="AC30" s="743"/>
      <c r="AD30" s="741" t="s">
        <v>86</v>
      </c>
      <c r="AE30" s="743"/>
      <c r="AF30" s="741" t="s">
        <v>87</v>
      </c>
      <c r="AG30" s="743"/>
      <c r="AH30" s="741" t="s">
        <v>88</v>
      </c>
      <c r="AI30" s="743"/>
      <c r="AJ30" s="741" t="s">
        <v>89</v>
      </c>
      <c r="AK30" s="743"/>
      <c r="AL30" s="741" t="s">
        <v>94</v>
      </c>
      <c r="AM30" s="746"/>
    </row>
    <row r="31" spans="1:39" ht="34.5" customHeight="1">
      <c r="A31" s="770"/>
      <c r="B31" s="771"/>
      <c r="C31" s="772"/>
      <c r="D31" s="379" t="s">
        <v>276</v>
      </c>
      <c r="E31" s="346" t="s">
        <v>256</v>
      </c>
      <c r="F31" s="379" t="s">
        <v>276</v>
      </c>
      <c r="G31" s="346" t="s">
        <v>256</v>
      </c>
      <c r="H31" s="379" t="s">
        <v>276</v>
      </c>
      <c r="I31" s="346" t="s">
        <v>256</v>
      </c>
      <c r="J31" s="379" t="s">
        <v>276</v>
      </c>
      <c r="K31" s="346" t="s">
        <v>256</v>
      </c>
      <c r="L31" s="379" t="s">
        <v>276</v>
      </c>
      <c r="M31" s="346" t="s">
        <v>256</v>
      </c>
      <c r="N31" s="379" t="s">
        <v>276</v>
      </c>
      <c r="O31" s="346" t="s">
        <v>256</v>
      </c>
      <c r="P31" s="379" t="s">
        <v>276</v>
      </c>
      <c r="Q31" s="346" t="s">
        <v>256</v>
      </c>
      <c r="R31" s="379" t="s">
        <v>276</v>
      </c>
      <c r="S31" s="347" t="s">
        <v>256</v>
      </c>
      <c r="U31" s="770"/>
      <c r="V31" s="771"/>
      <c r="W31" s="772"/>
      <c r="X31" s="379" t="s">
        <v>276</v>
      </c>
      <c r="Y31" s="346" t="s">
        <v>256</v>
      </c>
      <c r="Z31" s="379" t="s">
        <v>276</v>
      </c>
      <c r="AA31" s="346" t="s">
        <v>256</v>
      </c>
      <c r="AB31" s="379" t="s">
        <v>276</v>
      </c>
      <c r="AC31" s="346" t="s">
        <v>256</v>
      </c>
      <c r="AD31" s="379" t="s">
        <v>276</v>
      </c>
      <c r="AE31" s="346" t="s">
        <v>256</v>
      </c>
      <c r="AF31" s="379" t="s">
        <v>276</v>
      </c>
      <c r="AG31" s="346" t="s">
        <v>256</v>
      </c>
      <c r="AH31" s="379" t="s">
        <v>276</v>
      </c>
      <c r="AI31" s="346" t="s">
        <v>256</v>
      </c>
      <c r="AJ31" s="379" t="s">
        <v>276</v>
      </c>
      <c r="AK31" s="346" t="s">
        <v>256</v>
      </c>
      <c r="AL31" s="379" t="s">
        <v>276</v>
      </c>
      <c r="AM31" s="347" t="s">
        <v>256</v>
      </c>
    </row>
    <row r="32" spans="1:39" ht="18" customHeight="1">
      <c r="A32" s="773" t="s">
        <v>335</v>
      </c>
      <c r="B32" s="373"/>
      <c r="C32" s="374" t="s">
        <v>264</v>
      </c>
      <c r="D32" s="381">
        <v>2E-3</v>
      </c>
      <c r="E32" s="367" t="s">
        <v>437</v>
      </c>
      <c r="F32" s="381">
        <v>1E-3</v>
      </c>
      <c r="G32" s="367">
        <v>73.699685871307693</v>
      </c>
      <c r="H32" s="381">
        <v>0</v>
      </c>
      <c r="I32" s="367" t="s">
        <v>437</v>
      </c>
      <c r="J32" s="381">
        <v>0.03</v>
      </c>
      <c r="K32" s="367">
        <v>85.981002797428104</v>
      </c>
      <c r="L32" s="381">
        <v>3.3000000000000002E-2</v>
      </c>
      <c r="M32" s="367">
        <v>98.485830759403299</v>
      </c>
      <c r="N32" s="381">
        <v>0</v>
      </c>
      <c r="O32" s="367" t="s">
        <v>437</v>
      </c>
      <c r="P32" s="381">
        <v>0.03</v>
      </c>
      <c r="Q32" s="367">
        <v>81.649658092772597</v>
      </c>
      <c r="R32" s="381">
        <v>5.0000000000000001E-3</v>
      </c>
      <c r="S32" s="371">
        <v>62.919843516001698</v>
      </c>
      <c r="U32" s="773" t="s">
        <v>335</v>
      </c>
      <c r="V32" s="373"/>
      <c r="W32" s="374" t="s">
        <v>264</v>
      </c>
      <c r="X32" s="381">
        <v>2E-3</v>
      </c>
      <c r="Y32" s="367" t="s">
        <v>437</v>
      </c>
      <c r="Z32" s="381">
        <v>1E-3</v>
      </c>
      <c r="AA32" s="367">
        <v>73.671241910174899</v>
      </c>
      <c r="AB32" s="381">
        <v>0</v>
      </c>
      <c r="AC32" s="367" t="s">
        <v>437</v>
      </c>
      <c r="AD32" s="381">
        <v>3.2000000000000001E-2</v>
      </c>
      <c r="AE32" s="367">
        <v>85.579109547026803</v>
      </c>
      <c r="AF32" s="381">
        <v>3.5000000000000003E-2</v>
      </c>
      <c r="AG32" s="367">
        <v>98.360350132308298</v>
      </c>
      <c r="AH32" s="381">
        <v>0</v>
      </c>
      <c r="AI32" s="367" t="s">
        <v>437</v>
      </c>
      <c r="AJ32" s="381">
        <v>0.03</v>
      </c>
      <c r="AK32" s="367">
        <v>81.649658092772597</v>
      </c>
      <c r="AL32" s="381">
        <v>5.0000000000000001E-3</v>
      </c>
      <c r="AM32" s="371">
        <v>62.8969436164314</v>
      </c>
    </row>
    <row r="33" spans="1:39" ht="18" customHeight="1">
      <c r="A33" s="774"/>
      <c r="B33" s="375"/>
      <c r="C33" s="376" t="s">
        <v>265</v>
      </c>
      <c r="D33" s="382">
        <v>0.33500000000000002</v>
      </c>
      <c r="E33" s="368">
        <v>29.732708228483599</v>
      </c>
      <c r="F33" s="382">
        <v>0.89300000000000002</v>
      </c>
      <c r="G33" s="368">
        <v>23.180207566114301</v>
      </c>
      <c r="H33" s="382">
        <v>0.82499999999999996</v>
      </c>
      <c r="I33" s="368">
        <v>49.823830395011299</v>
      </c>
      <c r="J33" s="382">
        <v>0.52300000000000002</v>
      </c>
      <c r="K33" s="368">
        <v>35.468061976561799</v>
      </c>
      <c r="L33" s="382">
        <v>1.5369999999999999</v>
      </c>
      <c r="M33" s="368">
        <v>62.876967214279198</v>
      </c>
      <c r="N33" s="382">
        <v>0.129</v>
      </c>
      <c r="O33" s="368">
        <v>36.322820131283599</v>
      </c>
      <c r="P33" s="382">
        <v>1.054</v>
      </c>
      <c r="Q33" s="368">
        <v>53.654761549869697</v>
      </c>
      <c r="R33" s="382">
        <v>0.72599999999999998</v>
      </c>
      <c r="S33" s="372">
        <v>17.221218483994999</v>
      </c>
      <c r="U33" s="774"/>
      <c r="V33" s="375"/>
      <c r="W33" s="376" t="s">
        <v>265</v>
      </c>
      <c r="X33" s="382">
        <v>0.34799999999999998</v>
      </c>
      <c r="Y33" s="368">
        <v>29.6490721831894</v>
      </c>
      <c r="Z33" s="382">
        <v>0.89300000000000002</v>
      </c>
      <c r="AA33" s="368">
        <v>23.180207566114301</v>
      </c>
      <c r="AB33" s="382">
        <v>0.84599999999999997</v>
      </c>
      <c r="AC33" s="368">
        <v>50.278932138859403</v>
      </c>
      <c r="AD33" s="382">
        <v>0.46300000000000002</v>
      </c>
      <c r="AE33" s="368">
        <v>38.5158743061086</v>
      </c>
      <c r="AF33" s="382">
        <v>1.5369999999999999</v>
      </c>
      <c r="AG33" s="368">
        <v>62.876967214279198</v>
      </c>
      <c r="AH33" s="382">
        <v>0.13200000000000001</v>
      </c>
      <c r="AI33" s="368">
        <v>36.185517390317003</v>
      </c>
      <c r="AJ33" s="382">
        <v>1.054</v>
      </c>
      <c r="AK33" s="368">
        <v>53.654761549869697</v>
      </c>
      <c r="AL33" s="382">
        <v>0.73099999999999998</v>
      </c>
      <c r="AM33" s="372">
        <v>17.567602881987799</v>
      </c>
    </row>
    <row r="34" spans="1:39" ht="18" customHeight="1">
      <c r="A34" s="774"/>
      <c r="B34" s="761" t="s">
        <v>395</v>
      </c>
      <c r="C34" s="366" t="s">
        <v>266</v>
      </c>
      <c r="D34" s="382">
        <v>11.875</v>
      </c>
      <c r="E34" s="368">
        <v>10.4002818951717</v>
      </c>
      <c r="F34" s="382">
        <v>18.138000000000002</v>
      </c>
      <c r="G34" s="368">
        <v>7.7672500773545599</v>
      </c>
      <c r="H34" s="382">
        <v>14.372</v>
      </c>
      <c r="I34" s="368">
        <v>5.8806327992779899</v>
      </c>
      <c r="J34" s="382">
        <v>19.436</v>
      </c>
      <c r="K34" s="368">
        <v>8.8207769889543197</v>
      </c>
      <c r="L34" s="382">
        <v>19.266999999999999</v>
      </c>
      <c r="M34" s="368">
        <v>11.637533037903999</v>
      </c>
      <c r="N34" s="382">
        <v>26.526</v>
      </c>
      <c r="O34" s="368">
        <v>5.4244707577594804</v>
      </c>
      <c r="P34" s="382">
        <v>15.741</v>
      </c>
      <c r="Q34" s="368">
        <v>32.496118016218801</v>
      </c>
      <c r="R34" s="382">
        <v>19.021999999999998</v>
      </c>
      <c r="S34" s="372">
        <v>3.26358537059606</v>
      </c>
      <c r="U34" s="774"/>
      <c r="V34" s="761" t="s">
        <v>395</v>
      </c>
      <c r="W34" s="366" t="s">
        <v>266</v>
      </c>
      <c r="X34" s="382">
        <v>10.92</v>
      </c>
      <c r="Y34" s="368">
        <v>11.124475030153</v>
      </c>
      <c r="Z34" s="382">
        <v>17.687999999999999</v>
      </c>
      <c r="AA34" s="368">
        <v>7.84537758276766</v>
      </c>
      <c r="AB34" s="382">
        <v>14.318</v>
      </c>
      <c r="AC34" s="368">
        <v>6.0453042321223096</v>
      </c>
      <c r="AD34" s="382">
        <v>19.745999999999999</v>
      </c>
      <c r="AE34" s="368">
        <v>8.8103390931665508</v>
      </c>
      <c r="AF34" s="382">
        <v>19.302</v>
      </c>
      <c r="AG34" s="368">
        <v>11.7468489096219</v>
      </c>
      <c r="AH34" s="382">
        <v>26.658000000000001</v>
      </c>
      <c r="AI34" s="368">
        <v>5.4317041154757897</v>
      </c>
      <c r="AJ34" s="382">
        <v>15.741</v>
      </c>
      <c r="AK34" s="368">
        <v>32.496118016218801</v>
      </c>
      <c r="AL34" s="382">
        <v>19.077999999999999</v>
      </c>
      <c r="AM34" s="372">
        <v>3.3214353766952698</v>
      </c>
    </row>
    <row r="35" spans="1:39" ht="18" customHeight="1">
      <c r="A35" s="774"/>
      <c r="B35" s="762"/>
      <c r="C35" s="366" t="s">
        <v>267</v>
      </c>
      <c r="D35" s="382">
        <v>64.378</v>
      </c>
      <c r="E35" s="368">
        <v>6.3290072758455302</v>
      </c>
      <c r="F35" s="382">
        <v>103.34099999999999</v>
      </c>
      <c r="G35" s="368">
        <v>3.7244235294172801</v>
      </c>
      <c r="H35" s="382">
        <v>89.379000000000005</v>
      </c>
      <c r="I35" s="368">
        <v>2.0759409452691702</v>
      </c>
      <c r="J35" s="382">
        <v>131.08600000000001</v>
      </c>
      <c r="K35" s="368">
        <v>4.2747731618953901</v>
      </c>
      <c r="L35" s="382">
        <v>103.791</v>
      </c>
      <c r="M35" s="368">
        <v>5.0014486776587699</v>
      </c>
      <c r="N35" s="758"/>
      <c r="O35" s="760"/>
      <c r="P35" s="382">
        <v>93.741</v>
      </c>
      <c r="Q35" s="368">
        <v>18.446987853598198</v>
      </c>
      <c r="R35" s="382">
        <v>94.991</v>
      </c>
      <c r="S35" s="372">
        <v>1.8475330049807499</v>
      </c>
      <c r="U35" s="774"/>
      <c r="V35" s="762"/>
      <c r="W35" s="366" t="s">
        <v>267</v>
      </c>
      <c r="X35" s="382">
        <v>64.171000000000006</v>
      </c>
      <c r="Y35" s="368">
        <v>6.6403283434275098</v>
      </c>
      <c r="Z35" s="382">
        <v>103.736</v>
      </c>
      <c r="AA35" s="368">
        <v>3.7533470771985402</v>
      </c>
      <c r="AB35" s="382">
        <v>89.45</v>
      </c>
      <c r="AC35" s="368">
        <v>2.0977210916415601</v>
      </c>
      <c r="AD35" s="382">
        <v>131.13399999999999</v>
      </c>
      <c r="AE35" s="368">
        <v>4.3952177143668498</v>
      </c>
      <c r="AF35" s="382">
        <v>102.17</v>
      </c>
      <c r="AG35" s="368">
        <v>5.3269847615780002</v>
      </c>
      <c r="AH35" s="758"/>
      <c r="AI35" s="760"/>
      <c r="AJ35" s="382">
        <v>93.741</v>
      </c>
      <c r="AK35" s="368">
        <v>18.446987853598198</v>
      </c>
      <c r="AL35" s="382">
        <v>95.022000000000006</v>
      </c>
      <c r="AM35" s="372">
        <v>1.8783416325440401</v>
      </c>
    </row>
    <row r="36" spans="1:39" ht="18" customHeight="1">
      <c r="A36" s="774"/>
      <c r="B36" s="762"/>
      <c r="C36" s="366" t="s">
        <v>268</v>
      </c>
      <c r="D36" s="382">
        <v>238.98699999999999</v>
      </c>
      <c r="E36" s="368">
        <v>1.8806405705575999</v>
      </c>
      <c r="F36" s="382">
        <v>234.696</v>
      </c>
      <c r="G36" s="368">
        <v>1.6145758315709799</v>
      </c>
      <c r="H36" s="382">
        <v>184.602</v>
      </c>
      <c r="I36" s="368">
        <v>1.16879107494071</v>
      </c>
      <c r="J36" s="382">
        <v>164.08699999999999</v>
      </c>
      <c r="K36" s="368">
        <v>4.1544278873879996</v>
      </c>
      <c r="L36" s="382">
        <v>234.78399999999999</v>
      </c>
      <c r="M36" s="368">
        <v>3.7143170797847498</v>
      </c>
      <c r="N36" s="382">
        <v>103.578</v>
      </c>
      <c r="O36" s="368">
        <v>2.4434880611918399</v>
      </c>
      <c r="P36" s="382">
        <v>232.47</v>
      </c>
      <c r="Q36" s="368">
        <v>4.1988009737111298</v>
      </c>
      <c r="R36" s="382">
        <v>209.52500000000001</v>
      </c>
      <c r="S36" s="372">
        <v>1.03800038899636</v>
      </c>
      <c r="U36" s="774"/>
      <c r="V36" s="762"/>
      <c r="W36" s="366" t="s">
        <v>268</v>
      </c>
      <c r="X36" s="382">
        <v>242.34899999999999</v>
      </c>
      <c r="Y36" s="368">
        <v>1.9392457055461501</v>
      </c>
      <c r="Z36" s="382">
        <v>235.25200000000001</v>
      </c>
      <c r="AA36" s="368">
        <v>1.6441878032420001</v>
      </c>
      <c r="AB36" s="382">
        <v>184.81299999999999</v>
      </c>
      <c r="AC36" s="368">
        <v>1.1835554511355999</v>
      </c>
      <c r="AD36" s="382">
        <v>164.08699999999999</v>
      </c>
      <c r="AE36" s="368">
        <v>4.1544278873879996</v>
      </c>
      <c r="AF36" s="382">
        <v>235.99</v>
      </c>
      <c r="AG36" s="368">
        <v>3.8498877299963099</v>
      </c>
      <c r="AH36" s="382">
        <v>103.648</v>
      </c>
      <c r="AI36" s="368">
        <v>2.4734901938351701</v>
      </c>
      <c r="AJ36" s="382">
        <v>234.95500000000001</v>
      </c>
      <c r="AK36" s="368">
        <v>4.5394056572266104</v>
      </c>
      <c r="AL36" s="382">
        <v>210.11600000000001</v>
      </c>
      <c r="AM36" s="372">
        <v>1.0726821679957099</v>
      </c>
    </row>
    <row r="37" spans="1:39" ht="18" customHeight="1">
      <c r="A37" s="774"/>
      <c r="B37" s="762"/>
      <c r="C37" s="366" t="s">
        <v>269</v>
      </c>
      <c r="D37" s="382">
        <v>322.17099999999999</v>
      </c>
      <c r="E37" s="368">
        <v>1.7876779877436499</v>
      </c>
      <c r="F37" s="382">
        <v>292.642</v>
      </c>
      <c r="G37" s="368">
        <v>1.58046479718074</v>
      </c>
      <c r="H37" s="382">
        <v>231.86699999999999</v>
      </c>
      <c r="I37" s="368">
        <v>1.63537157547558</v>
      </c>
      <c r="J37" s="382">
        <v>225.94800000000001</v>
      </c>
      <c r="K37" s="368">
        <v>3.3015766347942699</v>
      </c>
      <c r="L37" s="382">
        <v>283.74400000000003</v>
      </c>
      <c r="M37" s="368">
        <v>3.2349793423779598</v>
      </c>
      <c r="N37" s="382">
        <v>156.64699999999999</v>
      </c>
      <c r="O37" s="368">
        <v>1.27614845707132</v>
      </c>
      <c r="P37" s="382">
        <v>142.68199999999999</v>
      </c>
      <c r="Q37" s="368">
        <v>9.4431075671607907</v>
      </c>
      <c r="R37" s="382">
        <v>243.999</v>
      </c>
      <c r="S37" s="372">
        <v>1.23365447934682</v>
      </c>
      <c r="U37" s="774"/>
      <c r="V37" s="762"/>
      <c r="W37" s="366" t="s">
        <v>269</v>
      </c>
      <c r="X37" s="382">
        <v>323.37200000000001</v>
      </c>
      <c r="Y37" s="368">
        <v>1.8242398802037301</v>
      </c>
      <c r="Z37" s="382">
        <v>292.49700000000001</v>
      </c>
      <c r="AA37" s="368">
        <v>1.6746065058050601</v>
      </c>
      <c r="AB37" s="382">
        <v>233.43</v>
      </c>
      <c r="AC37" s="368">
        <v>1.67485078478314</v>
      </c>
      <c r="AD37" s="382">
        <v>224.721</v>
      </c>
      <c r="AE37" s="368">
        <v>3.41991791986334</v>
      </c>
      <c r="AF37" s="382">
        <v>286.58</v>
      </c>
      <c r="AG37" s="368">
        <v>3.5529455932456702</v>
      </c>
      <c r="AH37" s="382">
        <v>156.66499999999999</v>
      </c>
      <c r="AI37" s="368">
        <v>1.2899948246664701</v>
      </c>
      <c r="AJ37" s="382">
        <v>130.10900000000001</v>
      </c>
      <c r="AK37" s="368">
        <v>8.8644141159491898</v>
      </c>
      <c r="AL37" s="382">
        <v>243.30799999999999</v>
      </c>
      <c r="AM37" s="372">
        <v>1.2694946256536099</v>
      </c>
    </row>
    <row r="38" spans="1:39" ht="18" customHeight="1">
      <c r="A38" s="774"/>
      <c r="B38" s="763"/>
      <c r="C38" s="366" t="s">
        <v>270</v>
      </c>
      <c r="D38" s="382">
        <v>323.24</v>
      </c>
      <c r="E38" s="368">
        <v>2.1019556346061199</v>
      </c>
      <c r="F38" s="382">
        <v>335.71800000000002</v>
      </c>
      <c r="G38" s="368">
        <v>1.1054574436968401</v>
      </c>
      <c r="H38" s="382">
        <v>288.12700000000001</v>
      </c>
      <c r="I38" s="368">
        <v>1.4220883198016401</v>
      </c>
      <c r="J38" s="382">
        <v>380.161</v>
      </c>
      <c r="K38" s="368">
        <v>2.8905712268209398</v>
      </c>
      <c r="L38" s="382">
        <v>319.97399999999999</v>
      </c>
      <c r="M38" s="368">
        <v>1.9636238188289701</v>
      </c>
      <c r="N38" s="382">
        <v>245.715</v>
      </c>
      <c r="O38" s="368">
        <v>1.1701969880818099</v>
      </c>
      <c r="P38" s="382">
        <v>232.196</v>
      </c>
      <c r="Q38" s="368">
        <v>5.8940294050265702</v>
      </c>
      <c r="R38" s="382">
        <v>301.47699999999998</v>
      </c>
      <c r="S38" s="372">
        <v>0.82632106971656305</v>
      </c>
      <c r="U38" s="774"/>
      <c r="V38" s="763"/>
      <c r="W38" s="366" t="s">
        <v>270</v>
      </c>
      <c r="X38" s="382">
        <v>326.19499999999999</v>
      </c>
      <c r="Y38" s="368">
        <v>2.1202058062762399</v>
      </c>
      <c r="Z38" s="382">
        <v>334.91800000000001</v>
      </c>
      <c r="AA38" s="368">
        <v>1.18804956952973</v>
      </c>
      <c r="AB38" s="382">
        <v>289.11200000000002</v>
      </c>
      <c r="AC38" s="368">
        <v>1.4602758519569099</v>
      </c>
      <c r="AD38" s="382">
        <v>380.08300000000003</v>
      </c>
      <c r="AE38" s="368">
        <v>3.0212097638817199</v>
      </c>
      <c r="AF38" s="382">
        <v>316.291</v>
      </c>
      <c r="AG38" s="368">
        <v>2.1567683881142301</v>
      </c>
      <c r="AH38" s="382">
        <v>246.203</v>
      </c>
      <c r="AI38" s="368">
        <v>1.15145768319504</v>
      </c>
      <c r="AJ38" s="382">
        <v>218.73400000000001</v>
      </c>
      <c r="AK38" s="368">
        <v>6.7983260406577797</v>
      </c>
      <c r="AL38" s="382">
        <v>300.27999999999997</v>
      </c>
      <c r="AM38" s="372">
        <v>0.83832511230260998</v>
      </c>
    </row>
    <row r="39" spans="1:39" ht="27.75" customHeight="1">
      <c r="A39" s="775"/>
      <c r="B39" s="377"/>
      <c r="C39" s="378" t="s">
        <v>94</v>
      </c>
      <c r="D39" s="251">
        <v>228.26900000000001</v>
      </c>
      <c r="E39" s="312">
        <v>1.80911783518355</v>
      </c>
      <c r="F39" s="251">
        <v>182.66399999999999</v>
      </c>
      <c r="G39" s="312">
        <v>2.55026295607394</v>
      </c>
      <c r="H39" s="251">
        <v>159.81399999999999</v>
      </c>
      <c r="I39" s="312">
        <v>1.7060317072173401</v>
      </c>
      <c r="J39" s="251">
        <v>167.68100000000001</v>
      </c>
      <c r="K39" s="312">
        <v>4.5421438111040704</v>
      </c>
      <c r="L39" s="251">
        <v>175.858</v>
      </c>
      <c r="M39" s="312">
        <v>4.3248954187201702</v>
      </c>
      <c r="N39" s="251">
        <v>132.482</v>
      </c>
      <c r="O39" s="312">
        <v>2.4132954012575301</v>
      </c>
      <c r="P39" s="251">
        <v>169.74100000000001</v>
      </c>
      <c r="Q39" s="312">
        <v>5.2112955422826799</v>
      </c>
      <c r="R39" s="251">
        <v>174.61199999999999</v>
      </c>
      <c r="S39" s="314">
        <v>1.11506612918293</v>
      </c>
      <c r="U39" s="775"/>
      <c r="V39" s="377"/>
      <c r="W39" s="378" t="s">
        <v>94</v>
      </c>
      <c r="X39" s="251">
        <v>227.815</v>
      </c>
      <c r="Y39" s="312">
        <v>1.8701607556522</v>
      </c>
      <c r="Z39" s="251">
        <v>176.92699999999999</v>
      </c>
      <c r="AA39" s="312">
        <v>2.6473778425077099</v>
      </c>
      <c r="AB39" s="251">
        <v>159.08099999999999</v>
      </c>
      <c r="AC39" s="312">
        <v>1.74780612915911</v>
      </c>
      <c r="AD39" s="251">
        <v>160.477</v>
      </c>
      <c r="AE39" s="312">
        <v>4.6812555778723102</v>
      </c>
      <c r="AF39" s="251">
        <v>167.03100000000001</v>
      </c>
      <c r="AG39" s="312">
        <v>4.7021677276075398</v>
      </c>
      <c r="AH39" s="251">
        <v>131.506</v>
      </c>
      <c r="AI39" s="312">
        <v>2.4504962578146001</v>
      </c>
      <c r="AJ39" s="251">
        <v>159.816</v>
      </c>
      <c r="AK39" s="312">
        <v>5.7216069171658397</v>
      </c>
      <c r="AL39" s="251">
        <v>171.333</v>
      </c>
      <c r="AM39" s="314">
        <v>1.13028073446453</v>
      </c>
    </row>
    <row r="40" spans="1:39" ht="15.75" customHeight="1">
      <c r="A40" s="756"/>
      <c r="B40" s="756"/>
      <c r="C40" s="756"/>
      <c r="D40" s="756"/>
      <c r="E40" s="756"/>
      <c r="F40" s="756"/>
      <c r="G40" s="756"/>
      <c r="H40" s="756"/>
      <c r="I40" s="756"/>
      <c r="J40" s="756"/>
      <c r="K40" s="756"/>
      <c r="L40" s="756"/>
      <c r="M40" s="756"/>
      <c r="N40" s="756"/>
      <c r="O40" s="756"/>
      <c r="P40" s="756"/>
      <c r="Q40" s="756"/>
      <c r="U40" s="756"/>
      <c r="V40" s="756"/>
      <c r="W40" s="756"/>
      <c r="X40" s="756"/>
      <c r="Y40" s="756"/>
      <c r="Z40" s="756"/>
      <c r="AA40" s="756"/>
      <c r="AB40" s="756"/>
      <c r="AC40" s="756"/>
      <c r="AD40" s="756"/>
      <c r="AE40" s="756"/>
      <c r="AF40" s="756"/>
      <c r="AG40" s="756"/>
      <c r="AH40" s="756"/>
      <c r="AI40" s="756"/>
      <c r="AJ40" s="756"/>
      <c r="AK40" s="756"/>
    </row>
  </sheetData>
  <mergeCells count="86">
    <mergeCell ref="A15:S15"/>
    <mergeCell ref="U15:AM15"/>
    <mergeCell ref="A28:S28"/>
    <mergeCell ref="U28:AM28"/>
    <mergeCell ref="U19:U26"/>
    <mergeCell ref="V21:V25"/>
    <mergeCell ref="AJ17:AK17"/>
    <mergeCell ref="AL17:AM17"/>
    <mergeCell ref="N22:O22"/>
    <mergeCell ref="AH22:AI22"/>
    <mergeCell ref="A16:C18"/>
    <mergeCell ref="A19:A26"/>
    <mergeCell ref="B21:B25"/>
    <mergeCell ref="U16:W18"/>
    <mergeCell ref="X17:Y17"/>
    <mergeCell ref="Z17:AA17"/>
    <mergeCell ref="A29:C31"/>
    <mergeCell ref="A32:A39"/>
    <mergeCell ref="B34:B38"/>
    <mergeCell ref="U29:W31"/>
    <mergeCell ref="U32:U39"/>
    <mergeCell ref="V34:V38"/>
    <mergeCell ref="D29:S29"/>
    <mergeCell ref="N35:O35"/>
    <mergeCell ref="A3:C5"/>
    <mergeCell ref="A6:A13"/>
    <mergeCell ref="B8:B12"/>
    <mergeCell ref="U3:W5"/>
    <mergeCell ref="U6:U13"/>
    <mergeCell ref="V8:V12"/>
    <mergeCell ref="N9:O9"/>
    <mergeCell ref="AH35:AI35"/>
    <mergeCell ref="P30:Q30"/>
    <mergeCell ref="R30:S30"/>
    <mergeCell ref="X30:Y30"/>
    <mergeCell ref="Z30:AA30"/>
    <mergeCell ref="AB30:AC30"/>
    <mergeCell ref="AD30:AE30"/>
    <mergeCell ref="X29:AM29"/>
    <mergeCell ref="D30:E30"/>
    <mergeCell ref="F30:G30"/>
    <mergeCell ref="H30:I30"/>
    <mergeCell ref="J30:K30"/>
    <mergeCell ref="L30:M30"/>
    <mergeCell ref="N30:O30"/>
    <mergeCell ref="AF30:AG30"/>
    <mergeCell ref="AH30:AI30"/>
    <mergeCell ref="AJ30:AK30"/>
    <mergeCell ref="AL30:AM30"/>
    <mergeCell ref="AJ4:AK4"/>
    <mergeCell ref="AH9:AI9"/>
    <mergeCell ref="D16:S16"/>
    <mergeCell ref="X16:AM16"/>
    <mergeCell ref="D17:E17"/>
    <mergeCell ref="F17:G17"/>
    <mergeCell ref="AB17:AC17"/>
    <mergeCell ref="AD17:AE17"/>
    <mergeCell ref="AF17:AG17"/>
    <mergeCell ref="AH17:AI17"/>
    <mergeCell ref="H17:I17"/>
    <mergeCell ref="J17:K17"/>
    <mergeCell ref="L17:M17"/>
    <mergeCell ref="N17:O17"/>
    <mergeCell ref="P17:Q17"/>
    <mergeCell ref="R17:S17"/>
    <mergeCell ref="Z4:AA4"/>
    <mergeCell ref="AB4:AC4"/>
    <mergeCell ref="AD4:AE4"/>
    <mergeCell ref="AF4:AG4"/>
    <mergeCell ref="AH4:AI4"/>
    <mergeCell ref="A40:Q40"/>
    <mergeCell ref="U40:AK40"/>
    <mergeCell ref="C1:S1"/>
    <mergeCell ref="W1:AM1"/>
    <mergeCell ref="D3:S3"/>
    <mergeCell ref="X3:AM3"/>
    <mergeCell ref="D4:E4"/>
    <mergeCell ref="F4:G4"/>
    <mergeCell ref="H4:I4"/>
    <mergeCell ref="J4:K4"/>
    <mergeCell ref="AL4:AM4"/>
    <mergeCell ref="L4:M4"/>
    <mergeCell ref="N4:O4"/>
    <mergeCell ref="P4:Q4"/>
    <mergeCell ref="R4:S4"/>
    <mergeCell ref="X4:Y4"/>
  </mergeCells>
  <hyperlinks>
    <hyperlink ref="C1:S1" location="'0'!A1" display="METSAMAA HEKTARITAGAVARA  ARENGUKLASSIDES JA  ENAMUSPUULIIGI  JÄRGI" xr:uid="{2BC6F26E-295F-4429-A121-BEAE82E94FDD}"/>
  </hyperlinks>
  <printOptions horizontalCentered="1"/>
  <pageMargins left="0.78740157480314965" right="0.78740157480314965" top="0.98425196850393704" bottom="1.1811023622047245" header="0.51181102362204722" footer="0.51181102362204722"/>
  <pageSetup paperSize="9" scale="84" orientation="landscape"/>
  <rowBreaks count="1" manualBreakCount="1">
    <brk id="26" max="16383"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zoomScaleNormal="100" workbookViewId="0">
      <selection sqref="A1:K1"/>
    </sheetView>
  </sheetViews>
  <sheetFormatPr defaultColWidth="11.42578125" defaultRowHeight="12.75"/>
  <cols>
    <col min="1" max="1" width="29.5703125" customWidth="1"/>
    <col min="2" max="2" width="10.5703125" customWidth="1"/>
    <col min="3" max="3" width="8" customWidth="1"/>
    <col min="4" max="4" width="7.5703125" customWidth="1"/>
    <col min="5" max="5" width="10.140625" customWidth="1"/>
    <col min="6" max="6" width="8.28515625" customWidth="1"/>
    <col min="7" max="8" width="11" customWidth="1"/>
    <col min="9" max="9" width="10.85546875" customWidth="1"/>
    <col min="10" max="10" width="8.140625" customWidth="1"/>
    <col min="11" max="11" width="8.28515625" customWidth="1"/>
    <col min="12" max="12" width="5.42578125" customWidth="1"/>
    <col min="13" max="13" width="15.7109375" customWidth="1"/>
  </cols>
  <sheetData>
    <row r="1" spans="1:13" ht="18.75" customHeight="1">
      <c r="A1" s="623" t="s">
        <v>19</v>
      </c>
      <c r="B1" s="623"/>
      <c r="C1" s="623"/>
      <c r="D1" s="623"/>
      <c r="E1" s="623"/>
      <c r="F1" s="623"/>
      <c r="G1" s="623"/>
      <c r="H1" s="623"/>
      <c r="I1" s="623"/>
      <c r="J1" s="623"/>
      <c r="K1" s="623"/>
    </row>
    <row r="2" spans="1:13" ht="10.5" customHeight="1">
      <c r="A2" s="61"/>
      <c r="B2" s="48"/>
      <c r="C2" s="12"/>
      <c r="D2" s="72"/>
      <c r="E2" s="61"/>
      <c r="F2" s="12"/>
      <c r="G2" s="72"/>
      <c r="H2" s="12"/>
      <c r="I2" s="61"/>
      <c r="J2" s="12"/>
      <c r="K2" s="72"/>
    </row>
    <row r="3" spans="1:13" ht="39.75" customHeight="1">
      <c r="A3" s="624" t="s">
        <v>20</v>
      </c>
      <c r="B3" s="626" t="s">
        <v>132</v>
      </c>
      <c r="C3" s="627"/>
      <c r="D3" s="628" t="s">
        <v>405</v>
      </c>
      <c r="E3" s="630" t="s">
        <v>406</v>
      </c>
      <c r="F3" s="631"/>
      <c r="G3" s="632" t="s">
        <v>232</v>
      </c>
      <c r="H3" s="634" t="s">
        <v>21</v>
      </c>
      <c r="I3" s="636" t="s">
        <v>22</v>
      </c>
      <c r="J3" s="637"/>
      <c r="K3" s="628" t="s">
        <v>405</v>
      </c>
    </row>
    <row r="4" spans="1:13" ht="21.75" customHeight="1">
      <c r="A4" s="625"/>
      <c r="B4" s="13" t="s">
        <v>23</v>
      </c>
      <c r="C4" s="14" t="s">
        <v>24</v>
      </c>
      <c r="D4" s="629"/>
      <c r="E4" s="13" t="s">
        <v>23</v>
      </c>
      <c r="F4" s="15" t="s">
        <v>24</v>
      </c>
      <c r="G4" s="633"/>
      <c r="H4" s="635"/>
      <c r="I4" s="13" t="s">
        <v>23</v>
      </c>
      <c r="J4" s="15" t="s">
        <v>24</v>
      </c>
      <c r="K4" s="629"/>
      <c r="M4" s="61" t="s">
        <v>401</v>
      </c>
    </row>
    <row r="5" spans="1:13" ht="16.899999999999999" customHeight="1">
      <c r="A5" s="16" t="s">
        <v>25</v>
      </c>
      <c r="B5" s="17">
        <v>2350.5970000000002</v>
      </c>
      <c r="C5" s="18">
        <f t="shared" ref="C5:C19" si="0">B5/$B$20*100</f>
        <v>51.844582610150965</v>
      </c>
      <c r="D5" s="19">
        <v>1.2066895874636001</v>
      </c>
      <c r="E5" s="20">
        <v>1087.8019999999999</v>
      </c>
      <c r="F5" s="18">
        <f>E5/$E20*100</f>
        <v>75.743841733401368</v>
      </c>
      <c r="G5" s="49">
        <v>2.4694212581229298</v>
      </c>
      <c r="H5" s="21">
        <f>E5/$B5*100</f>
        <v>46.277690305909516</v>
      </c>
      <c r="I5" s="22">
        <v>1262.7950000000001</v>
      </c>
      <c r="J5" s="18">
        <f t="shared" ref="J5:J11" si="1">I5/$I$20*100</f>
        <v>40.764622648550905</v>
      </c>
      <c r="K5" s="19">
        <v>1.8151302727427501</v>
      </c>
      <c r="M5" s="62"/>
    </row>
    <row r="6" spans="1:13" ht="16.899999999999999" customHeight="1">
      <c r="A6" s="23" t="s">
        <v>26</v>
      </c>
      <c r="B6" s="24">
        <v>2135.8470000000002</v>
      </c>
      <c r="C6" s="18">
        <f t="shared" si="0"/>
        <v>47.108073495432492</v>
      </c>
      <c r="D6" s="25">
        <v>1.25268584808898</v>
      </c>
      <c r="E6" s="26">
        <v>1006.636</v>
      </c>
      <c r="F6" s="27">
        <f t="shared" ref="F6:F19" si="2">E6/$E$20*100</f>
        <v>70.092239090518532</v>
      </c>
      <c r="G6" s="50">
        <v>2.5043705378500301</v>
      </c>
      <c r="H6" s="28">
        <f>E6/$B6*100</f>
        <v>47.130529480810182</v>
      </c>
      <c r="I6" s="29">
        <v>1129.211</v>
      </c>
      <c r="J6" s="27">
        <f t="shared" si="1"/>
        <v>36.45236186838941</v>
      </c>
      <c r="K6" s="25">
        <v>1.8434481519836401</v>
      </c>
      <c r="M6" s="63" t="s">
        <v>402</v>
      </c>
    </row>
    <row r="7" spans="1:13" ht="16.899999999999999" customHeight="1">
      <c r="A7" s="30" t="s">
        <v>27</v>
      </c>
      <c r="B7" s="24">
        <v>214.75</v>
      </c>
      <c r="C7" s="18">
        <f t="shared" si="0"/>
        <v>4.7365091147184817</v>
      </c>
      <c r="D7" s="25">
        <v>3.2751798579850502</v>
      </c>
      <c r="E7" s="26">
        <v>81.165999999999997</v>
      </c>
      <c r="F7" s="27">
        <f t="shared" si="2"/>
        <v>5.6516026428828559</v>
      </c>
      <c r="G7" s="50">
        <v>5.7794251367977099</v>
      </c>
      <c r="H7" s="28">
        <f>E7/$B7*100</f>
        <v>37.795576251455174</v>
      </c>
      <c r="I7" s="29">
        <v>133.584</v>
      </c>
      <c r="J7" s="27">
        <f t="shared" si="1"/>
        <v>4.3122607801614858</v>
      </c>
      <c r="K7" s="25">
        <v>4.1949042203614404</v>
      </c>
      <c r="M7" s="65" t="s">
        <v>403</v>
      </c>
    </row>
    <row r="8" spans="1:13" ht="16.899999999999999" customHeight="1">
      <c r="A8" s="31" t="s">
        <v>28</v>
      </c>
      <c r="B8" s="32">
        <v>53.091999999999999</v>
      </c>
      <c r="C8" s="18">
        <f t="shared" si="0"/>
        <v>1.1709929775023684</v>
      </c>
      <c r="D8" s="25">
        <v>6.0963303623393301</v>
      </c>
      <c r="E8" s="33">
        <v>10.095000000000001</v>
      </c>
      <c r="F8" s="27">
        <f t="shared" si="2"/>
        <v>0.70291659906737347</v>
      </c>
      <c r="G8" s="50">
        <v>14.5764086639964</v>
      </c>
      <c r="H8" s="28">
        <f>E8/$B8*100</f>
        <v>19.014164092518648</v>
      </c>
      <c r="I8" s="34">
        <v>42.997999999999998</v>
      </c>
      <c r="J8" s="27">
        <f t="shared" si="1"/>
        <v>1.3880299214380731</v>
      </c>
      <c r="K8" s="25">
        <v>6.8395339580840098</v>
      </c>
      <c r="M8" s="65" t="s">
        <v>28</v>
      </c>
    </row>
    <row r="9" spans="1:13" ht="16.899999999999999" customHeight="1">
      <c r="A9" s="31" t="s">
        <v>29</v>
      </c>
      <c r="B9" s="32">
        <v>1218.71</v>
      </c>
      <c r="C9" s="18">
        <f t="shared" si="0"/>
        <v>26.879771935732531</v>
      </c>
      <c r="D9" s="25">
        <v>2.0590696088785201</v>
      </c>
      <c r="E9" s="33">
        <v>35.134</v>
      </c>
      <c r="F9" s="27">
        <f t="shared" si="2"/>
        <v>2.4463865073435462</v>
      </c>
      <c r="G9" s="50">
        <v>14.5642446473737</v>
      </c>
      <c r="H9" s="28">
        <f>E9/$B9*100</f>
        <v>2.8828843613328847</v>
      </c>
      <c r="I9" s="34">
        <v>1183.576</v>
      </c>
      <c r="J9" s="27">
        <f t="shared" si="1"/>
        <v>38.207332952602187</v>
      </c>
      <c r="K9" s="25">
        <v>2.1156334212913901</v>
      </c>
      <c r="M9" s="65" t="s">
        <v>29</v>
      </c>
    </row>
    <row r="10" spans="1:13" ht="16.899999999999999" customHeight="1">
      <c r="A10" s="23" t="s">
        <v>30</v>
      </c>
      <c r="B10" s="24">
        <v>993.44799999999998</v>
      </c>
      <c r="C10" s="18">
        <f t="shared" si="0"/>
        <v>21.911410975547597</v>
      </c>
      <c r="D10" s="25">
        <v>2.4204495889850199</v>
      </c>
      <c r="E10" s="26">
        <v>4.9889999999999999</v>
      </c>
      <c r="F10" s="27">
        <f t="shared" si="2"/>
        <v>0.34738493439793222</v>
      </c>
      <c r="G10" s="50">
        <v>27.4231895244505</v>
      </c>
      <c r="H10" s="28">
        <f t="shared" ref="H10:H20" si="3">E10/$B10*100</f>
        <v>0.50219035118093747</v>
      </c>
      <c r="I10" s="29">
        <v>988.45899999999995</v>
      </c>
      <c r="J10" s="27">
        <f t="shared" si="1"/>
        <v>31.908708965876464</v>
      </c>
      <c r="K10" s="25">
        <v>2.4304753562351999</v>
      </c>
      <c r="M10" s="65"/>
    </row>
    <row r="11" spans="1:13" ht="16.899999999999999" customHeight="1">
      <c r="A11" s="35" t="s">
        <v>31</v>
      </c>
      <c r="B11" s="24">
        <v>225.262</v>
      </c>
      <c r="C11" s="18">
        <f t="shared" si="0"/>
        <v>4.9683609601849348</v>
      </c>
      <c r="D11" s="25">
        <v>4.2319083241625304</v>
      </c>
      <c r="E11" s="26">
        <v>30.146000000000001</v>
      </c>
      <c r="F11" s="27">
        <f t="shared" si="2"/>
        <v>2.099071203118875</v>
      </c>
      <c r="G11" s="50">
        <v>16.435277680225401</v>
      </c>
      <c r="H11" s="28">
        <f t="shared" si="3"/>
        <v>13.38263888272323</v>
      </c>
      <c r="I11" s="29">
        <v>195.11699999999999</v>
      </c>
      <c r="J11" s="27">
        <f t="shared" si="1"/>
        <v>6.2986239867257199</v>
      </c>
      <c r="K11" s="25">
        <v>4.1404311532328997</v>
      </c>
      <c r="M11" s="65"/>
    </row>
    <row r="12" spans="1:13" ht="16.899999999999999" customHeight="1">
      <c r="A12" s="31" t="s">
        <v>32</v>
      </c>
      <c r="B12" s="32">
        <v>222.42099999999999</v>
      </c>
      <c r="C12" s="18">
        <f t="shared" si="0"/>
        <v>4.9057000875660046</v>
      </c>
      <c r="D12" s="25">
        <v>6.7335811949709798</v>
      </c>
      <c r="E12" s="33">
        <v>203.48500000000001</v>
      </c>
      <c r="F12" s="27">
        <f t="shared" si="2"/>
        <v>14.168695805965775</v>
      </c>
      <c r="G12" s="50">
        <v>7.25906480626427</v>
      </c>
      <c r="H12" s="28">
        <f t="shared" si="3"/>
        <v>91.486415401423443</v>
      </c>
      <c r="I12" s="34">
        <v>18.936</v>
      </c>
      <c r="J12" s="27">
        <f t="shared" ref="J12:J19" si="4">I12/$I$20*100</f>
        <v>0.6112780732208789</v>
      </c>
      <c r="K12" s="25">
        <v>17.637305427596399</v>
      </c>
      <c r="M12" s="65" t="s">
        <v>32</v>
      </c>
    </row>
    <row r="13" spans="1:13" ht="16.899999999999999" customHeight="1">
      <c r="A13" s="31" t="s">
        <v>33</v>
      </c>
      <c r="B13" s="32">
        <v>78.022000000000006</v>
      </c>
      <c r="C13" s="18">
        <f t="shared" si="0"/>
        <v>1.7208470973157877</v>
      </c>
      <c r="D13" s="25">
        <v>5.8862006916218004</v>
      </c>
      <c r="E13" s="33">
        <v>34.395000000000003</v>
      </c>
      <c r="F13" s="27">
        <f t="shared" si="2"/>
        <v>2.3949298093038447</v>
      </c>
      <c r="G13" s="50">
        <v>9.58817311933546</v>
      </c>
      <c r="H13" s="28">
        <f t="shared" si="3"/>
        <v>44.083719976416909</v>
      </c>
      <c r="I13" s="34">
        <v>43.627000000000002</v>
      </c>
      <c r="J13" s="27">
        <f t="shared" si="4"/>
        <v>1.4083348384245504</v>
      </c>
      <c r="K13" s="25">
        <v>7.2049494311047999</v>
      </c>
      <c r="L13" s="36"/>
      <c r="M13" s="65" t="s">
        <v>33</v>
      </c>
    </row>
    <row r="14" spans="1:13" ht="16.899999999999999" customHeight="1">
      <c r="A14" s="31" t="s">
        <v>130</v>
      </c>
      <c r="B14" s="32">
        <f>'3.'!B5-'3.'!B6</f>
        <v>187.25283732838943</v>
      </c>
      <c r="C14" s="18">
        <f t="shared" si="0"/>
        <v>4.1300338568699129</v>
      </c>
      <c r="D14" s="74"/>
      <c r="E14" s="33"/>
      <c r="F14" s="27">
        <f t="shared" si="2"/>
        <v>0</v>
      </c>
      <c r="G14" s="75"/>
      <c r="H14" s="28"/>
      <c r="I14" s="34">
        <f>B14</f>
        <v>187.25283732838943</v>
      </c>
      <c r="J14" s="27">
        <f t="shared" si="4"/>
        <v>6.0447588512484458</v>
      </c>
      <c r="K14" s="74"/>
      <c r="M14" s="65" t="s">
        <v>34</v>
      </c>
    </row>
    <row r="15" spans="1:13" ht="16.899999999999999" customHeight="1">
      <c r="A15" s="31" t="s">
        <v>35</v>
      </c>
      <c r="B15" s="32">
        <v>187.636</v>
      </c>
      <c r="C15" s="18">
        <f t="shared" si="0"/>
        <v>4.1384848626277861</v>
      </c>
      <c r="D15" s="25">
        <v>4.6239047626085696</v>
      </c>
      <c r="E15" s="33">
        <v>1.0469999999999999</v>
      </c>
      <c r="F15" s="27">
        <f t="shared" si="2"/>
        <v>7.2902791404015843E-2</v>
      </c>
      <c r="G15" s="50">
        <v>37.968460777036199</v>
      </c>
      <c r="H15" s="28">
        <f t="shared" si="3"/>
        <v>0.55799526743268879</v>
      </c>
      <c r="I15" s="34">
        <v>186.58799999999999</v>
      </c>
      <c r="J15" s="27">
        <f t="shared" si="4"/>
        <v>6.023297059893185</v>
      </c>
      <c r="K15" s="25">
        <v>4.6260844420791303</v>
      </c>
      <c r="M15" s="65" t="s">
        <v>35</v>
      </c>
    </row>
    <row r="16" spans="1:13" ht="16.899999999999999" customHeight="1">
      <c r="A16" s="31" t="s">
        <v>36</v>
      </c>
      <c r="B16" s="32">
        <v>70.44</v>
      </c>
      <c r="C16" s="18">
        <f t="shared" si="0"/>
        <v>1.5536191014704068</v>
      </c>
      <c r="D16" s="25">
        <v>4.6287517753013399</v>
      </c>
      <c r="E16" s="33">
        <v>12.374000000000001</v>
      </c>
      <c r="F16" s="27">
        <f t="shared" si="2"/>
        <v>0.86160376392864568</v>
      </c>
      <c r="G16" s="50">
        <v>10.834503571909201</v>
      </c>
      <c r="H16" s="28">
        <f t="shared" si="3"/>
        <v>17.566723452583759</v>
      </c>
      <c r="I16" s="34">
        <v>58.067</v>
      </c>
      <c r="J16" s="27">
        <f t="shared" si="4"/>
        <v>1.8744763349026603</v>
      </c>
      <c r="K16" s="25">
        <v>5.1910245037304499</v>
      </c>
      <c r="M16" s="65" t="s">
        <v>36</v>
      </c>
    </row>
    <row r="17" spans="1:13" ht="16.899999999999999" customHeight="1">
      <c r="A17" s="31" t="s">
        <v>37</v>
      </c>
      <c r="B17" s="32">
        <v>75.433999999999997</v>
      </c>
      <c r="C17" s="18">
        <f t="shared" si="0"/>
        <v>1.6637663728040697</v>
      </c>
      <c r="D17" s="25">
        <v>4.8369993515765897</v>
      </c>
      <c r="E17" s="33">
        <v>33.298000000000002</v>
      </c>
      <c r="F17" s="27">
        <f t="shared" si="2"/>
        <v>2.3185455092367904</v>
      </c>
      <c r="G17" s="50">
        <v>7.4675808665229999</v>
      </c>
      <c r="H17" s="28">
        <f t="shared" si="3"/>
        <v>44.141898878489812</v>
      </c>
      <c r="I17" s="34">
        <v>42.136000000000003</v>
      </c>
      <c r="J17" s="27">
        <f t="shared" si="4"/>
        <v>1.3602034692244906</v>
      </c>
      <c r="K17" s="25">
        <v>6.5730587093489898</v>
      </c>
      <c r="M17" s="65" t="s">
        <v>37</v>
      </c>
    </row>
    <row r="18" spans="1:13" ht="16.899999999999999" customHeight="1">
      <c r="A18" s="37" t="s">
        <v>38</v>
      </c>
      <c r="B18" s="38">
        <v>34.313000000000002</v>
      </c>
      <c r="C18" s="18">
        <f t="shared" si="0"/>
        <v>0.7568048300504554</v>
      </c>
      <c r="D18" s="39">
        <v>18.877473553074001</v>
      </c>
      <c r="E18" s="40">
        <v>0.72799999999999998</v>
      </c>
      <c r="F18" s="41">
        <f t="shared" si="2"/>
        <v>5.0690766133833359E-2</v>
      </c>
      <c r="G18" s="52">
        <v>53.609290702292398</v>
      </c>
      <c r="H18" s="42">
        <f t="shared" si="3"/>
        <v>2.1216448576341329</v>
      </c>
      <c r="I18" s="43">
        <v>33.585000000000001</v>
      </c>
      <c r="J18" s="41">
        <f t="shared" si="4"/>
        <v>1.0841663545164353</v>
      </c>
      <c r="K18" s="39">
        <v>18.877635218218099</v>
      </c>
      <c r="M18" s="65" t="s">
        <v>38</v>
      </c>
    </row>
    <row r="19" spans="1:13" ht="16.899999999999999" customHeight="1">
      <c r="A19" s="44" t="s">
        <v>39</v>
      </c>
      <c r="B19" s="45">
        <v>56.012</v>
      </c>
      <c r="C19" s="18">
        <f t="shared" si="0"/>
        <v>1.2353962679097166</v>
      </c>
      <c r="D19" s="46">
        <v>9.5047631803565196</v>
      </c>
      <c r="E19" s="47">
        <v>17.800999999999998</v>
      </c>
      <c r="F19" s="51">
        <f t="shared" si="2"/>
        <v>1.2394867142147907</v>
      </c>
      <c r="G19" s="53">
        <v>18.068109546075899</v>
      </c>
      <c r="H19" s="54">
        <f t="shared" si="3"/>
        <v>31.780689852174532</v>
      </c>
      <c r="I19" s="55">
        <v>38.210999999999999</v>
      </c>
      <c r="J19" s="51">
        <f t="shared" si="4"/>
        <v>1.2334994959781898</v>
      </c>
      <c r="K19" s="46">
        <v>10.5977617218878</v>
      </c>
      <c r="M19" s="65" t="s">
        <v>39</v>
      </c>
    </row>
    <row r="20" spans="1:13" ht="18" customHeight="1">
      <c r="A20" s="598" t="s">
        <v>40</v>
      </c>
      <c r="B20" s="56">
        <f>SUM(B12:B19,B8:B9,B5)</f>
        <v>4533.9298373283891</v>
      </c>
      <c r="C20" s="57">
        <f>SUM(C12:C19,C8:C9,C5)</f>
        <v>100</v>
      </c>
      <c r="D20" s="599"/>
      <c r="E20" s="56">
        <v>1436.1590000000001</v>
      </c>
      <c r="F20" s="57">
        <f>SUM(F12:F19,F8:F9,F5)</f>
        <v>99.999999999999986</v>
      </c>
      <c r="G20" s="600">
        <v>2.1543177870504699</v>
      </c>
      <c r="H20" s="64">
        <f t="shared" si="3"/>
        <v>31.675809982235069</v>
      </c>
      <c r="I20" s="56">
        <f>SUM(I12:I19,I8:I9,I5)</f>
        <v>3097.7718373283897</v>
      </c>
      <c r="J20" s="57">
        <f>SUM(J12:J19,J8:J9,J5)</f>
        <v>100</v>
      </c>
      <c r="K20" s="217">
        <v>1.0630213685088701</v>
      </c>
    </row>
    <row r="21" spans="1:13" ht="18" customHeight="1">
      <c r="A21" s="638"/>
      <c r="B21" s="639"/>
      <c r="C21" s="639"/>
      <c r="D21" s="639"/>
      <c r="E21" s="639"/>
      <c r="F21" s="639"/>
      <c r="G21" s="639"/>
      <c r="H21" s="639"/>
      <c r="I21" s="58"/>
      <c r="J21" s="59"/>
      <c r="K21" s="60"/>
    </row>
    <row r="22" spans="1:13" ht="33.75" customHeight="1">
      <c r="A22" s="620" t="s">
        <v>131</v>
      </c>
      <c r="B22" s="621"/>
      <c r="C22" s="621"/>
      <c r="D22" s="621"/>
      <c r="E22" s="621"/>
      <c r="F22" s="621"/>
      <c r="G22" s="621"/>
      <c r="H22" s="621"/>
      <c r="I22" s="66"/>
      <c r="J22" s="69"/>
      <c r="K22" s="72"/>
    </row>
    <row r="23" spans="1:13" ht="31.5" customHeight="1">
      <c r="A23" s="622" t="s">
        <v>41</v>
      </c>
      <c r="B23" s="622"/>
      <c r="C23" s="622"/>
      <c r="D23" s="622"/>
      <c r="E23" s="622"/>
      <c r="F23" s="622"/>
      <c r="G23" s="622"/>
      <c r="H23" s="622"/>
      <c r="I23" s="66"/>
      <c r="J23" s="66"/>
      <c r="K23" s="73"/>
    </row>
    <row r="24" spans="1:13" ht="15.75" customHeight="1">
      <c r="A24" s="12"/>
      <c r="B24" s="12"/>
      <c r="C24" s="12"/>
      <c r="D24" s="12"/>
      <c r="E24" s="12"/>
      <c r="F24" s="12"/>
      <c r="G24" s="12"/>
      <c r="H24" s="12"/>
      <c r="I24" s="66"/>
      <c r="J24" s="66"/>
      <c r="K24" s="73"/>
    </row>
    <row r="25" spans="1:13" ht="15" customHeight="1">
      <c r="A25" s="12"/>
      <c r="B25" s="12"/>
      <c r="C25" s="12"/>
      <c r="D25" s="12"/>
      <c r="E25" s="12"/>
      <c r="F25" s="12"/>
      <c r="G25" s="12"/>
      <c r="H25" s="12"/>
    </row>
  </sheetData>
  <mergeCells count="12">
    <mergeCell ref="A22:H22"/>
    <mergeCell ref="A23:H23"/>
    <mergeCell ref="A1:K1"/>
    <mergeCell ref="A3:A4"/>
    <mergeCell ref="B3:C3"/>
    <mergeCell ref="D3:D4"/>
    <mergeCell ref="E3:F3"/>
    <mergeCell ref="G3:G4"/>
    <mergeCell ref="H3:H4"/>
    <mergeCell ref="I3:J3"/>
    <mergeCell ref="K3:K4"/>
    <mergeCell ref="A21:H21"/>
  </mergeCells>
  <hyperlinks>
    <hyperlink ref="A1:K1" location="'0'!A1" display="EESTI   ÜLDPINDALA  JAOTUS  MAAKATEGOORIATE  JÄRGI" xr:uid="{C3091B37-C11A-483B-A017-5C6112797D0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3" max="16383" man="1"/>
  </rowBreaks>
  <colBreaks count="1" manualBreakCount="1">
    <brk id="11" max="1048575" man="1"/>
  </colBreaks>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71"/>
  <sheetViews>
    <sheetView zoomScaleNormal="100" workbookViewId="0">
      <selection sqref="A1:L1"/>
    </sheetView>
  </sheetViews>
  <sheetFormatPr defaultColWidth="11.42578125" defaultRowHeight="12.75"/>
  <cols>
    <col min="1" max="1" width="13" customWidth="1"/>
    <col min="2" max="2" width="6.42578125" customWidth="1"/>
    <col min="3" max="3" width="24.42578125" customWidth="1"/>
    <col min="4" max="4" width="11.28515625" customWidth="1"/>
    <col min="5" max="8" width="8.7109375" customWidth="1"/>
    <col min="9" max="9" width="8.85546875" customWidth="1"/>
    <col min="10" max="12" width="8.7109375" customWidth="1"/>
    <col min="13" max="13" width="2.42578125" customWidth="1"/>
    <col min="14" max="14" width="12.140625" customWidth="1"/>
    <col min="16" max="16" width="23.7109375" customWidth="1"/>
    <col min="17" max="17" width="11.85546875" customWidth="1"/>
  </cols>
  <sheetData>
    <row r="1" spans="1:25" ht="15.75" customHeight="1">
      <c r="A1" s="640" t="s">
        <v>136</v>
      </c>
      <c r="B1" s="640"/>
      <c r="C1" s="640"/>
      <c r="D1" s="640"/>
      <c r="E1" s="640"/>
      <c r="F1" s="640"/>
      <c r="G1" s="640"/>
      <c r="H1" s="640"/>
      <c r="I1" s="640"/>
      <c r="J1" s="640"/>
      <c r="K1" s="640"/>
      <c r="L1" s="640"/>
      <c r="N1" s="640" t="s">
        <v>163</v>
      </c>
      <c r="O1" s="640"/>
      <c r="P1" s="640"/>
      <c r="Q1" s="640"/>
      <c r="R1" s="640"/>
      <c r="S1" s="640"/>
      <c r="T1" s="640"/>
      <c r="U1" s="640"/>
      <c r="V1" s="640"/>
      <c r="W1" s="640"/>
      <c r="X1" s="640"/>
      <c r="Y1" s="640"/>
    </row>
    <row r="2" spans="1:25" ht="10.5" customHeight="1">
      <c r="C2" s="66"/>
      <c r="D2" s="66"/>
      <c r="E2" s="66"/>
      <c r="F2" s="66"/>
      <c r="G2" s="66"/>
      <c r="H2" s="66"/>
      <c r="I2" s="66"/>
      <c r="J2" s="66"/>
      <c r="K2" s="66"/>
      <c r="L2" s="66"/>
      <c r="P2" s="66"/>
      <c r="Q2" s="66"/>
      <c r="R2" s="66"/>
      <c r="S2" s="66"/>
      <c r="T2" s="66"/>
      <c r="U2" s="66"/>
      <c r="V2" s="66"/>
      <c r="W2" s="66"/>
      <c r="X2" s="66"/>
      <c r="Y2" s="66"/>
    </row>
    <row r="3" spans="1:25" ht="18.75" customHeight="1">
      <c r="A3" s="798" t="s">
        <v>166</v>
      </c>
      <c r="B3" s="799"/>
      <c r="C3" s="799"/>
      <c r="D3" s="800" t="s">
        <v>171</v>
      </c>
      <c r="E3" s="800"/>
      <c r="F3" s="800"/>
      <c r="G3" s="801" t="s">
        <v>64</v>
      </c>
      <c r="H3" s="801"/>
      <c r="I3" s="801"/>
      <c r="J3" s="802" t="s">
        <v>22</v>
      </c>
      <c r="K3" s="802"/>
      <c r="L3" s="803"/>
      <c r="N3" s="798" t="s">
        <v>166</v>
      </c>
      <c r="O3" s="799"/>
      <c r="P3" s="799"/>
      <c r="Q3" s="800" t="s">
        <v>171</v>
      </c>
      <c r="R3" s="800"/>
      <c r="S3" s="800"/>
      <c r="T3" s="801" t="s">
        <v>64</v>
      </c>
      <c r="U3" s="801"/>
      <c r="V3" s="801"/>
      <c r="W3" s="802" t="s">
        <v>22</v>
      </c>
      <c r="X3" s="802"/>
      <c r="Y3" s="803"/>
    </row>
    <row r="4" spans="1:25" ht="20.25" customHeight="1">
      <c r="A4" s="804" t="s">
        <v>164</v>
      </c>
      <c r="B4" s="806" t="s">
        <v>165</v>
      </c>
      <c r="C4" s="806" t="s">
        <v>55</v>
      </c>
      <c r="D4" s="792" t="s">
        <v>67</v>
      </c>
      <c r="E4" s="792"/>
      <c r="F4" s="790" t="s">
        <v>68</v>
      </c>
      <c r="G4" s="792" t="s">
        <v>67</v>
      </c>
      <c r="H4" s="792"/>
      <c r="I4" s="790" t="s">
        <v>68</v>
      </c>
      <c r="J4" s="792" t="s">
        <v>67</v>
      </c>
      <c r="K4" s="792"/>
      <c r="L4" s="793" t="s">
        <v>68</v>
      </c>
      <c r="N4" s="804" t="s">
        <v>164</v>
      </c>
      <c r="O4" s="806" t="s">
        <v>165</v>
      </c>
      <c r="P4" s="806" t="s">
        <v>55</v>
      </c>
      <c r="Q4" s="792" t="s">
        <v>67</v>
      </c>
      <c r="R4" s="792"/>
      <c r="S4" s="790" t="s">
        <v>68</v>
      </c>
      <c r="T4" s="792" t="s">
        <v>67</v>
      </c>
      <c r="U4" s="792"/>
      <c r="V4" s="790" t="s">
        <v>68</v>
      </c>
      <c r="W4" s="792" t="s">
        <v>67</v>
      </c>
      <c r="X4" s="792"/>
      <c r="Y4" s="793" t="s">
        <v>68</v>
      </c>
    </row>
    <row r="5" spans="1:25" ht="18.75" customHeight="1">
      <c r="A5" s="805"/>
      <c r="B5" s="807"/>
      <c r="C5" s="807"/>
      <c r="D5" s="395" t="s">
        <v>23</v>
      </c>
      <c r="E5" s="396" t="s">
        <v>24</v>
      </c>
      <c r="F5" s="791"/>
      <c r="G5" s="395" t="s">
        <v>23</v>
      </c>
      <c r="H5" s="396" t="s">
        <v>24</v>
      </c>
      <c r="I5" s="791"/>
      <c r="J5" s="395" t="s">
        <v>23</v>
      </c>
      <c r="K5" s="396" t="s">
        <v>24</v>
      </c>
      <c r="L5" s="794"/>
      <c r="N5" s="805"/>
      <c r="O5" s="807"/>
      <c r="P5" s="807"/>
      <c r="Q5" s="395" t="s">
        <v>23</v>
      </c>
      <c r="R5" s="396" t="s">
        <v>24</v>
      </c>
      <c r="S5" s="791"/>
      <c r="T5" s="395" t="s">
        <v>23</v>
      </c>
      <c r="U5" s="396" t="s">
        <v>24</v>
      </c>
      <c r="V5" s="791"/>
      <c r="W5" s="395" t="s">
        <v>23</v>
      </c>
      <c r="X5" s="396" t="s">
        <v>24</v>
      </c>
      <c r="Y5" s="794"/>
    </row>
    <row r="6" spans="1:25" ht="21" customHeight="1">
      <c r="A6" s="795" t="s">
        <v>167</v>
      </c>
      <c r="B6" s="402" t="s">
        <v>138</v>
      </c>
      <c r="C6" s="394" t="s">
        <v>168</v>
      </c>
      <c r="D6" s="386">
        <v>32.015000000000001</v>
      </c>
      <c r="E6" s="149">
        <f>D6/$D$42*100</f>
        <v>1.3619944209917734</v>
      </c>
      <c r="F6" s="421">
        <v>13.157256147194399</v>
      </c>
      <c r="G6" s="386">
        <v>11.567</v>
      </c>
      <c r="H6" s="149">
        <f>G6/$G$42*100</f>
        <v>1.0633368940303474</v>
      </c>
      <c r="I6" s="429">
        <v>27.633006543661701</v>
      </c>
      <c r="J6" s="386">
        <v>20.448</v>
      </c>
      <c r="K6" s="149">
        <f>J6/$J$42*100</f>
        <v>1.619265201398485</v>
      </c>
      <c r="L6" s="430">
        <v>13.340000082254001</v>
      </c>
      <c r="N6" s="795" t="s">
        <v>167</v>
      </c>
      <c r="O6" s="402" t="s">
        <v>138</v>
      </c>
      <c r="P6" s="394" t="s">
        <v>168</v>
      </c>
      <c r="Q6" s="386">
        <v>23.396999999999998</v>
      </c>
      <c r="R6" s="149">
        <f>Q6/$Q$42*100</f>
        <v>1.2395078628780187</v>
      </c>
      <c r="S6" s="421">
        <v>13.4432079438713</v>
      </c>
      <c r="T6" s="386">
        <v>4.7030000000000003</v>
      </c>
      <c r="U6" s="149">
        <f>T6/$T$42*100</f>
        <v>0.67794215796931601</v>
      </c>
      <c r="V6" s="429">
        <v>29.227286415322698</v>
      </c>
      <c r="W6" s="386">
        <v>18.693999999999999</v>
      </c>
      <c r="X6" s="149">
        <f>W6/$W$42*100</f>
        <v>1.5658098295734855</v>
      </c>
      <c r="Y6" s="430">
        <v>14.0857259141497</v>
      </c>
    </row>
    <row r="7" spans="1:25" ht="19.5" customHeight="1">
      <c r="A7" s="796"/>
      <c r="B7" s="403" t="s">
        <v>137</v>
      </c>
      <c r="C7" s="387" t="s">
        <v>169</v>
      </c>
      <c r="D7" s="389">
        <v>1.2070000000000001</v>
      </c>
      <c r="E7" s="152">
        <f>D7/$D$42*100</f>
        <v>5.1348657383634887E-2</v>
      </c>
      <c r="F7" s="422">
        <v>39.880573023192099</v>
      </c>
      <c r="G7" s="389">
        <v>0.624</v>
      </c>
      <c r="H7" s="152">
        <f t="shared" ref="H7:H41" si="0">G7/$G$42*100</f>
        <v>5.7363380468136674E-2</v>
      </c>
      <c r="I7" s="422">
        <v>61.208393612267201</v>
      </c>
      <c r="J7" s="389">
        <v>0.58299999999999996</v>
      </c>
      <c r="K7" s="152">
        <f t="shared" ref="K7:K41" si="1">J7/$J$42*100</f>
        <v>4.6167430184630119E-2</v>
      </c>
      <c r="L7" s="431">
        <v>50.330616356792703</v>
      </c>
      <c r="N7" s="796"/>
      <c r="O7" s="403" t="s">
        <v>137</v>
      </c>
      <c r="P7" s="387" t="s">
        <v>169</v>
      </c>
      <c r="Q7" s="389">
        <v>0.46800000000000003</v>
      </c>
      <c r="R7" s="152">
        <f t="shared" ref="R7:R41" si="2">Q7/$Q$42*100</f>
        <v>2.4793335890366839E-2</v>
      </c>
      <c r="S7" s="422">
        <v>57.704037348470997</v>
      </c>
      <c r="T7" s="389">
        <v>0</v>
      </c>
      <c r="U7" s="152">
        <f t="shared" ref="U7:U41" si="3">T7/$T$42*100</f>
        <v>0</v>
      </c>
      <c r="V7" s="422" t="s">
        <v>437</v>
      </c>
      <c r="W7" s="389">
        <v>0.46800000000000003</v>
      </c>
      <c r="X7" s="152">
        <f t="shared" ref="X7:X41" si="4">W7/$W$42*100</f>
        <v>3.9199689752882814E-2</v>
      </c>
      <c r="Y7" s="431">
        <v>57.704037348470997</v>
      </c>
    </row>
    <row r="8" spans="1:25" ht="19.5" customHeight="1">
      <c r="A8" s="796"/>
      <c r="B8" s="404" t="s">
        <v>139</v>
      </c>
      <c r="C8" s="390" t="s">
        <v>170</v>
      </c>
      <c r="D8" s="392">
        <v>2.35</v>
      </c>
      <c r="E8" s="393">
        <f>D8/$D$42*100</f>
        <v>9.9974602196803625E-2</v>
      </c>
      <c r="F8" s="423">
        <v>28.106269394062199</v>
      </c>
      <c r="G8" s="392">
        <v>0.79</v>
      </c>
      <c r="H8" s="393">
        <f t="shared" si="0"/>
        <v>7.2623510528570467E-2</v>
      </c>
      <c r="I8" s="423">
        <v>42.441017727799199</v>
      </c>
      <c r="J8" s="392">
        <v>1.56</v>
      </c>
      <c r="K8" s="393">
        <f t="shared" si="1"/>
        <v>0.12353549071702058</v>
      </c>
      <c r="L8" s="432">
        <v>37.409775727022797</v>
      </c>
      <c r="N8" s="796"/>
      <c r="O8" s="404" t="s">
        <v>139</v>
      </c>
      <c r="P8" s="390" t="s">
        <v>170</v>
      </c>
      <c r="Q8" s="392">
        <v>1.8819999999999999</v>
      </c>
      <c r="R8" s="393">
        <f t="shared" si="2"/>
        <v>9.9703115695876893E-2</v>
      </c>
      <c r="S8" s="423">
        <v>32.010725026630503</v>
      </c>
      <c r="T8" s="392">
        <v>0.63400000000000001</v>
      </c>
      <c r="U8" s="393">
        <f t="shared" si="3"/>
        <v>9.1391734669901414E-2</v>
      </c>
      <c r="V8" s="423">
        <v>46.807048166394701</v>
      </c>
      <c r="W8" s="392">
        <v>1.248</v>
      </c>
      <c r="X8" s="393">
        <f t="shared" si="4"/>
        <v>0.1045325060076875</v>
      </c>
      <c r="Y8" s="432">
        <v>43.278864835201198</v>
      </c>
    </row>
    <row r="9" spans="1:25" ht="19.5" customHeight="1">
      <c r="A9" s="797"/>
      <c r="B9" s="416"/>
      <c r="C9" s="417" t="s">
        <v>171</v>
      </c>
      <c r="D9" s="418">
        <v>35.572000000000003</v>
      </c>
      <c r="E9" s="419">
        <f>D9/$D$42*100</f>
        <v>1.5133176805722122</v>
      </c>
      <c r="F9" s="424">
        <v>13.212035477709</v>
      </c>
      <c r="G9" s="418">
        <v>12.981</v>
      </c>
      <c r="H9" s="419">
        <f t="shared" si="0"/>
        <v>1.1933237850270546</v>
      </c>
      <c r="I9" s="424">
        <v>26.865111482303199</v>
      </c>
      <c r="J9" s="418">
        <v>22.591000000000001</v>
      </c>
      <c r="K9" s="419">
        <f t="shared" si="1"/>
        <v>1.7889681223001359</v>
      </c>
      <c r="L9" s="433">
        <v>13.2867300522616</v>
      </c>
      <c r="N9" s="797"/>
      <c r="O9" s="416"/>
      <c r="P9" s="417" t="s">
        <v>171</v>
      </c>
      <c r="Q9" s="418">
        <v>25.747</v>
      </c>
      <c r="R9" s="419">
        <f t="shared" si="2"/>
        <v>1.3640043144642626</v>
      </c>
      <c r="S9" s="424">
        <v>13.397831703109899</v>
      </c>
      <c r="T9" s="418">
        <v>5.3369999999999997</v>
      </c>
      <c r="U9" s="419">
        <f t="shared" si="3"/>
        <v>0.76933389263921736</v>
      </c>
      <c r="V9" s="424">
        <v>26.706220980406101</v>
      </c>
      <c r="W9" s="418">
        <v>20.41</v>
      </c>
      <c r="X9" s="419">
        <f t="shared" si="4"/>
        <v>1.7095420253340561</v>
      </c>
      <c r="Y9" s="433">
        <v>14.1312476261726</v>
      </c>
    </row>
    <row r="10" spans="1:25" ht="19.5" customHeight="1">
      <c r="A10" s="788" t="s">
        <v>332</v>
      </c>
      <c r="B10" s="385" t="s">
        <v>141</v>
      </c>
      <c r="C10" s="394" t="s">
        <v>172</v>
      </c>
      <c r="D10" s="386">
        <v>3.2120000000000002</v>
      </c>
      <c r="E10" s="149">
        <f t="shared" ref="E10:E41" si="5">D10/$D$42*100</f>
        <v>0.13664613713026946</v>
      </c>
      <c r="F10" s="421">
        <v>27.667475817181401</v>
      </c>
      <c r="G10" s="386">
        <v>2.34</v>
      </c>
      <c r="H10" s="149">
        <f t="shared" si="0"/>
        <v>0.21511267675551252</v>
      </c>
      <c r="I10" s="421">
        <v>33.4156590307717</v>
      </c>
      <c r="J10" s="386">
        <v>0.873</v>
      </c>
      <c r="K10" s="149">
        <f t="shared" si="1"/>
        <v>6.9132361151255733E-2</v>
      </c>
      <c r="L10" s="430">
        <v>48.464905870358898</v>
      </c>
      <c r="N10" s="788" t="s">
        <v>332</v>
      </c>
      <c r="O10" s="385" t="s">
        <v>141</v>
      </c>
      <c r="P10" s="394" t="s">
        <v>172</v>
      </c>
      <c r="Q10" s="386">
        <v>0.98</v>
      </c>
      <c r="R10" s="149">
        <f t="shared" si="2"/>
        <v>5.191766917213568E-2</v>
      </c>
      <c r="S10" s="421">
        <v>42.711944443820201</v>
      </c>
      <c r="T10" s="386">
        <v>0.41899999999999998</v>
      </c>
      <c r="U10" s="149">
        <f t="shared" si="3"/>
        <v>6.0399269442726645E-2</v>
      </c>
      <c r="V10" s="421">
        <v>72.992315950995007</v>
      </c>
      <c r="W10" s="386">
        <v>0.56100000000000005</v>
      </c>
      <c r="X10" s="149">
        <f t="shared" si="4"/>
        <v>4.6989371690955684E-2</v>
      </c>
      <c r="Y10" s="430">
        <v>50.933862585221299</v>
      </c>
    </row>
    <row r="11" spans="1:25" ht="19.5" customHeight="1">
      <c r="A11" s="738"/>
      <c r="B11" s="391" t="s">
        <v>140</v>
      </c>
      <c r="C11" s="390" t="s">
        <v>173</v>
      </c>
      <c r="D11" s="392">
        <v>4.12</v>
      </c>
      <c r="E11" s="393">
        <f t="shared" si="5"/>
        <v>0.17527462172375782</v>
      </c>
      <c r="F11" s="423">
        <v>28.181287279983401</v>
      </c>
      <c r="G11" s="392">
        <v>3.4319999999999999</v>
      </c>
      <c r="H11" s="393">
        <f t="shared" si="0"/>
        <v>0.31549859257475166</v>
      </c>
      <c r="I11" s="423">
        <v>31.149556954228299</v>
      </c>
      <c r="J11" s="392">
        <v>0.68799999999999994</v>
      </c>
      <c r="K11" s="393">
        <f t="shared" si="1"/>
        <v>5.4482318982891124E-2</v>
      </c>
      <c r="L11" s="432">
        <v>43.947298799252998</v>
      </c>
      <c r="N11" s="738"/>
      <c r="O11" s="391" t="s">
        <v>140</v>
      </c>
      <c r="P11" s="390" t="s">
        <v>173</v>
      </c>
      <c r="Q11" s="392">
        <v>1.9359999999999999</v>
      </c>
      <c r="R11" s="393">
        <f t="shared" si="2"/>
        <v>0.10256388522168844</v>
      </c>
      <c r="S11" s="423">
        <v>42.771833357936799</v>
      </c>
      <c r="T11" s="392">
        <v>1.4039999999999999</v>
      </c>
      <c r="U11" s="393">
        <f t="shared" si="3"/>
        <v>0.20238800548350405</v>
      </c>
      <c r="V11" s="423">
        <v>55.560147771387697</v>
      </c>
      <c r="W11" s="392">
        <v>0.53200000000000003</v>
      </c>
      <c r="X11" s="393">
        <f t="shared" si="4"/>
        <v>4.456033108661038E-2</v>
      </c>
      <c r="Y11" s="432">
        <v>52.199221778824302</v>
      </c>
    </row>
    <row r="12" spans="1:25" ht="19.5" customHeight="1">
      <c r="A12" s="789"/>
      <c r="B12" s="416"/>
      <c r="C12" s="417" t="s">
        <v>171</v>
      </c>
      <c r="D12" s="418">
        <v>7.3319999999999999</v>
      </c>
      <c r="E12" s="419">
        <f t="shared" si="5"/>
        <v>0.31192075885402726</v>
      </c>
      <c r="F12" s="424">
        <v>20.7898468838691</v>
      </c>
      <c r="G12" s="418">
        <v>5.7720000000000002</v>
      </c>
      <c r="H12" s="419">
        <f t="shared" si="0"/>
        <v>0.53061126933026415</v>
      </c>
      <c r="I12" s="424">
        <v>23.879332110530299</v>
      </c>
      <c r="J12" s="418">
        <v>1.56</v>
      </c>
      <c r="K12" s="419">
        <f t="shared" si="1"/>
        <v>0.12353549071702058</v>
      </c>
      <c r="L12" s="433">
        <v>33.300773278615502</v>
      </c>
      <c r="N12" s="789"/>
      <c r="O12" s="416"/>
      <c r="P12" s="417" t="s">
        <v>171</v>
      </c>
      <c r="Q12" s="418">
        <v>2.9159999999999999</v>
      </c>
      <c r="R12" s="419">
        <f t="shared" si="2"/>
        <v>0.15448155439382411</v>
      </c>
      <c r="S12" s="424">
        <v>32.261861560780602</v>
      </c>
      <c r="T12" s="418">
        <v>1.8240000000000001</v>
      </c>
      <c r="U12" s="419">
        <f t="shared" si="3"/>
        <v>0.26293142592728735</v>
      </c>
      <c r="V12" s="424">
        <v>45.958038607833501</v>
      </c>
      <c r="W12" s="418">
        <v>1.0920000000000001</v>
      </c>
      <c r="X12" s="419">
        <f t="shared" si="4"/>
        <v>9.1465942756726579E-2</v>
      </c>
      <c r="Y12" s="433">
        <v>36.4451575951298</v>
      </c>
    </row>
    <row r="13" spans="1:25" ht="19.5" customHeight="1">
      <c r="A13" s="788" t="s">
        <v>179</v>
      </c>
      <c r="B13" s="385" t="s">
        <v>144</v>
      </c>
      <c r="C13" s="394" t="s">
        <v>174</v>
      </c>
      <c r="D13" s="386">
        <v>197.584</v>
      </c>
      <c r="E13" s="149">
        <f t="shared" si="5"/>
        <v>8.4056943831715945</v>
      </c>
      <c r="F13" s="421">
        <v>3.8899344645416498</v>
      </c>
      <c r="G13" s="386">
        <v>105.667</v>
      </c>
      <c r="H13" s="149">
        <f t="shared" si="0"/>
        <v>9.7138082114208295</v>
      </c>
      <c r="I13" s="421">
        <v>5.6280700020523398</v>
      </c>
      <c r="J13" s="386">
        <v>91.917000000000002</v>
      </c>
      <c r="K13" s="149">
        <f t="shared" si="1"/>
        <v>7.2788536539976798</v>
      </c>
      <c r="L13" s="430">
        <v>5.4981517411135403</v>
      </c>
      <c r="N13" s="788" t="s">
        <v>179</v>
      </c>
      <c r="O13" s="385" t="s">
        <v>144</v>
      </c>
      <c r="P13" s="394" t="s">
        <v>174</v>
      </c>
      <c r="Q13" s="386">
        <v>158.947</v>
      </c>
      <c r="R13" s="149">
        <f t="shared" si="2"/>
        <v>8.4205691447994386</v>
      </c>
      <c r="S13" s="421">
        <v>4.3389144905227699</v>
      </c>
      <c r="T13" s="386">
        <v>71.709000000000003</v>
      </c>
      <c r="U13" s="149">
        <f t="shared" si="3"/>
        <v>10.336924134769655</v>
      </c>
      <c r="V13" s="421">
        <v>6.9693865421098602</v>
      </c>
      <c r="W13" s="386">
        <v>87.236999999999995</v>
      </c>
      <c r="X13" s="149">
        <f t="shared" si="4"/>
        <v>7.3069729379748667</v>
      </c>
      <c r="Y13" s="430">
        <v>5.5849952068436099</v>
      </c>
    </row>
    <row r="14" spans="1:25" ht="19.5" customHeight="1">
      <c r="A14" s="738"/>
      <c r="B14" s="388" t="s">
        <v>142</v>
      </c>
      <c r="C14" s="387" t="s">
        <v>175</v>
      </c>
      <c r="D14" s="389">
        <v>69.117999999999995</v>
      </c>
      <c r="E14" s="152">
        <f t="shared" si="5"/>
        <v>2.9404444913356049</v>
      </c>
      <c r="F14" s="422">
        <v>7.3714634796851204</v>
      </c>
      <c r="G14" s="389">
        <v>33.212000000000003</v>
      </c>
      <c r="H14" s="152">
        <f t="shared" si="0"/>
        <v>3.0531291540188388</v>
      </c>
      <c r="I14" s="422">
        <v>10.7187615967919</v>
      </c>
      <c r="J14" s="389">
        <v>35.906999999999996</v>
      </c>
      <c r="K14" s="152">
        <f t="shared" si="1"/>
        <v>2.8434544007538829</v>
      </c>
      <c r="L14" s="431">
        <v>9.1813217821464495</v>
      </c>
      <c r="N14" s="738"/>
      <c r="O14" s="388" t="s">
        <v>142</v>
      </c>
      <c r="P14" s="387" t="s">
        <v>175</v>
      </c>
      <c r="Q14" s="389">
        <v>59.866999999999997</v>
      </c>
      <c r="R14" s="152">
        <f t="shared" si="2"/>
        <v>3.171586837069639</v>
      </c>
      <c r="S14" s="422">
        <v>7.8882120338861998</v>
      </c>
      <c r="T14" s="389">
        <v>24.428000000000001</v>
      </c>
      <c r="U14" s="152">
        <f t="shared" si="3"/>
        <v>3.5213206538112809</v>
      </c>
      <c r="V14" s="422">
        <v>12.2422251665599</v>
      </c>
      <c r="W14" s="389">
        <v>35.438000000000002</v>
      </c>
      <c r="X14" s="152">
        <f t="shared" si="4"/>
        <v>2.9682876185099598</v>
      </c>
      <c r="Y14" s="431">
        <v>9.2115559015225497</v>
      </c>
    </row>
    <row r="15" spans="1:25" ht="19.5" customHeight="1">
      <c r="A15" s="738"/>
      <c r="B15" s="388" t="s">
        <v>146</v>
      </c>
      <c r="C15" s="387" t="s">
        <v>176</v>
      </c>
      <c r="D15" s="389">
        <v>49.674999999999997</v>
      </c>
      <c r="E15" s="152">
        <f t="shared" si="5"/>
        <v>2.1132929209047742</v>
      </c>
      <c r="F15" s="422">
        <v>7.5277079875705999</v>
      </c>
      <c r="G15" s="389">
        <v>33.960999999999999</v>
      </c>
      <c r="H15" s="152">
        <f t="shared" si="0"/>
        <v>3.12198359627947</v>
      </c>
      <c r="I15" s="422">
        <v>8.9094267682583901</v>
      </c>
      <c r="J15" s="389">
        <v>15.712999999999999</v>
      </c>
      <c r="K15" s="152">
        <f t="shared" si="1"/>
        <v>1.2443033113054769</v>
      </c>
      <c r="L15" s="431">
        <v>13.4986828582767</v>
      </c>
      <c r="N15" s="738"/>
      <c r="O15" s="388" t="s">
        <v>146</v>
      </c>
      <c r="P15" s="387" t="s">
        <v>176</v>
      </c>
      <c r="Q15" s="389">
        <v>33.43</v>
      </c>
      <c r="R15" s="152">
        <f t="shared" si="2"/>
        <v>1.7710282453311181</v>
      </c>
      <c r="S15" s="422">
        <v>8.5698089596960099</v>
      </c>
      <c r="T15" s="389">
        <v>19.588999999999999</v>
      </c>
      <c r="U15" s="152">
        <f t="shared" si="3"/>
        <v>2.8237739596982632</v>
      </c>
      <c r="V15" s="422">
        <v>11.5112229670594</v>
      </c>
      <c r="W15" s="389">
        <v>13.840999999999999</v>
      </c>
      <c r="X15" s="152">
        <f t="shared" si="4"/>
        <v>1.1593224484394251</v>
      </c>
      <c r="Y15" s="431">
        <v>13.2063989841813</v>
      </c>
    </row>
    <row r="16" spans="1:25" ht="19.5" customHeight="1">
      <c r="A16" s="738"/>
      <c r="B16" s="388" t="s">
        <v>145</v>
      </c>
      <c r="C16" s="387" t="s">
        <v>177</v>
      </c>
      <c r="D16" s="389">
        <v>133.17699999999999</v>
      </c>
      <c r="E16" s="152">
        <f t="shared" si="5"/>
        <v>5.665667062452644</v>
      </c>
      <c r="F16" s="422">
        <v>5.5420523421712602</v>
      </c>
      <c r="G16" s="389">
        <v>86.793000000000006</v>
      </c>
      <c r="H16" s="152">
        <f t="shared" si="0"/>
        <v>7.9787498092483755</v>
      </c>
      <c r="I16" s="422">
        <v>7.1766656415978503</v>
      </c>
      <c r="J16" s="389">
        <v>46.384</v>
      </c>
      <c r="K16" s="152">
        <f t="shared" si="1"/>
        <v>3.6731219239860788</v>
      </c>
      <c r="L16" s="431">
        <v>7.9391252996108799</v>
      </c>
      <c r="N16" s="738"/>
      <c r="O16" s="388" t="s">
        <v>145</v>
      </c>
      <c r="P16" s="387" t="s">
        <v>177</v>
      </c>
      <c r="Q16" s="389">
        <v>93.853999999999999</v>
      </c>
      <c r="R16" s="152">
        <f t="shared" si="2"/>
        <v>4.9721233902873694</v>
      </c>
      <c r="S16" s="422">
        <v>6.2603390517533599</v>
      </c>
      <c r="T16" s="389">
        <v>52.247</v>
      </c>
      <c r="U16" s="152">
        <f t="shared" si="3"/>
        <v>7.5314573522055825</v>
      </c>
      <c r="V16" s="422">
        <v>8.5536265460465906</v>
      </c>
      <c r="W16" s="389">
        <v>41.606000000000002</v>
      </c>
      <c r="X16" s="152">
        <f t="shared" si="4"/>
        <v>3.4849194270479535</v>
      </c>
      <c r="Y16" s="431">
        <v>8.1857476028490392</v>
      </c>
    </row>
    <row r="17" spans="1:25" ht="19.5" customHeight="1">
      <c r="A17" s="738"/>
      <c r="B17" s="391" t="s">
        <v>143</v>
      </c>
      <c r="C17" s="390" t="s">
        <v>178</v>
      </c>
      <c r="D17" s="392">
        <v>64.042000000000002</v>
      </c>
      <c r="E17" s="393">
        <f t="shared" si="5"/>
        <v>2.7244993505905093</v>
      </c>
      <c r="F17" s="423">
        <v>8.8233196978682393</v>
      </c>
      <c r="G17" s="392">
        <v>43.841999999999999</v>
      </c>
      <c r="H17" s="393">
        <f t="shared" si="0"/>
        <v>4.0303290488526402</v>
      </c>
      <c r="I17" s="423">
        <v>10.836417517198001</v>
      </c>
      <c r="J17" s="392">
        <v>20.2</v>
      </c>
      <c r="K17" s="393">
        <f t="shared" si="1"/>
        <v>1.5996262259511638</v>
      </c>
      <c r="L17" s="432">
        <v>14.3022493655502</v>
      </c>
      <c r="N17" s="738"/>
      <c r="O17" s="391" t="s">
        <v>143</v>
      </c>
      <c r="P17" s="390" t="s">
        <v>178</v>
      </c>
      <c r="Q17" s="392">
        <v>46.323</v>
      </c>
      <c r="R17" s="393">
        <f t="shared" si="2"/>
        <v>2.454063458225348</v>
      </c>
      <c r="S17" s="423">
        <v>9.8470478936470407</v>
      </c>
      <c r="T17" s="392">
        <v>27.3</v>
      </c>
      <c r="U17" s="393">
        <f t="shared" si="3"/>
        <v>3.9353223288459129</v>
      </c>
      <c r="V17" s="423">
        <v>12.748909025851299</v>
      </c>
      <c r="W17" s="392">
        <v>19.023</v>
      </c>
      <c r="X17" s="393">
        <f t="shared" si="4"/>
        <v>1.5933668764296791</v>
      </c>
      <c r="Y17" s="432">
        <v>14.7369636659056</v>
      </c>
    </row>
    <row r="18" spans="1:25" ht="19.5" customHeight="1">
      <c r="A18" s="789"/>
      <c r="B18" s="401"/>
      <c r="C18" s="417" t="s">
        <v>171</v>
      </c>
      <c r="D18" s="418">
        <v>513.596</v>
      </c>
      <c r="E18" s="419">
        <f t="shared" si="5"/>
        <v>21.849598208455127</v>
      </c>
      <c r="F18" s="424">
        <v>3.2190462941576099</v>
      </c>
      <c r="G18" s="418">
        <v>303.47500000000002</v>
      </c>
      <c r="H18" s="419">
        <f t="shared" si="0"/>
        <v>27.897999819820157</v>
      </c>
      <c r="I18" s="424">
        <v>4.4591069895645301</v>
      </c>
      <c r="J18" s="418">
        <v>210.12100000000001</v>
      </c>
      <c r="K18" s="419">
        <f t="shared" si="1"/>
        <v>16.639359515994283</v>
      </c>
      <c r="L18" s="433">
        <v>4.67317941214296</v>
      </c>
      <c r="N18" s="789"/>
      <c r="O18" s="401"/>
      <c r="P18" s="417" t="s">
        <v>171</v>
      </c>
      <c r="Q18" s="418">
        <v>392.42</v>
      </c>
      <c r="R18" s="419">
        <f t="shared" si="2"/>
        <v>20.789318098499475</v>
      </c>
      <c r="S18" s="424">
        <v>3.5848781795073799</v>
      </c>
      <c r="T18" s="418">
        <v>195.273</v>
      </c>
      <c r="U18" s="419">
        <f t="shared" si="3"/>
        <v>28.148798429330689</v>
      </c>
      <c r="V18" s="424">
        <v>5.32472778342719</v>
      </c>
      <c r="W18" s="418">
        <v>197.14699999999999</v>
      </c>
      <c r="X18" s="419">
        <f t="shared" si="4"/>
        <v>16.513036828443564</v>
      </c>
      <c r="Y18" s="433">
        <v>4.6536525338865902</v>
      </c>
    </row>
    <row r="19" spans="1:25" ht="19.5" customHeight="1">
      <c r="A19" s="788" t="s">
        <v>333</v>
      </c>
      <c r="B19" s="385" t="s">
        <v>148</v>
      </c>
      <c r="C19" s="394" t="s">
        <v>180</v>
      </c>
      <c r="D19" s="386">
        <v>275.42500000000001</v>
      </c>
      <c r="E19" s="149">
        <f t="shared" si="5"/>
        <v>11.717236089384951</v>
      </c>
      <c r="F19" s="421">
        <v>3.5916438617726199</v>
      </c>
      <c r="G19" s="386">
        <v>88.156000000000006</v>
      </c>
      <c r="H19" s="149">
        <f t="shared" si="0"/>
        <v>8.1040483470337445</v>
      </c>
      <c r="I19" s="421">
        <v>6.9386333806099501</v>
      </c>
      <c r="J19" s="386">
        <v>187.27</v>
      </c>
      <c r="K19" s="149">
        <f t="shared" si="1"/>
        <v>14.829802145241311</v>
      </c>
      <c r="L19" s="430">
        <v>4.1271291842016202</v>
      </c>
      <c r="N19" s="788" t="s">
        <v>333</v>
      </c>
      <c r="O19" s="385" t="s">
        <v>148</v>
      </c>
      <c r="P19" s="394" t="s">
        <v>180</v>
      </c>
      <c r="Q19" s="386">
        <v>247.88</v>
      </c>
      <c r="R19" s="149">
        <f t="shared" si="2"/>
        <v>13.13199166774387</v>
      </c>
      <c r="S19" s="421">
        <v>3.7265402202849498</v>
      </c>
      <c r="T19" s="386">
        <v>64.524000000000001</v>
      </c>
      <c r="U19" s="149">
        <f t="shared" si="3"/>
        <v>9.3011991921777906</v>
      </c>
      <c r="V19" s="421">
        <v>8.0861273289348095</v>
      </c>
      <c r="W19" s="386">
        <v>183.35599999999999</v>
      </c>
      <c r="X19" s="149">
        <f t="shared" si="4"/>
        <v>15.357902381046113</v>
      </c>
      <c r="Y19" s="430">
        <v>4.1167591540359902</v>
      </c>
    </row>
    <row r="20" spans="1:25" ht="19.5" customHeight="1">
      <c r="A20" s="738"/>
      <c r="B20" s="405" t="s">
        <v>147</v>
      </c>
      <c r="C20" s="406" t="s">
        <v>181</v>
      </c>
      <c r="D20" s="407">
        <v>220.21899999999999</v>
      </c>
      <c r="E20" s="408">
        <f t="shared" si="5"/>
        <v>9.368641243054423</v>
      </c>
      <c r="F20" s="425">
        <v>5.3321026889096501</v>
      </c>
      <c r="G20" s="407">
        <v>65.522000000000006</v>
      </c>
      <c r="H20" s="408">
        <f t="shared" si="0"/>
        <v>6.0233388061430304</v>
      </c>
      <c r="I20" s="425">
        <v>10.853177422228701</v>
      </c>
      <c r="J20" s="407">
        <v>154.697</v>
      </c>
      <c r="K20" s="408">
        <f t="shared" si="1"/>
        <v>12.250365261186495</v>
      </c>
      <c r="L20" s="434">
        <v>5.7857018600858003</v>
      </c>
      <c r="N20" s="738"/>
      <c r="O20" s="405" t="s">
        <v>147</v>
      </c>
      <c r="P20" s="406" t="s">
        <v>181</v>
      </c>
      <c r="Q20" s="407">
        <v>187.88200000000001</v>
      </c>
      <c r="R20" s="408">
        <f t="shared" si="2"/>
        <v>9.9534648157134651</v>
      </c>
      <c r="S20" s="425">
        <v>5.6067563259351196</v>
      </c>
      <c r="T20" s="407">
        <v>42.856000000000002</v>
      </c>
      <c r="U20" s="408">
        <f t="shared" si="3"/>
        <v>6.1777353012828007</v>
      </c>
      <c r="V20" s="425">
        <v>12.5428085548299</v>
      </c>
      <c r="W20" s="407">
        <v>145.02600000000001</v>
      </c>
      <c r="X20" s="408">
        <f t="shared" si="4"/>
        <v>12.147380782268339</v>
      </c>
      <c r="Y20" s="434">
        <v>5.9289735065056597</v>
      </c>
    </row>
    <row r="21" spans="1:25" ht="19.5" customHeight="1">
      <c r="A21" s="789"/>
      <c r="B21" s="401"/>
      <c r="C21" s="417" t="s">
        <v>171</v>
      </c>
      <c r="D21" s="418">
        <v>495.64400000000001</v>
      </c>
      <c r="E21" s="419">
        <f t="shared" si="5"/>
        <v>21.085877332439374</v>
      </c>
      <c r="F21" s="424">
        <v>2.9971410128945402</v>
      </c>
      <c r="G21" s="418">
        <v>153.678</v>
      </c>
      <c r="H21" s="419">
        <f t="shared" si="0"/>
        <v>14.127387153176773</v>
      </c>
      <c r="I21" s="424">
        <v>6.2953469283658201</v>
      </c>
      <c r="J21" s="418">
        <v>341.96600000000001</v>
      </c>
      <c r="K21" s="419">
        <f t="shared" si="1"/>
        <v>27.08008821701068</v>
      </c>
      <c r="L21" s="433">
        <v>3.3803123958322701</v>
      </c>
      <c r="N21" s="789"/>
      <c r="O21" s="401"/>
      <c r="P21" s="417" t="s">
        <v>171</v>
      </c>
      <c r="Q21" s="418">
        <v>435.762</v>
      </c>
      <c r="R21" s="419">
        <f t="shared" si="2"/>
        <v>23.085456483457335</v>
      </c>
      <c r="S21" s="424">
        <v>3.1506210641661601</v>
      </c>
      <c r="T21" s="418">
        <v>107.379</v>
      </c>
      <c r="U21" s="419">
        <f t="shared" si="3"/>
        <v>15.478790342459533</v>
      </c>
      <c r="V21" s="424">
        <v>7.3109399817609004</v>
      </c>
      <c r="W21" s="418">
        <v>328.38299999999998</v>
      </c>
      <c r="X21" s="419">
        <f t="shared" si="4"/>
        <v>27.505366923335288</v>
      </c>
      <c r="Y21" s="433">
        <v>3.4273933889406099</v>
      </c>
    </row>
    <row r="22" spans="1:25" ht="19.5" customHeight="1">
      <c r="A22" s="788" t="s">
        <v>182</v>
      </c>
      <c r="B22" s="385" t="s">
        <v>149</v>
      </c>
      <c r="C22" s="394" t="s">
        <v>183</v>
      </c>
      <c r="D22" s="386">
        <v>250.96700000000001</v>
      </c>
      <c r="E22" s="149">
        <f t="shared" si="5"/>
        <v>10.676734463627751</v>
      </c>
      <c r="F22" s="421">
        <v>3.86992933883996</v>
      </c>
      <c r="G22" s="386">
        <v>73.438999999999993</v>
      </c>
      <c r="H22" s="149">
        <f t="shared" si="0"/>
        <v>6.7511366958325132</v>
      </c>
      <c r="I22" s="421">
        <v>7.4887821659434399</v>
      </c>
      <c r="J22" s="386">
        <v>177.52799999999999</v>
      </c>
      <c r="K22" s="149">
        <f t="shared" si="1"/>
        <v>14.058338843596941</v>
      </c>
      <c r="L22" s="430">
        <v>4.4436640114649899</v>
      </c>
      <c r="N22" s="788" t="s">
        <v>182</v>
      </c>
      <c r="O22" s="385" t="s">
        <v>149</v>
      </c>
      <c r="P22" s="394" t="s">
        <v>183</v>
      </c>
      <c r="Q22" s="386">
        <v>221.06200000000001</v>
      </c>
      <c r="R22" s="149">
        <f t="shared" si="2"/>
        <v>11.711248757684345</v>
      </c>
      <c r="S22" s="421">
        <v>4.0498115588698802</v>
      </c>
      <c r="T22" s="386">
        <v>48.526000000000003</v>
      </c>
      <c r="U22" s="149">
        <f t="shared" si="3"/>
        <v>6.9950714772738749</v>
      </c>
      <c r="V22" s="421">
        <v>8.3382813385550492</v>
      </c>
      <c r="W22" s="386">
        <v>172.536</v>
      </c>
      <c r="X22" s="149">
        <f t="shared" si="4"/>
        <v>14.451618955562799</v>
      </c>
      <c r="Y22" s="430">
        <v>4.4986892628352697</v>
      </c>
    </row>
    <row r="23" spans="1:25" ht="19.5" customHeight="1">
      <c r="A23" s="738"/>
      <c r="B23" s="391" t="s">
        <v>150</v>
      </c>
      <c r="C23" s="390" t="s">
        <v>184</v>
      </c>
      <c r="D23" s="392">
        <v>4.7969999999999997</v>
      </c>
      <c r="E23" s="393">
        <f t="shared" si="5"/>
        <v>0.20407581563321994</v>
      </c>
      <c r="F23" s="423">
        <v>23.419833851345199</v>
      </c>
      <c r="G23" s="392">
        <v>3.0230000000000001</v>
      </c>
      <c r="H23" s="393">
        <f t="shared" si="0"/>
        <v>0.277899838389707</v>
      </c>
      <c r="I23" s="423">
        <v>33.095283494815803</v>
      </c>
      <c r="J23" s="392">
        <v>1.7729999999999999</v>
      </c>
      <c r="K23" s="393">
        <f t="shared" si="1"/>
        <v>0.14040283656492145</v>
      </c>
      <c r="L23" s="432">
        <v>29.738413606812799</v>
      </c>
      <c r="N23" s="738"/>
      <c r="O23" s="391" t="s">
        <v>150</v>
      </c>
      <c r="P23" s="390" t="s">
        <v>184</v>
      </c>
      <c r="Q23" s="392">
        <v>2.9119999999999999</v>
      </c>
      <c r="R23" s="393">
        <f t="shared" si="2"/>
        <v>0.15426964554006029</v>
      </c>
      <c r="S23" s="423">
        <v>24.215984744355499</v>
      </c>
      <c r="T23" s="392">
        <v>1.56</v>
      </c>
      <c r="U23" s="393">
        <f t="shared" si="3"/>
        <v>0.22487556164833788</v>
      </c>
      <c r="V23" s="423">
        <v>34.641186020296502</v>
      </c>
      <c r="W23" s="392">
        <v>1.3520000000000001</v>
      </c>
      <c r="X23" s="393">
        <f t="shared" si="4"/>
        <v>0.11324354817499481</v>
      </c>
      <c r="Y23" s="432">
        <v>33.514338780537301</v>
      </c>
    </row>
    <row r="24" spans="1:25" ht="19.5" customHeight="1">
      <c r="A24" s="789"/>
      <c r="B24" s="416"/>
      <c r="C24" s="417" t="s">
        <v>171</v>
      </c>
      <c r="D24" s="418">
        <v>255.76400000000001</v>
      </c>
      <c r="E24" s="419">
        <f t="shared" si="5"/>
        <v>10.88081027926097</v>
      </c>
      <c r="F24" s="424">
        <v>3.8291668829252599</v>
      </c>
      <c r="G24" s="418">
        <v>76.462000000000003</v>
      </c>
      <c r="H24" s="419">
        <f t="shared" si="0"/>
        <v>7.0290365342222216</v>
      </c>
      <c r="I24" s="424">
        <v>7.2914785635735697</v>
      </c>
      <c r="J24" s="418">
        <v>179.30199999999999</v>
      </c>
      <c r="K24" s="419">
        <f t="shared" si="1"/>
        <v>14.198820869578988</v>
      </c>
      <c r="L24" s="433">
        <v>4.4283399620261203</v>
      </c>
      <c r="N24" s="789"/>
      <c r="O24" s="416"/>
      <c r="P24" s="417" t="s">
        <v>171</v>
      </c>
      <c r="Q24" s="418">
        <v>223.97399999999999</v>
      </c>
      <c r="R24" s="419">
        <f t="shared" si="2"/>
        <v>11.865518403224403</v>
      </c>
      <c r="S24" s="424">
        <v>4.0204700618910101</v>
      </c>
      <c r="T24" s="418">
        <v>50.085999999999999</v>
      </c>
      <c r="U24" s="419">
        <f t="shared" si="3"/>
        <v>7.2199470389222116</v>
      </c>
      <c r="V24" s="424">
        <v>8.1387746561630294</v>
      </c>
      <c r="W24" s="418">
        <v>173.88800000000001</v>
      </c>
      <c r="X24" s="419">
        <f t="shared" si="4"/>
        <v>14.564862503737791</v>
      </c>
      <c r="Y24" s="433">
        <v>4.4919159035981</v>
      </c>
    </row>
    <row r="25" spans="1:25" ht="19.5" customHeight="1">
      <c r="A25" s="788" t="s">
        <v>330</v>
      </c>
      <c r="B25" s="385" t="s">
        <v>151</v>
      </c>
      <c r="C25" s="394" t="s">
        <v>185</v>
      </c>
      <c r="D25" s="386">
        <v>272.32900000000001</v>
      </c>
      <c r="E25" s="149">
        <f t="shared" si="5"/>
        <v>11.585524868788651</v>
      </c>
      <c r="F25" s="421">
        <v>4.0185617572655001</v>
      </c>
      <c r="G25" s="386">
        <v>111.105</v>
      </c>
      <c r="H25" s="149">
        <f t="shared" si="0"/>
        <v>10.213715363641546</v>
      </c>
      <c r="I25" s="421">
        <v>6.7204488386150398</v>
      </c>
      <c r="J25" s="386">
        <v>161.22399999999999</v>
      </c>
      <c r="K25" s="149">
        <f t="shared" si="1"/>
        <v>12.76723458676982</v>
      </c>
      <c r="L25" s="430">
        <v>4.8121248168265804</v>
      </c>
      <c r="N25" s="788" t="s">
        <v>330</v>
      </c>
      <c r="O25" s="385" t="s">
        <v>151</v>
      </c>
      <c r="P25" s="394" t="s">
        <v>185</v>
      </c>
      <c r="Q25" s="386">
        <v>234.345</v>
      </c>
      <c r="R25" s="149">
        <f t="shared" si="2"/>
        <v>12.414945083820546</v>
      </c>
      <c r="S25" s="421">
        <v>4.2595068563932399</v>
      </c>
      <c r="T25" s="386">
        <v>81.8</v>
      </c>
      <c r="U25" s="149">
        <f t="shared" si="3"/>
        <v>11.791551886432075</v>
      </c>
      <c r="V25" s="421">
        <v>7.5853680539092601</v>
      </c>
      <c r="W25" s="386">
        <v>152.54499999999999</v>
      </c>
      <c r="X25" s="149">
        <f t="shared" si="4"/>
        <v>12.777172378960488</v>
      </c>
      <c r="Y25" s="430">
        <v>4.85407512723026</v>
      </c>
    </row>
    <row r="26" spans="1:25" ht="19.5" customHeight="1">
      <c r="A26" s="738"/>
      <c r="B26" s="388" t="s">
        <v>154</v>
      </c>
      <c r="C26" s="387" t="s">
        <v>186</v>
      </c>
      <c r="D26" s="389">
        <v>8.5190000000000001</v>
      </c>
      <c r="E26" s="152">
        <f t="shared" si="5"/>
        <v>0.36241856855939147</v>
      </c>
      <c r="F26" s="422">
        <v>19.385282713814298</v>
      </c>
      <c r="G26" s="389">
        <v>4.2119999999999997</v>
      </c>
      <c r="H26" s="152">
        <f t="shared" si="0"/>
        <v>0.38720281815992247</v>
      </c>
      <c r="I26" s="422">
        <v>37.683294803321701</v>
      </c>
      <c r="J26" s="389">
        <v>4.3070000000000004</v>
      </c>
      <c r="K26" s="152">
        <f t="shared" si="1"/>
        <v>0.34106881956295365</v>
      </c>
      <c r="L26" s="431">
        <v>24.318600924895701</v>
      </c>
      <c r="N26" s="738"/>
      <c r="O26" s="388" t="s">
        <v>154</v>
      </c>
      <c r="P26" s="387" t="s">
        <v>186</v>
      </c>
      <c r="Q26" s="389">
        <v>5.7430000000000003</v>
      </c>
      <c r="R26" s="152">
        <f t="shared" si="2"/>
        <v>0.30424813679140333</v>
      </c>
      <c r="S26" s="422">
        <v>20.677934987693899</v>
      </c>
      <c r="T26" s="389">
        <v>2.028</v>
      </c>
      <c r="U26" s="152">
        <f t="shared" si="3"/>
        <v>0.29233823014283922</v>
      </c>
      <c r="V26" s="422">
        <v>44.526612221720001</v>
      </c>
      <c r="W26" s="389">
        <v>3.7149999999999999</v>
      </c>
      <c r="X26" s="152">
        <f t="shared" si="4"/>
        <v>0.31116847741871717</v>
      </c>
      <c r="Y26" s="431">
        <v>27.998179868392899</v>
      </c>
    </row>
    <row r="27" spans="1:25" ht="19.5" customHeight="1">
      <c r="A27" s="738"/>
      <c r="B27" s="388" t="s">
        <v>152</v>
      </c>
      <c r="C27" s="387" t="s">
        <v>187</v>
      </c>
      <c r="D27" s="389">
        <v>157.536</v>
      </c>
      <c r="E27" s="152">
        <f t="shared" si="5"/>
        <v>6.7019569922024056</v>
      </c>
      <c r="F27" s="422">
        <v>5.0748260312992803</v>
      </c>
      <c r="G27" s="389">
        <v>55.719000000000001</v>
      </c>
      <c r="H27" s="152">
        <f t="shared" si="0"/>
        <v>5.1221637761283763</v>
      </c>
      <c r="I27" s="422">
        <v>8.4546916859536108</v>
      </c>
      <c r="J27" s="389">
        <v>101.816</v>
      </c>
      <c r="K27" s="152">
        <f t="shared" si="1"/>
        <v>8.0627496941308756</v>
      </c>
      <c r="L27" s="431">
        <v>6.0745256237572098</v>
      </c>
      <c r="N27" s="738"/>
      <c r="O27" s="388" t="s">
        <v>152</v>
      </c>
      <c r="P27" s="387" t="s">
        <v>187</v>
      </c>
      <c r="Q27" s="389">
        <v>137.58600000000001</v>
      </c>
      <c r="R27" s="152">
        <f t="shared" si="2"/>
        <v>7.2889228884872033</v>
      </c>
      <c r="S27" s="422">
        <v>5.5007866791921796</v>
      </c>
      <c r="T27" s="389">
        <v>42.314999999999998</v>
      </c>
      <c r="U27" s="152">
        <f t="shared" si="3"/>
        <v>6.0997496097111643</v>
      </c>
      <c r="V27" s="422">
        <v>9.8801731616314399</v>
      </c>
      <c r="W27" s="389">
        <v>95.271000000000001</v>
      </c>
      <c r="X27" s="152">
        <f t="shared" si="4"/>
        <v>7.9799009453993559</v>
      </c>
      <c r="Y27" s="431">
        <v>6.3013905683529803</v>
      </c>
    </row>
    <row r="28" spans="1:25" ht="19.5" customHeight="1">
      <c r="A28" s="738"/>
      <c r="B28" s="405" t="s">
        <v>153</v>
      </c>
      <c r="C28" s="406" t="s">
        <v>188</v>
      </c>
      <c r="D28" s="407">
        <v>32.643999999999998</v>
      </c>
      <c r="E28" s="408">
        <f t="shared" si="5"/>
        <v>1.3887535804733859</v>
      </c>
      <c r="F28" s="425">
        <v>13.0751552395011</v>
      </c>
      <c r="G28" s="407">
        <v>13.433999999999999</v>
      </c>
      <c r="H28" s="408">
        <f t="shared" si="0"/>
        <v>1.2349673929630576</v>
      </c>
      <c r="I28" s="425">
        <v>18.4680001976466</v>
      </c>
      <c r="J28" s="407">
        <v>19.209</v>
      </c>
      <c r="K28" s="408">
        <f t="shared" si="1"/>
        <v>1.5211495135790052</v>
      </c>
      <c r="L28" s="434">
        <v>15.794445096362701</v>
      </c>
      <c r="N28" s="738"/>
      <c r="O28" s="405" t="s">
        <v>153</v>
      </c>
      <c r="P28" s="406" t="s">
        <v>188</v>
      </c>
      <c r="Q28" s="407">
        <v>25.847000000000001</v>
      </c>
      <c r="R28" s="408">
        <f t="shared" si="2"/>
        <v>1.3693020358083583</v>
      </c>
      <c r="S28" s="425">
        <v>15.4551501505325</v>
      </c>
      <c r="T28" s="407">
        <v>8.5980000000000008</v>
      </c>
      <c r="U28" s="408">
        <f t="shared" si="3"/>
        <v>1.2394103070848776</v>
      </c>
      <c r="V28" s="425">
        <v>24.499253725890899</v>
      </c>
      <c r="W28" s="407">
        <v>17.248999999999999</v>
      </c>
      <c r="X28" s="408">
        <f t="shared" si="4"/>
        <v>1.444776599460418</v>
      </c>
      <c r="Y28" s="434">
        <v>17.0603246277742</v>
      </c>
    </row>
    <row r="29" spans="1:25" ht="19.5" customHeight="1">
      <c r="A29" s="789"/>
      <c r="B29" s="401"/>
      <c r="C29" s="417" t="s">
        <v>171</v>
      </c>
      <c r="D29" s="418">
        <v>471.02699999999999</v>
      </c>
      <c r="E29" s="419">
        <f t="shared" si="5"/>
        <v>20.038611467639921</v>
      </c>
      <c r="F29" s="424">
        <v>3.0906481587389498</v>
      </c>
      <c r="G29" s="418">
        <v>184.471</v>
      </c>
      <c r="H29" s="419">
        <f t="shared" si="0"/>
        <v>16.958141279387242</v>
      </c>
      <c r="I29" s="424">
        <v>5.3421140357443297</v>
      </c>
      <c r="J29" s="418">
        <v>286.55599999999998</v>
      </c>
      <c r="K29" s="419">
        <f t="shared" si="1"/>
        <v>22.692202614042657</v>
      </c>
      <c r="L29" s="433">
        <v>3.7899125540668201</v>
      </c>
      <c r="N29" s="789"/>
      <c r="O29" s="401"/>
      <c r="P29" s="417" t="s">
        <v>171</v>
      </c>
      <c r="Q29" s="418">
        <v>403.52199999999999</v>
      </c>
      <c r="R29" s="419">
        <f t="shared" si="2"/>
        <v>21.377471122120951</v>
      </c>
      <c r="S29" s="424">
        <v>3.3304275098449501</v>
      </c>
      <c r="T29" s="418">
        <v>134.74100000000001</v>
      </c>
      <c r="U29" s="419">
        <f t="shared" si="3"/>
        <v>19.423050033370959</v>
      </c>
      <c r="V29" s="424">
        <v>6.1003959949111897</v>
      </c>
      <c r="W29" s="418">
        <v>268.77999999999997</v>
      </c>
      <c r="X29" s="419">
        <f t="shared" si="4"/>
        <v>22.513018401238977</v>
      </c>
      <c r="Y29" s="433">
        <v>3.8592624957048298</v>
      </c>
    </row>
    <row r="30" spans="1:25" ht="19.5" customHeight="1">
      <c r="A30" s="788" t="s">
        <v>191</v>
      </c>
      <c r="B30" s="573" t="s">
        <v>155</v>
      </c>
      <c r="C30" s="411" t="s">
        <v>189</v>
      </c>
      <c r="D30" s="412">
        <v>5.4749999999999996</v>
      </c>
      <c r="E30" s="413">
        <f t="shared" si="5"/>
        <v>0.23291955192659564</v>
      </c>
      <c r="F30" s="427">
        <v>22.209752162339999</v>
      </c>
      <c r="G30" s="412">
        <v>4.0709999999999997</v>
      </c>
      <c r="H30" s="413">
        <f t="shared" si="0"/>
        <v>0.37424090045798775</v>
      </c>
      <c r="I30" s="427">
        <v>23.281600450482799</v>
      </c>
      <c r="J30" s="412">
        <v>1.4039999999999999</v>
      </c>
      <c r="K30" s="413">
        <f t="shared" si="1"/>
        <v>0.11118194164531851</v>
      </c>
      <c r="L30" s="436">
        <v>36.799294459378999</v>
      </c>
      <c r="N30" s="788" t="s">
        <v>191</v>
      </c>
      <c r="O30" s="573" t="s">
        <v>155</v>
      </c>
      <c r="P30" s="411" t="s">
        <v>189</v>
      </c>
      <c r="Q30" s="412">
        <v>2.9790000000000001</v>
      </c>
      <c r="R30" s="413">
        <f t="shared" si="2"/>
        <v>0.15781911884060429</v>
      </c>
      <c r="S30" s="427">
        <v>33.482827660509599</v>
      </c>
      <c r="T30" s="412">
        <v>1.887</v>
      </c>
      <c r="U30" s="413">
        <f t="shared" si="3"/>
        <v>0.27201293899385481</v>
      </c>
      <c r="V30" s="427">
        <v>35.994144484844703</v>
      </c>
      <c r="W30" s="412">
        <v>1.0920000000000001</v>
      </c>
      <c r="X30" s="413">
        <f t="shared" si="4"/>
        <v>9.1465942756726579E-2</v>
      </c>
      <c r="Y30" s="436">
        <v>42.819278068835601</v>
      </c>
    </row>
    <row r="31" spans="1:25" ht="19.5" customHeight="1">
      <c r="A31" s="738"/>
      <c r="B31" s="391" t="s">
        <v>156</v>
      </c>
      <c r="C31" s="390" t="s">
        <v>190</v>
      </c>
      <c r="D31" s="392">
        <v>5.6120000000000001</v>
      </c>
      <c r="E31" s="393">
        <f t="shared" si="5"/>
        <v>0.23874785852274974</v>
      </c>
      <c r="F31" s="423">
        <v>19.486776782216801</v>
      </c>
      <c r="G31" s="392">
        <v>4.3639999999999999</v>
      </c>
      <c r="H31" s="393">
        <f t="shared" si="0"/>
        <v>0.40117594929959682</v>
      </c>
      <c r="I31" s="423">
        <v>21.640912438853299</v>
      </c>
      <c r="J31" s="392">
        <v>1.248</v>
      </c>
      <c r="K31" s="393">
        <f t="shared" si="1"/>
        <v>9.8828392573616461E-2</v>
      </c>
      <c r="L31" s="432">
        <v>43.303996179299801</v>
      </c>
      <c r="N31" s="738"/>
      <c r="O31" s="391" t="s">
        <v>156</v>
      </c>
      <c r="P31" s="390" t="s">
        <v>190</v>
      </c>
      <c r="Q31" s="392">
        <v>2.4489999999999998</v>
      </c>
      <c r="R31" s="393">
        <f t="shared" si="2"/>
        <v>0.12974119571689824</v>
      </c>
      <c r="S31" s="423">
        <v>29.102211273111099</v>
      </c>
      <c r="T31" s="392">
        <v>1.5129999999999999</v>
      </c>
      <c r="U31" s="393">
        <f t="shared" si="3"/>
        <v>0.21810046459867638</v>
      </c>
      <c r="V31" s="423">
        <v>36.998729687244499</v>
      </c>
      <c r="W31" s="392">
        <v>0.93600000000000005</v>
      </c>
      <c r="X31" s="393">
        <f t="shared" si="4"/>
        <v>7.8399379505765629E-2</v>
      </c>
      <c r="Y31" s="432">
        <v>47.143114692699598</v>
      </c>
    </row>
    <row r="32" spans="1:25" ht="19.5" customHeight="1">
      <c r="A32" s="789"/>
      <c r="B32" s="416"/>
      <c r="C32" s="417" t="s">
        <v>171</v>
      </c>
      <c r="D32" s="418">
        <v>11.087</v>
      </c>
      <c r="E32" s="419">
        <f t="shared" si="5"/>
        <v>0.47166741044934535</v>
      </c>
      <c r="F32" s="424">
        <v>14.355968195420701</v>
      </c>
      <c r="G32" s="418">
        <v>8.4350000000000005</v>
      </c>
      <c r="H32" s="419">
        <f t="shared" si="0"/>
        <v>0.77541684975758463</v>
      </c>
      <c r="I32" s="424">
        <v>15.353785275555101</v>
      </c>
      <c r="J32" s="418">
        <v>2.6520000000000001</v>
      </c>
      <c r="K32" s="419">
        <f t="shared" si="1"/>
        <v>0.21001033421893497</v>
      </c>
      <c r="L32" s="433">
        <v>28.1767226391603</v>
      </c>
      <c r="N32" s="789"/>
      <c r="O32" s="401"/>
      <c r="P32" s="417" t="s">
        <v>171</v>
      </c>
      <c r="Q32" s="418">
        <v>5.4279999999999999</v>
      </c>
      <c r="R32" s="419">
        <f t="shared" si="2"/>
        <v>0.28756031455750253</v>
      </c>
      <c r="S32" s="424">
        <v>22.9254743837019</v>
      </c>
      <c r="T32" s="418">
        <v>3.4</v>
      </c>
      <c r="U32" s="419">
        <f t="shared" si="3"/>
        <v>0.4901134035925313</v>
      </c>
      <c r="V32" s="424">
        <v>25.864301358853499</v>
      </c>
      <c r="W32" s="418">
        <v>2.028</v>
      </c>
      <c r="X32" s="419">
        <f t="shared" si="4"/>
        <v>0.16986532226249218</v>
      </c>
      <c r="Y32" s="433">
        <v>31.690474769333498</v>
      </c>
    </row>
    <row r="33" spans="1:25" ht="19.5" customHeight="1">
      <c r="A33" s="788" t="s">
        <v>331</v>
      </c>
      <c r="B33" s="385" t="s">
        <v>192</v>
      </c>
      <c r="C33" s="394" t="s">
        <v>193</v>
      </c>
      <c r="D33" s="386">
        <v>210.08199999999999</v>
      </c>
      <c r="E33" s="149">
        <f t="shared" si="5"/>
        <v>8.9373890973229351</v>
      </c>
      <c r="F33" s="421">
        <v>4.5170547439025297</v>
      </c>
      <c r="G33" s="386">
        <v>102.77800000000001</v>
      </c>
      <c r="H33" s="149">
        <f t="shared" si="0"/>
        <v>9.4482267912726776</v>
      </c>
      <c r="I33" s="421">
        <v>6.9404521481774299</v>
      </c>
      <c r="J33" s="386">
        <v>107.304</v>
      </c>
      <c r="K33" s="149">
        <f t="shared" si="1"/>
        <v>8.4973412153199845</v>
      </c>
      <c r="L33" s="430">
        <v>5.7319571645709697</v>
      </c>
      <c r="N33" s="788" t="s">
        <v>331</v>
      </c>
      <c r="O33" s="573" t="s">
        <v>192</v>
      </c>
      <c r="P33" s="411" t="s">
        <v>193</v>
      </c>
      <c r="Q33" s="412">
        <v>178.803</v>
      </c>
      <c r="R33" s="413">
        <f t="shared" si="2"/>
        <v>9.4724846948830361</v>
      </c>
      <c r="S33" s="427">
        <v>4.9250431133830697</v>
      </c>
      <c r="T33" s="412">
        <v>77.52</v>
      </c>
      <c r="U33" s="413">
        <f t="shared" si="3"/>
        <v>11.174585601909712</v>
      </c>
      <c r="V33" s="427">
        <v>8.1319078802529106</v>
      </c>
      <c r="W33" s="412">
        <v>101.283</v>
      </c>
      <c r="X33" s="413">
        <f t="shared" si="4"/>
        <v>8.4834661906863875</v>
      </c>
      <c r="Y33" s="436">
        <v>5.8949120966172304</v>
      </c>
    </row>
    <row r="34" spans="1:25" ht="19.5" customHeight="1">
      <c r="A34" s="738"/>
      <c r="B34" s="391" t="s">
        <v>194</v>
      </c>
      <c r="C34" s="390" t="s">
        <v>195</v>
      </c>
      <c r="D34" s="392">
        <v>154.93799999999999</v>
      </c>
      <c r="E34" s="393">
        <f t="shared" si="5"/>
        <v>6.5914318787950457</v>
      </c>
      <c r="F34" s="423">
        <v>4.9172943899124402</v>
      </c>
      <c r="G34" s="392">
        <v>98.524000000000001</v>
      </c>
      <c r="H34" s="393">
        <f t="shared" si="0"/>
        <v>9.057162976350476</v>
      </c>
      <c r="I34" s="423">
        <v>6.2043867172473401</v>
      </c>
      <c r="J34" s="392">
        <v>56.412999999999997</v>
      </c>
      <c r="K34" s="393">
        <f t="shared" si="1"/>
        <v>4.4673125883456928</v>
      </c>
      <c r="L34" s="432">
        <v>7.3323684653154899</v>
      </c>
      <c r="N34" s="738"/>
      <c r="O34" s="391" t="s">
        <v>194</v>
      </c>
      <c r="P34" s="390" t="s">
        <v>195</v>
      </c>
      <c r="Q34" s="392">
        <v>113.676</v>
      </c>
      <c r="R34" s="393">
        <f t="shared" si="2"/>
        <v>6.0222377151139757</v>
      </c>
      <c r="S34" s="423">
        <v>5.6506164186858099</v>
      </c>
      <c r="T34" s="392">
        <v>61.356999999999999</v>
      </c>
      <c r="U34" s="393">
        <f t="shared" si="3"/>
        <v>8.8446729718314536</v>
      </c>
      <c r="V34" s="423">
        <v>7.6941341053619903</v>
      </c>
      <c r="W34" s="392">
        <v>52.319000000000003</v>
      </c>
      <c r="X34" s="393">
        <f t="shared" si="4"/>
        <v>4.382240530301444</v>
      </c>
      <c r="Y34" s="432">
        <v>7.8611045485081297</v>
      </c>
    </row>
    <row r="35" spans="1:25" ht="19.5" customHeight="1">
      <c r="A35" s="789"/>
      <c r="B35" s="391"/>
      <c r="C35" s="417" t="s">
        <v>171</v>
      </c>
      <c r="D35" s="418">
        <v>365.02</v>
      </c>
      <c r="E35" s="420">
        <f t="shared" si="5"/>
        <v>15.528820976117979</v>
      </c>
      <c r="F35" s="426">
        <v>3.61257884739894</v>
      </c>
      <c r="G35" s="392">
        <v>201.30199999999999</v>
      </c>
      <c r="H35" s="420">
        <f t="shared" si="0"/>
        <v>18.505389767623154</v>
      </c>
      <c r="I35" s="426">
        <v>5.0669422418453696</v>
      </c>
      <c r="J35" s="392">
        <v>163.71700000000001</v>
      </c>
      <c r="K35" s="420">
        <f t="shared" si="1"/>
        <v>12.96465380366568</v>
      </c>
      <c r="L35" s="435">
        <v>4.9068196842821603</v>
      </c>
      <c r="N35" s="789"/>
      <c r="O35" s="391"/>
      <c r="P35" s="417" t="s">
        <v>171</v>
      </c>
      <c r="Q35" s="418">
        <v>292.47899999999998</v>
      </c>
      <c r="R35" s="420">
        <f t="shared" si="2"/>
        <v>15.494722409997012</v>
      </c>
      <c r="S35" s="426">
        <v>4.1503619462736703</v>
      </c>
      <c r="T35" s="392">
        <v>138.87700000000001</v>
      </c>
      <c r="U35" s="420">
        <f t="shared" si="3"/>
        <v>20.019258573741165</v>
      </c>
      <c r="V35" s="426">
        <v>6.3202914351697403</v>
      </c>
      <c r="W35" s="392">
        <v>153.602</v>
      </c>
      <c r="X35" s="420">
        <f t="shared" si="4"/>
        <v>12.865706720987832</v>
      </c>
      <c r="Y35" s="435">
        <v>5.1370612962831697</v>
      </c>
    </row>
    <row r="36" spans="1:25" ht="19.5" customHeight="1">
      <c r="A36" s="788" t="s">
        <v>200</v>
      </c>
      <c r="B36" s="410" t="s">
        <v>157</v>
      </c>
      <c r="C36" s="411" t="s">
        <v>196</v>
      </c>
      <c r="D36" s="412">
        <v>15.971</v>
      </c>
      <c r="E36" s="413">
        <f t="shared" si="5"/>
        <v>0.67944441348304274</v>
      </c>
      <c r="F36" s="427">
        <v>14.692609224752999</v>
      </c>
      <c r="G36" s="412">
        <v>10.804</v>
      </c>
      <c r="H36" s="413">
        <f t="shared" si="0"/>
        <v>0.99319545284895605</v>
      </c>
      <c r="I36" s="427">
        <v>19.816056959921902</v>
      </c>
      <c r="J36" s="412">
        <v>5.1669999999999998</v>
      </c>
      <c r="K36" s="413">
        <f t="shared" si="1"/>
        <v>0.40917171829156745</v>
      </c>
      <c r="L36" s="436">
        <v>16.299320735455801</v>
      </c>
      <c r="N36" s="788" t="s">
        <v>200</v>
      </c>
      <c r="O36" s="410" t="s">
        <v>157</v>
      </c>
      <c r="P36" s="411" t="s">
        <v>196</v>
      </c>
      <c r="Q36" s="412">
        <v>8.5939999999999994</v>
      </c>
      <c r="R36" s="413">
        <f t="shared" si="2"/>
        <v>0.45528617231156532</v>
      </c>
      <c r="S36" s="427">
        <v>12.844881282354599</v>
      </c>
      <c r="T36" s="412">
        <v>3.895</v>
      </c>
      <c r="U36" s="413">
        <f t="shared" si="3"/>
        <v>0.56146814911556153</v>
      </c>
      <c r="V36" s="427">
        <v>19.158019414365</v>
      </c>
      <c r="W36" s="412">
        <v>4.6989999999999998</v>
      </c>
      <c r="X36" s="413">
        <f t="shared" si="4"/>
        <v>0.39358833792477843</v>
      </c>
      <c r="Y36" s="436">
        <v>17.2963215328693</v>
      </c>
    </row>
    <row r="37" spans="1:25" ht="19.5" customHeight="1">
      <c r="A37" s="738"/>
      <c r="B37" s="414" t="s">
        <v>158</v>
      </c>
      <c r="C37" s="387" t="s">
        <v>197</v>
      </c>
      <c r="D37" s="389">
        <v>24.169</v>
      </c>
      <c r="E37" s="152">
        <f t="shared" si="5"/>
        <v>1.0282068768061901</v>
      </c>
      <c r="F37" s="422">
        <v>11.9826833511469</v>
      </c>
      <c r="G37" s="389">
        <v>16.381</v>
      </c>
      <c r="H37" s="152">
        <f t="shared" si="0"/>
        <v>1.5058806657829276</v>
      </c>
      <c r="I37" s="422">
        <v>14.6268328203032</v>
      </c>
      <c r="J37" s="389">
        <v>7.7880000000000003</v>
      </c>
      <c r="K37" s="152">
        <f t="shared" si="1"/>
        <v>0.61672718057958731</v>
      </c>
      <c r="L37" s="431">
        <v>17.473609397843902</v>
      </c>
      <c r="N37" s="738"/>
      <c r="O37" s="414" t="s">
        <v>158</v>
      </c>
      <c r="P37" s="387" t="s">
        <v>197</v>
      </c>
      <c r="Q37" s="389">
        <v>14.497</v>
      </c>
      <c r="R37" s="152">
        <f t="shared" si="2"/>
        <v>0.7680106632535213</v>
      </c>
      <c r="S37" s="422">
        <v>15.2946574736808</v>
      </c>
      <c r="T37" s="389">
        <v>7.02</v>
      </c>
      <c r="U37" s="152">
        <f t="shared" si="3"/>
        <v>1.0119400274175203</v>
      </c>
      <c r="V37" s="422">
        <v>23.090379704678501</v>
      </c>
      <c r="W37" s="389">
        <v>7.476</v>
      </c>
      <c r="X37" s="152">
        <f t="shared" si="4"/>
        <v>0.6261899157960511</v>
      </c>
      <c r="Y37" s="431">
        <v>17.780416597063802</v>
      </c>
    </row>
    <row r="38" spans="1:25" ht="19.5" customHeight="1">
      <c r="A38" s="738"/>
      <c r="B38" s="414" t="s">
        <v>160</v>
      </c>
      <c r="C38" s="387" t="s">
        <v>198</v>
      </c>
      <c r="D38" s="389">
        <v>66.334999999999994</v>
      </c>
      <c r="E38" s="152">
        <f t="shared" si="5"/>
        <v>2.8220490369042412</v>
      </c>
      <c r="F38" s="422">
        <v>8.4218301709781098</v>
      </c>
      <c r="G38" s="389">
        <v>55.956000000000003</v>
      </c>
      <c r="H38" s="152">
        <f t="shared" si="0"/>
        <v>5.1439508292869478</v>
      </c>
      <c r="I38" s="422">
        <v>8.8738189911311096</v>
      </c>
      <c r="J38" s="389">
        <v>10.379</v>
      </c>
      <c r="K38" s="152">
        <f t="shared" si="1"/>
        <v>0.82190696035381816</v>
      </c>
      <c r="L38" s="431">
        <v>20.534464788298699</v>
      </c>
      <c r="N38" s="738"/>
      <c r="O38" s="414" t="s">
        <v>160</v>
      </c>
      <c r="P38" s="387" t="s">
        <v>198</v>
      </c>
      <c r="Q38" s="389">
        <v>28.917999999999999</v>
      </c>
      <c r="R38" s="152">
        <f t="shared" si="2"/>
        <v>1.5319950582855302</v>
      </c>
      <c r="S38" s="422">
        <v>12.661912929464901</v>
      </c>
      <c r="T38" s="389">
        <v>19.786999999999999</v>
      </c>
      <c r="U38" s="152">
        <f t="shared" si="3"/>
        <v>2.8523158579074752</v>
      </c>
      <c r="V38" s="422">
        <v>14.3397788156588</v>
      </c>
      <c r="W38" s="389">
        <v>9.1310000000000002</v>
      </c>
      <c r="X38" s="152">
        <f t="shared" si="4"/>
        <v>0.76481275028541229</v>
      </c>
      <c r="Y38" s="431">
        <v>22.673945937608899</v>
      </c>
    </row>
    <row r="39" spans="1:25" ht="19.5" customHeight="1">
      <c r="A39" s="738"/>
      <c r="B39" s="409" t="s">
        <v>159</v>
      </c>
      <c r="C39" s="390" t="s">
        <v>199</v>
      </c>
      <c r="D39" s="392">
        <v>62.040999999999997</v>
      </c>
      <c r="E39" s="393">
        <f t="shared" si="5"/>
        <v>2.6393720403795289</v>
      </c>
      <c r="F39" s="423">
        <v>9.3850740110705608</v>
      </c>
      <c r="G39" s="392">
        <v>46.970999999999997</v>
      </c>
      <c r="H39" s="393">
        <f t="shared" si="0"/>
        <v>4.3179733076423839</v>
      </c>
      <c r="I39" s="423">
        <v>11.488920958500699</v>
      </c>
      <c r="J39" s="392">
        <v>15.071</v>
      </c>
      <c r="K39" s="393">
        <f t="shared" si="1"/>
        <v>1.1934637055103956</v>
      </c>
      <c r="L39" s="432">
        <v>13.7190730396992</v>
      </c>
      <c r="N39" s="738"/>
      <c r="O39" s="409" t="s">
        <v>159</v>
      </c>
      <c r="P39" s="390" t="s">
        <v>199</v>
      </c>
      <c r="Q39" s="392">
        <v>27.367000000000001</v>
      </c>
      <c r="R39" s="393">
        <f t="shared" si="2"/>
        <v>1.4498274002386093</v>
      </c>
      <c r="S39" s="423">
        <v>12.2389301051948</v>
      </c>
      <c r="T39" s="392">
        <v>15.417</v>
      </c>
      <c r="U39" s="393">
        <f t="shared" si="3"/>
        <v>2.2223759832900161</v>
      </c>
      <c r="V39" s="423">
        <v>18.163971293631601</v>
      </c>
      <c r="W39" s="392">
        <v>11.951000000000001</v>
      </c>
      <c r="X39" s="393">
        <f t="shared" si="4"/>
        <v>1.0010160090527831</v>
      </c>
      <c r="Y39" s="432">
        <v>13.953105347172601</v>
      </c>
    </row>
    <row r="40" spans="1:25" ht="19.5" customHeight="1">
      <c r="A40" s="789"/>
      <c r="B40" s="416"/>
      <c r="C40" s="417" t="s">
        <v>171</v>
      </c>
      <c r="D40" s="418">
        <v>168.517</v>
      </c>
      <c r="E40" s="419">
        <f t="shared" si="5"/>
        <v>7.1691149099569165</v>
      </c>
      <c r="F40" s="424">
        <v>5.5464064983991301</v>
      </c>
      <c r="G40" s="418">
        <v>130.11199999999999</v>
      </c>
      <c r="H40" s="419">
        <f t="shared" si="0"/>
        <v>11.961000255561215</v>
      </c>
      <c r="I40" s="424">
        <v>6.5898900936790303</v>
      </c>
      <c r="J40" s="418">
        <v>38.405000000000001</v>
      </c>
      <c r="K40" s="419">
        <f t="shared" si="1"/>
        <v>3.0412695647353689</v>
      </c>
      <c r="L40" s="433">
        <v>8.9399466596481094</v>
      </c>
      <c r="N40" s="789"/>
      <c r="O40" s="416"/>
      <c r="P40" s="417" t="s">
        <v>171</v>
      </c>
      <c r="Q40" s="418">
        <v>79.375</v>
      </c>
      <c r="R40" s="419">
        <f t="shared" si="2"/>
        <v>4.2050663168757847</v>
      </c>
      <c r="S40" s="424">
        <v>7.5635928872006604</v>
      </c>
      <c r="T40" s="418">
        <v>46.119</v>
      </c>
      <c r="U40" s="419">
        <f t="shared" si="3"/>
        <v>6.6481000177305738</v>
      </c>
      <c r="V40" s="424">
        <v>10.355454768990599</v>
      </c>
      <c r="W40" s="418">
        <v>33.256</v>
      </c>
      <c r="X40" s="419">
        <f t="shared" si="4"/>
        <v>2.7855232530381855</v>
      </c>
      <c r="Y40" s="433">
        <v>9.3883615714175104</v>
      </c>
    </row>
    <row r="41" spans="1:25" ht="19.5" customHeight="1">
      <c r="A41" s="415" t="s">
        <v>201</v>
      </c>
      <c r="B41" s="397" t="s">
        <v>162</v>
      </c>
      <c r="C41" s="398" t="s">
        <v>161</v>
      </c>
      <c r="D41" s="399">
        <v>27.038</v>
      </c>
      <c r="E41" s="400">
        <f t="shared" si="5"/>
        <v>1.1502609762541174</v>
      </c>
      <c r="F41" s="428">
        <v>13.9062498224654</v>
      </c>
      <c r="G41" s="399">
        <v>11.114000000000001</v>
      </c>
      <c r="H41" s="400">
        <f t="shared" si="0"/>
        <v>1.0216932860943444</v>
      </c>
      <c r="I41" s="428">
        <v>26.333776155515501</v>
      </c>
      <c r="J41" s="399">
        <v>15.923999999999999</v>
      </c>
      <c r="K41" s="400">
        <f t="shared" si="1"/>
        <v>1.2610122783191253</v>
      </c>
      <c r="L41" s="437">
        <v>17.2060570072566</v>
      </c>
      <c r="N41" s="415" t="s">
        <v>201</v>
      </c>
      <c r="O41" s="397" t="s">
        <v>162</v>
      </c>
      <c r="P41" s="398" t="s">
        <v>161</v>
      </c>
      <c r="Q41" s="399">
        <v>25.98</v>
      </c>
      <c r="R41" s="400">
        <f t="shared" si="2"/>
        <v>1.3763480051960051</v>
      </c>
      <c r="S41" s="428">
        <v>14.390265786959199</v>
      </c>
      <c r="T41" s="399">
        <v>10.68</v>
      </c>
      <c r="U41" s="400">
        <f t="shared" si="3"/>
        <v>1.5395326912847747</v>
      </c>
      <c r="V41" s="428">
        <v>27.301673403481399</v>
      </c>
      <c r="W41" s="399">
        <v>15.3</v>
      </c>
      <c r="X41" s="400">
        <f t="shared" si="4"/>
        <v>1.2815283188442459</v>
      </c>
      <c r="Y41" s="437">
        <v>19.250837431563198</v>
      </c>
    </row>
    <row r="42" spans="1:25" ht="35.25" customHeight="1">
      <c r="A42" s="785" t="s">
        <v>122</v>
      </c>
      <c r="B42" s="786"/>
      <c r="C42" s="787"/>
      <c r="D42" s="85">
        <v>2350.5970000000002</v>
      </c>
      <c r="E42" s="100">
        <f>SUM(E40,E41,E35,E32,E29,E24,E21,E18,E12,E9)</f>
        <v>100</v>
      </c>
      <c r="F42" s="312">
        <v>1.2066895874636001</v>
      </c>
      <c r="G42" s="85">
        <v>1087.8019999999999</v>
      </c>
      <c r="H42" s="100">
        <f>SUM(H40,H41,H35,H32,H29,H24,H21,H18,H12,H9)</f>
        <v>100.00000000000001</v>
      </c>
      <c r="I42" s="312">
        <v>2.4694212581229298</v>
      </c>
      <c r="J42" s="85">
        <v>1262.7950000000001</v>
      </c>
      <c r="K42" s="100">
        <f>SUM(K40,K41,K35,K32,K29,K24,K21,K18,K12,K9)</f>
        <v>99.999920810582864</v>
      </c>
      <c r="L42" s="314">
        <v>1.8151302727427501</v>
      </c>
      <c r="N42" s="785" t="s">
        <v>122</v>
      </c>
      <c r="O42" s="786"/>
      <c r="P42" s="787"/>
      <c r="Q42" s="85">
        <v>1887.604</v>
      </c>
      <c r="R42" s="100">
        <f>SUM(R40,R41,R35,R32,R29,R24,R21,R18,R12,R9)</f>
        <v>99.999947022786571</v>
      </c>
      <c r="S42" s="312">
        <v>1.47788657025488</v>
      </c>
      <c r="T42" s="85">
        <v>693.71699999999998</v>
      </c>
      <c r="U42" s="100">
        <f>SUM(U40,U41,U35,U32,U29,U24,U21,U18,U12,U9)</f>
        <v>99.999855848998948</v>
      </c>
      <c r="V42" s="312">
        <v>3.1835761407595</v>
      </c>
      <c r="W42" s="85">
        <v>1193.8869999999999</v>
      </c>
      <c r="X42" s="100">
        <f>SUM(X40,X41,X35,X32,X29,X24,X21,X18,X12,X9)</f>
        <v>99.999916239979171</v>
      </c>
      <c r="Y42" s="314">
        <v>1.86574054478694</v>
      </c>
    </row>
    <row r="43" spans="1:25" ht="21" customHeight="1">
      <c r="A43" s="638"/>
      <c r="B43" s="639"/>
      <c r="C43" s="639"/>
      <c r="D43" s="639"/>
      <c r="E43" s="639"/>
      <c r="F43" s="639"/>
      <c r="G43" s="639"/>
      <c r="H43" s="639"/>
      <c r="I43" s="256"/>
      <c r="J43" s="256"/>
      <c r="N43" s="638"/>
      <c r="O43" s="639"/>
      <c r="P43" s="639"/>
      <c r="Q43" s="639"/>
      <c r="R43" s="639"/>
      <c r="S43" s="639"/>
      <c r="T43" s="639"/>
      <c r="U43" s="639"/>
    </row>
    <row r="44" spans="1:25" ht="8.25" customHeight="1"/>
    <row r="45" spans="1:25" ht="8.25" customHeight="1">
      <c r="C45" s="571" t="str">
        <f>A6</f>
        <v>Loometsad</v>
      </c>
      <c r="D45" s="571">
        <f>D9</f>
        <v>35.572000000000003</v>
      </c>
      <c r="P45" s="571" t="str">
        <f>P6</f>
        <v>Kastikuloo</v>
      </c>
      <c r="Q45" s="571">
        <f t="shared" ref="Q45" si="6">Q6</f>
        <v>23.396999999999998</v>
      </c>
      <c r="R45" s="571">
        <f>T6</f>
        <v>4.7030000000000003</v>
      </c>
      <c r="S45" s="572">
        <f>W6</f>
        <v>18.693999999999999</v>
      </c>
    </row>
    <row r="46" spans="1:25" ht="8.25" customHeight="1">
      <c r="C46" s="571" t="str">
        <f>A10</f>
        <v>Nõmme-metsad</v>
      </c>
      <c r="D46" s="571">
        <f>D12</f>
        <v>7.3319999999999999</v>
      </c>
      <c r="L46" s="384"/>
      <c r="P46" s="571" t="str">
        <f t="shared" ref="P46:Q47" si="7">P7</f>
        <v>Leesikaloo</v>
      </c>
      <c r="Q46" s="571">
        <f t="shared" si="7"/>
        <v>0.46800000000000003</v>
      </c>
      <c r="R46" s="571">
        <f t="shared" ref="R46:R47" si="8">T7</f>
        <v>0</v>
      </c>
      <c r="S46" s="572">
        <f t="shared" ref="S46:S47" si="9">W7</f>
        <v>0.46800000000000003</v>
      </c>
    </row>
    <row r="47" spans="1:25" ht="8.25" customHeight="1">
      <c r="C47" s="571" t="str">
        <f>A13</f>
        <v>Palumetsad</v>
      </c>
      <c r="D47" s="571">
        <f>D18</f>
        <v>513.596</v>
      </c>
      <c r="P47" s="571" t="str">
        <f t="shared" si="7"/>
        <v>Lubikaloo</v>
      </c>
      <c r="Q47" s="571">
        <f t="shared" si="7"/>
        <v>1.8819999999999999</v>
      </c>
      <c r="R47" s="571">
        <f t="shared" si="8"/>
        <v>0.63400000000000001</v>
      </c>
      <c r="S47" s="572">
        <f t="shared" si="9"/>
        <v>1.248</v>
      </c>
    </row>
    <row r="48" spans="1:25" ht="8.25" customHeight="1">
      <c r="C48" s="571" t="str">
        <f>A19</f>
        <v>Laane-metsad</v>
      </c>
      <c r="D48" s="571">
        <f>D21</f>
        <v>495.64400000000001</v>
      </c>
      <c r="P48" s="571" t="str">
        <f t="shared" ref="P48:Q49" si="10">P10</f>
        <v>Kanarbiku</v>
      </c>
      <c r="Q48" s="571">
        <f t="shared" si="10"/>
        <v>0.98</v>
      </c>
      <c r="R48" s="571">
        <f>T10</f>
        <v>0.41899999999999998</v>
      </c>
      <c r="S48" s="572">
        <f>W10</f>
        <v>0.56100000000000005</v>
      </c>
    </row>
    <row r="49" spans="3:19" ht="8.25" customHeight="1">
      <c r="C49" s="571" t="str">
        <f>A22</f>
        <v>Salumetsad</v>
      </c>
      <c r="D49" s="571">
        <f>D24</f>
        <v>255.76400000000001</v>
      </c>
      <c r="P49" s="571" t="str">
        <f t="shared" si="10"/>
        <v>Sambliku</v>
      </c>
      <c r="Q49" s="571">
        <f t="shared" si="10"/>
        <v>1.9359999999999999</v>
      </c>
      <c r="R49" s="571">
        <f>T11</f>
        <v>1.4039999999999999</v>
      </c>
      <c r="S49" s="572">
        <f>W11</f>
        <v>0.53200000000000003</v>
      </c>
    </row>
    <row r="50" spans="3:19" ht="8.25" customHeight="1">
      <c r="C50" s="571" t="str">
        <f>A25</f>
        <v>Sooviku-metsad</v>
      </c>
      <c r="D50" s="571">
        <f>D29</f>
        <v>471.02699999999999</v>
      </c>
      <c r="P50" s="571" t="str">
        <f t="shared" ref="P50:Q54" si="11">P13</f>
        <v>Jänesekapsa-mustika</v>
      </c>
      <c r="Q50" s="571">
        <f t="shared" si="11"/>
        <v>158.947</v>
      </c>
      <c r="R50" s="571">
        <f>T13</f>
        <v>71.709000000000003</v>
      </c>
      <c r="S50" s="572">
        <f>W13</f>
        <v>87.236999999999995</v>
      </c>
    </row>
    <row r="51" spans="3:19" ht="8.25" customHeight="1">
      <c r="C51" s="571" t="str">
        <f>A30</f>
        <v>Rabastuvad metsad</v>
      </c>
      <c r="D51" s="571">
        <f>D32</f>
        <v>11.087</v>
      </c>
      <c r="P51" s="571" t="str">
        <f t="shared" si="11"/>
        <v>Jänesekapsa-pohla</v>
      </c>
      <c r="Q51" s="571">
        <f t="shared" si="11"/>
        <v>59.866999999999997</v>
      </c>
      <c r="R51" s="571">
        <f>T14</f>
        <v>24.428000000000001</v>
      </c>
      <c r="S51" s="572">
        <f>W14</f>
        <v>35.438000000000002</v>
      </c>
    </row>
    <row r="52" spans="3:19" ht="8.25" customHeight="1">
      <c r="C52" s="571" t="str">
        <f>A33</f>
        <v>Kõdusoo-metsad</v>
      </c>
      <c r="D52" s="571">
        <f>D35</f>
        <v>365.02</v>
      </c>
      <c r="P52" s="571" t="str">
        <f t="shared" si="11"/>
        <v>Karusambla-mustika</v>
      </c>
      <c r="Q52" s="571">
        <f t="shared" si="11"/>
        <v>33.43</v>
      </c>
      <c r="R52" s="571">
        <f>T15</f>
        <v>19.588999999999999</v>
      </c>
      <c r="S52" s="572">
        <f>W15</f>
        <v>13.840999999999999</v>
      </c>
    </row>
    <row r="53" spans="3:19" ht="8.25" customHeight="1">
      <c r="C53" s="571" t="str">
        <f>A36</f>
        <v>Soometsad</v>
      </c>
      <c r="D53" s="571">
        <f>D40</f>
        <v>168.517</v>
      </c>
      <c r="P53" s="571" t="str">
        <f t="shared" si="11"/>
        <v>Mustika</v>
      </c>
      <c r="Q53" s="571">
        <f t="shared" si="11"/>
        <v>93.853999999999999</v>
      </c>
      <c r="R53" s="571">
        <f>T16</f>
        <v>52.247</v>
      </c>
      <c r="S53" s="572">
        <f>W16</f>
        <v>41.606000000000002</v>
      </c>
    </row>
    <row r="54" spans="3:19" ht="8.25" customHeight="1">
      <c r="C54" s="571" t="str">
        <f>A41</f>
        <v>Puistangud</v>
      </c>
      <c r="D54" s="571">
        <f>D41</f>
        <v>27.038</v>
      </c>
      <c r="P54" s="571" t="str">
        <f t="shared" si="11"/>
        <v>Pohla</v>
      </c>
      <c r="Q54" s="571">
        <f t="shared" si="11"/>
        <v>46.323</v>
      </c>
      <c r="R54" s="571">
        <f>T17</f>
        <v>27.3</v>
      </c>
      <c r="S54" s="572">
        <f>W17</f>
        <v>19.023</v>
      </c>
    </row>
    <row r="55" spans="3:19" ht="8.25" customHeight="1">
      <c r="P55" s="571" t="str">
        <f t="shared" ref="P55:Q56" si="12">P19</f>
        <v>Jänesekapsa</v>
      </c>
      <c r="Q55" s="571">
        <f t="shared" si="12"/>
        <v>247.88</v>
      </c>
      <c r="R55" s="571">
        <f>T19</f>
        <v>64.524000000000001</v>
      </c>
      <c r="S55" s="572">
        <f>W19</f>
        <v>183.35599999999999</v>
      </c>
    </row>
    <row r="56" spans="3:19" ht="8.25" customHeight="1">
      <c r="P56" s="571" t="str">
        <f t="shared" si="12"/>
        <v>Sinilille</v>
      </c>
      <c r="Q56" s="571">
        <f t="shared" si="12"/>
        <v>187.88200000000001</v>
      </c>
      <c r="R56" s="571">
        <f>T20</f>
        <v>42.856000000000002</v>
      </c>
      <c r="S56" s="572">
        <f>W20</f>
        <v>145.02600000000001</v>
      </c>
    </row>
    <row r="57" spans="3:19" ht="8.25" customHeight="1">
      <c r="P57" s="571" t="str">
        <f t="shared" ref="P57:Q58" si="13">P22</f>
        <v>Naadi</v>
      </c>
      <c r="Q57" s="571">
        <f t="shared" si="13"/>
        <v>221.06200000000001</v>
      </c>
      <c r="R57" s="571">
        <f>T22</f>
        <v>48.526000000000003</v>
      </c>
      <c r="S57" s="572">
        <f>W22</f>
        <v>172.536</v>
      </c>
    </row>
    <row r="58" spans="3:19" ht="8.25" customHeight="1">
      <c r="P58" s="571" t="str">
        <f t="shared" si="13"/>
        <v>Sõnajala</v>
      </c>
      <c r="Q58" s="571">
        <f t="shared" si="13"/>
        <v>2.9119999999999999</v>
      </c>
      <c r="R58" s="571">
        <f>T23</f>
        <v>1.56</v>
      </c>
      <c r="S58" s="572">
        <f>W23</f>
        <v>1.3520000000000001</v>
      </c>
    </row>
    <row r="59" spans="3:19" ht="8.25" customHeight="1">
      <c r="P59" s="571" t="str">
        <f t="shared" ref="P59:Q61" si="14">P25</f>
        <v>Angervaksa</v>
      </c>
      <c r="Q59" s="571">
        <f t="shared" si="14"/>
        <v>234.345</v>
      </c>
      <c r="R59" s="571">
        <f>T25</f>
        <v>81.8</v>
      </c>
      <c r="S59" s="572">
        <f>W25</f>
        <v>152.54499999999999</v>
      </c>
    </row>
    <row r="60" spans="3:19" ht="8.25" customHeight="1">
      <c r="P60" s="571" t="str">
        <f t="shared" si="14"/>
        <v>Osja</v>
      </c>
      <c r="Q60" s="571">
        <f t="shared" si="14"/>
        <v>5.7430000000000003</v>
      </c>
      <c r="R60" s="571">
        <f>T26</f>
        <v>2.028</v>
      </c>
      <c r="S60" s="572">
        <f>W26</f>
        <v>3.7149999999999999</v>
      </c>
    </row>
    <row r="61" spans="3:19" ht="8.25" customHeight="1">
      <c r="P61" s="571" t="str">
        <f>P27</f>
        <v>Tarna-angervaksa</v>
      </c>
      <c r="Q61" s="571">
        <f t="shared" si="14"/>
        <v>137.58600000000001</v>
      </c>
      <c r="R61" s="571">
        <f>T27</f>
        <v>42.314999999999998</v>
      </c>
      <c r="S61" s="572">
        <f>W27</f>
        <v>95.271000000000001</v>
      </c>
    </row>
    <row r="62" spans="3:19" ht="8.25" customHeight="1">
      <c r="P62" s="571" t="str">
        <f t="shared" ref="P62:Q62" si="15">P28</f>
        <v>Tarna</v>
      </c>
      <c r="Q62" s="571">
        <f t="shared" si="15"/>
        <v>25.847000000000001</v>
      </c>
      <c r="R62" s="571">
        <f>T28</f>
        <v>8.5980000000000008</v>
      </c>
      <c r="S62" s="572">
        <f>W28</f>
        <v>17.248999999999999</v>
      </c>
    </row>
    <row r="63" spans="3:19" ht="8.25" customHeight="1">
      <c r="P63" s="571" t="str">
        <f t="shared" ref="P63:Q64" si="16">P30</f>
        <v>Karusambla</v>
      </c>
      <c r="Q63" s="571">
        <f t="shared" si="16"/>
        <v>2.9790000000000001</v>
      </c>
      <c r="R63" s="571">
        <f>T30</f>
        <v>1.887</v>
      </c>
      <c r="S63" s="572">
        <f>W30</f>
        <v>1.0920000000000001</v>
      </c>
    </row>
    <row r="64" spans="3:19" ht="8.25" customHeight="1">
      <c r="P64" s="571" t="str">
        <f t="shared" si="16"/>
        <v>Sinika</v>
      </c>
      <c r="Q64" s="571">
        <f t="shared" si="16"/>
        <v>2.4489999999999998</v>
      </c>
      <c r="R64" s="571">
        <f>T31</f>
        <v>1.5129999999999999</v>
      </c>
      <c r="S64" s="572">
        <f>W31</f>
        <v>0.93600000000000005</v>
      </c>
    </row>
    <row r="65" spans="16:19" ht="8.25" customHeight="1">
      <c r="P65" s="571" t="str">
        <f t="shared" ref="P65:Q66" si="17">P33</f>
        <v>Jänesekapsa-kõdusoo</v>
      </c>
      <c r="Q65" s="571">
        <f t="shared" si="17"/>
        <v>178.803</v>
      </c>
      <c r="R65" s="571">
        <f>T33</f>
        <v>77.52</v>
      </c>
      <c r="S65" s="572">
        <f>W33</f>
        <v>101.283</v>
      </c>
    </row>
    <row r="66" spans="16:19" ht="8.25" customHeight="1">
      <c r="P66" s="571" t="str">
        <f>P34</f>
        <v>Mustika-kõdusoo</v>
      </c>
      <c r="Q66" s="571">
        <f t="shared" si="17"/>
        <v>113.676</v>
      </c>
      <c r="R66" s="571">
        <f>T34</f>
        <v>61.356999999999999</v>
      </c>
      <c r="S66" s="572">
        <f>W34</f>
        <v>52.319000000000003</v>
      </c>
    </row>
    <row r="67" spans="16:19" ht="8.25" customHeight="1">
      <c r="P67" s="571" t="str">
        <f t="shared" ref="P67:Q70" si="18">P36</f>
        <v>Lodu</v>
      </c>
      <c r="Q67" s="571">
        <f t="shared" si="18"/>
        <v>8.5939999999999994</v>
      </c>
      <c r="R67" s="571">
        <f>T36</f>
        <v>3.895</v>
      </c>
      <c r="S67" s="572">
        <f>W36</f>
        <v>4.6989999999999998</v>
      </c>
    </row>
    <row r="68" spans="16:19" ht="8.25" customHeight="1">
      <c r="P68" s="571" t="str">
        <f t="shared" si="18"/>
        <v>Madalsoo</v>
      </c>
      <c r="Q68" s="571">
        <f t="shared" si="18"/>
        <v>14.497</v>
      </c>
      <c r="R68" s="571">
        <f>T37</f>
        <v>7.02</v>
      </c>
      <c r="S68" s="572">
        <f>W37</f>
        <v>7.476</v>
      </c>
    </row>
    <row r="69" spans="16:19" ht="8.25" customHeight="1">
      <c r="P69" s="571" t="str">
        <f t="shared" si="18"/>
        <v>Raba</v>
      </c>
      <c r="Q69" s="571">
        <f t="shared" si="18"/>
        <v>28.917999999999999</v>
      </c>
      <c r="R69" s="571">
        <f>T38</f>
        <v>19.786999999999999</v>
      </c>
      <c r="S69" s="572">
        <f>W38</f>
        <v>9.1310000000000002</v>
      </c>
    </row>
    <row r="70" spans="16:19" ht="8.25" customHeight="1">
      <c r="P70" s="571" t="str">
        <f t="shared" si="18"/>
        <v>Siirdesoo</v>
      </c>
      <c r="Q70" s="571">
        <f t="shared" si="18"/>
        <v>27.367000000000001</v>
      </c>
      <c r="R70" s="571">
        <f>T39</f>
        <v>15.417</v>
      </c>
      <c r="S70" s="572">
        <f>W39</f>
        <v>11.951000000000001</v>
      </c>
    </row>
    <row r="71" spans="16:19">
      <c r="P71" s="571" t="str">
        <f t="shared" ref="P71:Q71" si="19">P41</f>
        <v xml:space="preserve"> Puistangud</v>
      </c>
      <c r="Q71" s="571">
        <f t="shared" si="19"/>
        <v>25.98</v>
      </c>
      <c r="R71" s="571">
        <f>T41</f>
        <v>10.68</v>
      </c>
      <c r="S71" s="572">
        <f>W41</f>
        <v>15.3</v>
      </c>
    </row>
  </sheetData>
  <mergeCells count="50">
    <mergeCell ref="L4:L5"/>
    <mergeCell ref="D3:F3"/>
    <mergeCell ref="G3:I3"/>
    <mergeCell ref="J3:L3"/>
    <mergeCell ref="D4:E4"/>
    <mergeCell ref="F4:F5"/>
    <mergeCell ref="G4:H4"/>
    <mergeCell ref="I4:I5"/>
    <mergeCell ref="J4:K4"/>
    <mergeCell ref="A6:A9"/>
    <mergeCell ref="A13:A18"/>
    <mergeCell ref="A10:A12"/>
    <mergeCell ref="A3:C3"/>
    <mergeCell ref="A4:A5"/>
    <mergeCell ref="B4:B5"/>
    <mergeCell ref="C4:C5"/>
    <mergeCell ref="N13:N18"/>
    <mergeCell ref="A42:C42"/>
    <mergeCell ref="A1:L1"/>
    <mergeCell ref="N1:Y1"/>
    <mergeCell ref="N3:P3"/>
    <mergeCell ref="Q3:S3"/>
    <mergeCell ref="T3:V3"/>
    <mergeCell ref="W3:Y3"/>
    <mergeCell ref="N4:N5"/>
    <mergeCell ref="O4:O5"/>
    <mergeCell ref="P4:P5"/>
    <mergeCell ref="A19:A21"/>
    <mergeCell ref="A22:A24"/>
    <mergeCell ref="A25:A29"/>
    <mergeCell ref="A30:A32"/>
    <mergeCell ref="A33:A35"/>
    <mergeCell ref="V4:V5"/>
    <mergeCell ref="W4:X4"/>
    <mergeCell ref="Y4:Y5"/>
    <mergeCell ref="N6:N9"/>
    <mergeCell ref="N10:N12"/>
    <mergeCell ref="Q4:R4"/>
    <mergeCell ref="S4:S5"/>
    <mergeCell ref="T4:U4"/>
    <mergeCell ref="A43:H43"/>
    <mergeCell ref="N43:U43"/>
    <mergeCell ref="N42:P42"/>
    <mergeCell ref="N19:N21"/>
    <mergeCell ref="N22:N24"/>
    <mergeCell ref="N25:N29"/>
    <mergeCell ref="N30:N32"/>
    <mergeCell ref="N33:N35"/>
    <mergeCell ref="N36:N40"/>
    <mergeCell ref="A36:A40"/>
  </mergeCells>
  <hyperlinks>
    <hyperlink ref="A1:L1" location="'0'!A1" display="METSAMAA  TÜPOLOOGILINE  JAGUNEMINE  (KASVUKOHATÜÜBID)" xr:uid="{78604C4A-9DED-4ED7-ADD4-8DD3EEDF1229}"/>
  </hyperlinks>
  <printOptions horizontalCentered="1"/>
  <pageMargins left="0.78740157480314965" right="0.78740157480314965" top="0.98425196850393704" bottom="1.1811023622047245" header="0.51181102362204722" footer="0.51181102362204722"/>
  <pageSetup paperSize="9" scale="64" orientation="landscape"/>
  <rowBreaks count="1" manualBreakCount="1">
    <brk id="29" max="24" man="1"/>
  </rowBreaks>
  <colBreaks count="1" manualBreakCount="1">
    <brk id="13" max="1048575" man="1"/>
  </col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5"/>
  <sheetViews>
    <sheetView zoomScaleNormal="100" workbookViewId="0">
      <selection sqref="A1:H1"/>
    </sheetView>
  </sheetViews>
  <sheetFormatPr defaultColWidth="11.42578125" defaultRowHeight="12.75"/>
  <cols>
    <col min="1" max="1" width="15.28515625" customWidth="1"/>
    <col min="2" max="2" width="8.85546875" customWidth="1"/>
    <col min="3" max="3" width="11.42578125" customWidth="1"/>
    <col min="4" max="4" width="7.5703125" customWidth="1"/>
    <col min="5" max="5" width="10.7109375" customWidth="1"/>
    <col min="6" max="6" width="10.140625" customWidth="1"/>
    <col min="7" max="7" width="13.5703125" customWidth="1"/>
    <col min="8" max="8" width="10.7109375" customWidth="1"/>
  </cols>
  <sheetData>
    <row r="1" spans="1:8" ht="15.75" customHeight="1">
      <c r="A1" s="640" t="s">
        <v>280</v>
      </c>
      <c r="B1" s="640"/>
      <c r="C1" s="640"/>
      <c r="D1" s="640"/>
      <c r="E1" s="640"/>
      <c r="F1" s="640"/>
      <c r="G1" s="640"/>
      <c r="H1" s="640"/>
    </row>
    <row r="2" spans="1:8" ht="7.5" customHeight="1">
      <c r="A2" s="163"/>
      <c r="B2" s="163"/>
      <c r="C2" s="163"/>
      <c r="D2" s="163"/>
      <c r="E2" s="163"/>
      <c r="F2" s="163"/>
      <c r="G2" s="163"/>
      <c r="H2" s="163"/>
    </row>
    <row r="3" spans="1:8" ht="24" customHeight="1">
      <c r="A3" s="809" t="s">
        <v>281</v>
      </c>
      <c r="B3" s="810"/>
      <c r="C3" s="626" t="s">
        <v>79</v>
      </c>
      <c r="D3" s="653"/>
      <c r="E3" s="653"/>
      <c r="F3" s="653"/>
      <c r="G3" s="653"/>
      <c r="H3" s="740"/>
    </row>
    <row r="4" spans="1:8" ht="20.25" customHeight="1">
      <c r="A4" s="811"/>
      <c r="B4" s="812"/>
      <c r="C4" s="741" t="s">
        <v>294</v>
      </c>
      <c r="D4" s="743"/>
      <c r="E4" s="741" t="s">
        <v>64</v>
      </c>
      <c r="F4" s="743"/>
      <c r="G4" s="741" t="s">
        <v>22</v>
      </c>
      <c r="H4" s="746"/>
    </row>
    <row r="5" spans="1:8" ht="18.75" customHeight="1">
      <c r="A5" s="813"/>
      <c r="B5" s="814"/>
      <c r="C5" s="86" t="s">
        <v>81</v>
      </c>
      <c r="D5" s="438" t="s">
        <v>24</v>
      </c>
      <c r="E5" s="86" t="s">
        <v>81</v>
      </c>
      <c r="F5" s="438" t="s">
        <v>24</v>
      </c>
      <c r="G5" s="166" t="s">
        <v>81</v>
      </c>
      <c r="H5" s="439" t="s">
        <v>24</v>
      </c>
    </row>
    <row r="6" spans="1:8" ht="21.75" customHeight="1">
      <c r="A6" s="16" t="s">
        <v>83</v>
      </c>
      <c r="B6" s="16" t="s">
        <v>311</v>
      </c>
      <c r="C6" s="169">
        <f t="shared" ref="C6:C24" si="0">E6+G6</f>
        <v>129711.44774856629</v>
      </c>
      <c r="D6" s="440">
        <f>C6/$C$25*100</f>
        <v>28.644583313685413</v>
      </c>
      <c r="E6" s="169">
        <v>80278.212017472295</v>
      </c>
      <c r="F6" s="466">
        <f>E6/$E$25*100</f>
        <v>34.553333356641261</v>
      </c>
      <c r="G6" s="169">
        <v>49433.235731093999</v>
      </c>
      <c r="H6" s="441">
        <f>G6/$G$25*100</f>
        <v>22.41876990636716</v>
      </c>
    </row>
    <row r="7" spans="1:8" ht="21" customHeight="1">
      <c r="A7" s="31" t="s">
        <v>84</v>
      </c>
      <c r="B7" s="31" t="s">
        <v>299</v>
      </c>
      <c r="C7" s="174">
        <f t="shared" si="0"/>
        <v>115679.58622477809</v>
      </c>
      <c r="D7" s="442">
        <f t="shared" ref="D7:D25" si="1">C7/$C$25*100</f>
        <v>25.545883596422481</v>
      </c>
      <c r="E7" s="174">
        <v>65515.803706174098</v>
      </c>
      <c r="F7" s="467">
        <f t="shared" ref="F7:F24" si="2">E7/$E$25*100</f>
        <v>28.199300267113575</v>
      </c>
      <c r="G7" s="174">
        <v>50163.782518603999</v>
      </c>
      <c r="H7" s="443">
        <f t="shared" ref="H7:H24" si="3">G7/$G$25*100</f>
        <v>22.750084660354027</v>
      </c>
    </row>
    <row r="8" spans="1:8" ht="21" customHeight="1">
      <c r="A8" s="31" t="s">
        <v>315</v>
      </c>
      <c r="B8" s="31" t="s">
        <v>307</v>
      </c>
      <c r="C8" s="174">
        <f t="shared" si="0"/>
        <v>471.06196419008199</v>
      </c>
      <c r="D8" s="442">
        <f t="shared" si="1"/>
        <v>0.1040260818405694</v>
      </c>
      <c r="E8" s="174">
        <v>219.58096648884299</v>
      </c>
      <c r="F8" s="467">
        <f t="shared" si="2"/>
        <v>9.4511999497586263E-2</v>
      </c>
      <c r="G8" s="174">
        <v>251.480997701239</v>
      </c>
      <c r="H8" s="443">
        <f t="shared" si="3"/>
        <v>0.11405068957971191</v>
      </c>
    </row>
    <row r="9" spans="1:8" ht="21" customHeight="1">
      <c r="A9" s="31" t="s">
        <v>282</v>
      </c>
      <c r="B9" s="31" t="s">
        <v>152</v>
      </c>
      <c r="C9" s="174">
        <f t="shared" si="0"/>
        <v>3367.0969555417637</v>
      </c>
      <c r="D9" s="442">
        <f t="shared" si="1"/>
        <v>0.74356651585009093</v>
      </c>
      <c r="E9" s="174">
        <v>982.13030428463401</v>
      </c>
      <c r="F9" s="467">
        <f t="shared" si="2"/>
        <v>0.42272834621952515</v>
      </c>
      <c r="G9" s="174">
        <v>2384.9666512571298</v>
      </c>
      <c r="H9" s="443">
        <f t="shared" si="3"/>
        <v>1.0816208528154405</v>
      </c>
    </row>
    <row r="10" spans="1:8" ht="21" customHeight="1">
      <c r="A10" s="31" t="s">
        <v>283</v>
      </c>
      <c r="B10" s="31" t="s">
        <v>305</v>
      </c>
      <c r="C10" s="174">
        <f t="shared" si="0"/>
        <v>2533.3969649334731</v>
      </c>
      <c r="D10" s="442">
        <f t="shared" si="1"/>
        <v>0.55945794830184326</v>
      </c>
      <c r="E10" s="174">
        <v>679.24376672403298</v>
      </c>
      <c r="F10" s="467">
        <f t="shared" si="2"/>
        <v>0.29235997803398989</v>
      </c>
      <c r="G10" s="174">
        <v>1854.15319820944</v>
      </c>
      <c r="H10" s="443">
        <f t="shared" si="3"/>
        <v>0.84088838828864343</v>
      </c>
    </row>
    <row r="11" spans="1:8" ht="21" customHeight="1">
      <c r="A11" s="31" t="s">
        <v>284</v>
      </c>
      <c r="B11" s="31" t="s">
        <v>304</v>
      </c>
      <c r="C11" s="174">
        <f t="shared" si="0"/>
        <v>2155.6782656893511</v>
      </c>
      <c r="D11" s="442">
        <f t="shared" si="1"/>
        <v>0.47604515060793473</v>
      </c>
      <c r="E11" s="174">
        <v>480.24716518456103</v>
      </c>
      <c r="F11" s="467">
        <f t="shared" si="2"/>
        <v>0.20670789713892029</v>
      </c>
      <c r="G11" s="174">
        <v>1675.43110050479</v>
      </c>
      <c r="H11" s="443">
        <f t="shared" si="3"/>
        <v>0.75983503367071892</v>
      </c>
    </row>
    <row r="12" spans="1:8" ht="21" customHeight="1">
      <c r="A12" s="31" t="s">
        <v>314</v>
      </c>
      <c r="B12" s="31" t="s">
        <v>312</v>
      </c>
      <c r="C12" s="174">
        <f t="shared" si="0"/>
        <v>1083.5634803426349</v>
      </c>
      <c r="D12" s="442">
        <f t="shared" si="1"/>
        <v>0.23928670080459111</v>
      </c>
      <c r="E12" s="174">
        <v>361.64590215366098</v>
      </c>
      <c r="F12" s="467">
        <f t="shared" si="2"/>
        <v>0.15565956316340213</v>
      </c>
      <c r="G12" s="174">
        <v>721.91757818897395</v>
      </c>
      <c r="H12" s="443">
        <f t="shared" si="3"/>
        <v>0.32740126834546285</v>
      </c>
    </row>
    <row r="13" spans="1:8" ht="21" customHeight="1">
      <c r="A13" s="31" t="s">
        <v>313</v>
      </c>
      <c r="B13" s="31" t="s">
        <v>309</v>
      </c>
      <c r="C13" s="174">
        <f t="shared" si="0"/>
        <v>148.08437982131827</v>
      </c>
      <c r="D13" s="442">
        <f t="shared" si="1"/>
        <v>3.2701935171285383E-2</v>
      </c>
      <c r="E13" s="174">
        <v>3.05789910071528</v>
      </c>
      <c r="F13" s="467">
        <f t="shared" si="2"/>
        <v>1.3161803725149222E-3</v>
      </c>
      <c r="G13" s="174">
        <v>145.02648072060299</v>
      </c>
      <c r="H13" s="443">
        <f t="shared" si="3"/>
        <v>6.5771848707048747E-2</v>
      </c>
    </row>
    <row r="14" spans="1:8" ht="21" customHeight="1">
      <c r="A14" s="31" t="s">
        <v>285</v>
      </c>
      <c r="B14" s="31" t="s">
        <v>298</v>
      </c>
      <c r="C14" s="174">
        <f t="shared" si="0"/>
        <v>1462.7669432458952</v>
      </c>
      <c r="D14" s="442">
        <f t="shared" si="1"/>
        <v>0.32302738348531856</v>
      </c>
      <c r="E14" s="174">
        <v>664.05345370206703</v>
      </c>
      <c r="F14" s="467">
        <f t="shared" si="2"/>
        <v>0.28582176627703793</v>
      </c>
      <c r="G14" s="174">
        <v>798.71348954382802</v>
      </c>
      <c r="H14" s="443">
        <f t="shared" si="3"/>
        <v>0.36222945308699483</v>
      </c>
    </row>
    <row r="15" spans="1:8" ht="21" customHeight="1">
      <c r="A15" s="31" t="s">
        <v>85</v>
      </c>
      <c r="B15" s="31" t="s">
        <v>310</v>
      </c>
      <c r="C15" s="174">
        <f t="shared" si="0"/>
        <v>103086.8768256137</v>
      </c>
      <c r="D15" s="442">
        <f t="shared" si="1"/>
        <v>22.764996328641747</v>
      </c>
      <c r="E15" s="174">
        <v>46317.970302221896</v>
      </c>
      <c r="F15" s="467">
        <f t="shared" si="2"/>
        <v>19.936172319176123</v>
      </c>
      <c r="G15" s="174">
        <v>56768.906523391801</v>
      </c>
      <c r="H15" s="443">
        <f t="shared" si="3"/>
        <v>25.745614956446239</v>
      </c>
    </row>
    <row r="16" spans="1:8" ht="21" customHeight="1">
      <c r="A16" s="31" t="s">
        <v>86</v>
      </c>
      <c r="B16" s="31" t="s">
        <v>306</v>
      </c>
      <c r="C16" s="174">
        <f t="shared" si="0"/>
        <v>33476.793339308104</v>
      </c>
      <c r="D16" s="442">
        <f t="shared" si="1"/>
        <v>7.3927846194549858</v>
      </c>
      <c r="E16" s="174">
        <v>17685.909822479902</v>
      </c>
      <c r="F16" s="467">
        <f t="shared" si="2"/>
        <v>7.6123660760984384</v>
      </c>
      <c r="G16" s="174">
        <v>15790.8835168282</v>
      </c>
      <c r="H16" s="443">
        <f t="shared" si="3"/>
        <v>7.1614204279033267</v>
      </c>
    </row>
    <row r="17" spans="1:8" ht="21" customHeight="1">
      <c r="A17" s="31" t="s">
        <v>87</v>
      </c>
      <c r="B17" s="31" t="s">
        <v>297</v>
      </c>
      <c r="C17" s="174">
        <f t="shared" si="0"/>
        <v>23267.443151961899</v>
      </c>
      <c r="D17" s="442">
        <f t="shared" si="1"/>
        <v>5.1382219952916879</v>
      </c>
      <c r="E17" s="174">
        <v>10741.505527761599</v>
      </c>
      <c r="F17" s="467">
        <f t="shared" si="2"/>
        <v>4.623356847710693</v>
      </c>
      <c r="G17" s="174">
        <v>12525.9376242003</v>
      </c>
      <c r="H17" s="443">
        <f t="shared" si="3"/>
        <v>5.6807147924937</v>
      </c>
    </row>
    <row r="18" spans="1:8" ht="21" customHeight="1">
      <c r="A18" s="31" t="s">
        <v>88</v>
      </c>
      <c r="B18" s="31" t="s">
        <v>308</v>
      </c>
      <c r="C18" s="174">
        <f t="shared" si="0"/>
        <v>29082.095827152916</v>
      </c>
      <c r="D18" s="442">
        <f t="shared" si="1"/>
        <v>6.422289869682472</v>
      </c>
      <c r="E18" s="174">
        <v>6827.3605734665198</v>
      </c>
      <c r="F18" s="467">
        <f t="shared" si="2"/>
        <v>2.9386312912603669</v>
      </c>
      <c r="G18" s="174">
        <v>22254.735253686398</v>
      </c>
      <c r="H18" s="443">
        <f t="shared" si="3"/>
        <v>10.092881471355614</v>
      </c>
    </row>
    <row r="19" spans="1:8" ht="21" customHeight="1">
      <c r="A19" s="31" t="s">
        <v>286</v>
      </c>
      <c r="B19" s="31" t="s">
        <v>303</v>
      </c>
      <c r="C19" s="174">
        <f t="shared" si="0"/>
        <v>5041.43265716933</v>
      </c>
      <c r="D19" s="442">
        <f t="shared" si="1"/>
        <v>1.1133152877034129</v>
      </c>
      <c r="E19" s="174">
        <v>1124.80858667494</v>
      </c>
      <c r="F19" s="467">
        <f t="shared" si="2"/>
        <v>0.48413990647091998</v>
      </c>
      <c r="G19" s="174">
        <v>3916.6240704943898</v>
      </c>
      <c r="H19" s="443">
        <f t="shared" si="3"/>
        <v>1.7762522025423895</v>
      </c>
    </row>
    <row r="20" spans="1:8" ht="21" customHeight="1">
      <c r="A20" s="31" t="s">
        <v>287</v>
      </c>
      <c r="B20" s="31" t="s">
        <v>302</v>
      </c>
      <c r="C20" s="174">
        <f t="shared" si="0"/>
        <v>1231.327806388621</v>
      </c>
      <c r="D20" s="442">
        <f t="shared" si="1"/>
        <v>0.27191795750307018</v>
      </c>
      <c r="E20" s="174">
        <v>193.328128498441</v>
      </c>
      <c r="F20" s="467">
        <f t="shared" si="2"/>
        <v>8.3212257763891156E-2</v>
      </c>
      <c r="G20" s="174">
        <v>1037.99967789018</v>
      </c>
      <c r="H20" s="443">
        <f t="shared" si="3"/>
        <v>0.47074959988641174</v>
      </c>
    </row>
    <row r="21" spans="1:8" ht="21" customHeight="1">
      <c r="A21" s="31" t="s">
        <v>316</v>
      </c>
      <c r="B21" s="31" t="s">
        <v>300</v>
      </c>
      <c r="C21" s="174">
        <f t="shared" si="0"/>
        <v>792.28960626254707</v>
      </c>
      <c r="D21" s="442">
        <f t="shared" si="1"/>
        <v>0.174963783298035</v>
      </c>
      <c r="E21" s="174">
        <v>191.16530066756701</v>
      </c>
      <c r="F21" s="467">
        <f t="shared" si="2"/>
        <v>8.2281333803888843E-2</v>
      </c>
      <c r="G21" s="174">
        <v>601.12430559498</v>
      </c>
      <c r="H21" s="443">
        <f t="shared" si="3"/>
        <v>0.27261957047617985</v>
      </c>
    </row>
    <row r="22" spans="1:8" ht="21" customHeight="1">
      <c r="A22" s="31" t="s">
        <v>317</v>
      </c>
      <c r="B22" s="31" t="s">
        <v>295</v>
      </c>
      <c r="C22" s="174">
        <f t="shared" si="0"/>
        <v>85.542575839370599</v>
      </c>
      <c r="D22" s="442">
        <f t="shared" si="1"/>
        <v>1.8890633656698106E-2</v>
      </c>
      <c r="E22" s="174">
        <v>52.231278328277497</v>
      </c>
      <c r="F22" s="467">
        <f t="shared" si="2"/>
        <v>2.2481377279898601E-2</v>
      </c>
      <c r="G22" s="174">
        <v>33.311297511093102</v>
      </c>
      <c r="H22" s="443">
        <f t="shared" si="3"/>
        <v>1.5107210829696783E-2</v>
      </c>
    </row>
    <row r="23" spans="1:8" ht="21" customHeight="1">
      <c r="A23" s="472" t="s">
        <v>318</v>
      </c>
      <c r="B23" s="31" t="s">
        <v>296</v>
      </c>
      <c r="C23" s="174">
        <f t="shared" si="0"/>
        <v>92.2575902031098</v>
      </c>
      <c r="D23" s="474">
        <f t="shared" si="1"/>
        <v>2.0373531209176066E-2</v>
      </c>
      <c r="E23" s="174">
        <v>12.663631227773999</v>
      </c>
      <c r="F23" s="145">
        <f t="shared" si="2"/>
        <v>5.4506778405031169E-3</v>
      </c>
      <c r="G23" s="473">
        <v>79.593958975335795</v>
      </c>
      <c r="H23" s="475">
        <f t="shared" si="3"/>
        <v>3.6097144478092008E-2</v>
      </c>
    </row>
    <row r="24" spans="1:8" ht="21" customHeight="1">
      <c r="A24" s="31" t="s">
        <v>288</v>
      </c>
      <c r="B24" s="31" t="s">
        <v>301</v>
      </c>
      <c r="C24" s="174">
        <f t="shared" si="0"/>
        <v>61.890026171813986</v>
      </c>
      <c r="D24" s="442">
        <f t="shared" si="1"/>
        <v>1.3667367389200168E-2</v>
      </c>
      <c r="E24" s="174">
        <v>0.39161332878668598</v>
      </c>
      <c r="F24" s="467">
        <f t="shared" si="2"/>
        <v>1.6855813746231941E-4</v>
      </c>
      <c r="G24" s="174">
        <v>61.498412843027303</v>
      </c>
      <c r="H24" s="443">
        <f t="shared" si="3"/>
        <v>2.7890522373136425E-2</v>
      </c>
    </row>
    <row r="25" spans="1:8" ht="24" customHeight="1">
      <c r="A25" s="482" t="s">
        <v>289</v>
      </c>
      <c r="B25" s="444"/>
      <c r="C25" s="445">
        <f>SUM(C6:C24)</f>
        <v>452830.63233318023</v>
      </c>
      <c r="D25" s="446">
        <f t="shared" si="1"/>
        <v>100</v>
      </c>
      <c r="E25" s="445">
        <f>SUM(E6:E24)</f>
        <v>232331.30994594062</v>
      </c>
      <c r="F25" s="468">
        <f>SUM(F6:F24)</f>
        <v>99.999999999999986</v>
      </c>
      <c r="G25" s="445">
        <f>SUM(G6:G24)</f>
        <v>220499.32238723972</v>
      </c>
      <c r="H25" s="447">
        <f>SUM(H6:H24)</f>
        <v>100</v>
      </c>
    </row>
    <row r="26" spans="1:8" ht="24" customHeight="1">
      <c r="A26" s="478" t="s">
        <v>290</v>
      </c>
      <c r="B26" s="448"/>
      <c r="C26" s="483">
        <f>C25/'1.'!B5</f>
        <v>192.64494608526269</v>
      </c>
      <c r="D26" s="484"/>
      <c r="E26" s="483">
        <f>E25/'1.'!E5</f>
        <v>213.57867511361502</v>
      </c>
      <c r="F26" s="484"/>
      <c r="G26" s="483">
        <f>G25/'1.'!I5</f>
        <v>174.61212816588576</v>
      </c>
      <c r="H26" s="485"/>
    </row>
    <row r="27" spans="1:8" ht="9.75" customHeight="1">
      <c r="A27" s="449"/>
      <c r="B27" s="449"/>
      <c r="C27" s="450"/>
      <c r="D27" s="451"/>
      <c r="E27" s="451"/>
      <c r="F27" s="451"/>
      <c r="G27" s="450"/>
      <c r="H27" s="451"/>
    </row>
    <row r="28" spans="1:8" ht="24" customHeight="1">
      <c r="A28" s="452" t="s">
        <v>291</v>
      </c>
      <c r="B28" s="452"/>
      <c r="C28" s="453">
        <f>'20.'!B13</f>
        <v>15605.278468333063</v>
      </c>
      <c r="D28" s="454">
        <f>C28/SUM($C$25,$C$28,$C$30)*100</f>
        <v>3.1816783803421891</v>
      </c>
      <c r="E28" s="453">
        <f>'20.'!F13</f>
        <v>8817.5401669135208</v>
      </c>
      <c r="F28" s="469">
        <f>E28/SUM($E$25,$E$28,$E$30)*100</f>
        <v>3.4907573367114746</v>
      </c>
      <c r="G28" s="453">
        <f>'20.'!J13</f>
        <v>6787.7383014195457</v>
      </c>
      <c r="H28" s="455">
        <f>G28/SUM($G$25,$G$28,$G$30)*100</f>
        <v>2.8534728605541768</v>
      </c>
    </row>
    <row r="29" spans="1:8" ht="24" customHeight="1">
      <c r="A29" s="479" t="s">
        <v>290</v>
      </c>
      <c r="B29" s="456"/>
      <c r="C29" s="457">
        <f>C28/'1.'!B5</f>
        <v>6.6388574767742243</v>
      </c>
      <c r="D29" s="477"/>
      <c r="E29" s="457">
        <f>E28/'1.'!E5</f>
        <v>8.1058319132650265</v>
      </c>
      <c r="F29" s="451"/>
      <c r="G29" s="457">
        <f>G28/'1.'!I5</f>
        <v>5.3751703969524307</v>
      </c>
      <c r="H29" s="458"/>
    </row>
    <row r="30" spans="1:8" ht="24" customHeight="1">
      <c r="A30" s="481" t="s">
        <v>292</v>
      </c>
      <c r="B30" s="452"/>
      <c r="C30" s="453">
        <f>'20.'!D13</f>
        <v>22037.248420026808</v>
      </c>
      <c r="D30" s="454">
        <f>C30/SUM($C$25,$C$28,$C$30)*100</f>
        <v>4.4930589993963119</v>
      </c>
      <c r="E30" s="453">
        <f>'20.'!H13</f>
        <v>11447.916616861577</v>
      </c>
      <c r="F30" s="469">
        <f>E30/SUM($E$25,$E$28,$E$30)*100</f>
        <v>4.5320915089586666</v>
      </c>
      <c r="G30" s="453">
        <f>'20.'!L13</f>
        <v>10589.331803165231</v>
      </c>
      <c r="H30" s="455">
        <f>G30/SUM($G$25,$G$28,$G$30)*100</f>
        <v>4.4516110624677365</v>
      </c>
    </row>
    <row r="31" spans="1:8" ht="24" customHeight="1">
      <c r="A31" s="480" t="s">
        <v>290</v>
      </c>
      <c r="B31" s="459"/>
      <c r="C31" s="460">
        <f>C30/'1.'!B5</f>
        <v>9.3751708268268903</v>
      </c>
      <c r="D31" s="476"/>
      <c r="E31" s="460">
        <f>E30/'1.'!E5</f>
        <v>10.523897379175235</v>
      </c>
      <c r="F31" s="470"/>
      <c r="G31" s="460">
        <f>G30/'1.'!I5</f>
        <v>8.3856301324959546</v>
      </c>
      <c r="H31" s="461"/>
    </row>
    <row r="32" spans="1:8" ht="24" customHeight="1">
      <c r="A32" s="444" t="s">
        <v>293</v>
      </c>
      <c r="B32" s="444"/>
      <c r="C32" s="445">
        <f>SUM(C30,C28)</f>
        <v>37642.526888359869</v>
      </c>
      <c r="D32" s="462">
        <f>C32/SUM($C$25,$C$28,$C$30)*100</f>
        <v>7.6747373797384997</v>
      </c>
      <c r="E32" s="445">
        <f>SUM(E30,E28)</f>
        <v>20265.456783775098</v>
      </c>
      <c r="F32" s="471">
        <f>E32/SUM($E$25,$E$28,$E$30)*100</f>
        <v>8.0228488456701417</v>
      </c>
      <c r="G32" s="445">
        <f>SUM(G30,G28)</f>
        <v>17377.070104584775</v>
      </c>
      <c r="H32" s="463">
        <f>G32/SUM($G$25,$G$28,$G$30)*100</f>
        <v>7.3050839230219129</v>
      </c>
    </row>
    <row r="33" spans="1:8" ht="24" customHeight="1">
      <c r="A33" s="480" t="s">
        <v>290</v>
      </c>
      <c r="B33" s="459"/>
      <c r="C33" s="460">
        <f>C32/'1.'!B5</f>
        <v>16.014028303601112</v>
      </c>
      <c r="D33" s="476"/>
      <c r="E33" s="460">
        <f>E32/'1.'!E5</f>
        <v>18.62972929244026</v>
      </c>
      <c r="F33" s="470"/>
      <c r="G33" s="460">
        <f>G32/'1.'!I5</f>
        <v>13.760800529448385</v>
      </c>
      <c r="H33" s="461"/>
    </row>
    <row r="34" spans="1:8" ht="13.5" customHeight="1">
      <c r="A34" s="808"/>
      <c r="B34" s="808"/>
      <c r="C34" s="808"/>
      <c r="D34" s="808"/>
      <c r="E34" s="808"/>
      <c r="F34" s="808"/>
      <c r="G34" s="808"/>
      <c r="H34" s="808"/>
    </row>
    <row r="35" spans="1:8">
      <c r="A35" s="464"/>
      <c r="B35" s="464"/>
      <c r="C35" s="465"/>
      <c r="G35" s="465"/>
    </row>
  </sheetData>
  <mergeCells count="7">
    <mergeCell ref="A34:H34"/>
    <mergeCell ref="A1:H1"/>
    <mergeCell ref="C3:H3"/>
    <mergeCell ref="C4:D4"/>
    <mergeCell ref="G4:H4"/>
    <mergeCell ref="E4:F4"/>
    <mergeCell ref="A3:B5"/>
  </mergeCells>
  <hyperlinks>
    <hyperlink ref="A1:H1" location="'0'!A1" display="PUULIIKIDE  TAGAVARA  METSAMAAL" xr:uid="{07F0979E-3FC7-4026-ABA6-CD85D3BED4C3}"/>
  </hyperlinks>
  <printOptions horizontalCentered="1"/>
  <pageMargins left="0.78740157480314965" right="0.78740157480314965" top="0.98425196850393704" bottom="1.1811023622047245" header="0.51181102362204722" footer="0.51181102362204722"/>
  <pageSetup paperSize="9" scale="98" orientation="portrait"/>
  <ignoredErrors>
    <ignoredError sqref="E32"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6"/>
  <sheetViews>
    <sheetView zoomScaleNormal="100" workbookViewId="0">
      <selection sqref="A1:M1"/>
    </sheetView>
  </sheetViews>
  <sheetFormatPr defaultColWidth="11.42578125" defaultRowHeight="12.75"/>
  <cols>
    <col min="1" max="1" width="17.28515625" customWidth="1"/>
    <col min="2" max="13" width="8.7109375" customWidth="1"/>
  </cols>
  <sheetData>
    <row r="1" spans="1:13" ht="15.75" customHeight="1">
      <c r="A1" s="826" t="s">
        <v>319</v>
      </c>
      <c r="B1" s="826"/>
      <c r="C1" s="826"/>
      <c r="D1" s="826"/>
      <c r="E1" s="826"/>
      <c r="F1" s="826"/>
      <c r="G1" s="826"/>
      <c r="H1" s="826"/>
      <c r="I1" s="826"/>
      <c r="J1" s="826"/>
      <c r="K1" s="826"/>
      <c r="L1" s="826"/>
      <c r="M1" s="826"/>
    </row>
    <row r="2" spans="1:13" ht="6.75" customHeight="1" thickBot="1">
      <c r="A2" s="66"/>
      <c r="B2" s="66"/>
      <c r="C2" s="66"/>
    </row>
    <row r="3" spans="1:13" ht="13.15" customHeight="1" thickBot="1">
      <c r="A3" s="831" t="s">
        <v>321</v>
      </c>
      <c r="B3" s="831"/>
      <c r="C3" s="831"/>
      <c r="D3" s="831"/>
      <c r="E3" s="831"/>
      <c r="F3" s="827" t="s">
        <v>64</v>
      </c>
      <c r="G3" s="827"/>
      <c r="H3" s="827"/>
      <c r="I3" s="827"/>
      <c r="J3" s="827" t="s">
        <v>22</v>
      </c>
      <c r="K3" s="827"/>
      <c r="L3" s="827"/>
      <c r="M3" s="827"/>
    </row>
    <row r="4" spans="1:13" ht="23.45" customHeight="1">
      <c r="A4" s="832" t="s">
        <v>246</v>
      </c>
      <c r="B4" s="828" t="s">
        <v>320</v>
      </c>
      <c r="C4" s="829"/>
      <c r="D4" s="828" t="s">
        <v>292</v>
      </c>
      <c r="E4" s="829"/>
      <c r="F4" s="828" t="s">
        <v>320</v>
      </c>
      <c r="G4" s="829"/>
      <c r="H4" s="828" t="s">
        <v>292</v>
      </c>
      <c r="I4" s="829"/>
      <c r="J4" s="828" t="s">
        <v>320</v>
      </c>
      <c r="K4" s="829"/>
      <c r="L4" s="828" t="s">
        <v>292</v>
      </c>
      <c r="M4" s="830"/>
    </row>
    <row r="5" spans="1:13" ht="20.45" customHeight="1" thickBot="1">
      <c r="A5" s="833"/>
      <c r="B5" s="486" t="s">
        <v>81</v>
      </c>
      <c r="C5" s="165" t="s">
        <v>24</v>
      </c>
      <c r="D5" s="486" t="s">
        <v>81</v>
      </c>
      <c r="E5" s="165" t="s">
        <v>24</v>
      </c>
      <c r="F5" s="486" t="s">
        <v>81</v>
      </c>
      <c r="G5" s="165" t="s">
        <v>24</v>
      </c>
      <c r="H5" s="486" t="s">
        <v>81</v>
      </c>
      <c r="I5" s="165" t="s">
        <v>24</v>
      </c>
      <c r="J5" s="486" t="s">
        <v>81</v>
      </c>
      <c r="K5" s="165" t="s">
        <v>24</v>
      </c>
      <c r="L5" s="486" t="s">
        <v>81</v>
      </c>
      <c r="M5" s="579" t="s">
        <v>24</v>
      </c>
    </row>
    <row r="6" spans="1:13" ht="18" customHeight="1" thickTop="1">
      <c r="A6" s="580" t="s">
        <v>83</v>
      </c>
      <c r="B6" s="169">
        <f>F6+J6</f>
        <v>4835.1922323632407</v>
      </c>
      <c r="C6" s="96">
        <f>B6/$B$13*100</f>
        <v>30.984338037767362</v>
      </c>
      <c r="D6" s="169">
        <f>H6+L6</f>
        <v>3565.7343370900599</v>
      </c>
      <c r="E6" s="96">
        <f>D6/$D$13*100</f>
        <v>16.18048800434461</v>
      </c>
      <c r="F6" s="169">
        <v>2953.7109370715302</v>
      </c>
      <c r="G6" s="96">
        <f>F6/$F$13*100</f>
        <v>33.49812851610114</v>
      </c>
      <c r="H6" s="169">
        <v>2060.3952425928601</v>
      </c>
      <c r="I6" s="96">
        <f>H6/$H$13*100</f>
        <v>17.997993098221158</v>
      </c>
      <c r="J6" s="169">
        <v>1881.48129529171</v>
      </c>
      <c r="K6" s="96">
        <f>J6/$J$13*100</f>
        <v>27.718824912537194</v>
      </c>
      <c r="L6" s="169">
        <v>1505.3390944972</v>
      </c>
      <c r="M6" s="581">
        <f>L6/$L$13*100</f>
        <v>14.215619290040971</v>
      </c>
    </row>
    <row r="7" spans="1:13" ht="18" customHeight="1">
      <c r="A7" s="582" t="s">
        <v>84</v>
      </c>
      <c r="B7" s="174">
        <f t="shared" ref="B7:D12" si="0">F7+J7</f>
        <v>5862.0231205907494</v>
      </c>
      <c r="C7" s="96">
        <f t="shared" ref="C7:C12" si="1">B7/$B$13*100</f>
        <v>37.564360882673334</v>
      </c>
      <c r="D7" s="174">
        <f t="shared" si="0"/>
        <v>6345.3365919688204</v>
      </c>
      <c r="E7" s="96">
        <f t="shared" ref="E7:E12" si="2">D7/$D$13*100</f>
        <v>28.793688172986077</v>
      </c>
      <c r="F7" s="174">
        <v>3697.26480237948</v>
      </c>
      <c r="G7" s="96">
        <f t="shared" ref="G7:G12" si="3">F7/$F$13*100</f>
        <v>41.930796258268309</v>
      </c>
      <c r="H7" s="174">
        <v>3709.71526053556</v>
      </c>
      <c r="I7" s="96">
        <f t="shared" ref="I7:I12" si="4">H7/$H$13*100</f>
        <v>32.405156192975234</v>
      </c>
      <c r="J7" s="174">
        <v>2164.7583182112699</v>
      </c>
      <c r="K7" s="96">
        <f t="shared" ref="K7:K12" si="5">J7/$J$13*100</f>
        <v>31.892188857053394</v>
      </c>
      <c r="L7" s="174">
        <v>2635.6213314332599</v>
      </c>
      <c r="M7" s="581">
        <f t="shared" ref="M7:M12" si="6">L7/$L$13*100</f>
        <v>24.889401715086997</v>
      </c>
    </row>
    <row r="8" spans="1:13" ht="18" customHeight="1">
      <c r="A8" s="582" t="s">
        <v>85</v>
      </c>
      <c r="B8" s="174">
        <f t="shared" si="0"/>
        <v>1807.224985184969</v>
      </c>
      <c r="C8" s="96">
        <f t="shared" si="1"/>
        <v>11.58085700843001</v>
      </c>
      <c r="D8" s="174">
        <f t="shared" si="0"/>
        <v>4068.35233640053</v>
      </c>
      <c r="E8" s="96">
        <f t="shared" si="2"/>
        <v>18.461253686750339</v>
      </c>
      <c r="F8" s="174">
        <v>992.61561126584002</v>
      </c>
      <c r="G8" s="96">
        <f t="shared" si="3"/>
        <v>11.257284826333757</v>
      </c>
      <c r="H8" s="174">
        <v>2309.90209383923</v>
      </c>
      <c r="I8" s="96">
        <f t="shared" si="4"/>
        <v>20.177488805578712</v>
      </c>
      <c r="J8" s="174">
        <v>814.60937391912898</v>
      </c>
      <c r="K8" s="96">
        <f t="shared" si="5"/>
        <v>12.001190053964907</v>
      </c>
      <c r="L8" s="174">
        <v>1758.4502425613</v>
      </c>
      <c r="M8" s="581">
        <f t="shared" si="6"/>
        <v>16.60586593420074</v>
      </c>
    </row>
    <row r="9" spans="1:13" ht="18" customHeight="1">
      <c r="A9" s="582" t="s">
        <v>86</v>
      </c>
      <c r="B9" s="174">
        <f t="shared" si="0"/>
        <v>529.17982874919903</v>
      </c>
      <c r="C9" s="96">
        <f t="shared" si="1"/>
        <v>3.3910309887967371</v>
      </c>
      <c r="D9" s="174">
        <f t="shared" si="0"/>
        <v>1852.1437543921979</v>
      </c>
      <c r="E9" s="96">
        <f t="shared" si="2"/>
        <v>8.404605325903681</v>
      </c>
      <c r="F9" s="174">
        <v>317.18020766077302</v>
      </c>
      <c r="G9" s="96">
        <f t="shared" si="3"/>
        <v>3.597150698002415</v>
      </c>
      <c r="H9" s="174">
        <v>1322.2496346294199</v>
      </c>
      <c r="I9" s="96">
        <f t="shared" si="4"/>
        <v>11.550133346375752</v>
      </c>
      <c r="J9" s="174">
        <v>211.99962108842601</v>
      </c>
      <c r="K9" s="96">
        <f t="shared" si="5"/>
        <v>3.1232733448796886</v>
      </c>
      <c r="L9" s="174">
        <v>529.89411976277802</v>
      </c>
      <c r="M9" s="581">
        <f t="shared" si="6"/>
        <v>5.0040373614923341</v>
      </c>
    </row>
    <row r="10" spans="1:13" ht="18" customHeight="1">
      <c r="A10" s="582" t="s">
        <v>87</v>
      </c>
      <c r="B10" s="174">
        <f t="shared" si="0"/>
        <v>346.89124980895804</v>
      </c>
      <c r="C10" s="96">
        <f t="shared" si="1"/>
        <v>2.2229097065642596</v>
      </c>
      <c r="D10" s="174">
        <f t="shared" si="0"/>
        <v>572.53327863307697</v>
      </c>
      <c r="E10" s="96">
        <f t="shared" si="2"/>
        <v>2.598025251250403</v>
      </c>
      <c r="F10" s="174">
        <v>160.71619216872801</v>
      </c>
      <c r="G10" s="96">
        <f t="shared" si="3"/>
        <v>1.8226873836287256</v>
      </c>
      <c r="H10" s="174">
        <v>279.30409321330399</v>
      </c>
      <c r="I10" s="96">
        <f t="shared" si="4"/>
        <v>2.4397809886378665</v>
      </c>
      <c r="J10" s="174">
        <v>186.17505764022999</v>
      </c>
      <c r="K10" s="96">
        <f t="shared" si="5"/>
        <v>2.742814312704049</v>
      </c>
      <c r="L10" s="174">
        <v>293.22918541977299</v>
      </c>
      <c r="M10" s="581">
        <f t="shared" si="6"/>
        <v>2.7690999854412399</v>
      </c>
    </row>
    <row r="11" spans="1:13" ht="18" customHeight="1">
      <c r="A11" s="582" t="s">
        <v>88</v>
      </c>
      <c r="B11" s="174">
        <f t="shared" si="0"/>
        <v>1237.6065855602869</v>
      </c>
      <c r="C11" s="96">
        <f t="shared" si="1"/>
        <v>7.930692092881868</v>
      </c>
      <c r="D11" s="174">
        <f t="shared" si="0"/>
        <v>2348.5442756776138</v>
      </c>
      <c r="E11" s="96">
        <f t="shared" si="2"/>
        <v>10.657157513110056</v>
      </c>
      <c r="F11" s="174">
        <v>359.127658305311</v>
      </c>
      <c r="G11" s="96">
        <f t="shared" si="3"/>
        <v>4.072878053370065</v>
      </c>
      <c r="H11" s="174">
        <v>642.23638362912402</v>
      </c>
      <c r="I11" s="96">
        <f t="shared" si="4"/>
        <v>5.6100721652984209</v>
      </c>
      <c r="J11" s="174">
        <v>878.47892725497604</v>
      </c>
      <c r="K11" s="96">
        <f t="shared" si="5"/>
        <v>12.942144912558817</v>
      </c>
      <c r="L11" s="174">
        <v>1706.30789204849</v>
      </c>
      <c r="M11" s="581">
        <f t="shared" si="6"/>
        <v>16.113461394593962</v>
      </c>
    </row>
    <row r="12" spans="1:13" ht="18" customHeight="1" thickBot="1">
      <c r="A12" s="583" t="s">
        <v>89</v>
      </c>
      <c r="B12" s="179">
        <f t="shared" si="0"/>
        <v>987.16046607566204</v>
      </c>
      <c r="C12" s="96">
        <f t="shared" si="1"/>
        <v>6.3258112828864457</v>
      </c>
      <c r="D12" s="179">
        <f t="shared" si="0"/>
        <v>3284.6038458645098</v>
      </c>
      <c r="E12" s="96">
        <f t="shared" si="2"/>
        <v>14.904782045654835</v>
      </c>
      <c r="F12" s="179">
        <v>336.92475806185701</v>
      </c>
      <c r="G12" s="96">
        <f t="shared" si="3"/>
        <v>3.821074264295568</v>
      </c>
      <c r="H12" s="179">
        <v>1124.1139084220799</v>
      </c>
      <c r="I12" s="96">
        <f t="shared" si="4"/>
        <v>9.8193754029128613</v>
      </c>
      <c r="J12" s="179">
        <v>650.23570801380504</v>
      </c>
      <c r="K12" s="96">
        <f t="shared" si="5"/>
        <v>9.5795636063019511</v>
      </c>
      <c r="L12" s="179">
        <v>2160.4899374424299</v>
      </c>
      <c r="M12" s="581">
        <f t="shared" si="6"/>
        <v>20.402514319143755</v>
      </c>
    </row>
    <row r="13" spans="1:13" ht="20.45" customHeight="1" thickTop="1">
      <c r="A13" s="584" t="s">
        <v>40</v>
      </c>
      <c r="B13" s="577">
        <f t="shared" ref="B13:M13" si="7">SUM(B6:B12)</f>
        <v>15605.278468333063</v>
      </c>
      <c r="C13" s="578">
        <f t="shared" si="7"/>
        <v>100.00000000000004</v>
      </c>
      <c r="D13" s="577">
        <f t="shared" si="7"/>
        <v>22037.248420026808</v>
      </c>
      <c r="E13" s="578">
        <f t="shared" si="7"/>
        <v>100.00000000000001</v>
      </c>
      <c r="F13" s="577">
        <f t="shared" si="7"/>
        <v>8817.5401669135208</v>
      </c>
      <c r="G13" s="578">
        <f t="shared" si="7"/>
        <v>99.999999999999972</v>
      </c>
      <c r="H13" s="577">
        <f t="shared" si="7"/>
        <v>11447.916616861577</v>
      </c>
      <c r="I13" s="578">
        <f t="shared" si="7"/>
        <v>100</v>
      </c>
      <c r="J13" s="577">
        <f t="shared" si="7"/>
        <v>6787.7383014195457</v>
      </c>
      <c r="K13" s="578">
        <f t="shared" si="7"/>
        <v>100</v>
      </c>
      <c r="L13" s="577">
        <f t="shared" si="7"/>
        <v>10589.331803165231</v>
      </c>
      <c r="M13" s="585">
        <f t="shared" si="7"/>
        <v>100</v>
      </c>
    </row>
    <row r="14" spans="1:13" ht="12.75" customHeight="1">
      <c r="A14" s="819" t="s">
        <v>419</v>
      </c>
      <c r="B14" s="820"/>
      <c r="C14" s="820"/>
      <c r="D14" s="820"/>
      <c r="E14" s="820"/>
      <c r="F14" s="820"/>
      <c r="G14" s="820"/>
      <c r="H14" s="820"/>
      <c r="I14" s="820"/>
      <c r="J14" s="820"/>
      <c r="K14" s="820"/>
      <c r="L14" s="820"/>
      <c r="M14" s="821"/>
    </row>
    <row r="15" spans="1:13" ht="15" customHeight="1">
      <c r="A15" s="586" t="s">
        <v>421</v>
      </c>
      <c r="B15" s="822">
        <v>2.7463367281190898</v>
      </c>
      <c r="C15" s="823"/>
      <c r="D15" s="823"/>
      <c r="E15" s="824"/>
      <c r="F15" s="822">
        <v>3.1379070198768702</v>
      </c>
      <c r="G15" s="823"/>
      <c r="H15" s="823"/>
      <c r="I15" s="824"/>
      <c r="J15" s="823">
        <v>2.4036851962862</v>
      </c>
      <c r="K15" s="823"/>
      <c r="L15" s="823"/>
      <c r="M15" s="825"/>
    </row>
    <row r="16" spans="1:13" ht="15" customHeight="1" thickBot="1">
      <c r="A16" s="587" t="s">
        <v>420</v>
      </c>
      <c r="B16" s="815">
        <f>B15*'1.'!$B$5</f>
        <v>6455.5308741065483</v>
      </c>
      <c r="C16" s="816"/>
      <c r="D16" s="816"/>
      <c r="E16" s="817"/>
      <c r="F16" s="815">
        <f>F15*'1.'!$E$5</f>
        <v>3413.4215320360986</v>
      </c>
      <c r="G16" s="816"/>
      <c r="H16" s="816"/>
      <c r="I16" s="817"/>
      <c r="J16" s="816">
        <f>J15*'1.'!$I$5</f>
        <v>3035.3616474442319</v>
      </c>
      <c r="K16" s="816"/>
      <c r="L16" s="816"/>
      <c r="M16" s="818"/>
    </row>
  </sheetData>
  <mergeCells count="18">
    <mergeCell ref="A1:M1"/>
    <mergeCell ref="F3:I3"/>
    <mergeCell ref="F4:G4"/>
    <mergeCell ref="H4:I4"/>
    <mergeCell ref="J3:M3"/>
    <mergeCell ref="J4:K4"/>
    <mergeCell ref="L4:M4"/>
    <mergeCell ref="A3:E3"/>
    <mergeCell ref="A4:A5"/>
    <mergeCell ref="B4:C4"/>
    <mergeCell ref="D4:E4"/>
    <mergeCell ref="B16:E16"/>
    <mergeCell ref="F16:I16"/>
    <mergeCell ref="J16:M16"/>
    <mergeCell ref="A14:M14"/>
    <mergeCell ref="B15:E15"/>
    <mergeCell ref="F15:I15"/>
    <mergeCell ref="J15:M15"/>
  </mergeCells>
  <hyperlinks>
    <hyperlink ref="A1:M1" location="'0'!A1" display="SURNUD METSA TAGAVARA METSAMAAL PUULIIKIDE LÕIKES" xr:uid="{3CBBDE62-369A-45FD-B4D4-BBDC990C292F}"/>
  </hyperlinks>
  <printOptions horizontalCentered="1"/>
  <pageMargins left="0.78740157480314965" right="0.78740157480314965" top="0.98425196850393704" bottom="1.1811023622047245" header="0.51181102362204722" footer="0.51181102362204722"/>
  <pageSetup paperSize="9" scale="79"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3"/>
  <sheetViews>
    <sheetView zoomScaleNormal="100" workbookViewId="0">
      <selection sqref="A1:J1"/>
    </sheetView>
  </sheetViews>
  <sheetFormatPr defaultColWidth="11.42578125" defaultRowHeight="12.75"/>
  <cols>
    <col min="1" max="1" width="17.7109375" customWidth="1"/>
    <col min="9" max="9" width="10.28515625" customWidth="1"/>
  </cols>
  <sheetData>
    <row r="1" spans="1:11" ht="15.75" customHeight="1">
      <c r="A1" s="711" t="s">
        <v>334</v>
      </c>
      <c r="B1" s="826"/>
      <c r="C1" s="826"/>
      <c r="D1" s="826"/>
      <c r="E1" s="826"/>
      <c r="F1" s="826"/>
      <c r="G1" s="826"/>
      <c r="H1" s="826"/>
      <c r="I1" s="826"/>
      <c r="J1" s="826"/>
    </row>
    <row r="2" spans="1:11" ht="13.5" customHeight="1">
      <c r="A2" s="163"/>
      <c r="B2" s="163"/>
      <c r="C2" s="163"/>
      <c r="D2" s="163"/>
      <c r="E2" s="163"/>
      <c r="F2" s="163"/>
      <c r="G2" s="163"/>
      <c r="H2" s="163"/>
      <c r="I2" s="163"/>
      <c r="J2" s="163"/>
    </row>
    <row r="3" spans="1:11" ht="15.75" customHeight="1">
      <c r="A3" s="726" t="s">
        <v>77</v>
      </c>
      <c r="B3" s="696" t="s">
        <v>225</v>
      </c>
      <c r="C3" s="714"/>
      <c r="D3" s="714"/>
      <c r="E3" s="715" t="s">
        <v>64</v>
      </c>
      <c r="F3" s="715"/>
      <c r="G3" s="715"/>
      <c r="H3" s="696" t="s">
        <v>22</v>
      </c>
      <c r="I3" s="714"/>
      <c r="J3" s="717"/>
    </row>
    <row r="4" spans="1:11" ht="30.75" customHeight="1">
      <c r="A4" s="728"/>
      <c r="B4" s="258" t="s">
        <v>337</v>
      </c>
      <c r="C4" s="257" t="s">
        <v>24</v>
      </c>
      <c r="D4" s="576" t="s">
        <v>68</v>
      </c>
      <c r="E4" s="258" t="s">
        <v>337</v>
      </c>
      <c r="F4" s="257" t="s">
        <v>24</v>
      </c>
      <c r="G4" s="576" t="s">
        <v>68</v>
      </c>
      <c r="H4" s="258" t="s">
        <v>337</v>
      </c>
      <c r="I4" s="257" t="s">
        <v>24</v>
      </c>
      <c r="J4" s="575" t="s">
        <v>68</v>
      </c>
    </row>
    <row r="5" spans="1:11" ht="15.75" customHeight="1">
      <c r="A5" s="276" t="s">
        <v>83</v>
      </c>
      <c r="B5" s="262">
        <v>274.51600000000002</v>
      </c>
      <c r="C5" s="263">
        <f>B5/B$12*100</f>
        <v>28.409335519017105</v>
      </c>
      <c r="D5" s="264">
        <v>3.8493267745640098</v>
      </c>
      <c r="E5" s="262">
        <v>184.10499999999999</v>
      </c>
      <c r="F5" s="263">
        <f>E5/E$12*100</f>
        <v>36.508559745696331</v>
      </c>
      <c r="G5" s="264">
        <v>5.0014965830812796</v>
      </c>
      <c r="H5" s="262">
        <v>90.411000000000001</v>
      </c>
      <c r="I5" s="263">
        <f>H5/H$12*100</f>
        <v>19.569056946819334</v>
      </c>
      <c r="J5" s="487">
        <v>5.3663425091260901</v>
      </c>
    </row>
    <row r="6" spans="1:11" ht="15" customHeight="1">
      <c r="A6" s="277" t="s">
        <v>84</v>
      </c>
      <c r="B6" s="265">
        <v>203.46899999999999</v>
      </c>
      <c r="C6" s="266">
        <f t="shared" ref="C6:C11" si="0">B6/B$12*100</f>
        <v>21.056765684764787</v>
      </c>
      <c r="D6" s="267">
        <v>3.8168081268829699</v>
      </c>
      <c r="E6" s="265">
        <v>114.79900000000001</v>
      </c>
      <c r="F6" s="266">
        <f t="shared" ref="F6:F11" si="1">E6/E$12*100</f>
        <v>22.764977324060691</v>
      </c>
      <c r="G6" s="267">
        <v>5.0780956950654996</v>
      </c>
      <c r="H6" s="265">
        <v>88.671000000000006</v>
      </c>
      <c r="I6" s="266">
        <f t="shared" ref="I6:I11" si="2">H6/H$12*100</f>
        <v>19.192441722040652</v>
      </c>
      <c r="J6" s="488">
        <v>5.3820739010741097</v>
      </c>
    </row>
    <row r="7" spans="1:11" ht="15" customHeight="1">
      <c r="A7" s="277" t="s">
        <v>85</v>
      </c>
      <c r="B7" s="265">
        <v>252.30699999999999</v>
      </c>
      <c r="C7" s="266">
        <f t="shared" si="0"/>
        <v>26.110952428261552</v>
      </c>
      <c r="D7" s="267">
        <v>3.4416656620346902</v>
      </c>
      <c r="E7" s="265">
        <v>122.657</v>
      </c>
      <c r="F7" s="266">
        <f t="shared" si="1"/>
        <v>24.323241697552348</v>
      </c>
      <c r="G7" s="267">
        <v>5.2448048140181402</v>
      </c>
      <c r="H7" s="265">
        <v>129.65</v>
      </c>
      <c r="I7" s="266">
        <f t="shared" si="2"/>
        <v>28.062163156641635</v>
      </c>
      <c r="J7" s="488">
        <v>4.2600227934420101</v>
      </c>
    </row>
    <row r="8" spans="1:11" ht="15" customHeight="1">
      <c r="A8" s="277" t="s">
        <v>86</v>
      </c>
      <c r="B8" s="265">
        <v>102.11</v>
      </c>
      <c r="C8" s="266">
        <f t="shared" si="0"/>
        <v>10.56724289238819</v>
      </c>
      <c r="D8" s="267">
        <v>5.2329432481466496</v>
      </c>
      <c r="E8" s="265">
        <v>45.026000000000003</v>
      </c>
      <c r="F8" s="266">
        <f t="shared" si="1"/>
        <v>8.9287874371131863</v>
      </c>
      <c r="G8" s="267">
        <v>8.1510846807566999</v>
      </c>
      <c r="H8" s="265">
        <v>57.085000000000001</v>
      </c>
      <c r="I8" s="266">
        <f t="shared" si="2"/>
        <v>12.355793164650116</v>
      </c>
      <c r="J8" s="488">
        <v>6.6091617080184601</v>
      </c>
    </row>
    <row r="9" spans="1:11" ht="15" customHeight="1">
      <c r="A9" s="277" t="s">
        <v>87</v>
      </c>
      <c r="B9" s="265">
        <v>36.119999999999997</v>
      </c>
      <c r="C9" s="266">
        <f t="shared" si="0"/>
        <v>3.7380159952312351</v>
      </c>
      <c r="D9" s="267">
        <v>8.2298135920048097</v>
      </c>
      <c r="E9" s="265">
        <v>17.683</v>
      </c>
      <c r="F9" s="266">
        <f t="shared" si="1"/>
        <v>3.5065905976651814</v>
      </c>
      <c r="G9" s="267">
        <v>11.292481966287999</v>
      </c>
      <c r="H9" s="265">
        <v>18.436</v>
      </c>
      <c r="I9" s="266">
        <f t="shared" si="2"/>
        <v>3.9903898184021993</v>
      </c>
      <c r="J9" s="488">
        <v>11.123620455282699</v>
      </c>
    </row>
    <row r="10" spans="1:11" ht="15" customHeight="1">
      <c r="A10" s="277" t="s">
        <v>88</v>
      </c>
      <c r="B10" s="265">
        <v>77.950999999999993</v>
      </c>
      <c r="C10" s="266">
        <f t="shared" si="0"/>
        <v>8.0670566125213181</v>
      </c>
      <c r="D10" s="267">
        <v>5.80162483900647</v>
      </c>
      <c r="E10" s="265">
        <v>16.193000000000001</v>
      </c>
      <c r="F10" s="266">
        <f t="shared" si="1"/>
        <v>3.2111192415309784</v>
      </c>
      <c r="G10" s="267">
        <v>12.197792043904901</v>
      </c>
      <c r="H10" s="265">
        <v>61.759</v>
      </c>
      <c r="I10" s="266">
        <f t="shared" si="2"/>
        <v>13.367459578796998</v>
      </c>
      <c r="J10" s="488">
        <v>6.3252750475144799</v>
      </c>
    </row>
    <row r="11" spans="1:11" ht="15.75" customHeight="1">
      <c r="A11" s="278" t="s">
        <v>89</v>
      </c>
      <c r="B11" s="268">
        <v>19.814</v>
      </c>
      <c r="C11" s="269">
        <f t="shared" si="0"/>
        <v>2.0505273790008776</v>
      </c>
      <c r="D11" s="270">
        <v>10.310478441107</v>
      </c>
      <c r="E11" s="268">
        <v>3.8159999999999998</v>
      </c>
      <c r="F11" s="269">
        <f t="shared" si="1"/>
        <v>0.75672395638128886</v>
      </c>
      <c r="G11" s="270">
        <v>21.8842001683416</v>
      </c>
      <c r="H11" s="268">
        <v>15.997999999999999</v>
      </c>
      <c r="I11" s="269">
        <f t="shared" si="2"/>
        <v>3.4626956126490769</v>
      </c>
      <c r="J11" s="489">
        <v>11.0556091757513</v>
      </c>
    </row>
    <row r="12" spans="1:11" ht="30" customHeight="1">
      <c r="A12" s="490" t="s">
        <v>171</v>
      </c>
      <c r="B12" s="491">
        <v>966.28800000000001</v>
      </c>
      <c r="C12" s="492">
        <f>SUM(C5:C11)</f>
        <v>99.999896511185071</v>
      </c>
      <c r="D12" s="493">
        <v>2.0566603059492699</v>
      </c>
      <c r="E12" s="491">
        <v>504.279</v>
      </c>
      <c r="F12" s="492">
        <f>SUM(F5:F11)</f>
        <v>100.00000000000001</v>
      </c>
      <c r="G12" s="493">
        <v>3.1479297839918301</v>
      </c>
      <c r="H12" s="491">
        <v>462.01</v>
      </c>
      <c r="I12" s="492">
        <f>SUM(I5:I11)</f>
        <v>99.999999999999986</v>
      </c>
      <c r="J12" s="494">
        <v>2.8185932461119498</v>
      </c>
    </row>
    <row r="13" spans="1:11" ht="15.75" customHeight="1">
      <c r="A13" s="756"/>
      <c r="B13" s="756"/>
      <c r="C13" s="756"/>
      <c r="D13" s="756"/>
      <c r="E13" s="756"/>
      <c r="F13" s="756"/>
      <c r="G13" s="756"/>
      <c r="H13" s="756"/>
      <c r="I13" s="756"/>
      <c r="J13" s="756"/>
      <c r="K13" s="834"/>
    </row>
  </sheetData>
  <mergeCells count="6">
    <mergeCell ref="A13:K13"/>
    <mergeCell ref="A1:J1"/>
    <mergeCell ref="A3:A4"/>
    <mergeCell ref="B3:D3"/>
    <mergeCell ref="E3:G3"/>
    <mergeCell ref="H3:J3"/>
  </mergeCells>
  <hyperlinks>
    <hyperlink ref="A1:J1" location="'0'!A1" display=" KAHJUSTATUD METSAMAA  PINDALA ENAMUSPUULIIGI JÄRGI" xr:uid="{40D25B28-804D-46FE-AB93-098E43654B4A}"/>
  </hyperlinks>
  <printOptions horizontalCentered="1"/>
  <pageMargins left="0.78740157480314965" right="0.78740157480314965" top="0.98425196850393704" bottom="1.1811023622047245" header="0.51181102362204722" footer="0.51181102362204722"/>
  <pageSetup paperSize="9" scale="98"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6"/>
  <sheetViews>
    <sheetView zoomScaleNormal="100" workbookViewId="0">
      <selection sqref="A1:K1"/>
    </sheetView>
  </sheetViews>
  <sheetFormatPr defaultColWidth="11.42578125" defaultRowHeight="12.75"/>
  <cols>
    <col min="1" max="1" width="14" customWidth="1"/>
    <col min="2" max="2" width="20.140625" customWidth="1"/>
    <col min="3" max="3" width="8.7109375" customWidth="1"/>
    <col min="4" max="4" width="6.7109375" customWidth="1"/>
    <col min="5" max="5" width="8.7109375" customWidth="1"/>
    <col min="6" max="6" width="10.42578125" customWidth="1"/>
    <col min="7" max="7" width="9.7109375" customWidth="1"/>
    <col min="8" max="8" width="6.7109375" customWidth="1"/>
    <col min="9" max="9" width="8.7109375" customWidth="1"/>
    <col min="10" max="10" width="10.42578125" customWidth="1"/>
    <col min="11" max="11" width="8.7109375" customWidth="1"/>
  </cols>
  <sheetData>
    <row r="1" spans="1:11" ht="18.75" customHeight="1">
      <c r="A1" s="623" t="str">
        <f>('0'!B1-1) &amp; ". a. RAIETE  MAHT  METSAMAAL"</f>
        <v>2023. a. RAIETE  MAHT  METSAMAAL</v>
      </c>
      <c r="B1" s="623"/>
      <c r="C1" s="623"/>
      <c r="D1" s="623"/>
      <c r="E1" s="623"/>
      <c r="F1" s="623"/>
      <c r="G1" s="623"/>
      <c r="H1" s="623"/>
      <c r="I1" s="623"/>
      <c r="J1" s="623"/>
      <c r="K1" s="623"/>
    </row>
    <row r="2" spans="1:11" ht="9.75" customHeight="1">
      <c r="A2" s="84"/>
      <c r="B2" s="84"/>
      <c r="C2" s="84"/>
      <c r="D2" s="84"/>
      <c r="E2" s="84"/>
      <c r="F2" s="84"/>
      <c r="G2" s="84"/>
      <c r="H2" s="84"/>
      <c r="I2" s="84"/>
      <c r="J2" s="84"/>
    </row>
    <row r="3" spans="1:11" ht="16.5" customHeight="1">
      <c r="A3" s="626" t="s">
        <v>230</v>
      </c>
      <c r="B3" s="627"/>
      <c r="C3" s="841" t="s">
        <v>78</v>
      </c>
      <c r="D3" s="842"/>
      <c r="E3" s="843"/>
      <c r="F3" s="626" t="s">
        <v>79</v>
      </c>
      <c r="G3" s="653"/>
      <c r="H3" s="653"/>
      <c r="I3" s="653"/>
      <c r="J3" s="844" t="s">
        <v>231</v>
      </c>
      <c r="K3" s="845"/>
    </row>
    <row r="4" spans="1:11" ht="27.75" customHeight="1">
      <c r="A4" s="511" t="s">
        <v>234</v>
      </c>
      <c r="B4" s="510" t="s">
        <v>235</v>
      </c>
      <c r="C4" s="294" t="s">
        <v>23</v>
      </c>
      <c r="D4" s="499" t="s">
        <v>24</v>
      </c>
      <c r="E4" s="500" t="s">
        <v>232</v>
      </c>
      <c r="F4" s="294" t="s">
        <v>81</v>
      </c>
      <c r="G4" s="517" t="s">
        <v>239</v>
      </c>
      <c r="H4" s="499" t="s">
        <v>24</v>
      </c>
      <c r="I4" s="516" t="s">
        <v>232</v>
      </c>
      <c r="J4" s="294" t="s">
        <v>82</v>
      </c>
      <c r="K4" s="501" t="s">
        <v>232</v>
      </c>
    </row>
    <row r="5" spans="1:11" ht="16.5" customHeight="1">
      <c r="A5" s="835" t="s">
        <v>244</v>
      </c>
      <c r="B5" s="512" t="s">
        <v>236</v>
      </c>
      <c r="C5" s="167">
        <v>26.454000000000001</v>
      </c>
      <c r="D5" s="96">
        <f>C5/$C$15*100</f>
        <v>24.076012268263604</v>
      </c>
      <c r="E5" s="495">
        <v>12.545617906782701</v>
      </c>
      <c r="F5" s="502">
        <v>39.832999999999998</v>
      </c>
      <c r="G5" s="502">
        <v>0.81699999999999995</v>
      </c>
      <c r="H5" s="96">
        <f>F5/$F$15*100</f>
        <v>0.33939677129575641</v>
      </c>
      <c r="I5" s="519">
        <v>28.486855583921901</v>
      </c>
      <c r="J5" s="167">
        <v>1.506</v>
      </c>
      <c r="K5" s="496">
        <v>26.024719649239699</v>
      </c>
    </row>
    <row r="6" spans="1:11" ht="16.5" customHeight="1">
      <c r="A6" s="836"/>
      <c r="B6" s="131" t="s">
        <v>237</v>
      </c>
      <c r="C6" s="172">
        <v>21.501999999999999</v>
      </c>
      <c r="D6" s="97">
        <f t="shared" ref="D6:D14" si="0">C6/$C$15*100</f>
        <v>19.569154600143797</v>
      </c>
      <c r="E6" s="293">
        <v>12.951684701846601</v>
      </c>
      <c r="F6" s="503">
        <v>1581.91</v>
      </c>
      <c r="G6" s="503">
        <v>30.573</v>
      </c>
      <c r="H6" s="97">
        <f t="shared" ref="H6:H14" si="1">F6/$F$15*100</f>
        <v>13.478652034254765</v>
      </c>
      <c r="I6" s="520">
        <v>14.629330871333</v>
      </c>
      <c r="J6" s="172">
        <v>73.570999999999998</v>
      </c>
      <c r="K6" s="497">
        <v>7.8868285721545996</v>
      </c>
    </row>
    <row r="7" spans="1:11" ht="16.5" customHeight="1">
      <c r="A7" s="837"/>
      <c r="B7" s="513" t="s">
        <v>238</v>
      </c>
      <c r="C7" s="514">
        <v>16.186</v>
      </c>
      <c r="D7" s="98">
        <f t="shared" si="0"/>
        <v>14.73101741037706</v>
      </c>
      <c r="E7" s="518">
        <v>14.2587602110394</v>
      </c>
      <c r="F7" s="515">
        <v>878.81700000000001</v>
      </c>
      <c r="G7" s="515">
        <v>372.69200000000001</v>
      </c>
      <c r="H7" s="98">
        <f t="shared" si="1"/>
        <v>7.4879535149203615</v>
      </c>
      <c r="I7" s="521">
        <v>22.373832173899199</v>
      </c>
      <c r="J7" s="514">
        <v>54.295999999999999</v>
      </c>
      <c r="K7" s="498">
        <v>16.9331888143935</v>
      </c>
    </row>
    <row r="8" spans="1:11" ht="16.5" customHeight="1">
      <c r="A8" s="522"/>
      <c r="B8" s="523" t="s">
        <v>171</v>
      </c>
      <c r="C8" s="524">
        <v>64.141999999999996</v>
      </c>
      <c r="D8" s="525">
        <f t="shared" si="0"/>
        <v>58.376184278784457</v>
      </c>
      <c r="E8" s="526">
        <v>7.9329751734925296</v>
      </c>
      <c r="F8" s="527">
        <v>2500.56</v>
      </c>
      <c r="G8" s="527">
        <v>404.08100000000002</v>
      </c>
      <c r="H8" s="525">
        <f t="shared" si="1"/>
        <v>21.306002320470881</v>
      </c>
      <c r="I8" s="528">
        <v>12.1885654461722</v>
      </c>
      <c r="J8" s="524">
        <v>38.984999999999999</v>
      </c>
      <c r="K8" s="529">
        <v>9.5508039660709603</v>
      </c>
    </row>
    <row r="9" spans="1:11" ht="16.5" customHeight="1">
      <c r="A9" s="838" t="s">
        <v>245</v>
      </c>
      <c r="B9" s="512" t="s">
        <v>241</v>
      </c>
      <c r="C9" s="167">
        <v>32.01</v>
      </c>
      <c r="D9" s="96">
        <f t="shared" si="0"/>
        <v>29.132575516259092</v>
      </c>
      <c r="E9" s="495">
        <v>11.4413952128145</v>
      </c>
      <c r="F9" s="502">
        <v>8638.7919999999995</v>
      </c>
      <c r="G9" s="502">
        <v>436.9</v>
      </c>
      <c r="H9" s="96">
        <f t="shared" si="1"/>
        <v>73.606761044752091</v>
      </c>
      <c r="I9" s="519">
        <v>12.664330740816</v>
      </c>
      <c r="J9" s="167">
        <v>269.87900000000002</v>
      </c>
      <c r="K9" s="496">
        <v>5.4039584129632701</v>
      </c>
    </row>
    <row r="10" spans="1:11" ht="16.5" customHeight="1">
      <c r="A10" s="837"/>
      <c r="B10" s="131" t="s">
        <v>242</v>
      </c>
      <c r="C10" s="172">
        <v>1.486</v>
      </c>
      <c r="D10" s="97">
        <f t="shared" si="0"/>
        <v>1.3524213438663233</v>
      </c>
      <c r="E10" s="293">
        <v>39.479347202037196</v>
      </c>
      <c r="F10" s="503">
        <v>279.89800000000002</v>
      </c>
      <c r="G10" s="503">
        <v>74.605999999999995</v>
      </c>
      <c r="H10" s="97">
        <f t="shared" si="1"/>
        <v>2.3848687643948394</v>
      </c>
      <c r="I10" s="520">
        <v>42.507172009687999</v>
      </c>
      <c r="J10" s="172">
        <v>188.34800000000001</v>
      </c>
      <c r="K10" s="497">
        <v>14.6552800613045</v>
      </c>
    </row>
    <row r="11" spans="1:11" ht="16.5" customHeight="1">
      <c r="A11" s="522"/>
      <c r="B11" s="523" t="s">
        <v>171</v>
      </c>
      <c r="C11" s="524">
        <v>33.496000000000002</v>
      </c>
      <c r="D11" s="525">
        <f t="shared" si="0"/>
        <v>30.484996860125417</v>
      </c>
      <c r="E11" s="526">
        <v>11.1179822882055</v>
      </c>
      <c r="F11" s="527">
        <v>8918.69</v>
      </c>
      <c r="G11" s="527">
        <v>511.50599999999997</v>
      </c>
      <c r="H11" s="525">
        <f t="shared" si="1"/>
        <v>75.991629809146943</v>
      </c>
      <c r="I11" s="528">
        <v>12.430152859904601</v>
      </c>
      <c r="J11" s="524">
        <v>266.262</v>
      </c>
      <c r="K11" s="529">
        <v>5.2796856891276303</v>
      </c>
    </row>
    <row r="12" spans="1:11" ht="16.5" customHeight="1">
      <c r="A12" s="838" t="s">
        <v>233</v>
      </c>
      <c r="B12" s="131" t="s">
        <v>243</v>
      </c>
      <c r="C12" s="172">
        <v>3.0640000000000001</v>
      </c>
      <c r="D12" s="97">
        <f t="shared" si="0"/>
        <v>2.7885726767203329</v>
      </c>
      <c r="E12" s="293">
        <v>27.8765218635092</v>
      </c>
      <c r="F12" s="503">
        <v>138.71799999999999</v>
      </c>
      <c r="G12" s="503">
        <v>14.837</v>
      </c>
      <c r="H12" s="97">
        <f t="shared" si="1"/>
        <v>1.181945656129459</v>
      </c>
      <c r="I12" s="520">
        <v>47.028461280352403</v>
      </c>
      <c r="J12" s="172">
        <v>45.273000000000003</v>
      </c>
      <c r="K12" s="497">
        <v>37.978142168833202</v>
      </c>
    </row>
    <row r="13" spans="1:11" ht="16.5" customHeight="1">
      <c r="A13" s="837"/>
      <c r="B13" s="131" t="s">
        <v>233</v>
      </c>
      <c r="C13" s="172">
        <v>9.1750000000000007</v>
      </c>
      <c r="D13" s="97">
        <f t="shared" si="0"/>
        <v>8.3502461843697962</v>
      </c>
      <c r="E13" s="293">
        <v>17.718378685180401</v>
      </c>
      <c r="F13" s="503">
        <v>178.44399999999999</v>
      </c>
      <c r="G13" s="503">
        <v>17.282</v>
      </c>
      <c r="H13" s="97">
        <f t="shared" si="1"/>
        <v>1.5204307347450594</v>
      </c>
      <c r="I13" s="520">
        <v>28.441959732380202</v>
      </c>
      <c r="J13" s="172">
        <v>19.449000000000002</v>
      </c>
      <c r="K13" s="497">
        <v>23.356080474624999</v>
      </c>
    </row>
    <row r="14" spans="1:11" ht="16.5" customHeight="1">
      <c r="A14" s="522"/>
      <c r="B14" s="523" t="s">
        <v>171</v>
      </c>
      <c r="C14" s="524">
        <v>12.239000000000001</v>
      </c>
      <c r="D14" s="525">
        <f t="shared" si="0"/>
        <v>11.13881886109013</v>
      </c>
      <c r="E14" s="526">
        <v>14.8569897486364</v>
      </c>
      <c r="F14" s="527">
        <v>317.161</v>
      </c>
      <c r="G14" s="527">
        <v>32.119</v>
      </c>
      <c r="H14" s="525">
        <f t="shared" si="1"/>
        <v>2.7023678703821807</v>
      </c>
      <c r="I14" s="528">
        <v>26.224903933728399</v>
      </c>
      <c r="J14" s="524">
        <v>25.914000000000001</v>
      </c>
      <c r="K14" s="529">
        <v>22.202368495249399</v>
      </c>
    </row>
    <row r="15" spans="1:11" ht="15">
      <c r="A15" s="839" t="s">
        <v>240</v>
      </c>
      <c r="B15" s="840"/>
      <c r="C15" s="532">
        <v>109.877</v>
      </c>
      <c r="D15" s="100">
        <f>SUM(D14,D11,D8)</f>
        <v>100</v>
      </c>
      <c r="E15" s="155">
        <v>6.0566332604472901</v>
      </c>
      <c r="F15" s="504">
        <v>11736.411</v>
      </c>
      <c r="G15" s="504">
        <v>947.70600000000002</v>
      </c>
      <c r="H15" s="100">
        <f>SUM(H14,H11,H8)</f>
        <v>100</v>
      </c>
      <c r="I15" s="530">
        <v>10.1110834503649</v>
      </c>
      <c r="J15" s="532">
        <v>106.81399999999999</v>
      </c>
      <c r="K15" s="531">
        <v>7.6503136879561602</v>
      </c>
    </row>
    <row r="16" spans="1:11" ht="9" customHeight="1">
      <c r="A16" s="508"/>
      <c r="B16" s="508"/>
      <c r="C16" s="69"/>
      <c r="D16" s="505"/>
      <c r="E16" s="506"/>
      <c r="F16" s="509"/>
      <c r="G16" s="509"/>
      <c r="H16" s="505"/>
      <c r="I16" s="506"/>
      <c r="J16" s="507"/>
    </row>
    <row r="17" spans="1:11" ht="19.5" customHeight="1">
      <c r="A17" s="846" t="s">
        <v>90</v>
      </c>
      <c r="B17" s="847"/>
      <c r="C17" s="847"/>
      <c r="D17" s="847"/>
      <c r="E17" s="847"/>
      <c r="F17" s="847"/>
      <c r="G17" s="847"/>
      <c r="H17" s="847"/>
      <c r="I17" s="847"/>
      <c r="J17" s="847"/>
      <c r="K17" s="848"/>
    </row>
    <row r="18" spans="1:11" ht="19.5" customHeight="1">
      <c r="A18" s="626" t="s">
        <v>230</v>
      </c>
      <c r="B18" s="627"/>
      <c r="C18" s="841" t="s">
        <v>78</v>
      </c>
      <c r="D18" s="842"/>
      <c r="E18" s="843"/>
      <c r="F18" s="626" t="s">
        <v>79</v>
      </c>
      <c r="G18" s="653"/>
      <c r="H18" s="653"/>
      <c r="I18" s="653"/>
      <c r="J18" s="844" t="s">
        <v>231</v>
      </c>
      <c r="K18" s="845"/>
    </row>
    <row r="19" spans="1:11" ht="27.75" customHeight="1">
      <c r="A19" s="511" t="s">
        <v>234</v>
      </c>
      <c r="B19" s="510" t="s">
        <v>235</v>
      </c>
      <c r="C19" s="294" t="s">
        <v>23</v>
      </c>
      <c r="D19" s="499" t="s">
        <v>24</v>
      </c>
      <c r="E19" s="500" t="s">
        <v>232</v>
      </c>
      <c r="F19" s="294" t="s">
        <v>81</v>
      </c>
      <c r="G19" s="517" t="s">
        <v>239</v>
      </c>
      <c r="H19" s="499" t="s">
        <v>24</v>
      </c>
      <c r="I19" s="516" t="s">
        <v>232</v>
      </c>
      <c r="J19" s="294" t="s">
        <v>82</v>
      </c>
      <c r="K19" s="501" t="s">
        <v>232</v>
      </c>
    </row>
    <row r="20" spans="1:11" ht="20.25" customHeight="1">
      <c r="A20" s="835" t="s">
        <v>244</v>
      </c>
      <c r="B20" s="512" t="s">
        <v>236</v>
      </c>
      <c r="C20" s="167">
        <v>11.965</v>
      </c>
      <c r="D20" s="96">
        <f>C20/$C$15*100</f>
        <v>10.889449111278976</v>
      </c>
      <c r="E20" s="495">
        <v>19.114186658839198</v>
      </c>
      <c r="F20" s="502">
        <v>7.1239999999999997</v>
      </c>
      <c r="G20" s="502">
        <v>0</v>
      </c>
      <c r="H20" s="96">
        <f>F20/$F$15*100</f>
        <v>6.069998741523281E-2</v>
      </c>
      <c r="I20" s="519">
        <v>30.8536431868893</v>
      </c>
      <c r="J20" s="167">
        <v>0.59499999999999997</v>
      </c>
      <c r="K20" s="496">
        <v>26.145664808762699</v>
      </c>
    </row>
    <row r="21" spans="1:11" ht="18" customHeight="1">
      <c r="A21" s="836"/>
      <c r="B21" s="131" t="s">
        <v>237</v>
      </c>
      <c r="C21" s="172">
        <v>7.6929999999999996</v>
      </c>
      <c r="D21" s="97">
        <f t="shared" ref="D21:D29" si="2">C21/$C$15*100</f>
        <v>7.001465274807285</v>
      </c>
      <c r="E21" s="293">
        <v>22.815825615252201</v>
      </c>
      <c r="F21" s="503">
        <v>523.51599999999996</v>
      </c>
      <c r="G21" s="503">
        <v>12.206</v>
      </c>
      <c r="H21" s="97">
        <f t="shared" ref="H21:H29" si="3">F21/$F$15*100</f>
        <v>4.4606140667704972</v>
      </c>
      <c r="I21" s="520">
        <v>25.194790559495001</v>
      </c>
      <c r="J21" s="172">
        <v>68.049000000000007</v>
      </c>
      <c r="K21" s="497">
        <v>9.7051189332290093</v>
      </c>
    </row>
    <row r="22" spans="1:11" ht="18" customHeight="1">
      <c r="A22" s="837"/>
      <c r="B22" s="513" t="s">
        <v>238</v>
      </c>
      <c r="C22" s="514">
        <v>2.4950000000000001</v>
      </c>
      <c r="D22" s="98">
        <f t="shared" si="2"/>
        <v>2.2707208970030126</v>
      </c>
      <c r="E22" s="518">
        <v>31.139612922019701</v>
      </c>
      <c r="F22" s="515">
        <v>219.80199999999999</v>
      </c>
      <c r="G22" s="515">
        <v>166.63</v>
      </c>
      <c r="H22" s="98">
        <f t="shared" si="3"/>
        <v>1.8728212568561207</v>
      </c>
      <c r="I22" s="521">
        <v>35.795514836030002</v>
      </c>
      <c r="J22" s="514">
        <v>88.082999999999998</v>
      </c>
      <c r="K22" s="498">
        <v>17.315012779022499</v>
      </c>
    </row>
    <row r="23" spans="1:11" ht="18" customHeight="1">
      <c r="A23" s="522"/>
      <c r="B23" s="523" t="s">
        <v>171</v>
      </c>
      <c r="C23" s="524">
        <v>22.152999999999999</v>
      </c>
      <c r="D23" s="525">
        <f t="shared" si="2"/>
        <v>20.161635283089272</v>
      </c>
      <c r="E23" s="526">
        <v>13.8706519413404</v>
      </c>
      <c r="F23" s="527">
        <v>750.44100000000003</v>
      </c>
      <c r="G23" s="527">
        <v>178.83600000000001</v>
      </c>
      <c r="H23" s="525">
        <f t="shared" si="3"/>
        <v>6.3941267905495129</v>
      </c>
      <c r="I23" s="528">
        <v>20.624425685711898</v>
      </c>
      <c r="J23" s="524">
        <v>33.875</v>
      </c>
      <c r="K23" s="529">
        <v>15.7290856179894</v>
      </c>
    </row>
    <row r="24" spans="1:11" ht="18" customHeight="1">
      <c r="A24" s="838" t="s">
        <v>245</v>
      </c>
      <c r="B24" s="512" t="s">
        <v>241</v>
      </c>
      <c r="C24" s="167">
        <v>11.976000000000001</v>
      </c>
      <c r="D24" s="96">
        <f t="shared" si="2"/>
        <v>10.899460305614461</v>
      </c>
      <c r="E24" s="495">
        <v>20.287733316323301</v>
      </c>
      <c r="F24" s="502">
        <v>3543.2939999999999</v>
      </c>
      <c r="G24" s="502">
        <v>161.05699999999999</v>
      </c>
      <c r="H24" s="96">
        <f t="shared" si="3"/>
        <v>30.190609377943563</v>
      </c>
      <c r="I24" s="519">
        <v>21.5614744926133</v>
      </c>
      <c r="J24" s="167">
        <v>295.87</v>
      </c>
      <c r="K24" s="496">
        <v>7.9002403729239097</v>
      </c>
    </row>
    <row r="25" spans="1:11" ht="18" customHeight="1">
      <c r="A25" s="837"/>
      <c r="B25" s="131" t="s">
        <v>242</v>
      </c>
      <c r="C25" s="172">
        <v>0</v>
      </c>
      <c r="D25" s="97">
        <f t="shared" si="2"/>
        <v>0</v>
      </c>
      <c r="E25" s="293" t="s">
        <v>437</v>
      </c>
      <c r="F25" s="503">
        <v>0</v>
      </c>
      <c r="G25" s="503">
        <v>0</v>
      </c>
      <c r="H25" s="97">
        <f t="shared" si="3"/>
        <v>0</v>
      </c>
      <c r="I25" s="520" t="s">
        <v>437</v>
      </c>
      <c r="J25" s="167" t="s">
        <v>437</v>
      </c>
      <c r="K25" s="497" t="s">
        <v>437</v>
      </c>
    </row>
    <row r="26" spans="1:11" ht="18" customHeight="1">
      <c r="A26" s="522"/>
      <c r="B26" s="523" t="s">
        <v>171</v>
      </c>
      <c r="C26" s="524">
        <v>11.976000000000001</v>
      </c>
      <c r="D26" s="525">
        <f t="shared" si="2"/>
        <v>10.899460305614461</v>
      </c>
      <c r="E26" s="526">
        <v>20.287733316323301</v>
      </c>
      <c r="F26" s="527">
        <v>3543.2939999999999</v>
      </c>
      <c r="G26" s="527">
        <v>161.05699999999999</v>
      </c>
      <c r="H26" s="525">
        <f t="shared" si="3"/>
        <v>30.190609377943563</v>
      </c>
      <c r="I26" s="528">
        <v>21.5614744926133</v>
      </c>
      <c r="J26" s="524">
        <v>295.87</v>
      </c>
      <c r="K26" s="529">
        <v>7.9002403729239097</v>
      </c>
    </row>
    <row r="27" spans="1:11" ht="18" customHeight="1">
      <c r="A27" s="838" t="s">
        <v>233</v>
      </c>
      <c r="B27" s="131" t="s">
        <v>243</v>
      </c>
      <c r="C27" s="172">
        <v>0</v>
      </c>
      <c r="D27" s="97">
        <f t="shared" si="2"/>
        <v>0</v>
      </c>
      <c r="E27" s="293" t="s">
        <v>437</v>
      </c>
      <c r="F27" s="503">
        <v>0</v>
      </c>
      <c r="G27" s="503">
        <v>0</v>
      </c>
      <c r="H27" s="97">
        <f t="shared" si="3"/>
        <v>0</v>
      </c>
      <c r="I27" s="520" t="s">
        <v>437</v>
      </c>
      <c r="J27" s="172" t="s">
        <v>437</v>
      </c>
      <c r="K27" s="497" t="s">
        <v>437</v>
      </c>
    </row>
    <row r="28" spans="1:11" ht="18" customHeight="1">
      <c r="A28" s="837"/>
      <c r="B28" s="131" t="s">
        <v>233</v>
      </c>
      <c r="C28" s="172">
        <v>4.2720000000000002</v>
      </c>
      <c r="D28" s="97">
        <f t="shared" si="2"/>
        <v>3.8879838364716917</v>
      </c>
      <c r="E28" s="293">
        <v>24.727185023044701</v>
      </c>
      <c r="F28" s="503">
        <v>58.01</v>
      </c>
      <c r="G28" s="503">
        <v>11.49</v>
      </c>
      <c r="H28" s="97">
        <f t="shared" si="3"/>
        <v>0.4942737605218494</v>
      </c>
      <c r="I28" s="520">
        <v>38.368538006681298</v>
      </c>
      <c r="J28" s="172">
        <v>13.577999999999999</v>
      </c>
      <c r="K28" s="497">
        <v>34.615895540205003</v>
      </c>
    </row>
    <row r="29" spans="1:11" ht="18" customHeight="1">
      <c r="A29" s="522"/>
      <c r="B29" s="523" t="s">
        <v>171</v>
      </c>
      <c r="C29" s="524">
        <v>4.2720000000000002</v>
      </c>
      <c r="D29" s="525">
        <f t="shared" si="2"/>
        <v>3.8879838364716917</v>
      </c>
      <c r="E29" s="526">
        <v>24.727185023044701</v>
      </c>
      <c r="F29" s="527">
        <v>58.01</v>
      </c>
      <c r="G29" s="527">
        <v>11.49</v>
      </c>
      <c r="H29" s="525">
        <f t="shared" si="3"/>
        <v>0.4942737605218494</v>
      </c>
      <c r="I29" s="528">
        <v>38.368538006681298</v>
      </c>
      <c r="J29" s="524">
        <v>13.577999999999999</v>
      </c>
      <c r="K29" s="529">
        <v>34.615895540205003</v>
      </c>
    </row>
    <row r="30" spans="1:11" ht="20.25" customHeight="1">
      <c r="A30" s="839" t="s">
        <v>240</v>
      </c>
      <c r="B30" s="840"/>
      <c r="C30" s="532">
        <v>38.401000000000003</v>
      </c>
      <c r="D30" s="100">
        <f>SUM(D29,D26,D23)</f>
        <v>34.949079425175427</v>
      </c>
      <c r="E30" s="155">
        <v>10.282337300622901</v>
      </c>
      <c r="F30" s="504">
        <v>4351.7449999999999</v>
      </c>
      <c r="G30" s="504">
        <v>351.38299999999998</v>
      </c>
      <c r="H30" s="100">
        <f>SUM(H29,H26,H23)</f>
        <v>37.079009929014923</v>
      </c>
      <c r="I30" s="530">
        <v>18.086223046406001</v>
      </c>
      <c r="J30" s="532">
        <v>113.322</v>
      </c>
      <c r="K30" s="531">
        <v>14.1704139475854</v>
      </c>
    </row>
    <row r="31" spans="1:11" ht="9" customHeight="1">
      <c r="A31" s="508"/>
      <c r="B31" s="508"/>
      <c r="C31" s="69"/>
      <c r="D31" s="505"/>
      <c r="E31" s="506"/>
      <c r="F31" s="509"/>
      <c r="G31" s="509"/>
      <c r="H31" s="505"/>
      <c r="I31" s="506"/>
      <c r="J31" s="507"/>
    </row>
    <row r="32" spans="1:11" ht="22.5" customHeight="1">
      <c r="A32" s="846" t="s">
        <v>91</v>
      </c>
      <c r="B32" s="847"/>
      <c r="C32" s="847"/>
      <c r="D32" s="847"/>
      <c r="E32" s="847"/>
      <c r="F32" s="847"/>
      <c r="G32" s="847"/>
      <c r="H32" s="847"/>
      <c r="I32" s="847"/>
      <c r="J32" s="847"/>
      <c r="K32" s="848"/>
    </row>
    <row r="33" spans="1:11" ht="20.25" customHeight="1">
      <c r="A33" s="626" t="s">
        <v>230</v>
      </c>
      <c r="B33" s="627"/>
      <c r="C33" s="841" t="s">
        <v>78</v>
      </c>
      <c r="D33" s="842"/>
      <c r="E33" s="843"/>
      <c r="F33" s="626" t="s">
        <v>79</v>
      </c>
      <c r="G33" s="653"/>
      <c r="H33" s="653"/>
      <c r="I33" s="653"/>
      <c r="J33" s="844" t="s">
        <v>231</v>
      </c>
      <c r="K33" s="845"/>
    </row>
    <row r="34" spans="1:11" ht="27.75" customHeight="1">
      <c r="A34" s="511" t="s">
        <v>234</v>
      </c>
      <c r="B34" s="510" t="s">
        <v>235</v>
      </c>
      <c r="C34" s="294" t="s">
        <v>23</v>
      </c>
      <c r="D34" s="499" t="s">
        <v>24</v>
      </c>
      <c r="E34" s="500" t="s">
        <v>232</v>
      </c>
      <c r="F34" s="294" t="s">
        <v>81</v>
      </c>
      <c r="G34" s="517" t="s">
        <v>239</v>
      </c>
      <c r="H34" s="499" t="s">
        <v>24</v>
      </c>
      <c r="I34" s="516" t="s">
        <v>232</v>
      </c>
      <c r="J34" s="294" t="s">
        <v>82</v>
      </c>
      <c r="K34" s="501" t="s">
        <v>232</v>
      </c>
    </row>
    <row r="35" spans="1:11" ht="20.25" customHeight="1">
      <c r="A35" s="835" t="s">
        <v>244</v>
      </c>
      <c r="B35" s="512" t="s">
        <v>236</v>
      </c>
      <c r="C35" s="167">
        <v>14.489000000000001</v>
      </c>
      <c r="D35" s="96">
        <f>C35/$C$15*100</f>
        <v>13.186563156984629</v>
      </c>
      <c r="E35" s="495">
        <v>16.654916126936001</v>
      </c>
      <c r="F35" s="502">
        <v>32.709000000000003</v>
      </c>
      <c r="G35" s="502">
        <v>0.81699999999999995</v>
      </c>
      <c r="H35" s="96">
        <f>F35/$F$15*100</f>
        <v>0.2786967838805236</v>
      </c>
      <c r="I35" s="519">
        <v>33.968062909600299</v>
      </c>
      <c r="J35" s="167">
        <v>2.2570000000000001</v>
      </c>
      <c r="K35" s="496">
        <v>30.116543465636401</v>
      </c>
    </row>
    <row r="36" spans="1:11" ht="18" customHeight="1">
      <c r="A36" s="836"/>
      <c r="B36" s="131" t="s">
        <v>237</v>
      </c>
      <c r="C36" s="172">
        <v>13.808999999999999</v>
      </c>
      <c r="D36" s="97">
        <f t="shared" ref="D36:D44" si="4">C36/$C$15*100</f>
        <v>12.567689325336511</v>
      </c>
      <c r="E36" s="293">
        <v>15.5305327088154</v>
      </c>
      <c r="F36" s="503">
        <v>1058.394</v>
      </c>
      <c r="G36" s="503">
        <v>18.366</v>
      </c>
      <c r="H36" s="97">
        <f t="shared" ref="H36:H44" si="5">F36/$F$15*100</f>
        <v>9.0180379674842666</v>
      </c>
      <c r="I36" s="520">
        <v>18.162515101476</v>
      </c>
      <c r="J36" s="172">
        <v>76.647000000000006</v>
      </c>
      <c r="K36" s="497">
        <v>10.6228442505821</v>
      </c>
    </row>
    <row r="37" spans="1:11" ht="18" customHeight="1">
      <c r="A37" s="837"/>
      <c r="B37" s="513" t="s">
        <v>238</v>
      </c>
      <c r="C37" s="514">
        <v>13.69</v>
      </c>
      <c r="D37" s="98">
        <f t="shared" si="4"/>
        <v>12.459386404798092</v>
      </c>
      <c r="E37" s="518">
        <v>16.082269998721699</v>
      </c>
      <c r="F37" s="515">
        <v>659.01499999999999</v>
      </c>
      <c r="G37" s="515">
        <v>206.06200000000001</v>
      </c>
      <c r="H37" s="98">
        <f t="shared" si="5"/>
        <v>5.6151322580642411</v>
      </c>
      <c r="I37" s="521">
        <v>27.391458185085199</v>
      </c>
      <c r="J37" s="514">
        <v>48.137</v>
      </c>
      <c r="K37" s="498">
        <v>21.3580811494469</v>
      </c>
    </row>
    <row r="38" spans="1:11" ht="18" customHeight="1">
      <c r="A38" s="522"/>
      <c r="B38" s="523" t="s">
        <v>171</v>
      </c>
      <c r="C38" s="524">
        <v>41.988</v>
      </c>
      <c r="D38" s="525">
        <f t="shared" si="4"/>
        <v>38.213638887119231</v>
      </c>
      <c r="E38" s="526">
        <v>9.74095992301012</v>
      </c>
      <c r="F38" s="527">
        <v>1750.1189999999999</v>
      </c>
      <c r="G38" s="527">
        <v>225.245</v>
      </c>
      <c r="H38" s="525">
        <f t="shared" si="5"/>
        <v>14.911875529921371</v>
      </c>
      <c r="I38" s="528">
        <v>14.974050660882099</v>
      </c>
      <c r="J38" s="524">
        <v>41.680999999999997</v>
      </c>
      <c r="K38" s="529">
        <v>11.879142705008899</v>
      </c>
    </row>
    <row r="39" spans="1:11" ht="18" customHeight="1">
      <c r="A39" s="838" t="s">
        <v>245</v>
      </c>
      <c r="B39" s="512" t="s">
        <v>241</v>
      </c>
      <c r="C39" s="167">
        <v>20.033999999999999</v>
      </c>
      <c r="D39" s="96">
        <f t="shared" si="4"/>
        <v>18.23311521064463</v>
      </c>
      <c r="E39" s="495">
        <v>13.867189319122501</v>
      </c>
      <c r="F39" s="502">
        <v>5095.4979999999996</v>
      </c>
      <c r="G39" s="502">
        <v>275.84399999999999</v>
      </c>
      <c r="H39" s="96">
        <f t="shared" si="5"/>
        <v>43.416151666808531</v>
      </c>
      <c r="I39" s="519">
        <v>15.7606563337708</v>
      </c>
      <c r="J39" s="167">
        <v>254.34200000000001</v>
      </c>
      <c r="K39" s="496">
        <v>7.0091848130077201</v>
      </c>
    </row>
    <row r="40" spans="1:11" ht="18" customHeight="1">
      <c r="A40" s="837"/>
      <c r="B40" s="131" t="s">
        <v>242</v>
      </c>
      <c r="C40" s="172">
        <v>1.486</v>
      </c>
      <c r="D40" s="97">
        <f t="shared" si="4"/>
        <v>1.3524213438663233</v>
      </c>
      <c r="E40" s="293">
        <v>39.479347202037196</v>
      </c>
      <c r="F40" s="503">
        <v>279.89800000000002</v>
      </c>
      <c r="G40" s="503">
        <v>74.605999999999995</v>
      </c>
      <c r="H40" s="97">
        <f t="shared" si="5"/>
        <v>2.3848687643948394</v>
      </c>
      <c r="I40" s="520">
        <v>42.507172009687999</v>
      </c>
      <c r="J40" s="172">
        <v>188.34800000000001</v>
      </c>
      <c r="K40" s="497">
        <v>14.6552800613045</v>
      </c>
    </row>
    <row r="41" spans="1:11" ht="18" customHeight="1">
      <c r="A41" s="522"/>
      <c r="B41" s="523" t="s">
        <v>171</v>
      </c>
      <c r="C41" s="524">
        <v>21.52</v>
      </c>
      <c r="D41" s="525">
        <f t="shared" si="4"/>
        <v>19.585536554510956</v>
      </c>
      <c r="E41" s="526">
        <v>13.2982967042886</v>
      </c>
      <c r="F41" s="527">
        <v>5375.3959999999997</v>
      </c>
      <c r="G41" s="527">
        <v>350.45</v>
      </c>
      <c r="H41" s="525">
        <f t="shared" si="5"/>
        <v>45.801020431203369</v>
      </c>
      <c r="I41" s="528">
        <v>15.317439052109201</v>
      </c>
      <c r="J41" s="524">
        <v>249.785</v>
      </c>
      <c r="K41" s="529">
        <v>6.7457507171823599</v>
      </c>
    </row>
    <row r="42" spans="1:11" ht="18" customHeight="1">
      <c r="A42" s="838" t="s">
        <v>233</v>
      </c>
      <c r="B42" s="131" t="s">
        <v>243</v>
      </c>
      <c r="C42" s="172">
        <v>3.0640000000000001</v>
      </c>
      <c r="D42" s="97">
        <f t="shared" si="4"/>
        <v>2.7885726767203329</v>
      </c>
      <c r="E42" s="293">
        <v>27.8765218635092</v>
      </c>
      <c r="F42" s="503">
        <v>138.71799999999999</v>
      </c>
      <c r="G42" s="503">
        <v>14.837</v>
      </c>
      <c r="H42" s="97">
        <f t="shared" si="5"/>
        <v>1.181945656129459</v>
      </c>
      <c r="I42" s="520">
        <v>47.028461280352403</v>
      </c>
      <c r="J42" s="172">
        <v>45.273000000000003</v>
      </c>
      <c r="K42" s="497">
        <v>37.978142168833202</v>
      </c>
    </row>
    <row r="43" spans="1:11" ht="18" customHeight="1">
      <c r="A43" s="837"/>
      <c r="B43" s="131" t="s">
        <v>233</v>
      </c>
      <c r="C43" s="172">
        <v>4.9029999999999996</v>
      </c>
      <c r="D43" s="97">
        <f t="shared" si="4"/>
        <v>4.4622623478981041</v>
      </c>
      <c r="E43" s="293">
        <v>23.058465797019799</v>
      </c>
      <c r="F43" s="503">
        <v>120.434</v>
      </c>
      <c r="G43" s="503">
        <v>5.7910000000000004</v>
      </c>
      <c r="H43" s="97">
        <f t="shared" si="5"/>
        <v>1.02615697422321</v>
      </c>
      <c r="I43" s="520">
        <v>37.644133223086399</v>
      </c>
      <c r="J43" s="172">
        <v>24.564</v>
      </c>
      <c r="K43" s="497">
        <v>29.999958885206901</v>
      </c>
    </row>
    <row r="44" spans="1:11" ht="18" customHeight="1">
      <c r="A44" s="522"/>
      <c r="B44" s="523" t="s">
        <v>171</v>
      </c>
      <c r="C44" s="524">
        <v>7.9669999999999996</v>
      </c>
      <c r="D44" s="525">
        <f t="shared" si="4"/>
        <v>7.2508350246184365</v>
      </c>
      <c r="E44" s="526">
        <v>17.858269485047799</v>
      </c>
      <c r="F44" s="527">
        <v>259.15100000000001</v>
      </c>
      <c r="G44" s="527">
        <v>20.628</v>
      </c>
      <c r="H44" s="525">
        <f t="shared" si="5"/>
        <v>2.2080941098603315</v>
      </c>
      <c r="I44" s="528">
        <v>30.952380503132002</v>
      </c>
      <c r="J44" s="524">
        <v>32.527999999999999</v>
      </c>
      <c r="K44" s="529">
        <v>25.2171724517966</v>
      </c>
    </row>
    <row r="45" spans="1:11" ht="27" customHeight="1">
      <c r="A45" s="839" t="s">
        <v>240</v>
      </c>
      <c r="B45" s="840"/>
      <c r="C45" s="532">
        <v>71.474999999999994</v>
      </c>
      <c r="D45" s="100">
        <f>SUM(D44,D41,D38)</f>
        <v>65.050010466248622</v>
      </c>
      <c r="E45" s="155">
        <v>7.8281457606089599</v>
      </c>
      <c r="F45" s="504">
        <v>7384.6660000000002</v>
      </c>
      <c r="G45" s="504">
        <v>596.32299999999998</v>
      </c>
      <c r="H45" s="100">
        <f>SUM(H44,H41,H38)</f>
        <v>62.92099007098507</v>
      </c>
      <c r="I45" s="530">
        <v>12.3909679835178</v>
      </c>
      <c r="J45" s="532">
        <v>103.318</v>
      </c>
      <c r="K45" s="531">
        <v>8.8600524877165192</v>
      </c>
    </row>
    <row r="46" spans="1:11" ht="15.75" customHeight="1">
      <c r="A46" s="756"/>
      <c r="B46" s="756"/>
      <c r="C46" s="756"/>
      <c r="D46" s="756"/>
      <c r="E46" s="756"/>
      <c r="F46" s="756"/>
      <c r="G46" s="756"/>
      <c r="H46" s="756"/>
      <c r="I46" s="756"/>
      <c r="J46" s="756"/>
      <c r="K46" s="756"/>
    </row>
  </sheetData>
  <mergeCells count="28">
    <mergeCell ref="A1:K1"/>
    <mergeCell ref="C3:E3"/>
    <mergeCell ref="J3:K3"/>
    <mergeCell ref="A17:K17"/>
    <mergeCell ref="A3:B3"/>
    <mergeCell ref="A5:A7"/>
    <mergeCell ref="F3:I3"/>
    <mergeCell ref="A9:A10"/>
    <mergeCell ref="A32:K32"/>
    <mergeCell ref="A12:A13"/>
    <mergeCell ref="A15:B15"/>
    <mergeCell ref="A18:B18"/>
    <mergeCell ref="A20:A22"/>
    <mergeCell ref="A24:A25"/>
    <mergeCell ref="A30:B30"/>
    <mergeCell ref="A27:A28"/>
    <mergeCell ref="C18:E18"/>
    <mergeCell ref="F18:I18"/>
    <mergeCell ref="J18:K18"/>
    <mergeCell ref="A46:K46"/>
    <mergeCell ref="A33:B33"/>
    <mergeCell ref="A35:A37"/>
    <mergeCell ref="A39:A40"/>
    <mergeCell ref="A42:A43"/>
    <mergeCell ref="A45:B45"/>
    <mergeCell ref="C33:E33"/>
    <mergeCell ref="F33:I33"/>
    <mergeCell ref="J33:K33"/>
  </mergeCells>
  <hyperlinks>
    <hyperlink ref="A1:K1" location="'0'!A1" display="'0'!A1" xr:uid="{8E56B03B-D91E-4228-9C40-3293793B6EF8}"/>
  </hyperlinks>
  <printOptions horizontalCentered="1"/>
  <pageMargins left="0.78740157480314965" right="0.78740157480314965" top="0.98425196850393704" bottom="1.1811023622047245" header="0.51181102362204722" footer="0.51181102362204722"/>
  <pageSetup paperSize="9" scale="74" orientation="landscape"/>
  <rowBreaks count="1" manualBreakCount="1">
    <brk id="1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6"/>
  <sheetViews>
    <sheetView zoomScaleNormal="100" workbookViewId="0">
      <selection sqref="A1:K1"/>
    </sheetView>
  </sheetViews>
  <sheetFormatPr defaultColWidth="11.42578125" defaultRowHeight="12.75"/>
  <cols>
    <col min="1" max="1" width="14" customWidth="1"/>
    <col min="2" max="2" width="20.140625" customWidth="1"/>
    <col min="3" max="3" width="8.7109375" customWidth="1"/>
    <col min="4" max="4" width="6.7109375" customWidth="1"/>
    <col min="5" max="5" width="8.7109375" customWidth="1"/>
    <col min="6" max="6" width="10.42578125" customWidth="1"/>
    <col min="7" max="7" width="9.7109375" customWidth="1"/>
    <col min="8" max="8" width="6.7109375" customWidth="1"/>
    <col min="9" max="9" width="8.7109375" customWidth="1"/>
    <col min="10" max="10" width="10.42578125" customWidth="1"/>
    <col min="11" max="11" width="8.7109375" customWidth="1"/>
    <col min="12" max="12" width="7.85546875" customWidth="1"/>
  </cols>
  <sheetData>
    <row r="1" spans="1:11" ht="18.75" customHeight="1">
      <c r="A1" s="623" t="s">
        <v>396</v>
      </c>
      <c r="B1" s="623"/>
      <c r="C1" s="623"/>
      <c r="D1" s="623"/>
      <c r="E1" s="623"/>
      <c r="F1" s="623"/>
      <c r="G1" s="623"/>
      <c r="H1" s="623"/>
      <c r="I1" s="623"/>
      <c r="J1" s="623"/>
      <c r="K1" s="623"/>
    </row>
    <row r="2" spans="1:11" ht="9.75" customHeight="1">
      <c r="A2" s="84"/>
      <c r="B2" s="84"/>
      <c r="C2" s="84"/>
      <c r="D2" s="84"/>
      <c r="E2" s="84"/>
      <c r="F2" s="84"/>
      <c r="G2" s="84"/>
      <c r="H2" s="84"/>
      <c r="I2" s="84"/>
      <c r="J2" s="84"/>
    </row>
    <row r="3" spans="1:11" ht="19.5" customHeight="1">
      <c r="A3" s="626" t="s">
        <v>230</v>
      </c>
      <c r="B3" s="627"/>
      <c r="C3" s="841" t="s">
        <v>78</v>
      </c>
      <c r="D3" s="842"/>
      <c r="E3" s="843"/>
      <c r="F3" s="626" t="s">
        <v>79</v>
      </c>
      <c r="G3" s="653"/>
      <c r="H3" s="653"/>
      <c r="I3" s="653"/>
      <c r="J3" s="844" t="s">
        <v>231</v>
      </c>
      <c r="K3" s="845"/>
    </row>
    <row r="4" spans="1:11" ht="25.5" customHeight="1">
      <c r="A4" s="511" t="s">
        <v>234</v>
      </c>
      <c r="B4" s="510" t="s">
        <v>235</v>
      </c>
      <c r="C4" s="294" t="s">
        <v>23</v>
      </c>
      <c r="D4" s="499" t="s">
        <v>24</v>
      </c>
      <c r="E4" s="500" t="s">
        <v>232</v>
      </c>
      <c r="F4" s="294" t="s">
        <v>81</v>
      </c>
      <c r="G4" s="517" t="s">
        <v>239</v>
      </c>
      <c r="H4" s="499" t="s">
        <v>24</v>
      </c>
      <c r="I4" s="516" t="s">
        <v>232</v>
      </c>
      <c r="J4" s="294" t="s">
        <v>82</v>
      </c>
      <c r="K4" s="501" t="s">
        <v>232</v>
      </c>
    </row>
    <row r="5" spans="1:11" ht="20.25" customHeight="1">
      <c r="A5" s="835" t="s">
        <v>244</v>
      </c>
      <c r="B5" s="512" t="s">
        <v>236</v>
      </c>
      <c r="C5" s="167">
        <v>19.693999999999999</v>
      </c>
      <c r="D5" s="96">
        <f>C5/$C$15*100</f>
        <v>19.654494466123094</v>
      </c>
      <c r="E5" s="495">
        <v>11.2888262563657</v>
      </c>
      <c r="F5" s="502">
        <v>30.273</v>
      </c>
      <c r="G5" s="502">
        <v>0.60199999999999998</v>
      </c>
      <c r="H5" s="96">
        <f>F5/$F$15*100</f>
        <v>0.27189508530300766</v>
      </c>
      <c r="I5" s="519">
        <v>24.099424634839401</v>
      </c>
      <c r="J5" s="167">
        <v>1.5369999999999999</v>
      </c>
      <c r="K5" s="496">
        <v>22.200036561577299</v>
      </c>
    </row>
    <row r="6" spans="1:11" ht="18" customHeight="1">
      <c r="A6" s="836"/>
      <c r="B6" s="131" t="s">
        <v>237</v>
      </c>
      <c r="C6" s="172">
        <v>19.876999999999999</v>
      </c>
      <c r="D6" s="97">
        <f t="shared" ref="D6:D14" si="0">C6/$C$15*100</f>
        <v>19.837127373978301</v>
      </c>
      <c r="E6" s="293">
        <v>10.4751029133768</v>
      </c>
      <c r="F6" s="503">
        <v>1430.6120000000001</v>
      </c>
      <c r="G6" s="503">
        <v>31.283999999999999</v>
      </c>
      <c r="H6" s="97">
        <f t="shared" ref="H6:H14" si="1">F6/$F$15*100</f>
        <v>12.848953581591068</v>
      </c>
      <c r="I6" s="520">
        <v>11.9549269687324</v>
      </c>
      <c r="J6" s="172">
        <v>71.974999999999994</v>
      </c>
      <c r="K6" s="497">
        <v>7.1129484338224298</v>
      </c>
    </row>
    <row r="7" spans="1:11" ht="18" customHeight="1">
      <c r="A7" s="837"/>
      <c r="B7" s="513" t="s">
        <v>238</v>
      </c>
      <c r="C7" s="514">
        <v>16.015999999999998</v>
      </c>
      <c r="D7" s="98">
        <f t="shared" si="0"/>
        <v>15.983872416442949</v>
      </c>
      <c r="E7" s="518">
        <v>10.7686289193247</v>
      </c>
      <c r="F7" s="515">
        <v>702.36099999999999</v>
      </c>
      <c r="G7" s="515">
        <v>327.39600000000002</v>
      </c>
      <c r="H7" s="98">
        <f t="shared" si="1"/>
        <v>6.3082120704425</v>
      </c>
      <c r="I7" s="521">
        <v>17.9553608672569</v>
      </c>
      <c r="J7" s="514">
        <v>43.853999999999999</v>
      </c>
      <c r="K7" s="498">
        <v>14.1891244347471</v>
      </c>
    </row>
    <row r="8" spans="1:11" ht="18" customHeight="1">
      <c r="A8" s="522"/>
      <c r="B8" s="523" t="s">
        <v>171</v>
      </c>
      <c r="C8" s="524">
        <v>55.585999999999999</v>
      </c>
      <c r="D8" s="525">
        <f t="shared" si="0"/>
        <v>55.474496262512353</v>
      </c>
      <c r="E8" s="526">
        <v>6.5600863546077601</v>
      </c>
      <c r="F8" s="527">
        <v>2163.2449999999999</v>
      </c>
      <c r="G8" s="527">
        <v>359.28100000000001</v>
      </c>
      <c r="H8" s="525">
        <f t="shared" si="1"/>
        <v>19.429051755898151</v>
      </c>
      <c r="I8" s="528">
        <v>9.9220444274985802</v>
      </c>
      <c r="J8" s="524">
        <v>38.917000000000002</v>
      </c>
      <c r="K8" s="529">
        <v>7.6759485938945504</v>
      </c>
    </row>
    <row r="9" spans="1:11" ht="18" customHeight="1">
      <c r="A9" s="838" t="s">
        <v>245</v>
      </c>
      <c r="B9" s="512" t="s">
        <v>241</v>
      </c>
      <c r="C9" s="167">
        <v>30.504000000000001</v>
      </c>
      <c r="D9" s="96">
        <f t="shared" si="0"/>
        <v>30.442809951996491</v>
      </c>
      <c r="E9" s="495">
        <v>8.5943574113308703</v>
      </c>
      <c r="F9" s="502">
        <v>8283.3449999999993</v>
      </c>
      <c r="G9" s="502">
        <v>381.10899999999998</v>
      </c>
      <c r="H9" s="96">
        <f t="shared" si="1"/>
        <v>74.396353033040725</v>
      </c>
      <c r="I9" s="519">
        <v>9.2132839382699903</v>
      </c>
      <c r="J9" s="167">
        <v>271.54700000000003</v>
      </c>
      <c r="K9" s="496">
        <v>4.2062845981634904</v>
      </c>
    </row>
    <row r="10" spans="1:11" ht="18" customHeight="1">
      <c r="A10" s="837"/>
      <c r="B10" s="131" t="s">
        <v>242</v>
      </c>
      <c r="C10" s="172">
        <v>2.61</v>
      </c>
      <c r="D10" s="97">
        <f t="shared" si="0"/>
        <v>2.6047644235087475</v>
      </c>
      <c r="E10" s="293">
        <v>28.110978554086</v>
      </c>
      <c r="F10" s="503">
        <v>402.41199999999998</v>
      </c>
      <c r="G10" s="503">
        <v>79.382999999999996</v>
      </c>
      <c r="H10" s="97">
        <f t="shared" si="1"/>
        <v>3.6142385976597602</v>
      </c>
      <c r="I10" s="520">
        <v>32.733431601519698</v>
      </c>
      <c r="J10" s="172">
        <v>154.197</v>
      </c>
      <c r="K10" s="497">
        <v>17.737136990875399</v>
      </c>
    </row>
    <row r="11" spans="1:11" ht="18" customHeight="1">
      <c r="A11" s="522"/>
      <c r="B11" s="523" t="s">
        <v>171</v>
      </c>
      <c r="C11" s="524">
        <v>33.113999999999997</v>
      </c>
      <c r="D11" s="525">
        <f t="shared" si="0"/>
        <v>33.047574375505235</v>
      </c>
      <c r="E11" s="526">
        <v>8.6333493828203096</v>
      </c>
      <c r="F11" s="527">
        <v>8685.7569999999996</v>
      </c>
      <c r="G11" s="527">
        <v>460.49200000000002</v>
      </c>
      <c r="H11" s="525">
        <f t="shared" si="1"/>
        <v>78.010591630700489</v>
      </c>
      <c r="I11" s="528">
        <v>9.1341162389593702</v>
      </c>
      <c r="J11" s="524">
        <v>262.29899999999998</v>
      </c>
      <c r="K11" s="529">
        <v>4.2861174039683601</v>
      </c>
    </row>
    <row r="12" spans="1:11" ht="18" customHeight="1">
      <c r="A12" s="838" t="s">
        <v>233</v>
      </c>
      <c r="B12" s="131" t="s">
        <v>243</v>
      </c>
      <c r="C12" s="172">
        <v>2.5449999999999999</v>
      </c>
      <c r="D12" s="97">
        <f t="shared" si="0"/>
        <v>2.5398948114290274</v>
      </c>
      <c r="E12" s="293">
        <v>25.381840204268201</v>
      </c>
      <c r="F12" s="503">
        <v>95.168000000000006</v>
      </c>
      <c r="G12" s="503">
        <v>8.9220000000000006</v>
      </c>
      <c r="H12" s="97">
        <f t="shared" si="1"/>
        <v>0.85474553159966427</v>
      </c>
      <c r="I12" s="520">
        <v>41.8790341031143</v>
      </c>
      <c r="J12" s="172">
        <v>37.387999999999998</v>
      </c>
      <c r="K12" s="497">
        <v>34.585027885338803</v>
      </c>
    </row>
    <row r="13" spans="1:11" ht="18" customHeight="1">
      <c r="A13" s="837"/>
      <c r="B13" s="131" t="s">
        <v>233</v>
      </c>
      <c r="C13" s="172">
        <v>8.9559999999999995</v>
      </c>
      <c r="D13" s="97">
        <f t="shared" si="0"/>
        <v>8.9380345505533878</v>
      </c>
      <c r="E13" s="293">
        <v>14.3088130672433</v>
      </c>
      <c r="F13" s="503">
        <v>189.904</v>
      </c>
      <c r="G13" s="503">
        <v>10.723000000000001</v>
      </c>
      <c r="H13" s="97">
        <f t="shared" si="1"/>
        <v>1.7056110818016839</v>
      </c>
      <c r="I13" s="520">
        <v>25.483277897726602</v>
      </c>
      <c r="J13" s="172">
        <v>21.204999999999998</v>
      </c>
      <c r="K13" s="497">
        <v>20.921769292178499</v>
      </c>
    </row>
    <row r="14" spans="1:11" ht="18" customHeight="1">
      <c r="A14" s="522"/>
      <c r="B14" s="523" t="s">
        <v>171</v>
      </c>
      <c r="C14" s="524">
        <v>11.500999999999999</v>
      </c>
      <c r="D14" s="525">
        <f t="shared" si="0"/>
        <v>11.477929361982415</v>
      </c>
      <c r="E14" s="526">
        <v>12.356549704374</v>
      </c>
      <c r="F14" s="527">
        <v>285.072</v>
      </c>
      <c r="G14" s="527">
        <v>19.645</v>
      </c>
      <c r="H14" s="525">
        <f t="shared" si="1"/>
        <v>2.560356613401348</v>
      </c>
      <c r="I14" s="528">
        <v>22.083028497672199</v>
      </c>
      <c r="J14" s="524">
        <v>24.786999999999999</v>
      </c>
      <c r="K14" s="529">
        <v>18.279459399789602</v>
      </c>
    </row>
    <row r="15" spans="1:11" ht="20.25" customHeight="1">
      <c r="A15" s="839" t="s">
        <v>240</v>
      </c>
      <c r="B15" s="840"/>
      <c r="C15" s="532">
        <v>100.20099999999999</v>
      </c>
      <c r="D15" s="100">
        <f>SUM(D14,D11,D8)</f>
        <v>100</v>
      </c>
      <c r="E15" s="155">
        <v>4.9792387313154203</v>
      </c>
      <c r="F15" s="504">
        <v>11134.074000000001</v>
      </c>
      <c r="G15" s="504">
        <v>839.41899999999998</v>
      </c>
      <c r="H15" s="100">
        <f>SUM(H14,H11,H8)</f>
        <v>100</v>
      </c>
      <c r="I15" s="530">
        <v>7.5643638667345403</v>
      </c>
      <c r="J15" s="532">
        <v>111.117</v>
      </c>
      <c r="K15" s="531">
        <v>5.6578351653825898</v>
      </c>
    </row>
    <row r="16" spans="1:11" ht="9" customHeight="1">
      <c r="A16" s="508"/>
      <c r="B16" s="508"/>
      <c r="C16" s="69"/>
      <c r="D16" s="505"/>
      <c r="E16" s="506"/>
      <c r="F16" s="509"/>
      <c r="G16" s="509"/>
      <c r="H16" s="505"/>
      <c r="I16" s="506"/>
      <c r="J16" s="507"/>
    </row>
    <row r="17" spans="1:11" ht="19.5" customHeight="1">
      <c r="A17" s="846" t="s">
        <v>90</v>
      </c>
      <c r="B17" s="847"/>
      <c r="C17" s="847"/>
      <c r="D17" s="847"/>
      <c r="E17" s="847"/>
      <c r="F17" s="847"/>
      <c r="G17" s="847"/>
      <c r="H17" s="847"/>
      <c r="I17" s="847"/>
      <c r="J17" s="847"/>
      <c r="K17" s="848"/>
    </row>
    <row r="18" spans="1:11" ht="19.5" customHeight="1">
      <c r="A18" s="626" t="s">
        <v>230</v>
      </c>
      <c r="B18" s="627"/>
      <c r="C18" s="841" t="s">
        <v>78</v>
      </c>
      <c r="D18" s="842"/>
      <c r="E18" s="843"/>
      <c r="F18" s="626" t="s">
        <v>79</v>
      </c>
      <c r="G18" s="653"/>
      <c r="H18" s="653"/>
      <c r="I18" s="653"/>
      <c r="J18" s="844" t="s">
        <v>231</v>
      </c>
      <c r="K18" s="845"/>
    </row>
    <row r="19" spans="1:11" ht="25.5" customHeight="1">
      <c r="A19" s="511" t="s">
        <v>234</v>
      </c>
      <c r="B19" s="510" t="s">
        <v>235</v>
      </c>
      <c r="C19" s="294" t="s">
        <v>23</v>
      </c>
      <c r="D19" s="499" t="s">
        <v>24</v>
      </c>
      <c r="E19" s="500" t="s">
        <v>232</v>
      </c>
      <c r="F19" s="294" t="s">
        <v>81</v>
      </c>
      <c r="G19" s="517" t="s">
        <v>239</v>
      </c>
      <c r="H19" s="499" t="s">
        <v>24</v>
      </c>
      <c r="I19" s="516" t="s">
        <v>232</v>
      </c>
      <c r="J19" s="294" t="s">
        <v>82</v>
      </c>
      <c r="K19" s="501" t="s">
        <v>232</v>
      </c>
    </row>
    <row r="20" spans="1:11" ht="20.25" customHeight="1">
      <c r="A20" s="835" t="s">
        <v>244</v>
      </c>
      <c r="B20" s="512" t="s">
        <v>236</v>
      </c>
      <c r="C20" s="167">
        <v>9.109</v>
      </c>
      <c r="D20" s="96">
        <f>C20/$C$15*100</f>
        <v>9.0907276374487278</v>
      </c>
      <c r="E20" s="495">
        <v>17.173060610837201</v>
      </c>
      <c r="F20" s="502">
        <v>5.444</v>
      </c>
      <c r="G20" s="502">
        <v>0</v>
      </c>
      <c r="H20" s="96">
        <f>F20/$F$15*100</f>
        <v>4.8894950761060145E-2</v>
      </c>
      <c r="I20" s="519">
        <v>27.104471845520699</v>
      </c>
      <c r="J20" s="167">
        <v>0.59799999999999998</v>
      </c>
      <c r="K20" s="496">
        <v>22.734894803985998</v>
      </c>
    </row>
    <row r="21" spans="1:11" ht="18" customHeight="1">
      <c r="A21" s="836"/>
      <c r="B21" s="131" t="s">
        <v>237</v>
      </c>
      <c r="C21" s="172">
        <v>7.5389999999999997</v>
      </c>
      <c r="D21" s="97">
        <f t="shared" ref="D21:D29" si="2">C21/$C$15*100</f>
        <v>7.5238770072154972</v>
      </c>
      <c r="E21" s="293">
        <v>18.465281102901699</v>
      </c>
      <c r="F21" s="503">
        <v>540.04100000000005</v>
      </c>
      <c r="G21" s="503">
        <v>12.545</v>
      </c>
      <c r="H21" s="97">
        <f t="shared" ref="H21:H29" si="3">F21/$F$15*100</f>
        <v>4.8503449860311694</v>
      </c>
      <c r="I21" s="520">
        <v>19.694812070604499</v>
      </c>
      <c r="J21" s="172">
        <v>71.629000000000005</v>
      </c>
      <c r="K21" s="497">
        <v>9.5296690263052906</v>
      </c>
    </row>
    <row r="22" spans="1:11" ht="18" customHeight="1">
      <c r="A22" s="837"/>
      <c r="B22" s="513" t="s">
        <v>238</v>
      </c>
      <c r="C22" s="514">
        <v>2.9430000000000001</v>
      </c>
      <c r="D22" s="98">
        <f t="shared" si="2"/>
        <v>2.9370964361633121</v>
      </c>
      <c r="E22" s="518">
        <v>23.329296999990799</v>
      </c>
      <c r="F22" s="515">
        <v>196.12899999999999</v>
      </c>
      <c r="G22" s="515">
        <v>138.221</v>
      </c>
      <c r="H22" s="98">
        <f t="shared" si="3"/>
        <v>1.7615205359691337</v>
      </c>
      <c r="I22" s="521">
        <v>28.851815702407698</v>
      </c>
      <c r="J22" s="514">
        <v>66.643000000000001</v>
      </c>
      <c r="K22" s="498">
        <v>19.7460233167151</v>
      </c>
    </row>
    <row r="23" spans="1:11" ht="18" customHeight="1">
      <c r="A23" s="522"/>
      <c r="B23" s="523" t="s">
        <v>171</v>
      </c>
      <c r="C23" s="524">
        <v>19.591000000000001</v>
      </c>
      <c r="D23" s="525">
        <f t="shared" si="2"/>
        <v>19.551701080827538</v>
      </c>
      <c r="E23" s="526">
        <v>11.904194076710001</v>
      </c>
      <c r="F23" s="527">
        <v>741.61400000000003</v>
      </c>
      <c r="G23" s="527">
        <v>150.76599999999999</v>
      </c>
      <c r="H23" s="525">
        <f t="shared" si="3"/>
        <v>6.6607604727613623</v>
      </c>
      <c r="I23" s="528">
        <v>16.6285392314965</v>
      </c>
      <c r="J23" s="524">
        <v>37.854999999999997</v>
      </c>
      <c r="K23" s="529">
        <v>12.144703674431501</v>
      </c>
    </row>
    <row r="24" spans="1:11" ht="18" customHeight="1">
      <c r="A24" s="838" t="s">
        <v>245</v>
      </c>
      <c r="B24" s="512" t="s">
        <v>241</v>
      </c>
      <c r="C24" s="167">
        <v>10.679</v>
      </c>
      <c r="D24" s="96">
        <f t="shared" si="2"/>
        <v>10.657578267681961</v>
      </c>
      <c r="E24" s="495">
        <v>15.198775133884901</v>
      </c>
      <c r="F24" s="502">
        <v>3276.7849999999999</v>
      </c>
      <c r="G24" s="502">
        <v>135.68799999999999</v>
      </c>
      <c r="H24" s="96">
        <f t="shared" si="3"/>
        <v>29.430242694632707</v>
      </c>
      <c r="I24" s="519">
        <v>15.865072671883601</v>
      </c>
      <c r="J24" s="167">
        <v>306.84199999999998</v>
      </c>
      <c r="K24" s="496">
        <v>5.96406107264011</v>
      </c>
    </row>
    <row r="25" spans="1:11" ht="18" customHeight="1">
      <c r="A25" s="837"/>
      <c r="B25" s="131" t="s">
        <v>242</v>
      </c>
      <c r="C25" s="172">
        <v>0.46800000000000003</v>
      </c>
      <c r="D25" s="97">
        <f t="shared" si="2"/>
        <v>0.46706120697398235</v>
      </c>
      <c r="E25" s="293">
        <v>57.738755470079496</v>
      </c>
      <c r="F25" s="503">
        <v>80.25</v>
      </c>
      <c r="G25" s="503">
        <v>3.919</v>
      </c>
      <c r="H25" s="97">
        <f t="shared" si="3"/>
        <v>0.72076043324303396</v>
      </c>
      <c r="I25" s="520">
        <v>60.8031781244717</v>
      </c>
      <c r="J25" s="167">
        <v>171.46299999999999</v>
      </c>
      <c r="K25" s="497">
        <v>19.060695352280501</v>
      </c>
    </row>
    <row r="26" spans="1:11" ht="18" customHeight="1">
      <c r="A26" s="522"/>
      <c r="B26" s="523" t="s">
        <v>171</v>
      </c>
      <c r="C26" s="524">
        <v>11.147</v>
      </c>
      <c r="D26" s="525">
        <f t="shared" si="2"/>
        <v>11.124639474655943</v>
      </c>
      <c r="E26" s="526">
        <v>14.561239624856601</v>
      </c>
      <c r="F26" s="527">
        <v>3357.0349999999999</v>
      </c>
      <c r="G26" s="527">
        <v>139.607</v>
      </c>
      <c r="H26" s="525">
        <f t="shared" si="3"/>
        <v>30.151003127875743</v>
      </c>
      <c r="I26" s="528">
        <v>15.4582430530252</v>
      </c>
      <c r="J26" s="524">
        <v>301.15800000000002</v>
      </c>
      <c r="K26" s="529">
        <v>5.94539975268939</v>
      </c>
    </row>
    <row r="27" spans="1:11" ht="18" customHeight="1">
      <c r="A27" s="838" t="s">
        <v>233</v>
      </c>
      <c r="B27" s="131" t="s">
        <v>243</v>
      </c>
      <c r="C27" s="172">
        <v>0</v>
      </c>
      <c r="D27" s="97">
        <f t="shared" si="2"/>
        <v>0</v>
      </c>
      <c r="E27" s="293" t="s">
        <v>437</v>
      </c>
      <c r="F27" s="503">
        <v>0</v>
      </c>
      <c r="G27" s="503">
        <v>0</v>
      </c>
      <c r="H27" s="97">
        <f t="shared" si="3"/>
        <v>0</v>
      </c>
      <c r="I27" s="520" t="s">
        <v>437</v>
      </c>
      <c r="J27" s="172" t="s">
        <v>437</v>
      </c>
      <c r="K27" s="497" t="s">
        <v>437</v>
      </c>
    </row>
    <row r="28" spans="1:11" ht="18" customHeight="1">
      <c r="A28" s="837"/>
      <c r="B28" s="131" t="s">
        <v>233</v>
      </c>
      <c r="C28" s="172">
        <v>3.7839999999999998</v>
      </c>
      <c r="D28" s="97">
        <f t="shared" si="2"/>
        <v>3.7764094170716862</v>
      </c>
      <c r="E28" s="293">
        <v>22.452723277236299</v>
      </c>
      <c r="F28" s="503">
        <v>70.533000000000001</v>
      </c>
      <c r="G28" s="503">
        <v>7.1020000000000003</v>
      </c>
      <c r="H28" s="97">
        <f t="shared" si="3"/>
        <v>0.63348779611128858</v>
      </c>
      <c r="I28" s="520">
        <v>36.6217865301725</v>
      </c>
      <c r="J28" s="172">
        <v>18.64</v>
      </c>
      <c r="K28" s="497">
        <v>27.201975818454301</v>
      </c>
    </row>
    <row r="29" spans="1:11" ht="18" customHeight="1">
      <c r="A29" s="522"/>
      <c r="B29" s="523" t="s">
        <v>171</v>
      </c>
      <c r="C29" s="524">
        <v>3.7839999999999998</v>
      </c>
      <c r="D29" s="525">
        <f t="shared" si="2"/>
        <v>3.7764094170716862</v>
      </c>
      <c r="E29" s="526">
        <v>22.452723277236299</v>
      </c>
      <c r="F29" s="527">
        <v>70.533000000000001</v>
      </c>
      <c r="G29" s="527">
        <v>7.1020000000000003</v>
      </c>
      <c r="H29" s="525">
        <f t="shared" si="3"/>
        <v>0.63348779611128858</v>
      </c>
      <c r="I29" s="528">
        <v>36.6217865301725</v>
      </c>
      <c r="J29" s="524">
        <v>18.64</v>
      </c>
      <c r="K29" s="529">
        <v>27.201975818454301</v>
      </c>
    </row>
    <row r="30" spans="1:11" ht="20.25" customHeight="1">
      <c r="A30" s="839" t="s">
        <v>240</v>
      </c>
      <c r="B30" s="840"/>
      <c r="C30" s="532">
        <v>34.521999999999998</v>
      </c>
      <c r="D30" s="100">
        <f>SUM(D29,D26,D23)</f>
        <v>34.452749972555168</v>
      </c>
      <c r="E30" s="155">
        <v>8.5517118769233793</v>
      </c>
      <c r="F30" s="504">
        <v>4169.1819999999998</v>
      </c>
      <c r="G30" s="504">
        <v>297.47500000000002</v>
      </c>
      <c r="H30" s="100">
        <f>SUM(H29,H26,H23)</f>
        <v>37.445251396748397</v>
      </c>
      <c r="I30" s="530">
        <v>12.800443827142001</v>
      </c>
      <c r="J30" s="532">
        <v>120.768</v>
      </c>
      <c r="K30" s="531">
        <v>10.121970885111701</v>
      </c>
    </row>
    <row r="31" spans="1:11" ht="9" customHeight="1">
      <c r="A31" s="508"/>
      <c r="B31" s="508"/>
      <c r="C31" s="69"/>
      <c r="D31" s="505"/>
      <c r="E31" s="506"/>
      <c r="F31" s="509"/>
      <c r="G31" s="509"/>
      <c r="H31" s="505"/>
      <c r="I31" s="506"/>
      <c r="J31" s="507"/>
    </row>
    <row r="32" spans="1:11" ht="22.5" customHeight="1">
      <c r="A32" s="846" t="s">
        <v>91</v>
      </c>
      <c r="B32" s="847"/>
      <c r="C32" s="847"/>
      <c r="D32" s="847"/>
      <c r="E32" s="847"/>
      <c r="F32" s="847"/>
      <c r="G32" s="847"/>
      <c r="H32" s="847"/>
      <c r="I32" s="847"/>
      <c r="J32" s="847"/>
      <c r="K32" s="848"/>
    </row>
    <row r="33" spans="1:11" ht="20.25" customHeight="1">
      <c r="A33" s="626" t="s">
        <v>230</v>
      </c>
      <c r="B33" s="627"/>
      <c r="C33" s="841" t="s">
        <v>78</v>
      </c>
      <c r="D33" s="842"/>
      <c r="E33" s="843"/>
      <c r="F33" s="626" t="s">
        <v>79</v>
      </c>
      <c r="G33" s="653"/>
      <c r="H33" s="653"/>
      <c r="I33" s="653"/>
      <c r="J33" s="844" t="s">
        <v>231</v>
      </c>
      <c r="K33" s="845"/>
    </row>
    <row r="34" spans="1:11" ht="27.75" customHeight="1">
      <c r="A34" s="511" t="s">
        <v>234</v>
      </c>
      <c r="B34" s="510" t="s">
        <v>235</v>
      </c>
      <c r="C34" s="294" t="s">
        <v>23</v>
      </c>
      <c r="D34" s="499" t="s">
        <v>24</v>
      </c>
      <c r="E34" s="500" t="s">
        <v>232</v>
      </c>
      <c r="F34" s="294" t="s">
        <v>81</v>
      </c>
      <c r="G34" s="517" t="s">
        <v>239</v>
      </c>
      <c r="H34" s="499" t="s">
        <v>24</v>
      </c>
      <c r="I34" s="516" t="s">
        <v>232</v>
      </c>
      <c r="J34" s="294" t="s">
        <v>82</v>
      </c>
      <c r="K34" s="501" t="s">
        <v>232</v>
      </c>
    </row>
    <row r="35" spans="1:11" ht="20.25" customHeight="1">
      <c r="A35" s="835" t="s">
        <v>244</v>
      </c>
      <c r="B35" s="512" t="s">
        <v>236</v>
      </c>
      <c r="C35" s="167">
        <v>10.585000000000001</v>
      </c>
      <c r="D35" s="96">
        <f>C35/$C$15*100</f>
        <v>10.563766828674366</v>
      </c>
      <c r="E35" s="495">
        <v>14.940428023833601</v>
      </c>
      <c r="F35" s="502">
        <v>24.829000000000001</v>
      </c>
      <c r="G35" s="502">
        <v>0.60199999999999998</v>
      </c>
      <c r="H35" s="96">
        <f>F35/$F$15*100</f>
        <v>0.22300013454194753</v>
      </c>
      <c r="I35" s="519">
        <v>28.639169885301399</v>
      </c>
      <c r="J35" s="167">
        <v>2.3460000000000001</v>
      </c>
      <c r="K35" s="496">
        <v>25.111837632884999</v>
      </c>
    </row>
    <row r="36" spans="1:11" ht="18" customHeight="1">
      <c r="A36" s="836"/>
      <c r="B36" s="131" t="s">
        <v>237</v>
      </c>
      <c r="C36" s="172">
        <v>12.337</v>
      </c>
      <c r="D36" s="97">
        <f t="shared" ref="D36:D44" si="4">C36/$C$15*100</f>
        <v>12.312252372730811</v>
      </c>
      <c r="E36" s="293">
        <v>12.500545610104499</v>
      </c>
      <c r="F36" s="503">
        <v>890.57</v>
      </c>
      <c r="G36" s="503">
        <v>18.739000000000001</v>
      </c>
      <c r="H36" s="97">
        <f t="shared" ref="H36:H44" si="5">F36/$F$15*100</f>
        <v>7.9985996141214795</v>
      </c>
      <c r="I36" s="520">
        <v>15.1631032756863</v>
      </c>
      <c r="J36" s="172">
        <v>72.186000000000007</v>
      </c>
      <c r="K36" s="497">
        <v>9.5873403430755193</v>
      </c>
    </row>
    <row r="37" spans="1:11" ht="18" customHeight="1">
      <c r="A37" s="837"/>
      <c r="B37" s="513" t="s">
        <v>238</v>
      </c>
      <c r="C37" s="514">
        <v>13.073</v>
      </c>
      <c r="D37" s="98">
        <f t="shared" si="4"/>
        <v>13.046775980279641</v>
      </c>
      <c r="E37" s="518">
        <v>12.2244468661446</v>
      </c>
      <c r="F37" s="515">
        <v>506.23200000000003</v>
      </c>
      <c r="G37" s="515">
        <v>189.17500000000001</v>
      </c>
      <c r="H37" s="98">
        <f t="shared" si="5"/>
        <v>4.5466915344733652</v>
      </c>
      <c r="I37" s="521">
        <v>22.578571479751599</v>
      </c>
      <c r="J37" s="514">
        <v>38.722999999999999</v>
      </c>
      <c r="K37" s="498">
        <v>18.128135847207702</v>
      </c>
    </row>
    <row r="38" spans="1:11" ht="18" customHeight="1">
      <c r="A38" s="522"/>
      <c r="B38" s="523" t="s">
        <v>171</v>
      </c>
      <c r="C38" s="524">
        <v>35.994999999999997</v>
      </c>
      <c r="D38" s="525">
        <f t="shared" si="4"/>
        <v>35.922795181684812</v>
      </c>
      <c r="E38" s="526">
        <v>7.9151248185076204</v>
      </c>
      <c r="F38" s="527">
        <v>1421.6310000000001</v>
      </c>
      <c r="G38" s="527">
        <v>208.51499999999999</v>
      </c>
      <c r="H38" s="525">
        <f t="shared" si="5"/>
        <v>12.768291283136794</v>
      </c>
      <c r="I38" s="528">
        <v>12.403406341362301</v>
      </c>
      <c r="J38" s="524">
        <v>39.494999999999997</v>
      </c>
      <c r="K38" s="529">
        <v>9.9680605005173106</v>
      </c>
    </row>
    <row r="39" spans="1:11" ht="18" customHeight="1">
      <c r="A39" s="838" t="s">
        <v>245</v>
      </c>
      <c r="B39" s="512" t="s">
        <v>241</v>
      </c>
      <c r="C39" s="167">
        <v>19.824999999999999</v>
      </c>
      <c r="D39" s="96">
        <f t="shared" si="4"/>
        <v>19.785231684314528</v>
      </c>
      <c r="E39" s="495">
        <v>10.814107017395401</v>
      </c>
      <c r="F39" s="502">
        <v>5006.5600000000004</v>
      </c>
      <c r="G39" s="502">
        <v>245.42099999999999</v>
      </c>
      <c r="H39" s="96">
        <f t="shared" si="5"/>
        <v>44.966110338408029</v>
      </c>
      <c r="I39" s="519">
        <v>11.934428787844899</v>
      </c>
      <c r="J39" s="167">
        <v>252.535</v>
      </c>
      <c r="K39" s="496">
        <v>5.5280632338794602</v>
      </c>
    </row>
    <row r="40" spans="1:11" ht="18" customHeight="1">
      <c r="A40" s="837"/>
      <c r="B40" s="131" t="s">
        <v>242</v>
      </c>
      <c r="C40" s="172">
        <v>2.1419999999999999</v>
      </c>
      <c r="D40" s="97">
        <f t="shared" si="4"/>
        <v>2.1377032165347654</v>
      </c>
      <c r="E40" s="293">
        <v>31.846790674218799</v>
      </c>
      <c r="F40" s="503">
        <v>322.16199999999998</v>
      </c>
      <c r="G40" s="503">
        <v>75.463999999999999</v>
      </c>
      <c r="H40" s="97">
        <f t="shared" si="5"/>
        <v>2.893478164416726</v>
      </c>
      <c r="I40" s="520">
        <v>37.982293603864498</v>
      </c>
      <c r="J40" s="172">
        <v>150.42400000000001</v>
      </c>
      <c r="K40" s="497">
        <v>21.556709035030401</v>
      </c>
    </row>
    <row r="41" spans="1:11" ht="18" customHeight="1">
      <c r="A41" s="522"/>
      <c r="B41" s="523" t="s">
        <v>171</v>
      </c>
      <c r="C41" s="524">
        <v>21.966999999999999</v>
      </c>
      <c r="D41" s="525">
        <f t="shared" si="4"/>
        <v>21.922934900849292</v>
      </c>
      <c r="E41" s="526">
        <v>11.0196332934064</v>
      </c>
      <c r="F41" s="527">
        <v>5328.7219999999998</v>
      </c>
      <c r="G41" s="527">
        <v>320.88499999999999</v>
      </c>
      <c r="H41" s="525">
        <f t="shared" si="5"/>
        <v>47.859588502824749</v>
      </c>
      <c r="I41" s="528">
        <v>11.9200177801841</v>
      </c>
      <c r="J41" s="524">
        <v>242.57900000000001</v>
      </c>
      <c r="K41" s="529">
        <v>5.6325167252656296</v>
      </c>
    </row>
    <row r="42" spans="1:11" ht="18" customHeight="1">
      <c r="A42" s="838" t="s">
        <v>233</v>
      </c>
      <c r="B42" s="131" t="s">
        <v>243</v>
      </c>
      <c r="C42" s="172">
        <v>2.5449999999999999</v>
      </c>
      <c r="D42" s="97">
        <f t="shared" si="4"/>
        <v>2.5398948114290274</v>
      </c>
      <c r="E42" s="293">
        <v>25.381840204268201</v>
      </c>
      <c r="F42" s="503">
        <v>95.168000000000006</v>
      </c>
      <c r="G42" s="503">
        <v>8.9220000000000006</v>
      </c>
      <c r="H42" s="97">
        <f t="shared" si="5"/>
        <v>0.85474553159966427</v>
      </c>
      <c r="I42" s="520">
        <v>41.8790341031143</v>
      </c>
      <c r="J42" s="172">
        <v>37.387999999999998</v>
      </c>
      <c r="K42" s="497">
        <v>34.585027885338803</v>
      </c>
    </row>
    <row r="43" spans="1:11" ht="18" customHeight="1">
      <c r="A43" s="837"/>
      <c r="B43" s="131" t="s">
        <v>233</v>
      </c>
      <c r="C43" s="172">
        <v>5.1719999999999997</v>
      </c>
      <c r="D43" s="97">
        <f t="shared" si="4"/>
        <v>5.161625133481702</v>
      </c>
      <c r="E43" s="293">
        <v>17.412790633918199</v>
      </c>
      <c r="F43" s="503">
        <v>119.371</v>
      </c>
      <c r="G43" s="503">
        <v>3.6219999999999999</v>
      </c>
      <c r="H43" s="97">
        <f t="shared" si="5"/>
        <v>1.0721232856903951</v>
      </c>
      <c r="I43" s="520">
        <v>34.168770139297401</v>
      </c>
      <c r="J43" s="172">
        <v>23.082000000000001</v>
      </c>
      <c r="K43" s="497">
        <v>29.476760726942899</v>
      </c>
    </row>
    <row r="44" spans="1:11" ht="18" customHeight="1">
      <c r="A44" s="522"/>
      <c r="B44" s="523" t="s">
        <v>171</v>
      </c>
      <c r="C44" s="524">
        <v>7.7169999999999996</v>
      </c>
      <c r="D44" s="525">
        <f t="shared" si="4"/>
        <v>7.7015199449107303</v>
      </c>
      <c r="E44" s="526">
        <v>14.2757824512308</v>
      </c>
      <c r="F44" s="527">
        <v>214.53899999999999</v>
      </c>
      <c r="G44" s="527">
        <v>12.542999999999999</v>
      </c>
      <c r="H44" s="525">
        <f t="shared" si="5"/>
        <v>1.9268688172900592</v>
      </c>
      <c r="I44" s="528">
        <v>26.762100233493801</v>
      </c>
      <c r="J44" s="524">
        <v>27.800999999999998</v>
      </c>
      <c r="K44" s="529">
        <v>22.582020133687202</v>
      </c>
    </row>
    <row r="45" spans="1:11" ht="27" customHeight="1">
      <c r="A45" s="839" t="s">
        <v>240</v>
      </c>
      <c r="B45" s="840"/>
      <c r="C45" s="532">
        <v>65.679000000000002</v>
      </c>
      <c r="D45" s="100">
        <f>SUM(D44,D41,D38)</f>
        <v>65.547250027444832</v>
      </c>
      <c r="E45" s="155">
        <v>6.36233174470064</v>
      </c>
      <c r="F45" s="504">
        <v>6964.8919999999998</v>
      </c>
      <c r="G45" s="504">
        <v>541.94399999999996</v>
      </c>
      <c r="H45" s="100">
        <f>SUM(H44,H41,H38)</f>
        <v>62.554748603251596</v>
      </c>
      <c r="I45" s="530">
        <v>9.8756489005568397</v>
      </c>
      <c r="J45" s="532">
        <v>106.044</v>
      </c>
      <c r="K45" s="531">
        <v>6.9657668023046302</v>
      </c>
    </row>
    <row r="46" spans="1:11" ht="15.75" customHeight="1">
      <c r="A46" s="756"/>
      <c r="B46" s="756"/>
      <c r="C46" s="756"/>
      <c r="D46" s="756"/>
      <c r="E46" s="756"/>
      <c r="F46" s="756"/>
      <c r="G46" s="756"/>
      <c r="H46" s="756"/>
      <c r="I46" s="756"/>
      <c r="J46" s="756"/>
      <c r="K46" s="756"/>
    </row>
  </sheetData>
  <mergeCells count="28">
    <mergeCell ref="A1:K1"/>
    <mergeCell ref="A3:B3"/>
    <mergeCell ref="C3:E3"/>
    <mergeCell ref="F3:I3"/>
    <mergeCell ref="J3:K3"/>
    <mergeCell ref="A20:A22"/>
    <mergeCell ref="A24:A25"/>
    <mergeCell ref="A27:A28"/>
    <mergeCell ref="A30:B30"/>
    <mergeCell ref="A5:A7"/>
    <mergeCell ref="A9:A10"/>
    <mergeCell ref="A12:A13"/>
    <mergeCell ref="A15:B15"/>
    <mergeCell ref="A17:K17"/>
    <mergeCell ref="A18:B18"/>
    <mergeCell ref="C18:E18"/>
    <mergeCell ref="F18:I18"/>
    <mergeCell ref="J18:K18"/>
    <mergeCell ref="A32:K32"/>
    <mergeCell ref="A46:K46"/>
    <mergeCell ref="A35:A37"/>
    <mergeCell ref="A39:A40"/>
    <mergeCell ref="A42:A43"/>
    <mergeCell ref="A45:B45"/>
    <mergeCell ref="A33:B33"/>
    <mergeCell ref="C33:E33"/>
    <mergeCell ref="F33:I33"/>
    <mergeCell ref="J33:K33"/>
  </mergeCells>
  <hyperlinks>
    <hyperlink ref="A1:K1" location="'0'!A1" display="VIIE AASTA KESKMINE RAIETE  MAHT  METSAMAAL" xr:uid="{29E6FD70-77B1-4C09-BD61-62DBCE187BD4}"/>
  </hyperlinks>
  <printOptions horizontalCentered="1"/>
  <pageMargins left="0.78740157480314965" right="0.78740157480314965" top="0.98425196850393704" bottom="1.1811023622047245" header="0.51181102362204722" footer="0.51181102362204722"/>
  <pageSetup paperSize="9" scale="74" orientation="landscape"/>
  <rowBreaks count="1" manualBreakCount="1">
    <brk id="16"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0"/>
  <sheetViews>
    <sheetView zoomScaleNormal="100" workbookViewId="0">
      <selection sqref="A1:L1"/>
    </sheetView>
  </sheetViews>
  <sheetFormatPr defaultColWidth="11.42578125" defaultRowHeight="12.75"/>
  <cols>
    <col min="1" max="1" width="19.7109375" customWidth="1"/>
    <col min="2" max="2" width="10" customWidth="1"/>
    <col min="3" max="3" width="6.5703125" customWidth="1"/>
    <col min="4" max="4" width="10" customWidth="1"/>
    <col min="5" max="5" width="6.5703125" customWidth="1"/>
    <col min="6" max="6" width="8.140625" customWidth="1"/>
    <col min="7" max="7" width="8" customWidth="1"/>
    <col min="8" max="8" width="9.140625" customWidth="1"/>
    <col min="9" max="9" width="6.5703125" customWidth="1"/>
    <col min="10" max="10" width="7.42578125" customWidth="1"/>
    <col min="11" max="11" width="6.5703125" customWidth="1"/>
    <col min="12" max="12" width="7.28515625" customWidth="1"/>
    <col min="13" max="13" width="7.85546875" customWidth="1"/>
    <col min="14" max="14" width="6.5703125" customWidth="1"/>
    <col min="15" max="15" width="8.5703125" customWidth="1"/>
    <col min="16" max="16" width="7.85546875" customWidth="1"/>
    <col min="17" max="17" width="6.5703125" customWidth="1"/>
    <col min="18" max="18" width="7" customWidth="1"/>
    <col min="20" max="20" width="8.42578125" customWidth="1"/>
  </cols>
  <sheetData>
    <row r="1" spans="1:21" ht="15.75" customHeight="1">
      <c r="A1" s="826" t="s">
        <v>96</v>
      </c>
      <c r="B1" s="826"/>
      <c r="C1" s="826"/>
      <c r="D1" s="826"/>
      <c r="E1" s="826"/>
      <c r="F1" s="826"/>
      <c r="G1" s="826"/>
      <c r="H1" s="826"/>
      <c r="I1" s="826"/>
      <c r="J1" s="826"/>
      <c r="K1" s="826"/>
      <c r="L1" s="826"/>
    </row>
    <row r="2" spans="1:21" ht="11.25" customHeight="1">
      <c r="A2" s="84"/>
      <c r="B2" s="84"/>
      <c r="C2" s="76"/>
      <c r="D2" s="84"/>
      <c r="E2" s="76"/>
      <c r="F2" s="84"/>
      <c r="G2" s="76"/>
    </row>
    <row r="3" spans="1:21" ht="15" customHeight="1">
      <c r="A3" s="649" t="s">
        <v>413</v>
      </c>
      <c r="B3" s="849" t="s">
        <v>97</v>
      </c>
      <c r="C3" s="851"/>
      <c r="D3" s="849" t="s">
        <v>57</v>
      </c>
      <c r="E3" s="850"/>
      <c r="F3" s="851"/>
      <c r="G3" s="750" t="s">
        <v>98</v>
      </c>
      <c r="H3" s="849" t="s">
        <v>99</v>
      </c>
      <c r="I3" s="850"/>
      <c r="J3" s="850"/>
      <c r="K3" s="850"/>
      <c r="L3" s="851"/>
      <c r="M3" s="849" t="s">
        <v>411</v>
      </c>
      <c r="N3" s="850"/>
      <c r="O3" s="851"/>
      <c r="P3" s="849" t="s">
        <v>412</v>
      </c>
      <c r="Q3" s="850"/>
      <c r="R3" s="852"/>
    </row>
    <row r="4" spans="1:21" ht="29.25" customHeight="1">
      <c r="A4" s="650"/>
      <c r="B4" s="535" t="s">
        <v>23</v>
      </c>
      <c r="C4" s="536" t="s">
        <v>24</v>
      </c>
      <c r="D4" s="537" t="s">
        <v>23</v>
      </c>
      <c r="E4" s="15" t="s">
        <v>24</v>
      </c>
      <c r="F4" s="68" t="s">
        <v>100</v>
      </c>
      <c r="G4" s="752"/>
      <c r="H4" s="538" t="s">
        <v>81</v>
      </c>
      <c r="I4" s="15" t="s">
        <v>24</v>
      </c>
      <c r="J4" s="68" t="s">
        <v>100</v>
      </c>
      <c r="K4" s="537" t="s">
        <v>82</v>
      </c>
      <c r="L4" s="68" t="s">
        <v>100</v>
      </c>
      <c r="M4" s="538" t="s">
        <v>23</v>
      </c>
      <c r="N4" s="15" t="s">
        <v>24</v>
      </c>
      <c r="O4" s="68" t="s">
        <v>100</v>
      </c>
      <c r="P4" s="538" t="s">
        <v>23</v>
      </c>
      <c r="Q4" s="15" t="s">
        <v>24</v>
      </c>
      <c r="R4" s="533" t="s">
        <v>100</v>
      </c>
    </row>
    <row r="5" spans="1:21" ht="21.75" customHeight="1" thickTop="1">
      <c r="A5" s="539" t="s">
        <v>101</v>
      </c>
      <c r="B5" s="547">
        <v>432.78793345725501</v>
      </c>
      <c r="C5" s="540">
        <f>B5/B$20*100</f>
        <v>9.9567540646925394</v>
      </c>
      <c r="D5" s="541">
        <v>216.05799999999999</v>
      </c>
      <c r="E5" s="542">
        <f>D5/D$20*100</f>
        <v>9.1916223835902109</v>
      </c>
      <c r="F5" s="143">
        <v>4.4409382613017501</v>
      </c>
      <c r="G5" s="543">
        <f>D5/B5*100</f>
        <v>49.922371512083593</v>
      </c>
      <c r="H5" s="544">
        <v>41698.06</v>
      </c>
      <c r="I5" s="542">
        <f>H5/H$20*100</f>
        <v>9.2082990863076279</v>
      </c>
      <c r="J5" s="540">
        <v>5.3474289810041098</v>
      </c>
      <c r="K5" s="545">
        <v>192.994</v>
      </c>
      <c r="L5" s="540">
        <v>2.7339798910303199</v>
      </c>
      <c r="M5" s="148">
        <v>43.165999999999997</v>
      </c>
      <c r="N5" s="542">
        <f>M5/D5*100</f>
        <v>19.978894556091419</v>
      </c>
      <c r="O5" s="540">
        <v>13.9292659858699</v>
      </c>
      <c r="P5" s="148">
        <v>20.385000000000002</v>
      </c>
      <c r="Q5" s="542">
        <f>P5/D5*100</f>
        <v>9.4349665367632767</v>
      </c>
      <c r="R5" s="562">
        <v>16.189777424933599</v>
      </c>
      <c r="T5" s="507"/>
      <c r="U5" s="69"/>
    </row>
    <row r="6" spans="1:21" ht="21.75" customHeight="1">
      <c r="A6" s="546" t="s">
        <v>102</v>
      </c>
      <c r="B6" s="547">
        <v>103.269388806631</v>
      </c>
      <c r="C6" s="540">
        <f t="shared" ref="C6:C20" si="0">B6/B$20*100</f>
        <v>2.3758238787872585</v>
      </c>
      <c r="D6" s="549">
        <v>68.497</v>
      </c>
      <c r="E6" s="542">
        <f t="shared" ref="E6:E20" si="1">D6/D$20*100</f>
        <v>2.9140256709253007</v>
      </c>
      <c r="F6" s="141">
        <v>7.7905532111720097</v>
      </c>
      <c r="G6" s="543">
        <f t="shared" ref="G6:G20" si="2">D6/B6*100</f>
        <v>66.328464602670095</v>
      </c>
      <c r="H6" s="550">
        <v>13904.624</v>
      </c>
      <c r="I6" s="542">
        <f t="shared" ref="I6:I20" si="3">H6/H$20*100</f>
        <v>3.0705969648144573</v>
      </c>
      <c r="J6" s="548">
        <v>8.9827531311082307</v>
      </c>
      <c r="K6" s="551">
        <v>202.99700000000001</v>
      </c>
      <c r="L6" s="548">
        <v>4.3010438958259103</v>
      </c>
      <c r="M6" s="151">
        <v>18.074999999999999</v>
      </c>
      <c r="N6" s="542">
        <f t="shared" ref="N6:N20" si="4">M6/D6*100</f>
        <v>26.388016993444968</v>
      </c>
      <c r="O6" s="548">
        <v>27.517589550406999</v>
      </c>
      <c r="P6" s="151">
        <v>4.4630000000000001</v>
      </c>
      <c r="Q6" s="542">
        <f t="shared" ref="Q6:Q20" si="5">P6/D6*100</f>
        <v>6.5156138225031759</v>
      </c>
      <c r="R6" s="563">
        <v>30.338368165215201</v>
      </c>
      <c r="T6" s="507"/>
      <c r="U6" s="69"/>
    </row>
    <row r="7" spans="1:21" ht="21.75" customHeight="1">
      <c r="A7" s="546" t="s">
        <v>103</v>
      </c>
      <c r="B7" s="547">
        <v>297.16042659975</v>
      </c>
      <c r="C7" s="540">
        <f t="shared" si="0"/>
        <v>6.8364967150939666</v>
      </c>
      <c r="D7" s="549">
        <v>189.34800000000001</v>
      </c>
      <c r="E7" s="542">
        <f t="shared" si="1"/>
        <v>8.0553153092597327</v>
      </c>
      <c r="F7" s="141">
        <v>4.5725646055473597</v>
      </c>
      <c r="G7" s="543">
        <f t="shared" si="2"/>
        <v>63.719117032711694</v>
      </c>
      <c r="H7" s="550">
        <v>35506.741000000002</v>
      </c>
      <c r="I7" s="542">
        <f t="shared" si="3"/>
        <v>7.8410528141611771</v>
      </c>
      <c r="J7" s="548">
        <v>6.0850062677423198</v>
      </c>
      <c r="K7" s="551">
        <v>187.52099999999999</v>
      </c>
      <c r="L7" s="548">
        <v>3.3636082070739102</v>
      </c>
      <c r="M7" s="151">
        <v>39.619</v>
      </c>
      <c r="N7" s="542">
        <f t="shared" si="4"/>
        <v>20.923907302955403</v>
      </c>
      <c r="O7" s="548">
        <v>12.833675705671601</v>
      </c>
      <c r="P7" s="151">
        <v>34.366999999999997</v>
      </c>
      <c r="Q7" s="542">
        <f t="shared" si="5"/>
        <v>18.15017850729873</v>
      </c>
      <c r="R7" s="563">
        <v>14.9223085519269</v>
      </c>
      <c r="T7" s="507"/>
      <c r="U7" s="69"/>
    </row>
    <row r="8" spans="1:21" ht="21.75" customHeight="1">
      <c r="A8" s="546" t="s">
        <v>105</v>
      </c>
      <c r="B8" s="547">
        <v>254.527056665629</v>
      </c>
      <c r="C8" s="540">
        <f t="shared" si="0"/>
        <v>5.8556699716306451</v>
      </c>
      <c r="D8" s="549">
        <v>137.892</v>
      </c>
      <c r="E8" s="542">
        <f t="shared" si="1"/>
        <v>5.8662544026049552</v>
      </c>
      <c r="F8" s="141">
        <v>6.0588090581818497</v>
      </c>
      <c r="G8" s="543">
        <f t="shared" si="2"/>
        <v>54.175772826048927</v>
      </c>
      <c r="H8" s="550">
        <v>24809.115000000002</v>
      </c>
      <c r="I8" s="542">
        <f t="shared" si="3"/>
        <v>5.4786661774336958</v>
      </c>
      <c r="J8" s="548">
        <v>6.9662287650282897</v>
      </c>
      <c r="K8" s="551">
        <v>179.917</v>
      </c>
      <c r="L8" s="548">
        <v>3.02849289848068</v>
      </c>
      <c r="M8" s="151">
        <v>21.181000000000001</v>
      </c>
      <c r="N8" s="542">
        <f t="shared" si="4"/>
        <v>15.360572041887854</v>
      </c>
      <c r="O8" s="548">
        <v>21.292523930086698</v>
      </c>
      <c r="P8" s="151">
        <v>5.7279999999999998</v>
      </c>
      <c r="Q8" s="542">
        <f t="shared" si="5"/>
        <v>4.1539755750877498</v>
      </c>
      <c r="R8" s="563">
        <v>31.656013041616099</v>
      </c>
      <c r="T8" s="507"/>
      <c r="U8" s="69"/>
    </row>
    <row r="9" spans="1:21" ht="21.75" customHeight="1">
      <c r="A9" s="546" t="s">
        <v>104</v>
      </c>
      <c r="B9" s="547">
        <v>267.44107236363698</v>
      </c>
      <c r="C9" s="540">
        <f t="shared" si="0"/>
        <v>6.1527708571971411</v>
      </c>
      <c r="D9" s="549">
        <v>151.4</v>
      </c>
      <c r="E9" s="542">
        <f t="shared" si="1"/>
        <v>6.4409169245089641</v>
      </c>
      <c r="F9" s="141">
        <v>6.1831870217198102</v>
      </c>
      <c r="G9" s="543">
        <f t="shared" si="2"/>
        <v>56.610601603534903</v>
      </c>
      <c r="H9" s="550">
        <v>27321.377</v>
      </c>
      <c r="I9" s="542">
        <f t="shared" si="3"/>
        <v>6.0334560136794435</v>
      </c>
      <c r="J9" s="548">
        <v>6.8632518678834797</v>
      </c>
      <c r="K9" s="551">
        <v>180.458</v>
      </c>
      <c r="L9" s="548">
        <v>3.3032133764848699</v>
      </c>
      <c r="M9" s="151">
        <v>28.22</v>
      </c>
      <c r="N9" s="542">
        <f t="shared" si="4"/>
        <v>18.639365918097752</v>
      </c>
      <c r="O9" s="548">
        <v>17.664331488153302</v>
      </c>
      <c r="P9" s="151">
        <v>10.773999999999999</v>
      </c>
      <c r="Q9" s="542">
        <f t="shared" si="5"/>
        <v>7.116248348745045</v>
      </c>
      <c r="R9" s="563">
        <v>23.570549422154201</v>
      </c>
      <c r="T9" s="507"/>
      <c r="U9" s="69"/>
    </row>
    <row r="10" spans="1:21" ht="21.75" customHeight="1">
      <c r="A10" s="546" t="s">
        <v>106</v>
      </c>
      <c r="B10" s="547">
        <v>181.478881743096</v>
      </c>
      <c r="C10" s="540">
        <f t="shared" si="0"/>
        <v>4.1751177742340939</v>
      </c>
      <c r="D10" s="549">
        <v>96.951999999999998</v>
      </c>
      <c r="E10" s="542">
        <f t="shared" si="1"/>
        <v>4.124569205184895</v>
      </c>
      <c r="F10" s="141">
        <v>6.7797665268602803</v>
      </c>
      <c r="G10" s="543">
        <f t="shared" si="2"/>
        <v>53.423295905716785</v>
      </c>
      <c r="H10" s="550">
        <v>16589.178</v>
      </c>
      <c r="I10" s="542">
        <f t="shared" si="3"/>
        <v>3.6634345247715272</v>
      </c>
      <c r="J10" s="548">
        <v>8.8474232420465704</v>
      </c>
      <c r="K10" s="551">
        <v>171.108</v>
      </c>
      <c r="L10" s="548">
        <v>3.99287754956748</v>
      </c>
      <c r="M10" s="151">
        <v>28.568999999999999</v>
      </c>
      <c r="N10" s="542">
        <f t="shared" si="4"/>
        <v>29.467159006518688</v>
      </c>
      <c r="O10" s="548">
        <v>19.3569504905659</v>
      </c>
      <c r="P10" s="151">
        <v>12.592000000000001</v>
      </c>
      <c r="Q10" s="542">
        <f t="shared" si="5"/>
        <v>12.987870286327254</v>
      </c>
      <c r="R10" s="563">
        <v>22.4559705513986</v>
      </c>
      <c r="T10" s="507"/>
      <c r="U10" s="69"/>
    </row>
    <row r="11" spans="1:21" ht="21.75" customHeight="1">
      <c r="A11" s="546" t="s">
        <v>107</v>
      </c>
      <c r="B11" s="547">
        <v>369.52766981321901</v>
      </c>
      <c r="C11" s="540">
        <f t="shared" si="0"/>
        <v>8.5013833427325025</v>
      </c>
      <c r="D11" s="549">
        <v>194.61199999999999</v>
      </c>
      <c r="E11" s="542">
        <f t="shared" si="1"/>
        <v>8.2792584181805733</v>
      </c>
      <c r="F11" s="141">
        <v>5.7847470032330701</v>
      </c>
      <c r="G11" s="543">
        <f t="shared" si="2"/>
        <v>52.665068382664913</v>
      </c>
      <c r="H11" s="550">
        <v>36160.947999999997</v>
      </c>
      <c r="I11" s="542">
        <f t="shared" si="3"/>
        <v>7.9855231737020294</v>
      </c>
      <c r="J11" s="548">
        <v>6.6842064879137801</v>
      </c>
      <c r="K11" s="551">
        <v>185.81</v>
      </c>
      <c r="L11" s="548">
        <v>3.30488625819918</v>
      </c>
      <c r="M11" s="151">
        <v>46.692999999999998</v>
      </c>
      <c r="N11" s="542">
        <f t="shared" si="4"/>
        <v>23.992867860152508</v>
      </c>
      <c r="O11" s="548">
        <v>12.006474518590601</v>
      </c>
      <c r="P11" s="151">
        <v>21.204999999999998</v>
      </c>
      <c r="Q11" s="542">
        <f t="shared" si="5"/>
        <v>10.896039298707171</v>
      </c>
      <c r="R11" s="563">
        <v>18.8818295529449</v>
      </c>
      <c r="T11" s="507"/>
      <c r="U11" s="69"/>
    </row>
    <row r="12" spans="1:21" ht="21.75" customHeight="1">
      <c r="A12" s="546" t="s">
        <v>109</v>
      </c>
      <c r="B12" s="547">
        <v>182.304410081821</v>
      </c>
      <c r="C12" s="540">
        <f t="shared" si="0"/>
        <v>4.1941099457035209</v>
      </c>
      <c r="D12" s="549">
        <v>87.614000000000004</v>
      </c>
      <c r="E12" s="542">
        <f t="shared" si="1"/>
        <v>3.72730842420032</v>
      </c>
      <c r="F12" s="141">
        <v>7.0838707540285002</v>
      </c>
      <c r="G12" s="543">
        <f t="shared" si="2"/>
        <v>48.059177482693642</v>
      </c>
      <c r="H12" s="550">
        <v>18038.901999999998</v>
      </c>
      <c r="I12" s="542">
        <f t="shared" si="3"/>
        <v>3.9835811259466949</v>
      </c>
      <c r="J12" s="548">
        <v>8.6872429040240906</v>
      </c>
      <c r="K12" s="551">
        <v>205.892</v>
      </c>
      <c r="L12" s="548">
        <v>3.9641218445648598</v>
      </c>
      <c r="M12" s="151">
        <v>9.7750000000000004</v>
      </c>
      <c r="N12" s="542">
        <f t="shared" si="4"/>
        <v>11.156892734037939</v>
      </c>
      <c r="O12" s="548">
        <v>28.9468570637273</v>
      </c>
      <c r="P12" s="151">
        <v>3.7829999999999999</v>
      </c>
      <c r="Q12" s="542">
        <f t="shared" si="5"/>
        <v>4.3178030908302318</v>
      </c>
      <c r="R12" s="563">
        <v>36.033449281247002</v>
      </c>
      <c r="T12" s="507"/>
      <c r="U12" s="69"/>
    </row>
    <row r="13" spans="1:21" ht="21.75" customHeight="1">
      <c r="A13" s="546" t="s">
        <v>108</v>
      </c>
      <c r="B13" s="547">
        <v>541.93789155313004</v>
      </c>
      <c r="C13" s="540">
        <f t="shared" si="0"/>
        <v>12.467866794316414</v>
      </c>
      <c r="D13" s="549">
        <v>296.31900000000002</v>
      </c>
      <c r="E13" s="542">
        <f t="shared" si="1"/>
        <v>12.606116658874319</v>
      </c>
      <c r="F13" s="141">
        <v>3.73881400252476</v>
      </c>
      <c r="G13" s="543">
        <f t="shared" si="2"/>
        <v>54.677667795249519</v>
      </c>
      <c r="H13" s="550">
        <v>57747.182000000001</v>
      </c>
      <c r="I13" s="542">
        <f t="shared" si="3"/>
        <v>12.752471535784645</v>
      </c>
      <c r="J13" s="548">
        <v>5.1576573526378997</v>
      </c>
      <c r="K13" s="551">
        <v>194.88200000000001</v>
      </c>
      <c r="L13" s="548">
        <v>2.84966130341228</v>
      </c>
      <c r="M13" s="151">
        <v>65.521000000000001</v>
      </c>
      <c r="N13" s="542">
        <f t="shared" si="4"/>
        <v>22.111643195340154</v>
      </c>
      <c r="O13" s="548">
        <v>12.229085401705399</v>
      </c>
      <c r="P13" s="151">
        <v>44.927999999999997</v>
      </c>
      <c r="Q13" s="542">
        <f t="shared" si="5"/>
        <v>15.162038208822249</v>
      </c>
      <c r="R13" s="563">
        <v>13.3828503279641</v>
      </c>
      <c r="T13" s="507"/>
      <c r="U13" s="69"/>
    </row>
    <row r="14" spans="1:21" ht="21.75" customHeight="1">
      <c r="A14" s="546" t="s">
        <v>110</v>
      </c>
      <c r="B14" s="547">
        <v>276.45324665650401</v>
      </c>
      <c r="C14" s="540">
        <f t="shared" si="0"/>
        <v>6.3601056650449754</v>
      </c>
      <c r="D14" s="549">
        <v>144.83000000000001</v>
      </c>
      <c r="E14" s="542">
        <f t="shared" si="1"/>
        <v>6.16141346219705</v>
      </c>
      <c r="F14" s="141">
        <v>6.0316127108208297</v>
      </c>
      <c r="G14" s="543">
        <f t="shared" si="2"/>
        <v>52.388605216835373</v>
      </c>
      <c r="H14" s="550">
        <v>26281.032999999999</v>
      </c>
      <c r="I14" s="542">
        <f t="shared" si="3"/>
        <v>5.8037139416347099</v>
      </c>
      <c r="J14" s="548">
        <v>7.7160333259825302</v>
      </c>
      <c r="K14" s="551">
        <v>181.46100000000001</v>
      </c>
      <c r="L14" s="548">
        <v>3.7437683557042498</v>
      </c>
      <c r="M14" s="151">
        <v>28.821999999999999</v>
      </c>
      <c r="N14" s="542">
        <f t="shared" si="4"/>
        <v>19.900573085686666</v>
      </c>
      <c r="O14" s="548">
        <v>20.872925132127602</v>
      </c>
      <c r="P14" s="151">
        <v>9.7010000000000005</v>
      </c>
      <c r="Q14" s="542">
        <f t="shared" si="5"/>
        <v>6.6981978871780701</v>
      </c>
      <c r="R14" s="563">
        <v>31.246991634630799</v>
      </c>
      <c r="T14" s="507"/>
      <c r="U14" s="69"/>
    </row>
    <row r="15" spans="1:21" ht="21.75" customHeight="1">
      <c r="A15" s="546" t="s">
        <v>111</v>
      </c>
      <c r="B15" s="547">
        <v>293.86224276673499</v>
      </c>
      <c r="C15" s="540">
        <f t="shared" si="0"/>
        <v>6.7606184321133274</v>
      </c>
      <c r="D15" s="549">
        <v>171.416</v>
      </c>
      <c r="E15" s="542">
        <f t="shared" si="1"/>
        <v>7.2924452809222498</v>
      </c>
      <c r="F15" s="141">
        <v>5.0983175722661302</v>
      </c>
      <c r="G15" s="543">
        <f t="shared" si="2"/>
        <v>58.332094108486189</v>
      </c>
      <c r="H15" s="550">
        <v>32025.292000000001</v>
      </c>
      <c r="I15" s="542">
        <f t="shared" si="3"/>
        <v>7.0722347049799197</v>
      </c>
      <c r="J15" s="548">
        <v>6.36603503596828</v>
      </c>
      <c r="K15" s="551">
        <v>186.828</v>
      </c>
      <c r="L15" s="548">
        <v>2.5592039178629902</v>
      </c>
      <c r="M15" s="151">
        <v>31.402999999999999</v>
      </c>
      <c r="N15" s="542">
        <f t="shared" si="4"/>
        <v>18.319760115741822</v>
      </c>
      <c r="O15" s="548">
        <v>16.2390236324927</v>
      </c>
      <c r="P15" s="151">
        <v>8.5399999999999991</v>
      </c>
      <c r="Q15" s="542">
        <f t="shared" si="5"/>
        <v>4.98203201568115</v>
      </c>
      <c r="R15" s="563">
        <v>22.066842227580398</v>
      </c>
      <c r="T15" s="507"/>
      <c r="U15" s="69"/>
    </row>
    <row r="16" spans="1:21" ht="21.75" customHeight="1">
      <c r="A16" s="546" t="s">
        <v>112</v>
      </c>
      <c r="B16" s="547">
        <v>334.91747945648598</v>
      </c>
      <c r="C16" s="540">
        <f t="shared" si="0"/>
        <v>7.7051385150143119</v>
      </c>
      <c r="D16" s="549">
        <v>145.983</v>
      </c>
      <c r="E16" s="542">
        <f t="shared" si="1"/>
        <v>6.2104648308493537</v>
      </c>
      <c r="F16" s="141">
        <v>5.8091079773338903</v>
      </c>
      <c r="G16" s="543">
        <f t="shared" si="2"/>
        <v>43.587751895453636</v>
      </c>
      <c r="H16" s="550">
        <v>29982.638999999999</v>
      </c>
      <c r="I16" s="542">
        <f t="shared" si="3"/>
        <v>6.6211499362030617</v>
      </c>
      <c r="J16" s="548">
        <v>6.41178587369855</v>
      </c>
      <c r="K16" s="551">
        <v>205.38499999999999</v>
      </c>
      <c r="L16" s="548">
        <v>3.1929938645801799</v>
      </c>
      <c r="M16" s="151">
        <v>30.652999999999999</v>
      </c>
      <c r="N16" s="542">
        <f t="shared" si="4"/>
        <v>20.997650411349262</v>
      </c>
      <c r="O16" s="548">
        <v>17.5358731037696</v>
      </c>
      <c r="P16" s="151">
        <v>7.09</v>
      </c>
      <c r="Q16" s="542">
        <f t="shared" si="5"/>
        <v>4.8567298932067429</v>
      </c>
      <c r="R16" s="563">
        <v>24.9003983724668</v>
      </c>
      <c r="T16" s="507"/>
      <c r="U16" s="69"/>
    </row>
    <row r="17" spans="1:21" ht="21.75" customHeight="1">
      <c r="A17" s="546" t="s">
        <v>113</v>
      </c>
      <c r="B17" s="547">
        <v>191.69627364697601</v>
      </c>
      <c r="C17" s="540">
        <f t="shared" si="0"/>
        <v>4.4101799155392927</v>
      </c>
      <c r="D17" s="549">
        <v>124.148</v>
      </c>
      <c r="E17" s="542">
        <f t="shared" si="1"/>
        <v>5.2815518780973507</v>
      </c>
      <c r="F17" s="141">
        <v>5.6953572561285997</v>
      </c>
      <c r="G17" s="543">
        <f t="shared" si="2"/>
        <v>64.762865567553206</v>
      </c>
      <c r="H17" s="550">
        <v>26657.469000000001</v>
      </c>
      <c r="I17" s="542">
        <f t="shared" si="3"/>
        <v>5.8868433552058281</v>
      </c>
      <c r="J17" s="548">
        <v>6.6881765828625097</v>
      </c>
      <c r="K17" s="551">
        <v>214.72300000000001</v>
      </c>
      <c r="L17" s="548">
        <v>3.18626160019102</v>
      </c>
      <c r="M17" s="151">
        <v>19.096</v>
      </c>
      <c r="N17" s="542">
        <f t="shared" si="4"/>
        <v>15.38164126687502</v>
      </c>
      <c r="O17" s="548">
        <v>21.560472408521299</v>
      </c>
      <c r="P17" s="151">
        <v>15.702999999999999</v>
      </c>
      <c r="Q17" s="542">
        <f t="shared" si="5"/>
        <v>12.648612945838838</v>
      </c>
      <c r="R17" s="563">
        <v>20.7269580649495</v>
      </c>
      <c r="T17" s="507"/>
      <c r="U17" s="69"/>
    </row>
    <row r="18" spans="1:21" ht="21.75" customHeight="1">
      <c r="A18" s="546" t="s">
        <v>114</v>
      </c>
      <c r="B18" s="547">
        <v>342.03160332822</v>
      </c>
      <c r="C18" s="540">
        <f t="shared" si="0"/>
        <v>7.8688066219570629</v>
      </c>
      <c r="D18" s="549">
        <v>171.05600000000001</v>
      </c>
      <c r="E18" s="542">
        <f t="shared" si="1"/>
        <v>7.2771300227133784</v>
      </c>
      <c r="F18" s="141">
        <v>5.7422135553552103</v>
      </c>
      <c r="G18" s="543">
        <f t="shared" si="2"/>
        <v>50.011752813336209</v>
      </c>
      <c r="H18" s="550">
        <v>32784.915999999997</v>
      </c>
      <c r="I18" s="542">
        <f t="shared" si="3"/>
        <v>7.2399845951459696</v>
      </c>
      <c r="J18" s="548">
        <v>6.1976020785988801</v>
      </c>
      <c r="K18" s="551">
        <v>191.66200000000001</v>
      </c>
      <c r="L18" s="548">
        <v>2.7341438717727802</v>
      </c>
      <c r="M18" s="151">
        <v>25.231000000000002</v>
      </c>
      <c r="N18" s="542">
        <f t="shared" si="4"/>
        <v>14.75014030492938</v>
      </c>
      <c r="O18" s="548">
        <v>16.4580797494583</v>
      </c>
      <c r="P18" s="151">
        <v>17.34</v>
      </c>
      <c r="Q18" s="542">
        <f t="shared" si="5"/>
        <v>10.137031147694321</v>
      </c>
      <c r="R18" s="563">
        <v>21.519896719594801</v>
      </c>
      <c r="T18" s="507"/>
      <c r="U18" s="69"/>
    </row>
    <row r="19" spans="1:21" ht="21.75" customHeight="1" thickBot="1">
      <c r="A19" s="552" t="s">
        <v>115</v>
      </c>
      <c r="B19" s="553">
        <v>277.28136863252303</v>
      </c>
      <c r="C19" s="540">
        <f t="shared" si="0"/>
        <v>6.3791575059429455</v>
      </c>
      <c r="D19" s="555">
        <v>154.47399999999999</v>
      </c>
      <c r="E19" s="542">
        <f t="shared" si="1"/>
        <v>6.5716922126591664</v>
      </c>
      <c r="F19" s="142">
        <v>5.7805721969261201</v>
      </c>
      <c r="G19" s="619">
        <f t="shared" si="2"/>
        <v>55.710198186709817</v>
      </c>
      <c r="H19" s="556">
        <v>33323.819000000003</v>
      </c>
      <c r="I19" s="542">
        <f t="shared" si="3"/>
        <v>7.3589920502292152</v>
      </c>
      <c r="J19" s="554">
        <v>7.5456007302654298</v>
      </c>
      <c r="K19" s="557">
        <v>215.72499999999999</v>
      </c>
      <c r="L19" s="554">
        <v>4.0760365700164796</v>
      </c>
      <c r="M19" s="566">
        <v>26.97</v>
      </c>
      <c r="N19" s="542">
        <f t="shared" si="4"/>
        <v>17.459248805624249</v>
      </c>
      <c r="O19" s="554">
        <v>21.785522724672798</v>
      </c>
      <c r="P19" s="566">
        <v>20.510999999999999</v>
      </c>
      <c r="Q19" s="542">
        <f t="shared" si="5"/>
        <v>13.277962634488652</v>
      </c>
      <c r="R19" s="564">
        <v>17.1863258788051</v>
      </c>
      <c r="T19" s="507"/>
      <c r="U19" s="69"/>
    </row>
    <row r="20" spans="1:21" ht="21.75" customHeight="1" thickTop="1" thickBot="1">
      <c r="A20" s="287" t="s">
        <v>40</v>
      </c>
      <c r="B20" s="558">
        <f>SUM(B5:B19)</f>
        <v>4346.6769455716121</v>
      </c>
      <c r="C20" s="602">
        <f t="shared" si="0"/>
        <v>100</v>
      </c>
      <c r="D20" s="559">
        <v>2350.5970000000002</v>
      </c>
      <c r="E20" s="139">
        <f t="shared" si="1"/>
        <v>100</v>
      </c>
      <c r="F20" s="217">
        <v>1.2066895874636001</v>
      </c>
      <c r="G20" s="560">
        <f t="shared" si="2"/>
        <v>54.078023957929169</v>
      </c>
      <c r="H20" s="534">
        <v>452831.29499999998</v>
      </c>
      <c r="I20" s="618">
        <f t="shared" si="3"/>
        <v>100</v>
      </c>
      <c r="J20" s="561">
        <v>1.5371614579586199</v>
      </c>
      <c r="K20" s="504">
        <v>192.64500000000001</v>
      </c>
      <c r="L20" s="561">
        <v>0.86460327166661999</v>
      </c>
      <c r="M20" s="85">
        <v>462.99400000000003</v>
      </c>
      <c r="N20" s="618">
        <f t="shared" si="4"/>
        <v>19.696868497662511</v>
      </c>
      <c r="O20" s="561">
        <v>4.2910965250215298</v>
      </c>
      <c r="P20" s="85">
        <v>237.11</v>
      </c>
      <c r="Q20" s="618">
        <f t="shared" si="5"/>
        <v>10.087224649737918</v>
      </c>
      <c r="R20" s="565">
        <v>5.30020936919846</v>
      </c>
    </row>
  </sheetData>
  <mergeCells count="8">
    <mergeCell ref="M3:O3"/>
    <mergeCell ref="P3:R3"/>
    <mergeCell ref="A1:L1"/>
    <mergeCell ref="A3:A4"/>
    <mergeCell ref="B3:C3"/>
    <mergeCell ref="D3:F3"/>
    <mergeCell ref="G3:G4"/>
    <mergeCell ref="H3:L3"/>
  </mergeCells>
  <hyperlinks>
    <hyperlink ref="A1:L1" location="'0'!A1" display="MAAKONDADE  METSAMAA  PINDALA  JA  TAGAVARA" xr:uid="{17FE53BD-D3D5-4E05-9E3B-3914B7579877}"/>
  </hyperlinks>
  <printOptions horizontalCentered="1"/>
  <pageMargins left="0.78740157480314965" right="0.78740157480314965" top="0.98425196850393704" bottom="1.1811023622047245" header="0.51181102362204722" footer="0.51181102362204722"/>
  <pageSetup paperSize="9" scale="80" orientation="landscape"/>
  <rowBreaks count="1" manualBreakCount="1">
    <brk id="2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7"/>
  <sheetViews>
    <sheetView zoomScaleNormal="100" workbookViewId="0">
      <selection sqref="A1:K1"/>
    </sheetView>
  </sheetViews>
  <sheetFormatPr defaultColWidth="11.42578125" defaultRowHeight="12.75"/>
  <cols>
    <col min="1" max="1" width="21.5703125" customWidth="1"/>
    <col min="2" max="2" width="8.7109375" customWidth="1"/>
    <col min="3" max="3" width="5.28515625" customWidth="1"/>
    <col min="4" max="4" width="7.5703125" customWidth="1"/>
    <col min="5" max="5" width="8.7109375" customWidth="1"/>
    <col min="6" max="6" width="5.28515625" customWidth="1"/>
    <col min="7" max="7" width="7.5703125" customWidth="1"/>
    <col min="8" max="8" width="8.7109375" customWidth="1"/>
    <col min="9" max="9" width="5.28515625" customWidth="1"/>
    <col min="10" max="10" width="7.5703125" customWidth="1"/>
    <col min="11" max="11" width="8.85546875" customWidth="1"/>
    <col min="12" max="12" width="5.28515625" customWidth="1"/>
    <col min="13" max="13" width="7.5703125" customWidth="1"/>
    <col min="14" max="14" width="8.85546875" customWidth="1"/>
    <col min="15" max="15" width="5.28515625" customWidth="1"/>
    <col min="16" max="16" width="7.5703125" customWidth="1"/>
    <col min="17" max="17" width="5.28515625" customWidth="1"/>
    <col min="18" max="18" width="12.85546875" customWidth="1"/>
  </cols>
  <sheetData>
    <row r="1" spans="1:20" ht="15.75" customHeight="1">
      <c r="A1" s="640" t="s">
        <v>42</v>
      </c>
      <c r="B1" s="640"/>
      <c r="C1" s="640"/>
      <c r="D1" s="640"/>
      <c r="E1" s="640"/>
      <c r="F1" s="640"/>
      <c r="G1" s="640"/>
      <c r="H1" s="640"/>
      <c r="I1" s="640"/>
      <c r="J1" s="640"/>
      <c r="K1" s="640"/>
      <c r="L1" s="640"/>
      <c r="M1" s="640"/>
      <c r="N1" s="640"/>
      <c r="O1" s="640"/>
      <c r="P1" s="640"/>
    </row>
    <row r="2" spans="1:20" ht="10.5" customHeight="1">
      <c r="A2" s="84"/>
      <c r="B2" s="84"/>
      <c r="C2" s="76"/>
      <c r="D2" s="84"/>
      <c r="E2" s="48"/>
      <c r="F2" s="76"/>
      <c r="G2" s="84"/>
      <c r="H2" s="84"/>
      <c r="I2" s="76"/>
      <c r="J2" s="84"/>
      <c r="K2" s="84"/>
      <c r="L2" s="76"/>
      <c r="M2" s="84"/>
      <c r="N2" s="84"/>
      <c r="O2" s="76"/>
      <c r="P2" s="84"/>
    </row>
    <row r="3" spans="1:20" ht="31.5" customHeight="1">
      <c r="A3" s="645" t="s">
        <v>20</v>
      </c>
      <c r="B3" s="641" t="s">
        <v>43</v>
      </c>
      <c r="C3" s="642"/>
      <c r="D3" s="643" t="s">
        <v>405</v>
      </c>
      <c r="E3" s="641" t="s">
        <v>397</v>
      </c>
      <c r="F3" s="642"/>
      <c r="G3" s="643" t="s">
        <v>405</v>
      </c>
      <c r="H3" s="641" t="s">
        <v>44</v>
      </c>
      <c r="I3" s="642"/>
      <c r="J3" s="643" t="s">
        <v>405</v>
      </c>
      <c r="K3" s="641" t="s">
        <v>398</v>
      </c>
      <c r="L3" s="642"/>
      <c r="M3" s="643" t="s">
        <v>405</v>
      </c>
      <c r="N3" s="641" t="s">
        <v>399</v>
      </c>
      <c r="O3" s="642"/>
      <c r="P3" s="643" t="s">
        <v>405</v>
      </c>
    </row>
    <row r="4" spans="1:20" ht="15.75" customHeight="1">
      <c r="A4" s="646"/>
      <c r="B4" s="86" t="s">
        <v>23</v>
      </c>
      <c r="C4" s="15" t="s">
        <v>24</v>
      </c>
      <c r="D4" s="644"/>
      <c r="E4" s="83" t="s">
        <v>23</v>
      </c>
      <c r="F4" s="15" t="s">
        <v>24</v>
      </c>
      <c r="G4" s="644"/>
      <c r="H4" s="83" t="s">
        <v>23</v>
      </c>
      <c r="I4" s="15" t="s">
        <v>24</v>
      </c>
      <c r="J4" s="644"/>
      <c r="K4" s="83" t="s">
        <v>23</v>
      </c>
      <c r="L4" s="15" t="s">
        <v>24</v>
      </c>
      <c r="M4" s="644"/>
      <c r="N4" s="83" t="s">
        <v>23</v>
      </c>
      <c r="O4" s="15" t="s">
        <v>24</v>
      </c>
      <c r="P4" s="644"/>
    </row>
    <row r="5" spans="1:20" ht="16.5" customHeight="1">
      <c r="A5" s="87" t="s">
        <v>25</v>
      </c>
      <c r="B5" s="92">
        <v>1087.8019999999999</v>
      </c>
      <c r="C5" s="96">
        <f>B5/B$20*100</f>
        <v>75.743841733401368</v>
      </c>
      <c r="D5" s="101">
        <v>2.4694212581229298</v>
      </c>
      <c r="E5" s="92">
        <v>94.45</v>
      </c>
      <c r="F5" s="96">
        <f>E5/E$20*100</f>
        <v>18.597321406221344</v>
      </c>
      <c r="G5" s="101">
        <v>7.7181802987223698</v>
      </c>
      <c r="H5" s="92">
        <v>626.98199999999997</v>
      </c>
      <c r="I5" s="96">
        <f>H5/H$20*100</f>
        <v>40.565710573785125</v>
      </c>
      <c r="J5" s="101">
        <v>2.3589813047541499</v>
      </c>
      <c r="K5" s="92">
        <v>540.428</v>
      </c>
      <c r="L5" s="96">
        <f>K5/K$20*100</f>
        <v>52.139449399665217</v>
      </c>
      <c r="M5" s="101">
        <v>3.0176950030719398</v>
      </c>
      <c r="N5" s="92">
        <v>0.93600000000000005</v>
      </c>
      <c r="O5" s="96">
        <f>N5/N$20*100</f>
        <v>12.000000000000002</v>
      </c>
      <c r="P5" s="101">
        <v>47.146921273874497</v>
      </c>
      <c r="R5" s="79" t="s">
        <v>64</v>
      </c>
      <c r="S5" s="80">
        <f>B5</f>
        <v>1087.8019999999999</v>
      </c>
      <c r="T5" s="81">
        <f t="shared" ref="T5:T10" si="0">S5/$S$10</f>
        <v>0.46277670618285216</v>
      </c>
    </row>
    <row r="6" spans="1:20" ht="15" customHeight="1">
      <c r="A6" s="88" t="s">
        <v>45</v>
      </c>
      <c r="B6" s="93">
        <v>1006.636</v>
      </c>
      <c r="C6" s="97">
        <f t="shared" ref="C6:C19" si="1">B6/B$20*100</f>
        <v>70.092239090518532</v>
      </c>
      <c r="D6" s="102">
        <v>2.5043705378500301</v>
      </c>
      <c r="E6" s="93">
        <v>88.873000000000005</v>
      </c>
      <c r="F6" s="97">
        <f t="shared" ref="F6:F19" si="2">E6/E$20*100</f>
        <v>17.499203232769819</v>
      </c>
      <c r="G6" s="102">
        <v>7.6717185570620101</v>
      </c>
      <c r="H6" s="93">
        <v>576.19299999999998</v>
      </c>
      <c r="I6" s="97">
        <f t="shared" ref="I6:I19" si="3">H6/H$20*100</f>
        <v>37.279664284845452</v>
      </c>
      <c r="J6" s="102">
        <v>2.3987009823112899</v>
      </c>
      <c r="K6" s="93">
        <v>463.209</v>
      </c>
      <c r="L6" s="97">
        <f t="shared" ref="L6:L19" si="4">K6/K$20*100</f>
        <v>44.689509457262623</v>
      </c>
      <c r="M6" s="102">
        <v>3.1161828194834902</v>
      </c>
      <c r="N6" s="93">
        <v>0.93600000000000005</v>
      </c>
      <c r="O6" s="97">
        <f t="shared" ref="O6:O19" si="5">N6/N$20*100</f>
        <v>12.000000000000002</v>
      </c>
      <c r="P6" s="102">
        <v>47.146921273874497</v>
      </c>
      <c r="R6" s="79" t="s">
        <v>51</v>
      </c>
      <c r="S6" s="80">
        <f>E5</f>
        <v>94.45</v>
      </c>
      <c r="T6" s="81">
        <f t="shared" si="0"/>
        <v>4.0181264512264538E-2</v>
      </c>
    </row>
    <row r="7" spans="1:20" ht="15" customHeight="1">
      <c r="A7" s="88" t="s">
        <v>46</v>
      </c>
      <c r="B7" s="93">
        <v>81.165999999999997</v>
      </c>
      <c r="C7" s="97">
        <f t="shared" si="1"/>
        <v>5.6516026428828559</v>
      </c>
      <c r="D7" s="102">
        <v>5.7794251367977099</v>
      </c>
      <c r="E7" s="93">
        <v>5.577</v>
      </c>
      <c r="F7" s="97">
        <f t="shared" si="2"/>
        <v>1.0981181734515237</v>
      </c>
      <c r="G7" s="102">
        <v>28.069828079802701</v>
      </c>
      <c r="H7" s="93">
        <v>50.789000000000001</v>
      </c>
      <c r="I7" s="97">
        <f t="shared" si="3"/>
        <v>3.2860462889396715</v>
      </c>
      <c r="J7" s="102">
        <v>5.9342494308585199</v>
      </c>
      <c r="K7" s="93">
        <v>77.218999999999994</v>
      </c>
      <c r="L7" s="97">
        <f t="shared" si="4"/>
        <v>7.4499399424025921</v>
      </c>
      <c r="M7" s="102">
        <v>5.45819326081988</v>
      </c>
      <c r="N7" s="93">
        <v>0</v>
      </c>
      <c r="O7" s="97">
        <f t="shared" si="5"/>
        <v>0</v>
      </c>
      <c r="P7" s="102" t="s">
        <v>437</v>
      </c>
      <c r="R7" s="79" t="s">
        <v>52</v>
      </c>
      <c r="S7" s="80">
        <f>H5</f>
        <v>626.98199999999997</v>
      </c>
      <c r="T7" s="81">
        <f t="shared" si="0"/>
        <v>0.26673297603418361</v>
      </c>
    </row>
    <row r="8" spans="1:20" ht="15" customHeight="1">
      <c r="A8" s="89" t="s">
        <v>28</v>
      </c>
      <c r="B8" s="93">
        <v>10.095000000000001</v>
      </c>
      <c r="C8" s="97">
        <f t="shared" si="1"/>
        <v>0.70291659906737347</v>
      </c>
      <c r="D8" s="102">
        <v>14.5764086639964</v>
      </c>
      <c r="E8" s="93">
        <v>3.9689999999999999</v>
      </c>
      <c r="F8" s="97">
        <f t="shared" si="2"/>
        <v>0.78150099164947062</v>
      </c>
      <c r="G8" s="102">
        <v>21.1022757637582</v>
      </c>
      <c r="H8" s="93">
        <v>28.754000000000001</v>
      </c>
      <c r="I8" s="97">
        <f t="shared" si="3"/>
        <v>1.8603826614458114</v>
      </c>
      <c r="J8" s="102">
        <v>8.2832269401821694</v>
      </c>
      <c r="K8" s="93">
        <v>10.273999999999999</v>
      </c>
      <c r="L8" s="97">
        <f t="shared" si="4"/>
        <v>0.9912156718973858</v>
      </c>
      <c r="M8" s="102">
        <v>12.409143186123201</v>
      </c>
      <c r="N8" s="93">
        <v>0</v>
      </c>
      <c r="O8" s="97">
        <f t="shared" si="5"/>
        <v>0</v>
      </c>
      <c r="P8" s="102" t="s">
        <v>437</v>
      </c>
      <c r="R8" s="79" t="s">
        <v>53</v>
      </c>
      <c r="S8" s="80">
        <f>K5</f>
        <v>540.428</v>
      </c>
      <c r="T8" s="81">
        <f t="shared" si="0"/>
        <v>0.22991085672667125</v>
      </c>
    </row>
    <row r="9" spans="1:20" ht="15" customHeight="1">
      <c r="A9" s="89" t="s">
        <v>29</v>
      </c>
      <c r="B9" s="93">
        <v>35.134</v>
      </c>
      <c r="C9" s="97">
        <f t="shared" si="1"/>
        <v>2.4463865073435462</v>
      </c>
      <c r="D9" s="102">
        <v>14.5642446473737</v>
      </c>
      <c r="E9" s="93">
        <v>86.873999999999995</v>
      </c>
      <c r="F9" s="97">
        <f t="shared" si="2"/>
        <v>17.105597669074353</v>
      </c>
      <c r="G9" s="102">
        <v>6.8518591597849996</v>
      </c>
      <c r="H9" s="93">
        <v>694.65800000000002</v>
      </c>
      <c r="I9" s="97">
        <f t="shared" si="3"/>
        <v>44.944345094060807</v>
      </c>
      <c r="J9" s="102">
        <v>2.5660121881407698</v>
      </c>
      <c r="K9" s="93">
        <v>401.108</v>
      </c>
      <c r="L9" s="97">
        <f t="shared" si="4"/>
        <v>38.69812494874602</v>
      </c>
      <c r="M9" s="102">
        <v>3.5154327395710001</v>
      </c>
      <c r="N9" s="93">
        <v>0.93600000000000005</v>
      </c>
      <c r="O9" s="97">
        <f t="shared" si="5"/>
        <v>12.000000000000002</v>
      </c>
      <c r="P9" s="102">
        <v>40.819477957454303</v>
      </c>
      <c r="R9" s="79" t="s">
        <v>404</v>
      </c>
      <c r="S9" s="80">
        <f>N5</f>
        <v>0.93600000000000005</v>
      </c>
      <c r="T9" s="81">
        <f t="shared" si="0"/>
        <v>3.9819654402837066E-4</v>
      </c>
    </row>
    <row r="10" spans="1:20" ht="15" customHeight="1">
      <c r="A10" s="88" t="s">
        <v>47</v>
      </c>
      <c r="B10" s="93">
        <v>4.9889999999999999</v>
      </c>
      <c r="C10" s="97">
        <f t="shared" si="1"/>
        <v>0.34738493439793222</v>
      </c>
      <c r="D10" s="102">
        <v>27.4231895244505</v>
      </c>
      <c r="E10" s="93">
        <v>69.805000000000007</v>
      </c>
      <c r="F10" s="97">
        <f t="shared" si="2"/>
        <v>13.744690532146967</v>
      </c>
      <c r="G10" s="102">
        <v>7.91533772378446</v>
      </c>
      <c r="H10" s="93">
        <v>567.43299999999999</v>
      </c>
      <c r="I10" s="97">
        <f t="shared" si="3"/>
        <v>36.712892631709707</v>
      </c>
      <c r="J10" s="102">
        <v>2.9610151802643601</v>
      </c>
      <c r="K10" s="93">
        <v>350.75299999999999</v>
      </c>
      <c r="L10" s="97">
        <f t="shared" si="4"/>
        <v>33.839971828404103</v>
      </c>
      <c r="M10" s="102">
        <v>3.8630410795607499</v>
      </c>
      <c r="N10" s="93">
        <v>0.46800000000000003</v>
      </c>
      <c r="O10" s="97">
        <f t="shared" si="5"/>
        <v>6.0000000000000009</v>
      </c>
      <c r="P10" s="102">
        <v>57.736682893981502</v>
      </c>
      <c r="R10" s="82"/>
      <c r="S10" s="80">
        <f>SUM(S5:S9)</f>
        <v>2350.598</v>
      </c>
      <c r="T10" s="81">
        <f t="shared" si="0"/>
        <v>1</v>
      </c>
    </row>
    <row r="11" spans="1:20" ht="15" customHeight="1">
      <c r="A11" s="567" t="s">
        <v>31</v>
      </c>
      <c r="B11" s="93">
        <v>30.146000000000001</v>
      </c>
      <c r="C11" s="97">
        <f t="shared" si="1"/>
        <v>2.099071203118875</v>
      </c>
      <c r="D11" s="102">
        <v>16.435277680225401</v>
      </c>
      <c r="E11" s="93">
        <v>17.068999999999999</v>
      </c>
      <c r="F11" s="97">
        <f t="shared" si="2"/>
        <v>3.3609071369273908</v>
      </c>
      <c r="G11" s="102">
        <v>12.248691426534601</v>
      </c>
      <c r="H11" s="93">
        <v>127.22499999999999</v>
      </c>
      <c r="I11" s="97">
        <f t="shared" si="3"/>
        <v>8.2314524623510916</v>
      </c>
      <c r="J11" s="102">
        <v>4.7460920867900498</v>
      </c>
      <c r="K11" s="93">
        <v>50.353999999999999</v>
      </c>
      <c r="L11" s="97">
        <f t="shared" si="4"/>
        <v>4.8580566422737945</v>
      </c>
      <c r="M11" s="102">
        <v>7.5900151113779399</v>
      </c>
      <c r="N11" s="93">
        <v>0.46800000000000003</v>
      </c>
      <c r="O11" s="97">
        <f t="shared" si="5"/>
        <v>6.0000000000000009</v>
      </c>
      <c r="P11" s="102">
        <v>57.725803096807198</v>
      </c>
    </row>
    <row r="12" spans="1:20" ht="15" customHeight="1">
      <c r="A12" s="89" t="s">
        <v>32</v>
      </c>
      <c r="B12" s="93">
        <v>203.48500000000001</v>
      </c>
      <c r="C12" s="97">
        <f t="shared" si="1"/>
        <v>14.168695805965775</v>
      </c>
      <c r="D12" s="102">
        <v>7.25906480626427</v>
      </c>
      <c r="E12" s="93">
        <v>7.9880000000000004</v>
      </c>
      <c r="F12" s="97">
        <f t="shared" si="2"/>
        <v>1.5728470449221397</v>
      </c>
      <c r="G12" s="102">
        <v>31.920449191191</v>
      </c>
      <c r="H12" s="93">
        <v>5.7130000000000001</v>
      </c>
      <c r="I12" s="97">
        <f t="shared" si="3"/>
        <v>0.36963087378590526</v>
      </c>
      <c r="J12" s="102">
        <v>20.223868661447302</v>
      </c>
      <c r="K12" s="93">
        <v>5.2350000000000003</v>
      </c>
      <c r="L12" s="97">
        <f t="shared" si="4"/>
        <v>0.50506268662476295</v>
      </c>
      <c r="M12" s="102">
        <v>32.529539952439301</v>
      </c>
      <c r="N12" s="93">
        <v>0</v>
      </c>
      <c r="O12" s="97">
        <f t="shared" si="5"/>
        <v>0</v>
      </c>
      <c r="P12" s="102" t="s">
        <v>437</v>
      </c>
    </row>
    <row r="13" spans="1:20" ht="15" customHeight="1">
      <c r="A13" s="89" t="s">
        <v>33</v>
      </c>
      <c r="B13" s="93">
        <v>34.395000000000003</v>
      </c>
      <c r="C13" s="97">
        <f t="shared" si="1"/>
        <v>2.3949298093038447</v>
      </c>
      <c r="D13" s="102">
        <v>9.58817311933546</v>
      </c>
      <c r="E13" s="93">
        <v>7.8609999999999998</v>
      </c>
      <c r="F13" s="97">
        <f t="shared" si="2"/>
        <v>1.5478405883992161</v>
      </c>
      <c r="G13" s="102">
        <v>21.576032773862899</v>
      </c>
      <c r="H13" s="93">
        <v>19.872</v>
      </c>
      <c r="I13" s="97">
        <f t="shared" si="3"/>
        <v>1.2857176131408208</v>
      </c>
      <c r="J13" s="102">
        <v>8.4738780886784202</v>
      </c>
      <c r="K13" s="93">
        <v>14.022</v>
      </c>
      <c r="L13" s="97">
        <f t="shared" si="4"/>
        <v>1.3528154712230041</v>
      </c>
      <c r="M13" s="102">
        <v>13.0128734547643</v>
      </c>
      <c r="N13" s="93">
        <v>1.8720000000000001</v>
      </c>
      <c r="O13" s="97">
        <f t="shared" si="5"/>
        <v>24.000000000000004</v>
      </c>
      <c r="P13" s="102">
        <v>32.802391231723298</v>
      </c>
    </row>
    <row r="14" spans="1:20" ht="15" customHeight="1">
      <c r="A14" s="89" t="s">
        <v>34</v>
      </c>
      <c r="B14" s="93"/>
      <c r="C14" s="97">
        <f t="shared" si="1"/>
        <v>0</v>
      </c>
      <c r="D14" s="102"/>
      <c r="E14" s="93">
        <f>'1.'!B14</f>
        <v>187.25283732838943</v>
      </c>
      <c r="F14" s="97">
        <f t="shared" si="2"/>
        <v>36.870314452333929</v>
      </c>
      <c r="G14" s="102"/>
      <c r="H14" s="93"/>
      <c r="I14" s="97">
        <f t="shared" si="3"/>
        <v>0</v>
      </c>
      <c r="J14" s="102"/>
      <c r="K14" s="93"/>
      <c r="L14" s="97">
        <f t="shared" si="4"/>
        <v>0</v>
      </c>
      <c r="M14" s="102"/>
      <c r="N14" s="93"/>
      <c r="O14" s="97">
        <f t="shared" si="5"/>
        <v>0</v>
      </c>
      <c r="P14" s="102"/>
    </row>
    <row r="15" spans="1:20" ht="15" customHeight="1">
      <c r="A15" s="89" t="s">
        <v>35</v>
      </c>
      <c r="B15" s="93">
        <v>1.0469999999999999</v>
      </c>
      <c r="C15" s="97">
        <f t="shared" si="1"/>
        <v>7.2902791404015843E-2</v>
      </c>
      <c r="D15" s="102">
        <v>37.968460777036199</v>
      </c>
      <c r="E15" s="93">
        <v>28.393000000000001</v>
      </c>
      <c r="F15" s="97">
        <f t="shared" si="2"/>
        <v>5.590616693349312</v>
      </c>
      <c r="G15" s="102">
        <v>11.5005416869735</v>
      </c>
      <c r="H15" s="93">
        <v>123.13200000000001</v>
      </c>
      <c r="I15" s="97">
        <f t="shared" si="3"/>
        <v>7.9666355244190594</v>
      </c>
      <c r="J15" s="102">
        <v>5.0205746903715598</v>
      </c>
      <c r="K15" s="93">
        <v>33.658999999999999</v>
      </c>
      <c r="L15" s="97">
        <f t="shared" si="4"/>
        <v>3.2473552949575732</v>
      </c>
      <c r="M15" s="102">
        <v>9.2121014532670706</v>
      </c>
      <c r="N15" s="93">
        <v>1.4039999999999999</v>
      </c>
      <c r="O15" s="97">
        <f t="shared" si="5"/>
        <v>18</v>
      </c>
      <c r="P15" s="102">
        <v>33.3218429292276</v>
      </c>
    </row>
    <row r="16" spans="1:20" ht="15" customHeight="1">
      <c r="A16" s="90" t="s">
        <v>36</v>
      </c>
      <c r="B16" s="103">
        <v>12.374000000000001</v>
      </c>
      <c r="C16" s="98">
        <f t="shared" si="1"/>
        <v>0.86160376392864568</v>
      </c>
      <c r="D16" s="104">
        <v>10.834503571909201</v>
      </c>
      <c r="E16" s="103">
        <v>36.853000000000002</v>
      </c>
      <c r="F16" s="98">
        <f t="shared" si="2"/>
        <v>7.2564011199944431</v>
      </c>
      <c r="G16" s="104">
        <v>6.6444740393338</v>
      </c>
      <c r="H16" s="103">
        <v>14.246</v>
      </c>
      <c r="I16" s="98">
        <f t="shared" si="3"/>
        <v>0.92171563591003092</v>
      </c>
      <c r="J16" s="104">
        <v>9.7815712126321994</v>
      </c>
      <c r="K16" s="103">
        <v>6.8120000000000003</v>
      </c>
      <c r="L16" s="98">
        <f t="shared" si="4"/>
        <v>0.65720860005499238</v>
      </c>
      <c r="M16" s="104">
        <v>14.4585788477993</v>
      </c>
      <c r="N16" s="103">
        <v>0.156</v>
      </c>
      <c r="O16" s="98">
        <f t="shared" si="5"/>
        <v>2</v>
      </c>
      <c r="P16" s="104">
        <v>99.947104597624403</v>
      </c>
    </row>
    <row r="17" spans="1:16" ht="15" customHeight="1">
      <c r="A17" s="90" t="s">
        <v>37</v>
      </c>
      <c r="B17" s="103">
        <v>33.298000000000002</v>
      </c>
      <c r="C17" s="98">
        <f t="shared" si="1"/>
        <v>2.3185455092367904</v>
      </c>
      <c r="D17" s="104">
        <v>7.4675808665229999</v>
      </c>
      <c r="E17" s="103">
        <v>7.3170000000000002</v>
      </c>
      <c r="F17" s="98">
        <f t="shared" si="2"/>
        <v>1.4407263179388203</v>
      </c>
      <c r="G17" s="104">
        <v>16.249324184124301</v>
      </c>
      <c r="H17" s="103">
        <v>19.13</v>
      </c>
      <c r="I17" s="98">
        <f t="shared" si="3"/>
        <v>1.2377102425213315</v>
      </c>
      <c r="J17" s="104">
        <v>8.9983871685993702</v>
      </c>
      <c r="K17" s="103">
        <v>15.532999999999999</v>
      </c>
      <c r="L17" s="98">
        <f t="shared" si="4"/>
        <v>1.4985938321571046</v>
      </c>
      <c r="M17" s="104">
        <v>9.9349551718792704</v>
      </c>
      <c r="N17" s="103">
        <v>0.156</v>
      </c>
      <c r="O17" s="98">
        <f t="shared" si="5"/>
        <v>2</v>
      </c>
      <c r="P17" s="104" t="s">
        <v>437</v>
      </c>
    </row>
    <row r="18" spans="1:16" ht="15" customHeight="1">
      <c r="A18" s="90" t="s">
        <v>38</v>
      </c>
      <c r="B18" s="103">
        <v>0.72799999999999998</v>
      </c>
      <c r="C18" s="98">
        <f t="shared" si="1"/>
        <v>5.0690766133833359E-2</v>
      </c>
      <c r="D18" s="104">
        <v>53.609290702292398</v>
      </c>
      <c r="E18" s="103">
        <v>31.713000000000001</v>
      </c>
      <c r="F18" s="98">
        <f t="shared" si="2"/>
        <v>6.2443287851296709</v>
      </c>
      <c r="G18" s="104">
        <v>19.724920090165</v>
      </c>
      <c r="H18" s="103">
        <v>0.46800000000000003</v>
      </c>
      <c r="I18" s="98">
        <f t="shared" si="3"/>
        <v>3.0279581468896144E-2</v>
      </c>
      <c r="J18" s="104">
        <v>57.730465910855898</v>
      </c>
      <c r="K18" s="103">
        <v>1.4039999999999999</v>
      </c>
      <c r="L18" s="98">
        <f t="shared" si="4"/>
        <v>0.13545520764492211</v>
      </c>
      <c r="M18" s="104">
        <v>40.052867390151</v>
      </c>
      <c r="N18" s="103">
        <v>0</v>
      </c>
      <c r="O18" s="98">
        <f t="shared" si="5"/>
        <v>0</v>
      </c>
      <c r="P18" s="104" t="s">
        <v>437</v>
      </c>
    </row>
    <row r="19" spans="1:16" ht="15.75" customHeight="1">
      <c r="A19" s="91" t="s">
        <v>39</v>
      </c>
      <c r="B19" s="94">
        <v>17.800999999999998</v>
      </c>
      <c r="C19" s="99">
        <f t="shared" si="1"/>
        <v>1.2394867142147907</v>
      </c>
      <c r="D19" s="105">
        <v>18.068109546075899</v>
      </c>
      <c r="E19" s="94">
        <v>15.198</v>
      </c>
      <c r="F19" s="99">
        <f t="shared" si="2"/>
        <v>2.9925049309873155</v>
      </c>
      <c r="G19" s="105">
        <v>20.991299750191899</v>
      </c>
      <c r="H19" s="94">
        <v>12.641999999999999</v>
      </c>
      <c r="I19" s="99">
        <f t="shared" si="3"/>
        <v>0.81793689942261749</v>
      </c>
      <c r="J19" s="105">
        <v>14.3966691562356</v>
      </c>
      <c r="K19" s="94">
        <v>8.0310000000000006</v>
      </c>
      <c r="L19" s="99">
        <f t="shared" si="4"/>
        <v>0.77481536509712923</v>
      </c>
      <c r="M19" s="105">
        <v>19.124175702619699</v>
      </c>
      <c r="N19" s="94">
        <v>2.34</v>
      </c>
      <c r="O19" s="99">
        <f t="shared" si="5"/>
        <v>30</v>
      </c>
      <c r="P19" s="105">
        <v>32.672861810260898</v>
      </c>
    </row>
    <row r="20" spans="1:16" ht="19.5" customHeight="1">
      <c r="A20" s="78" t="s">
        <v>40</v>
      </c>
      <c r="B20" s="85">
        <v>1436.1590000000001</v>
      </c>
      <c r="C20" s="100">
        <f>SUM(C12:C19,C8:C9,C5)</f>
        <v>99.999999999999986</v>
      </c>
      <c r="D20" s="77">
        <v>2.1543177870504699</v>
      </c>
      <c r="E20" s="85">
        <f>SUM(E12:E19,E8:E9,E5)</f>
        <v>507.86883732838936</v>
      </c>
      <c r="F20" s="100">
        <f>SUM(F12:F19,F8:F9,F5)</f>
        <v>100.00000000000001</v>
      </c>
      <c r="G20" s="77">
        <v>4.3750059552605798</v>
      </c>
      <c r="H20" s="85">
        <v>1545.596</v>
      </c>
      <c r="I20" s="100">
        <f>SUM(I12:I19,I8:I9,I5)</f>
        <v>100.0000646999604</v>
      </c>
      <c r="J20" s="77">
        <v>1.65805911255303</v>
      </c>
      <c r="K20" s="85">
        <v>1036.5050000000001</v>
      </c>
      <c r="L20" s="100">
        <f>SUM(L12:L19,L8:L9,L5)</f>
        <v>100.00009647806812</v>
      </c>
      <c r="M20" s="77">
        <v>2.1167233205587399</v>
      </c>
      <c r="N20" s="85">
        <v>7.8</v>
      </c>
      <c r="O20" s="100">
        <f>SUM(O12:O19,O8:O9,O5)</f>
        <v>100</v>
      </c>
      <c r="P20" s="77">
        <v>16.4301778906244</v>
      </c>
    </row>
    <row r="21" spans="1:16" ht="12" customHeight="1">
      <c r="A21" s="638"/>
      <c r="B21" s="639"/>
      <c r="C21" s="639"/>
      <c r="D21" s="639"/>
      <c r="E21" s="639"/>
      <c r="F21" s="639"/>
      <c r="G21" s="639"/>
      <c r="H21" s="639"/>
      <c r="I21" s="69"/>
      <c r="J21" s="61"/>
      <c r="K21" s="106"/>
      <c r="L21" s="69"/>
      <c r="M21" s="61"/>
      <c r="N21" s="106"/>
      <c r="O21" s="69"/>
      <c r="P21" s="61"/>
    </row>
    <row r="22" spans="1:16" ht="15.75" customHeight="1">
      <c r="A22" s="12" t="s">
        <v>48</v>
      </c>
      <c r="B22" s="106"/>
      <c r="C22" s="106"/>
      <c r="D22" s="106"/>
      <c r="E22" s="106"/>
      <c r="F22" s="106"/>
      <c r="G22" s="106"/>
      <c r="H22" s="107"/>
      <c r="I22" s="66"/>
      <c r="J22" s="66"/>
      <c r="K22" s="106"/>
      <c r="L22" s="66"/>
      <c r="M22" s="66"/>
      <c r="N22" s="106"/>
      <c r="O22" s="66"/>
      <c r="P22" s="66"/>
    </row>
    <row r="23" spans="1:16" ht="15.75" customHeight="1">
      <c r="A23" s="12" t="s">
        <v>49</v>
      </c>
      <c r="B23" s="66"/>
      <c r="C23" s="95"/>
      <c r="D23" s="66"/>
      <c r="E23" s="66"/>
      <c r="F23" s="66"/>
      <c r="G23" s="66"/>
      <c r="H23" s="66"/>
      <c r="I23" s="66"/>
      <c r="J23" s="66"/>
      <c r="K23" s="66"/>
      <c r="L23" s="66"/>
      <c r="M23" s="66"/>
      <c r="N23" s="108"/>
      <c r="O23" s="108"/>
      <c r="P23" s="66"/>
    </row>
    <row r="24" spans="1:16" ht="17.25" customHeight="1">
      <c r="A24" s="12" t="s">
        <v>50</v>
      </c>
      <c r="N24" s="108"/>
      <c r="O24" s="108"/>
    </row>
    <row r="25" spans="1:16">
      <c r="N25" s="108"/>
      <c r="O25" s="108"/>
    </row>
    <row r="26" spans="1:16">
      <c r="N26" s="108"/>
      <c r="O26" s="108"/>
    </row>
    <row r="27" spans="1:16" ht="20.25" customHeight="1">
      <c r="A27" s="109"/>
      <c r="B27" s="110"/>
      <c r="C27" s="95"/>
      <c r="D27" s="66"/>
      <c r="E27" s="66"/>
      <c r="F27" s="66"/>
      <c r="G27" s="66"/>
      <c r="H27" s="66"/>
      <c r="I27" s="66"/>
      <c r="J27" s="66"/>
      <c r="K27" s="66"/>
      <c r="L27" s="66"/>
      <c r="M27" s="66"/>
      <c r="N27" s="66"/>
      <c r="O27" s="66"/>
      <c r="P27" s="66"/>
    </row>
  </sheetData>
  <mergeCells count="14">
    <mergeCell ref="A1:K1"/>
    <mergeCell ref="L1:P1"/>
    <mergeCell ref="A21:H21"/>
    <mergeCell ref="K3:L3"/>
    <mergeCell ref="M3:M4"/>
    <mergeCell ref="N3:O3"/>
    <mergeCell ref="P3:P4"/>
    <mergeCell ref="A3:A4"/>
    <mergeCell ref="B3:C3"/>
    <mergeCell ref="D3:D4"/>
    <mergeCell ref="E3:F3"/>
    <mergeCell ref="G3:G4"/>
    <mergeCell ref="H3:I3"/>
    <mergeCell ref="J3:J4"/>
  </mergeCells>
  <hyperlinks>
    <hyperlink ref="A1:P1" location="'0'!A1" display="ÜLDPINDALA  JAOTUS  MAAKATEGOORIATE  JÄRGI  OMANDIVORMITI" xr:uid="{BB071DD2-95F9-44D6-921E-B4AB7E2949D4}"/>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4" max="16383" man="1"/>
  </rowBreaks>
  <colBreaks count="1" manualBreakCount="1">
    <brk id="16"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sqref="A1:D1"/>
    </sheetView>
  </sheetViews>
  <sheetFormatPr defaultColWidth="11.42578125" defaultRowHeight="12.75"/>
  <cols>
    <col min="1" max="1" width="47" customWidth="1"/>
    <col min="2" max="2" width="21.85546875" customWidth="1"/>
    <col min="3" max="3" width="17.5703125" customWidth="1"/>
    <col min="4" max="4" width="19.7109375" customWidth="1"/>
  </cols>
  <sheetData>
    <row r="1" spans="1:4" ht="18.75" customHeight="1">
      <c r="A1" s="640" t="s">
        <v>54</v>
      </c>
      <c r="B1" s="640"/>
      <c r="C1" s="640"/>
      <c r="D1" s="640"/>
    </row>
    <row r="2" spans="1:4" ht="10.5" customHeight="1">
      <c r="A2" s="61"/>
      <c r="B2" s="61"/>
      <c r="C2" s="61"/>
      <c r="D2" s="12"/>
    </row>
    <row r="3" spans="1:4" ht="31.5" customHeight="1">
      <c r="A3" s="647" t="s">
        <v>55</v>
      </c>
      <c r="B3" s="125" t="s">
        <v>56</v>
      </c>
      <c r="C3" s="126" t="s">
        <v>57</v>
      </c>
      <c r="D3" s="111" t="s">
        <v>58</v>
      </c>
    </row>
    <row r="4" spans="1:4" ht="17.25" customHeight="1">
      <c r="A4" s="648"/>
      <c r="B4" s="112" t="s">
        <v>23</v>
      </c>
      <c r="C4" s="113" t="s">
        <v>23</v>
      </c>
      <c r="D4" s="114" t="s">
        <v>24</v>
      </c>
    </row>
    <row r="5" spans="1:4" ht="33" customHeight="1">
      <c r="A5" s="115" t="s">
        <v>59</v>
      </c>
      <c r="B5" s="92">
        <v>4533.9297828999997</v>
      </c>
      <c r="C5" s="121">
        <f>'6.'!B12</f>
        <v>2350.5970000000002</v>
      </c>
      <c r="D5" s="116">
        <f>C5/B5*100</f>
        <v>51.844583232528741</v>
      </c>
    </row>
    <row r="6" spans="1:4" ht="33" customHeight="1">
      <c r="A6" s="117" t="s">
        <v>60</v>
      </c>
      <c r="B6" s="93">
        <v>4346.6769455716103</v>
      </c>
      <c r="C6" s="122">
        <f>'6.'!B12</f>
        <v>2350.5970000000002</v>
      </c>
      <c r="D6" s="118">
        <f t="shared" ref="D6:D10" si="0">C6/B6*100</f>
        <v>54.07802395792919</v>
      </c>
    </row>
    <row r="7" spans="1:4" ht="33" customHeight="1">
      <c r="A7" s="117" t="s">
        <v>61</v>
      </c>
      <c r="B7" s="93">
        <f>B5</f>
        <v>4533.9297828999997</v>
      </c>
      <c r="C7" s="122">
        <f>'12.'!B12</f>
        <v>2135.8470000000002</v>
      </c>
      <c r="D7" s="118">
        <f t="shared" si="0"/>
        <v>47.108074060949974</v>
      </c>
    </row>
    <row r="8" spans="1:4" ht="33" customHeight="1">
      <c r="A8" s="117" t="s">
        <v>62</v>
      </c>
      <c r="B8" s="93">
        <f t="shared" ref="B8" si="1">B6</f>
        <v>4346.6769455716103</v>
      </c>
      <c r="C8" s="122">
        <f>'12.'!B12</f>
        <v>2135.8470000000002</v>
      </c>
      <c r="D8" s="118">
        <f t="shared" si="0"/>
        <v>49.137468156587957</v>
      </c>
    </row>
    <row r="9" spans="1:4" ht="33" customHeight="1">
      <c r="A9" s="117" t="s">
        <v>125</v>
      </c>
      <c r="B9" s="93">
        <f>B5</f>
        <v>4533.9297828999997</v>
      </c>
      <c r="C9" s="122">
        <v>2466.2338052598002</v>
      </c>
      <c r="D9" s="118">
        <f t="shared" si="0"/>
        <v>54.3950595477097</v>
      </c>
    </row>
    <row r="10" spans="1:4" ht="33" customHeight="1">
      <c r="A10" s="117" t="s">
        <v>126</v>
      </c>
      <c r="B10" s="93">
        <f t="shared" ref="B10" si="2">B6</f>
        <v>4346.6769455716103</v>
      </c>
      <c r="C10" s="122">
        <f>C9</f>
        <v>2466.2338052598002</v>
      </c>
      <c r="D10" s="118">
        <f t="shared" si="0"/>
        <v>56.738373616019388</v>
      </c>
    </row>
    <row r="11" spans="1:4" ht="16.899999999999999" customHeight="1">
      <c r="A11" s="119"/>
      <c r="B11" s="123"/>
      <c r="C11" s="124"/>
      <c r="D11" s="120"/>
    </row>
  </sheetData>
  <mergeCells count="2">
    <mergeCell ref="A1:D1"/>
    <mergeCell ref="A3:A4"/>
  </mergeCells>
  <hyperlinks>
    <hyperlink ref="A1:D1" location="'0'!A1" display="EESTIMAA METSASUSE  JAOTUS" xr:uid="{00000000-0004-0000-0300-000000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zoomScaleNormal="100" workbookViewId="0">
      <selection sqref="A1:J1"/>
    </sheetView>
  </sheetViews>
  <sheetFormatPr defaultColWidth="11.42578125" defaultRowHeight="12.75"/>
  <cols>
    <col min="1" max="1" width="28.42578125" customWidth="1"/>
    <col min="2" max="2" width="11.140625" customWidth="1"/>
    <col min="3" max="3" width="9.85546875" customWidth="1"/>
    <col min="4" max="4" width="8" customWidth="1"/>
    <col min="5" max="5" width="11.140625" customWidth="1"/>
    <col min="6" max="6" width="10.28515625" customWidth="1"/>
    <col min="7" max="7" width="8.28515625" customWidth="1"/>
    <col min="8" max="8" width="9.28515625" customWidth="1"/>
    <col min="9" max="9" width="7.7109375" customWidth="1"/>
    <col min="10" max="10" width="8.85546875" customWidth="1"/>
  </cols>
  <sheetData>
    <row r="1" spans="1:10" ht="15.75" customHeight="1">
      <c r="A1" s="640" t="s">
        <v>415</v>
      </c>
      <c r="B1" s="640"/>
      <c r="C1" s="640"/>
      <c r="D1" s="640"/>
      <c r="E1" s="640"/>
      <c r="F1" s="640"/>
      <c r="G1" s="640"/>
      <c r="H1" s="640"/>
      <c r="I1" s="640"/>
      <c r="J1" s="640"/>
    </row>
    <row r="2" spans="1:10" ht="10.5" customHeight="1">
      <c r="A2" s="84"/>
      <c r="B2" s="84"/>
      <c r="C2" s="84"/>
      <c r="D2" s="84"/>
    </row>
    <row r="3" spans="1:10" ht="15.75" customHeight="1">
      <c r="A3" s="649" t="s">
        <v>416</v>
      </c>
      <c r="B3" s="626" t="s">
        <v>63</v>
      </c>
      <c r="C3" s="627"/>
      <c r="D3" s="628" t="s">
        <v>232</v>
      </c>
      <c r="E3" s="651" t="s">
        <v>64</v>
      </c>
      <c r="F3" s="652"/>
      <c r="G3" s="628" t="s">
        <v>232</v>
      </c>
      <c r="H3" s="626" t="s">
        <v>22</v>
      </c>
      <c r="I3" s="653"/>
      <c r="J3" s="628" t="s">
        <v>232</v>
      </c>
    </row>
    <row r="4" spans="1:10" ht="30" customHeight="1">
      <c r="A4" s="650"/>
      <c r="B4" s="86" t="s">
        <v>23</v>
      </c>
      <c r="C4" s="135" t="s">
        <v>24</v>
      </c>
      <c r="D4" s="629"/>
      <c r="E4" s="86" t="s">
        <v>23</v>
      </c>
      <c r="F4" s="135" t="s">
        <v>24</v>
      </c>
      <c r="G4" s="629"/>
      <c r="H4" s="86" t="s">
        <v>23</v>
      </c>
      <c r="I4" s="135" t="s">
        <v>24</v>
      </c>
      <c r="J4" s="629"/>
    </row>
    <row r="5" spans="1:10" ht="27.75" customHeight="1">
      <c r="A5" s="130" t="s">
        <v>407</v>
      </c>
      <c r="B5" s="136">
        <v>462.99400000000003</v>
      </c>
      <c r="C5" s="137">
        <f>B5/$B$9*100</f>
        <v>19.696868497662511</v>
      </c>
      <c r="D5" s="140">
        <v>4.2910965250215298</v>
      </c>
      <c r="E5" s="136">
        <v>394.08499999999998</v>
      </c>
      <c r="F5" s="137">
        <f>E5/$E$9*100</f>
        <v>36.227640691964162</v>
      </c>
      <c r="G5" s="140">
        <v>4.72026081218368</v>
      </c>
      <c r="H5" s="136">
        <v>68.908000000000001</v>
      </c>
      <c r="I5" s="137">
        <f>H5/$H$9*100</f>
        <v>5.4567843553387521</v>
      </c>
      <c r="J5" s="140">
        <v>8.7148577598359491</v>
      </c>
    </row>
    <row r="6" spans="1:10" ht="27.75" customHeight="1">
      <c r="A6" s="131" t="s">
        <v>409</v>
      </c>
      <c r="B6" s="93">
        <v>237.11</v>
      </c>
      <c r="C6" s="138">
        <f t="shared" ref="C6:C7" si="0">B6/$B$9*100</f>
        <v>10.087224649737918</v>
      </c>
      <c r="D6" s="141">
        <v>5.30020936919846</v>
      </c>
      <c r="E6" s="93">
        <v>131.57599999999999</v>
      </c>
      <c r="F6" s="138">
        <f t="shared" ref="F6:F7" si="1">E6/$E$9*100</f>
        <v>12.09558357127492</v>
      </c>
      <c r="G6" s="141">
        <v>7.3349887356907804</v>
      </c>
      <c r="H6" s="93">
        <v>105.53400000000001</v>
      </c>
      <c r="I6" s="138">
        <f t="shared" ref="I6:I7" si="2">H6/$H$9*100</f>
        <v>8.3571759470064428</v>
      </c>
      <c r="J6" s="141">
        <v>7.2000455739380103</v>
      </c>
    </row>
    <row r="7" spans="1:10" ht="27.75" customHeight="1">
      <c r="A7" s="133" t="s">
        <v>438</v>
      </c>
      <c r="B7" s="94">
        <v>1650.4929999999999</v>
      </c>
      <c r="C7" s="134">
        <f t="shared" si="0"/>
        <v>70.215906852599559</v>
      </c>
      <c r="D7" s="142">
        <v>1.70667104113514</v>
      </c>
      <c r="E7" s="94">
        <v>562.14099999999996</v>
      </c>
      <c r="F7" s="134">
        <f t="shared" si="1"/>
        <v>51.676775736760916</v>
      </c>
      <c r="G7" s="142">
        <v>3.6655729825760202</v>
      </c>
      <c r="H7" s="94">
        <v>1088.3520000000001</v>
      </c>
      <c r="I7" s="134">
        <f t="shared" si="2"/>
        <v>86.185960508237685</v>
      </c>
      <c r="J7" s="142">
        <v>2.03601383812572</v>
      </c>
    </row>
    <row r="8" spans="1:10" ht="27.75" customHeight="1">
      <c r="A8" s="129" t="s">
        <v>123</v>
      </c>
      <c r="B8" s="92">
        <v>1887.604</v>
      </c>
      <c r="C8" s="132"/>
      <c r="D8" s="143">
        <v>1.47788657025488</v>
      </c>
      <c r="E8" s="92">
        <v>693.71699999999998</v>
      </c>
      <c r="F8" s="132"/>
      <c r="G8" s="143">
        <v>3.1835761407595</v>
      </c>
      <c r="H8" s="92">
        <v>1193.8869999999999</v>
      </c>
      <c r="I8" s="132"/>
      <c r="J8" s="143">
        <v>1.86574054478694</v>
      </c>
    </row>
    <row r="9" spans="1:10" ht="18" customHeight="1">
      <c r="A9" s="127" t="s">
        <v>122</v>
      </c>
      <c r="B9" s="85">
        <v>2350.5970000000002</v>
      </c>
      <c r="C9" s="139">
        <f>SUM(C5:C7)</f>
        <v>99.999999999999986</v>
      </c>
      <c r="D9" s="64">
        <v>1.2066895874636001</v>
      </c>
      <c r="E9" s="85">
        <v>1087.8019999999999</v>
      </c>
      <c r="F9" s="139">
        <f>SUM(F5:F7)</f>
        <v>100</v>
      </c>
      <c r="G9" s="64">
        <v>2.4694212581229298</v>
      </c>
      <c r="H9" s="85">
        <v>1262.7950000000001</v>
      </c>
      <c r="I9" s="128"/>
      <c r="J9" s="64">
        <v>1.8151302727427501</v>
      </c>
    </row>
    <row r="10" spans="1:10" ht="22.5" customHeight="1">
      <c r="A10" s="70" t="s">
        <v>408</v>
      </c>
      <c r="B10" s="71"/>
      <c r="C10" s="71"/>
      <c r="D10" s="71"/>
      <c r="E10" s="71"/>
      <c r="F10" s="71"/>
      <c r="G10" s="71"/>
      <c r="H10" s="71"/>
    </row>
    <row r="11" spans="1:10" ht="17.25" customHeight="1">
      <c r="A11" s="621"/>
      <c r="B11" s="621"/>
      <c r="C11" s="621"/>
      <c r="D11" s="621"/>
    </row>
  </sheetData>
  <mergeCells count="9">
    <mergeCell ref="A11:D11"/>
    <mergeCell ref="A1:J1"/>
    <mergeCell ref="A3:A4"/>
    <mergeCell ref="D3:D4"/>
    <mergeCell ref="G3:G4"/>
    <mergeCell ref="J3:J4"/>
    <mergeCell ref="E3:F3"/>
    <mergeCell ref="B3:C3"/>
    <mergeCell ref="H3:I3"/>
  </mergeCells>
  <hyperlinks>
    <hyperlink ref="A1:J1" location="'0'!A1" display="METSAMAA  PINDALA  KAITSEREŽIIMI  JÄRGI" xr:uid="{00000000-0004-0000-0400-000000000000}"/>
  </hyperlinks>
  <printOptions horizontalCentered="1"/>
  <pageMargins left="0.78740157480314965" right="0.78740157480314965" top="0.98425196850393704" bottom="1.1811023622047245" header="0.51181102362204722" footer="0.51181102362204722"/>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zoomScaleNormal="100" workbookViewId="0">
      <selection sqref="A1:E1"/>
    </sheetView>
  </sheetViews>
  <sheetFormatPr defaultColWidth="11.42578125" defaultRowHeight="12.75"/>
  <cols>
    <col min="1" max="1" width="9.140625" customWidth="1"/>
    <col min="2" max="2" width="10.140625" customWidth="1"/>
    <col min="3" max="3" width="28.85546875" customWidth="1"/>
    <col min="4" max="4" width="49.5703125" customWidth="1"/>
    <col min="5" max="5" width="32.140625" customWidth="1"/>
  </cols>
  <sheetData>
    <row r="1" spans="1:5" ht="28.5" customHeight="1">
      <c r="A1" s="654" t="s">
        <v>417</v>
      </c>
      <c r="B1" s="654"/>
      <c r="C1" s="654"/>
      <c r="D1" s="654"/>
      <c r="E1" s="654"/>
    </row>
    <row r="2" spans="1:5" ht="9" customHeight="1" thickBot="1"/>
    <row r="3" spans="1:5" ht="38.25">
      <c r="A3" s="613" t="s">
        <v>418</v>
      </c>
      <c r="B3" s="614" t="s">
        <v>338</v>
      </c>
      <c r="C3" s="615" t="s">
        <v>339</v>
      </c>
      <c r="D3" s="615" t="s">
        <v>340</v>
      </c>
      <c r="E3" s="616" t="s">
        <v>341</v>
      </c>
    </row>
    <row r="4" spans="1:5" ht="15.75" customHeight="1">
      <c r="A4" s="655" t="s">
        <v>407</v>
      </c>
      <c r="B4" s="603">
        <v>1</v>
      </c>
      <c r="C4" s="604" t="s">
        <v>342</v>
      </c>
      <c r="D4" s="604" t="s">
        <v>343</v>
      </c>
      <c r="E4" s="605"/>
    </row>
    <row r="5" spans="1:5" ht="15.75" customHeight="1">
      <c r="A5" s="655"/>
      <c r="B5" s="603">
        <v>2</v>
      </c>
      <c r="C5" s="604" t="s">
        <v>344</v>
      </c>
      <c r="D5" s="604" t="s">
        <v>345</v>
      </c>
      <c r="E5" s="605"/>
    </row>
    <row r="6" spans="1:5" ht="15.75" customHeight="1">
      <c r="A6" s="655"/>
      <c r="B6" s="603">
        <v>3</v>
      </c>
      <c r="C6" s="604" t="s">
        <v>346</v>
      </c>
      <c r="D6" s="604" t="s">
        <v>347</v>
      </c>
      <c r="E6" s="605"/>
    </row>
    <row r="7" spans="1:5" ht="15.75" customHeight="1">
      <c r="A7" s="655"/>
      <c r="B7" s="603">
        <v>4</v>
      </c>
      <c r="C7" s="604" t="s">
        <v>348</v>
      </c>
      <c r="D7" s="604" t="s">
        <v>349</v>
      </c>
      <c r="E7" s="605"/>
    </row>
    <row r="8" spans="1:5" ht="15.75" customHeight="1">
      <c r="A8" s="655"/>
      <c r="B8" s="603">
        <v>5</v>
      </c>
      <c r="C8" s="604" t="s">
        <v>350</v>
      </c>
      <c r="D8" s="604" t="s">
        <v>351</v>
      </c>
      <c r="E8" s="605"/>
    </row>
    <row r="9" spans="1:5" ht="15.75" customHeight="1">
      <c r="A9" s="655"/>
      <c r="B9" s="603">
        <v>6</v>
      </c>
      <c r="C9" s="604" t="s">
        <v>352</v>
      </c>
      <c r="D9" s="604" t="s">
        <v>353</v>
      </c>
      <c r="E9" s="605"/>
    </row>
    <row r="10" spans="1:5" ht="15.75" customHeight="1">
      <c r="A10" s="655"/>
      <c r="B10" s="603">
        <v>7</v>
      </c>
      <c r="C10" s="604" t="s">
        <v>354</v>
      </c>
      <c r="D10" s="604" t="s">
        <v>355</v>
      </c>
      <c r="E10" s="605"/>
    </row>
    <row r="11" spans="1:5" ht="15.75" customHeight="1">
      <c r="A11" s="655"/>
      <c r="B11" s="603">
        <v>8</v>
      </c>
      <c r="C11" s="604" t="s">
        <v>356</v>
      </c>
      <c r="D11" s="604" t="s">
        <v>357</v>
      </c>
      <c r="E11" s="605"/>
    </row>
    <row r="12" spans="1:5" ht="15.75" customHeight="1">
      <c r="A12" s="655"/>
      <c r="B12" s="603">
        <v>9</v>
      </c>
      <c r="C12" s="604" t="s">
        <v>358</v>
      </c>
      <c r="D12" s="604" t="s">
        <v>359</v>
      </c>
      <c r="E12" s="605"/>
    </row>
    <row r="13" spans="1:5" ht="38.25">
      <c r="A13" s="655"/>
      <c r="B13" s="603">
        <v>10</v>
      </c>
      <c r="C13" s="604" t="s">
        <v>423</v>
      </c>
      <c r="D13" s="606" t="s">
        <v>424</v>
      </c>
      <c r="E13" s="605" t="s">
        <v>400</v>
      </c>
    </row>
    <row r="14" spans="1:5" ht="38.25">
      <c r="A14" s="655"/>
      <c r="B14" s="603">
        <v>11</v>
      </c>
      <c r="C14" s="607" t="s">
        <v>425</v>
      </c>
      <c r="D14" s="606" t="s">
        <v>426</v>
      </c>
      <c r="E14" s="605" t="s">
        <v>400</v>
      </c>
    </row>
    <row r="15" spans="1:5" ht="25.5">
      <c r="A15" s="655"/>
      <c r="B15" s="603">
        <v>12</v>
      </c>
      <c r="C15" s="604" t="s">
        <v>360</v>
      </c>
      <c r="D15" s="604" t="s">
        <v>361</v>
      </c>
      <c r="E15" s="605" t="s">
        <v>362</v>
      </c>
    </row>
    <row r="16" spans="1:5" ht="15.75" customHeight="1">
      <c r="A16" s="655"/>
      <c r="B16" s="603">
        <v>13</v>
      </c>
      <c r="C16" s="604" t="s">
        <v>363</v>
      </c>
      <c r="D16" s="604" t="s">
        <v>361</v>
      </c>
      <c r="E16" s="605" t="s">
        <v>364</v>
      </c>
    </row>
    <row r="17" spans="1:5" ht="25.5">
      <c r="A17" s="655"/>
      <c r="B17" s="603">
        <v>14</v>
      </c>
      <c r="C17" s="604" t="s">
        <v>365</v>
      </c>
      <c r="D17" s="604" t="s">
        <v>361</v>
      </c>
      <c r="E17" s="605" t="s">
        <v>366</v>
      </c>
    </row>
    <row r="18" spans="1:5" ht="25.5">
      <c r="A18" s="655"/>
      <c r="B18" s="603">
        <v>15</v>
      </c>
      <c r="C18" s="604" t="s">
        <v>367</v>
      </c>
      <c r="D18" s="604" t="s">
        <v>361</v>
      </c>
      <c r="E18" s="605" t="s">
        <v>368</v>
      </c>
    </row>
    <row r="19" spans="1:5" ht="15.75" customHeight="1">
      <c r="A19" s="655" t="s">
        <v>369</v>
      </c>
      <c r="B19" s="603">
        <v>16</v>
      </c>
      <c r="C19" s="604" t="s">
        <v>370</v>
      </c>
      <c r="D19" s="604" t="s">
        <v>371</v>
      </c>
      <c r="E19" s="605"/>
    </row>
    <row r="20" spans="1:5" ht="15.75" customHeight="1">
      <c r="A20" s="655"/>
      <c r="B20" s="603">
        <v>17</v>
      </c>
      <c r="C20" s="608" t="s">
        <v>372</v>
      </c>
      <c r="D20" s="604" t="s">
        <v>373</v>
      </c>
      <c r="E20" s="605"/>
    </row>
    <row r="21" spans="1:5" ht="15.75" customHeight="1">
      <c r="A21" s="655"/>
      <c r="B21" s="603">
        <v>18</v>
      </c>
      <c r="C21" s="604" t="s">
        <v>374</v>
      </c>
      <c r="D21" s="604" t="s">
        <v>375</v>
      </c>
      <c r="E21" s="605"/>
    </row>
    <row r="22" spans="1:5" ht="15.75" customHeight="1">
      <c r="A22" s="655"/>
      <c r="B22" s="603">
        <v>19</v>
      </c>
      <c r="C22" s="604" t="s">
        <v>376</v>
      </c>
      <c r="D22" s="604" t="s">
        <v>377</v>
      </c>
      <c r="E22" s="605"/>
    </row>
    <row r="23" spans="1:5" ht="15.75" customHeight="1">
      <c r="A23" s="655"/>
      <c r="B23" s="603">
        <v>20</v>
      </c>
      <c r="C23" s="604" t="s">
        <v>378</v>
      </c>
      <c r="D23" s="604" t="s">
        <v>379</v>
      </c>
      <c r="E23" s="605"/>
    </row>
    <row r="24" spans="1:5" ht="25.5">
      <c r="A24" s="655"/>
      <c r="B24" s="603">
        <v>21</v>
      </c>
      <c r="C24" s="606" t="s">
        <v>386</v>
      </c>
      <c r="D24" s="604" t="s">
        <v>384</v>
      </c>
      <c r="E24" s="605" t="s">
        <v>427</v>
      </c>
    </row>
    <row r="25" spans="1:5" ht="15.75" customHeight="1">
      <c r="A25" s="655"/>
      <c r="B25" s="603">
        <v>22</v>
      </c>
      <c r="C25" s="604" t="s">
        <v>428</v>
      </c>
      <c r="D25" s="604" t="s">
        <v>361</v>
      </c>
      <c r="E25" s="605" t="s">
        <v>380</v>
      </c>
    </row>
    <row r="26" spans="1:5" ht="15.75" customHeight="1">
      <c r="A26" s="655"/>
      <c r="B26" s="603">
        <v>23</v>
      </c>
      <c r="C26" s="604" t="s">
        <v>381</v>
      </c>
      <c r="D26" s="608" t="s">
        <v>382</v>
      </c>
      <c r="E26" s="609"/>
    </row>
    <row r="27" spans="1:5" ht="15.75" customHeight="1">
      <c r="A27" s="655"/>
      <c r="B27" s="603">
        <v>24</v>
      </c>
      <c r="C27" s="604" t="s">
        <v>383</v>
      </c>
      <c r="D27" s="604" t="s">
        <v>384</v>
      </c>
      <c r="E27" s="605" t="s">
        <v>385</v>
      </c>
    </row>
    <row r="28" spans="1:5" ht="15.75" customHeight="1">
      <c r="A28" s="655"/>
      <c r="B28" s="603">
        <v>25</v>
      </c>
      <c r="C28" s="604" t="s">
        <v>387</v>
      </c>
      <c r="D28" s="604" t="s">
        <v>388</v>
      </c>
      <c r="E28" s="605"/>
    </row>
    <row r="29" spans="1:5" ht="15.75" customHeight="1">
      <c r="A29" s="655"/>
      <c r="B29" s="603">
        <v>26</v>
      </c>
      <c r="C29" s="604" t="s">
        <v>389</v>
      </c>
      <c r="D29" s="604" t="s">
        <v>390</v>
      </c>
      <c r="E29" s="605"/>
    </row>
    <row r="30" spans="1:5" ht="15.75" customHeight="1">
      <c r="A30" s="655"/>
      <c r="B30" s="603">
        <v>27</v>
      </c>
      <c r="C30" s="604" t="s">
        <v>391</v>
      </c>
      <c r="D30" s="604" t="s">
        <v>392</v>
      </c>
      <c r="E30" s="605"/>
    </row>
    <row r="31" spans="1:5" ht="15.75" customHeight="1">
      <c r="A31" s="655"/>
      <c r="B31" s="603">
        <v>28</v>
      </c>
      <c r="C31" s="604" t="s">
        <v>439</v>
      </c>
      <c r="D31" s="604" t="s">
        <v>429</v>
      </c>
      <c r="E31" s="605"/>
    </row>
    <row r="32" spans="1:5" ht="15.75" customHeight="1" thickBot="1">
      <c r="A32" s="656"/>
      <c r="B32" s="610">
        <v>29</v>
      </c>
      <c r="C32" s="611" t="s">
        <v>393</v>
      </c>
      <c r="D32" s="611" t="s">
        <v>429</v>
      </c>
      <c r="E32" s="612"/>
    </row>
  </sheetData>
  <mergeCells count="3">
    <mergeCell ref="A1:E1"/>
    <mergeCell ref="A4:A18"/>
    <mergeCell ref="A19:A32"/>
  </mergeCells>
  <printOptions horizontalCentered="1"/>
  <pageMargins left="0.78740157480314965" right="0.78740157480314965" top="0.98425196850393704" bottom="1.1811023622047245" header="0.51181102362204722" footer="0.51181102362204722"/>
  <pageSetup paperSize="9" orientation="landscape"/>
  <rowBreaks count="1" manualBreakCount="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4"/>
  <sheetViews>
    <sheetView zoomScaleNormal="100" workbookViewId="0">
      <selection sqref="A1:J1"/>
    </sheetView>
  </sheetViews>
  <sheetFormatPr defaultColWidth="11.42578125" defaultRowHeight="12.75"/>
  <cols>
    <col min="1" max="1" width="25.140625" customWidth="1"/>
    <col min="2" max="2" width="11.42578125" customWidth="1"/>
    <col min="3" max="3" width="9.28515625" customWidth="1"/>
    <col min="4" max="4" width="7.5703125" customWidth="1"/>
    <col min="5" max="5" width="11.42578125" customWidth="1"/>
    <col min="6" max="6" width="8.42578125" customWidth="1"/>
    <col min="7" max="7" width="7.7109375" customWidth="1"/>
    <col min="8" max="8" width="11.42578125" customWidth="1"/>
    <col min="9" max="9" width="8.42578125" customWidth="1"/>
    <col min="11" max="12" width="7.7109375" customWidth="1"/>
  </cols>
  <sheetData>
    <row r="1" spans="1:13" ht="15.75" customHeight="1">
      <c r="A1" s="640" t="s">
        <v>65</v>
      </c>
      <c r="B1" s="640"/>
      <c r="C1" s="640"/>
      <c r="D1" s="640"/>
      <c r="E1" s="640"/>
      <c r="F1" s="640"/>
      <c r="G1" s="640"/>
      <c r="H1" s="640"/>
      <c r="I1" s="640"/>
      <c r="J1" s="640"/>
    </row>
    <row r="2" spans="1:13" ht="11.1" customHeight="1" thickBot="1">
      <c r="A2" s="84"/>
      <c r="B2" s="84"/>
      <c r="C2" s="84"/>
      <c r="D2" s="84"/>
      <c r="E2" s="84"/>
      <c r="F2" s="84"/>
      <c r="G2" s="84"/>
      <c r="H2" s="84"/>
      <c r="I2" s="84"/>
      <c r="J2" s="84"/>
      <c r="K2" s="144"/>
      <c r="L2" s="145"/>
      <c r="M2" s="146"/>
    </row>
    <row r="3" spans="1:13" ht="18.75" customHeight="1" thickBot="1">
      <c r="A3" s="660" t="s">
        <v>66</v>
      </c>
      <c r="B3" s="663" t="s">
        <v>40</v>
      </c>
      <c r="C3" s="664"/>
      <c r="D3" s="665"/>
      <c r="E3" s="666" t="s">
        <v>64</v>
      </c>
      <c r="F3" s="667"/>
      <c r="G3" s="667"/>
      <c r="H3" s="668" t="s">
        <v>22</v>
      </c>
      <c r="I3" s="669"/>
      <c r="J3" s="670"/>
      <c r="K3" s="144"/>
      <c r="L3" s="145"/>
      <c r="M3" s="146"/>
    </row>
    <row r="4" spans="1:13" ht="15.75" customHeight="1">
      <c r="A4" s="661"/>
      <c r="B4" s="671" t="s">
        <v>67</v>
      </c>
      <c r="C4" s="672"/>
      <c r="D4" s="673" t="s">
        <v>232</v>
      </c>
      <c r="E4" s="671" t="s">
        <v>67</v>
      </c>
      <c r="F4" s="672"/>
      <c r="G4" s="673" t="s">
        <v>232</v>
      </c>
      <c r="H4" s="675" t="s">
        <v>67</v>
      </c>
      <c r="I4" s="672"/>
      <c r="J4" s="657" t="s">
        <v>232</v>
      </c>
      <c r="K4" s="144"/>
      <c r="L4" s="145"/>
      <c r="M4" s="146"/>
    </row>
    <row r="5" spans="1:13" ht="29.25" customHeight="1" thickBot="1">
      <c r="A5" s="662"/>
      <c r="B5" s="568" t="s">
        <v>23</v>
      </c>
      <c r="C5" s="569" t="s">
        <v>24</v>
      </c>
      <c r="D5" s="674"/>
      <c r="E5" s="568" t="s">
        <v>23</v>
      </c>
      <c r="F5" s="569" t="s">
        <v>24</v>
      </c>
      <c r="G5" s="674"/>
      <c r="H5" s="570" t="s">
        <v>23</v>
      </c>
      <c r="I5" s="569" t="s">
        <v>24</v>
      </c>
      <c r="J5" s="658"/>
      <c r="K5" s="144"/>
      <c r="L5" s="145"/>
      <c r="M5" s="146"/>
    </row>
    <row r="6" spans="1:13" ht="16.899999999999999" customHeight="1">
      <c r="A6" s="147" t="s">
        <v>69</v>
      </c>
      <c r="B6" s="148">
        <v>475.31299999999999</v>
      </c>
      <c r="C6" s="149">
        <f>B6/$B$11*100</f>
        <v>20.220948125093326</v>
      </c>
      <c r="D6" s="157">
        <v>3.4203445732589501</v>
      </c>
      <c r="E6" s="148">
        <v>313.392</v>
      </c>
      <c r="F6" s="149">
        <f>E6/$E$11*100</f>
        <v>28.809654698189561</v>
      </c>
      <c r="G6" s="157">
        <v>4.5154856270019597</v>
      </c>
      <c r="H6" s="148">
        <v>161.91999999999999</v>
      </c>
      <c r="I6" s="149">
        <f>H6/$H$11*100</f>
        <v>12.822350421089723</v>
      </c>
      <c r="J6" s="159">
        <v>4.6596172774099998</v>
      </c>
      <c r="K6" s="144"/>
      <c r="L6" s="145"/>
      <c r="M6" s="146"/>
    </row>
    <row r="7" spans="1:13" ht="16.899999999999999" customHeight="1">
      <c r="A7" s="150" t="s">
        <v>70</v>
      </c>
      <c r="B7" s="151">
        <v>42.816000000000003</v>
      </c>
      <c r="C7" s="152">
        <f t="shared" ref="C7:C10" si="0">B7/$B$11*100</f>
        <v>1.8214947096418483</v>
      </c>
      <c r="D7" s="158">
        <v>9.1279553355161909</v>
      </c>
      <c r="E7" s="151">
        <v>36.427</v>
      </c>
      <c r="F7" s="152">
        <f t="shared" ref="F7:F10" si="1">E7/$E$11*100</f>
        <v>3.3486792633218179</v>
      </c>
      <c r="G7" s="158">
        <v>10.274912986919301</v>
      </c>
      <c r="H7" s="151">
        <v>6.3890000000000002</v>
      </c>
      <c r="I7" s="152">
        <f t="shared" ref="I7:I10" si="2">H7/$H$11*100</f>
        <v>0.50594118601990035</v>
      </c>
      <c r="J7" s="160">
        <v>19.031425646905799</v>
      </c>
      <c r="K7" s="144"/>
      <c r="L7" s="145"/>
      <c r="M7" s="146"/>
    </row>
    <row r="8" spans="1:13" ht="16.899999999999999" customHeight="1">
      <c r="A8" s="153" t="s">
        <v>71</v>
      </c>
      <c r="B8" s="151">
        <v>1589.3389999999999</v>
      </c>
      <c r="C8" s="152">
        <f t="shared" si="0"/>
        <v>67.614269906751346</v>
      </c>
      <c r="D8" s="158">
        <v>1.4500650101347701</v>
      </c>
      <c r="E8" s="151">
        <v>593.72699999999998</v>
      </c>
      <c r="F8" s="152">
        <f t="shared" si="1"/>
        <v>54.58042915898298</v>
      </c>
      <c r="G8" s="158">
        <v>3.01466031949706</v>
      </c>
      <c r="H8" s="151">
        <v>995.61199999999997</v>
      </c>
      <c r="I8" s="152">
        <f t="shared" si="2"/>
        <v>78.841933963945053</v>
      </c>
      <c r="J8" s="160">
        <v>1.97956274515111</v>
      </c>
      <c r="K8" s="144"/>
      <c r="L8" s="145"/>
      <c r="M8" s="146"/>
    </row>
    <row r="9" spans="1:13" ht="16.899999999999999" customHeight="1">
      <c r="A9" s="153" t="s">
        <v>72</v>
      </c>
      <c r="B9" s="151">
        <v>280.89600000000002</v>
      </c>
      <c r="C9" s="152">
        <f t="shared" si="0"/>
        <v>11.949985471775893</v>
      </c>
      <c r="D9" s="158">
        <v>3.7073692867131798</v>
      </c>
      <c r="E9" s="151">
        <v>179.11199999999999</v>
      </c>
      <c r="F9" s="152">
        <f t="shared" si="1"/>
        <v>16.465496478219382</v>
      </c>
      <c r="G9" s="158">
        <v>5.0586156044769304</v>
      </c>
      <c r="H9" s="151">
        <v>101.78400000000001</v>
      </c>
      <c r="I9" s="152">
        <f t="shared" si="2"/>
        <v>8.0602156327828354</v>
      </c>
      <c r="J9" s="160">
        <v>5.3519680656873003</v>
      </c>
      <c r="K9" s="144"/>
      <c r="L9" s="145"/>
      <c r="M9" s="146"/>
    </row>
    <row r="10" spans="1:13" ht="16.899999999999999" customHeight="1" thickBot="1">
      <c r="A10" s="153" t="s">
        <v>73</v>
      </c>
      <c r="B10" s="151">
        <v>5.05</v>
      </c>
      <c r="C10" s="152">
        <f t="shared" si="0"/>
        <v>0.21483903876334393</v>
      </c>
      <c r="D10" s="158">
        <v>22.227707726462601</v>
      </c>
      <c r="E10" s="151">
        <v>1.571</v>
      </c>
      <c r="F10" s="152">
        <f t="shared" si="1"/>
        <v>0.14441966460808126</v>
      </c>
      <c r="G10" s="158">
        <v>48.053593818203097</v>
      </c>
      <c r="H10" s="151">
        <v>3.4790000000000001</v>
      </c>
      <c r="I10" s="152">
        <f t="shared" si="2"/>
        <v>0.27549998218238114</v>
      </c>
      <c r="J10" s="160">
        <v>23.878514373940298</v>
      </c>
      <c r="K10" s="144"/>
      <c r="L10" s="145"/>
      <c r="M10" s="146"/>
    </row>
    <row r="11" spans="1:13" ht="27.75" customHeight="1" thickTop="1" thickBot="1">
      <c r="A11" s="154" t="s">
        <v>40</v>
      </c>
      <c r="B11" s="85">
        <v>2350.5970000000002</v>
      </c>
      <c r="C11" s="100">
        <f>C10+C9+C8+C6</f>
        <v>100.00004254238391</v>
      </c>
      <c r="D11" s="155">
        <v>1.2066895874636001</v>
      </c>
      <c r="E11" s="85">
        <v>1087.8019999999999</v>
      </c>
      <c r="F11" s="100">
        <f>F10+F9+F8+F6</f>
        <v>100</v>
      </c>
      <c r="G11" s="155">
        <v>2.4694212581229298</v>
      </c>
      <c r="H11" s="85">
        <v>1262.7950000000001</v>
      </c>
      <c r="I11" s="100">
        <f>I10+I9+I8+I6</f>
        <v>99.999999999999986</v>
      </c>
      <c r="J11" s="156">
        <v>1.8151302727427501</v>
      </c>
      <c r="K11" s="144"/>
      <c r="L11" s="145"/>
      <c r="M11" s="146"/>
    </row>
    <row r="12" spans="1:13" ht="9" customHeight="1" thickTop="1">
      <c r="A12" s="638"/>
      <c r="B12" s="639"/>
      <c r="C12" s="639"/>
      <c r="D12" s="639"/>
      <c r="E12" s="639"/>
      <c r="F12" s="639"/>
      <c r="G12" s="639"/>
      <c r="H12" s="639"/>
      <c r="I12" s="161"/>
      <c r="J12" s="162"/>
      <c r="K12" s="144"/>
      <c r="L12" s="145"/>
      <c r="M12" s="146"/>
    </row>
    <row r="13" spans="1:13" ht="65.099999999999994" customHeight="1">
      <c r="A13" s="659" t="s">
        <v>74</v>
      </c>
      <c r="B13" s="659"/>
      <c r="C13" s="659"/>
      <c r="D13" s="659"/>
      <c r="E13" s="659"/>
      <c r="F13" s="659"/>
      <c r="G13" s="659"/>
      <c r="H13" s="659"/>
      <c r="I13" s="659"/>
      <c r="J13" s="659"/>
    </row>
    <row r="14" spans="1:13" ht="57.6" customHeight="1">
      <c r="A14" s="659" t="s">
        <v>75</v>
      </c>
      <c r="B14" s="659"/>
      <c r="C14" s="659"/>
      <c r="D14" s="659"/>
      <c r="E14" s="659"/>
      <c r="F14" s="659"/>
      <c r="G14" s="659"/>
      <c r="H14" s="659"/>
      <c r="I14" s="659"/>
      <c r="J14" s="659"/>
    </row>
  </sheetData>
  <mergeCells count="14">
    <mergeCell ref="J4:J5"/>
    <mergeCell ref="A13:J13"/>
    <mergeCell ref="A14:J14"/>
    <mergeCell ref="A1:J1"/>
    <mergeCell ref="A3:A5"/>
    <mergeCell ref="B3:D3"/>
    <mergeCell ref="E3:G3"/>
    <mergeCell ref="H3:J3"/>
    <mergeCell ref="B4:C4"/>
    <mergeCell ref="D4:D5"/>
    <mergeCell ref="E4:F4"/>
    <mergeCell ref="G4:G5"/>
    <mergeCell ref="H4:I4"/>
    <mergeCell ref="A12:H12"/>
  </mergeCells>
  <hyperlinks>
    <hyperlink ref="A1:J1" location="'0'!A1" display="METSAMAA  LOODUSLIKKUS" xr:uid="{00000000-0004-0000-0600-000000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8"/>
  <sheetViews>
    <sheetView zoomScaleNormal="100" workbookViewId="0">
      <selection sqref="A1:I1"/>
    </sheetView>
  </sheetViews>
  <sheetFormatPr defaultColWidth="11.42578125" defaultRowHeight="12.75"/>
  <cols>
    <col min="1" max="1" width="20.5703125" customWidth="1"/>
    <col min="2" max="2" width="12.5703125" customWidth="1"/>
    <col min="3" max="3" width="8.5703125" customWidth="1"/>
    <col min="4" max="4" width="9.85546875" customWidth="1"/>
    <col min="5" max="5" width="14.7109375" customWidth="1"/>
    <col min="6" max="6" width="8.5703125" customWidth="1"/>
    <col min="7" max="7" width="9.85546875" customWidth="1"/>
    <col min="8" max="8" width="16" customWidth="1"/>
    <col min="9" max="9" width="9.85546875" customWidth="1"/>
    <col min="10" max="11" width="4" customWidth="1"/>
    <col min="12" max="12" width="15.5703125" customWidth="1"/>
    <col min="13" max="13" width="12.28515625" customWidth="1"/>
    <col min="16" max="16" width="11.140625" customWidth="1"/>
    <col min="19" max="19" width="15.85546875" customWidth="1"/>
    <col min="20" max="20" width="11.140625" customWidth="1"/>
  </cols>
  <sheetData>
    <row r="1" spans="1:20" ht="15.75" customHeight="1">
      <c r="A1" s="640" t="s">
        <v>76</v>
      </c>
      <c r="B1" s="640"/>
      <c r="C1" s="640"/>
      <c r="D1" s="640"/>
      <c r="E1" s="640"/>
      <c r="F1" s="640"/>
      <c r="G1" s="640"/>
      <c r="H1" s="640"/>
      <c r="I1" s="640"/>
      <c r="L1" s="640" t="s">
        <v>124</v>
      </c>
      <c r="M1" s="640"/>
      <c r="N1" s="640"/>
      <c r="O1" s="640"/>
      <c r="P1" s="640"/>
      <c r="Q1" s="640"/>
      <c r="R1" s="640"/>
      <c r="S1" s="640"/>
      <c r="T1" s="640"/>
    </row>
    <row r="2" spans="1:20" ht="6.75" customHeight="1">
      <c r="A2" s="163"/>
      <c r="B2" s="163"/>
      <c r="C2" s="163"/>
      <c r="D2" s="163"/>
      <c r="L2" s="163"/>
      <c r="M2" s="163"/>
      <c r="N2" s="163"/>
      <c r="O2" s="163"/>
    </row>
    <row r="3" spans="1:20" ht="17.25" customHeight="1">
      <c r="A3" s="685" t="s">
        <v>77</v>
      </c>
      <c r="B3" s="626" t="s">
        <v>78</v>
      </c>
      <c r="C3" s="627"/>
      <c r="D3" s="677" t="s">
        <v>405</v>
      </c>
      <c r="E3" s="626" t="s">
        <v>79</v>
      </c>
      <c r="F3" s="627"/>
      <c r="G3" s="677" t="s">
        <v>405</v>
      </c>
      <c r="H3" s="164" t="s">
        <v>80</v>
      </c>
      <c r="I3" s="680" t="s">
        <v>232</v>
      </c>
      <c r="L3" s="685" t="s">
        <v>77</v>
      </c>
      <c r="M3" s="626" t="s">
        <v>78</v>
      </c>
      <c r="N3" s="627"/>
      <c r="O3" s="677" t="s">
        <v>405</v>
      </c>
      <c r="P3" s="626" t="s">
        <v>79</v>
      </c>
      <c r="Q3" s="627"/>
      <c r="R3" s="677" t="s">
        <v>405</v>
      </c>
      <c r="S3" s="164" t="s">
        <v>80</v>
      </c>
      <c r="T3" s="680" t="s">
        <v>232</v>
      </c>
    </row>
    <row r="4" spans="1:20" ht="17.25" customHeight="1">
      <c r="A4" s="686"/>
      <c r="B4" s="86" t="s">
        <v>23</v>
      </c>
      <c r="C4" s="165" t="s">
        <v>24</v>
      </c>
      <c r="D4" s="678"/>
      <c r="E4" s="166" t="s">
        <v>81</v>
      </c>
      <c r="F4" s="165" t="s">
        <v>24</v>
      </c>
      <c r="G4" s="678"/>
      <c r="H4" s="86" t="s">
        <v>82</v>
      </c>
      <c r="I4" s="681"/>
      <c r="L4" s="686"/>
      <c r="M4" s="86" t="s">
        <v>23</v>
      </c>
      <c r="N4" s="165" t="s">
        <v>24</v>
      </c>
      <c r="O4" s="678"/>
      <c r="P4" s="166" t="s">
        <v>81</v>
      </c>
      <c r="Q4" s="165" t="s">
        <v>24</v>
      </c>
      <c r="R4" s="678"/>
      <c r="S4" s="86" t="s">
        <v>82</v>
      </c>
      <c r="T4" s="681"/>
    </row>
    <row r="5" spans="1:20" ht="15.75" customHeight="1">
      <c r="A5" s="16" t="s">
        <v>83</v>
      </c>
      <c r="B5" s="167">
        <v>695.26099999999997</v>
      </c>
      <c r="C5" s="96">
        <f>B5/$B$12*100</f>
        <v>29.578060382107179</v>
      </c>
      <c r="D5" s="168">
        <v>2.6022688742878199</v>
      </c>
      <c r="E5" s="169">
        <v>157259.84400000001</v>
      </c>
      <c r="F5" s="96">
        <f>E5/$E$12*100</f>
        <v>34.728130704835678</v>
      </c>
      <c r="G5" s="170">
        <v>2.85758156472719</v>
      </c>
      <c r="H5" s="169">
        <v>226.18799999999999</v>
      </c>
      <c r="I5" s="171">
        <v>1.2640455706075699</v>
      </c>
      <c r="L5" s="16" t="s">
        <v>83</v>
      </c>
      <c r="M5" s="167">
        <v>478.649</v>
      </c>
      <c r="N5" s="96">
        <f>M5/$M$12*100</f>
        <v>25.357490236299562</v>
      </c>
      <c r="O5" s="168">
        <v>2.9597125301100502</v>
      </c>
      <c r="P5" s="169">
        <v>106613.94</v>
      </c>
      <c r="Q5" s="96">
        <f>P5/$P$12*100</f>
        <v>31.539415900894763</v>
      </c>
      <c r="R5" s="170">
        <v>3.18058784942518</v>
      </c>
      <c r="S5" s="169">
        <v>222.739</v>
      </c>
      <c r="T5" s="171">
        <v>1.44574708476442</v>
      </c>
    </row>
    <row r="6" spans="1:20" ht="15.75" customHeight="1">
      <c r="A6" s="31" t="s">
        <v>84</v>
      </c>
      <c r="B6" s="172">
        <v>431.80099999999999</v>
      </c>
      <c r="C6" s="96">
        <f t="shared" ref="C6:C11" si="0">B6/$B$12*100</f>
        <v>18.369843916247657</v>
      </c>
      <c r="D6" s="173">
        <v>2.8227458261831</v>
      </c>
      <c r="E6" s="174">
        <v>82840.812000000005</v>
      </c>
      <c r="F6" s="96">
        <f t="shared" ref="F6:F11" si="1">E6/$E$12*100</f>
        <v>18.29396795554954</v>
      </c>
      <c r="G6" s="175">
        <v>3.2324813523523699</v>
      </c>
      <c r="H6" s="174">
        <v>191.84899999999999</v>
      </c>
      <c r="I6" s="176">
        <v>1.7059600729636</v>
      </c>
      <c r="L6" s="31" t="s">
        <v>84</v>
      </c>
      <c r="M6" s="172">
        <v>361.35899999999998</v>
      </c>
      <c r="N6" s="96">
        <f t="shared" ref="N6:N11" si="2">M6/$M$12*100</f>
        <v>19.143792871809975</v>
      </c>
      <c r="O6" s="173">
        <v>3.0841763369975599</v>
      </c>
      <c r="P6" s="174">
        <v>63216.696000000004</v>
      </c>
      <c r="Q6" s="96">
        <f t="shared" ref="Q6:Q11" si="3">P6/$P$12*100</f>
        <v>18.70128490724975</v>
      </c>
      <c r="R6" s="175">
        <v>3.5254022653022101</v>
      </c>
      <c r="S6" s="174">
        <v>174.941</v>
      </c>
      <c r="T6" s="176">
        <v>1.93510387595125</v>
      </c>
    </row>
    <row r="7" spans="1:20" ht="15.75" customHeight="1">
      <c r="A7" s="31" t="s">
        <v>85</v>
      </c>
      <c r="B7" s="172">
        <v>701.50599999999997</v>
      </c>
      <c r="C7" s="96">
        <f t="shared" si="0"/>
        <v>29.843737569647192</v>
      </c>
      <c r="D7" s="173">
        <v>2.1307120813662199</v>
      </c>
      <c r="E7" s="174">
        <v>120433.333</v>
      </c>
      <c r="F7" s="96">
        <f t="shared" si="1"/>
        <v>26.595629394386272</v>
      </c>
      <c r="G7" s="175">
        <v>2.4598002494466602</v>
      </c>
      <c r="H7" s="174">
        <v>171.678</v>
      </c>
      <c r="I7" s="176">
        <v>1.2881514627075199</v>
      </c>
      <c r="L7" s="31" t="s">
        <v>85</v>
      </c>
      <c r="M7" s="172">
        <v>593.44799999999998</v>
      </c>
      <c r="N7" s="96">
        <f t="shared" si="2"/>
        <v>31.439221362107727</v>
      </c>
      <c r="O7" s="173">
        <v>2.3960083559919299</v>
      </c>
      <c r="P7" s="174">
        <v>96904.316999999995</v>
      </c>
      <c r="Q7" s="96">
        <f t="shared" si="3"/>
        <v>28.667035065537831</v>
      </c>
      <c r="R7" s="175">
        <v>2.7205542101148898</v>
      </c>
      <c r="S7" s="174">
        <v>163.29</v>
      </c>
      <c r="T7" s="176">
        <v>1.3685617919147901</v>
      </c>
    </row>
    <row r="8" spans="1:20" ht="15.75" customHeight="1">
      <c r="A8" s="31" t="s">
        <v>86</v>
      </c>
      <c r="B8" s="172">
        <v>158.54300000000001</v>
      </c>
      <c r="C8" s="96">
        <f t="shared" si="0"/>
        <v>6.7447971728033336</v>
      </c>
      <c r="D8" s="173">
        <v>4.0230102450872103</v>
      </c>
      <c r="E8" s="174">
        <v>34533.732000000004</v>
      </c>
      <c r="F8" s="96">
        <f t="shared" si="1"/>
        <v>7.6261805182877227</v>
      </c>
      <c r="G8" s="175">
        <v>5.7319326667054096</v>
      </c>
      <c r="H8" s="174">
        <v>217.81899999999999</v>
      </c>
      <c r="I8" s="176">
        <v>3.6435152548220602</v>
      </c>
      <c r="L8" s="31" t="s">
        <v>86</v>
      </c>
      <c r="M8" s="172">
        <v>130.19499999999999</v>
      </c>
      <c r="N8" s="96">
        <f t="shared" si="2"/>
        <v>6.8973683039451057</v>
      </c>
      <c r="O8" s="173">
        <v>4.2250062845743201</v>
      </c>
      <c r="P8" s="174">
        <v>23475.85</v>
      </c>
      <c r="Q8" s="96">
        <f t="shared" si="3"/>
        <v>6.9448197560002036</v>
      </c>
      <c r="R8" s="175">
        <v>5.8198951259307403</v>
      </c>
      <c r="S8" s="174">
        <v>180.31200000000001</v>
      </c>
      <c r="T8" s="176">
        <v>3.9011991276546798</v>
      </c>
    </row>
    <row r="9" spans="1:20" ht="15.75" customHeight="1">
      <c r="A9" s="31" t="s">
        <v>87</v>
      </c>
      <c r="B9" s="172">
        <v>98.462000000000003</v>
      </c>
      <c r="C9" s="96">
        <f t="shared" si="0"/>
        <v>4.1888082048943307</v>
      </c>
      <c r="D9" s="173">
        <v>5.5021868053237197</v>
      </c>
      <c r="E9" s="174">
        <v>19499.638999999999</v>
      </c>
      <c r="F9" s="96">
        <f t="shared" si="1"/>
        <v>4.3061597586801064</v>
      </c>
      <c r="G9" s="175">
        <v>6.604124123019</v>
      </c>
      <c r="H9" s="174">
        <v>198.042</v>
      </c>
      <c r="I9" s="176">
        <v>3.21658826807196</v>
      </c>
      <c r="L9" s="31" t="s">
        <v>87</v>
      </c>
      <c r="M9" s="172">
        <v>76.703000000000003</v>
      </c>
      <c r="N9" s="96">
        <f t="shared" si="2"/>
        <v>4.0635112025615543</v>
      </c>
      <c r="O9" s="173">
        <v>6.0774245334110697</v>
      </c>
      <c r="P9" s="174">
        <v>13458.401</v>
      </c>
      <c r="Q9" s="96">
        <f t="shared" si="3"/>
        <v>3.9813752920117009</v>
      </c>
      <c r="R9" s="175">
        <v>7.3030068616488997</v>
      </c>
      <c r="S9" s="174">
        <v>175.46100000000001</v>
      </c>
      <c r="T9" s="176">
        <v>3.8751156599960801</v>
      </c>
    </row>
    <row r="10" spans="1:20" ht="15.75" customHeight="1">
      <c r="A10" s="31" t="s">
        <v>88</v>
      </c>
      <c r="B10" s="172">
        <v>228.608</v>
      </c>
      <c r="C10" s="96">
        <f t="shared" si="0"/>
        <v>9.7255293017050555</v>
      </c>
      <c r="D10" s="173">
        <v>3.6013325274069898</v>
      </c>
      <c r="E10" s="174">
        <v>31911.817999999999</v>
      </c>
      <c r="F10" s="96">
        <f t="shared" si="1"/>
        <v>7.0471759245349856</v>
      </c>
      <c r="G10" s="175">
        <v>4.0251287808214</v>
      </c>
      <c r="H10" s="174">
        <v>139.59200000000001</v>
      </c>
      <c r="I10" s="176">
        <v>2.1201755240012301</v>
      </c>
      <c r="L10" s="31" t="s">
        <v>88</v>
      </c>
      <c r="M10" s="172">
        <v>217.14</v>
      </c>
      <c r="N10" s="96">
        <f t="shared" si="2"/>
        <v>11.503472126568919</v>
      </c>
      <c r="O10" s="173">
        <v>3.7160406294760899</v>
      </c>
      <c r="P10" s="174">
        <v>29549.768</v>
      </c>
      <c r="Q10" s="96">
        <f t="shared" si="3"/>
        <v>8.7416563230563593</v>
      </c>
      <c r="R10" s="175">
        <v>4.1646691120457699</v>
      </c>
      <c r="S10" s="174">
        <v>136.08600000000001</v>
      </c>
      <c r="T10" s="176">
        <v>2.1900547424898802</v>
      </c>
    </row>
    <row r="11" spans="1:20" ht="15.75" customHeight="1">
      <c r="A11" s="44" t="s">
        <v>89</v>
      </c>
      <c r="B11" s="177">
        <v>36.415999999999997</v>
      </c>
      <c r="C11" s="96">
        <f t="shared" si="0"/>
        <v>1.5492234525952342</v>
      </c>
      <c r="D11" s="178">
        <v>7.54504274300671</v>
      </c>
      <c r="E11" s="179">
        <v>6352.116</v>
      </c>
      <c r="F11" s="96">
        <f t="shared" si="1"/>
        <v>1.4027555228929132</v>
      </c>
      <c r="G11" s="180">
        <v>9.1008017653383693</v>
      </c>
      <c r="H11" s="179">
        <v>174.43299999999999</v>
      </c>
      <c r="I11" s="181">
        <v>4.48179104561875</v>
      </c>
      <c r="L11" s="44" t="s">
        <v>89</v>
      </c>
      <c r="M11" s="177">
        <v>30.109000000000002</v>
      </c>
      <c r="N11" s="96">
        <f t="shared" si="2"/>
        <v>1.5950909194937073</v>
      </c>
      <c r="O11" s="178">
        <v>7.8961664711324904</v>
      </c>
      <c r="P11" s="179">
        <v>4815</v>
      </c>
      <c r="Q11" s="96">
        <f t="shared" si="3"/>
        <v>1.4244130510776385</v>
      </c>
      <c r="R11" s="180">
        <v>9.6207546772344994</v>
      </c>
      <c r="S11" s="179">
        <v>159.92099999999999</v>
      </c>
      <c r="T11" s="181">
        <v>5.3290673166859897</v>
      </c>
    </row>
    <row r="12" spans="1:20" ht="15.75" customHeight="1">
      <c r="A12" s="182" t="s">
        <v>40</v>
      </c>
      <c r="B12" s="183">
        <v>2350.5970000000002</v>
      </c>
      <c r="C12" s="184">
        <f>SUM(C5:C11)</f>
        <v>99.999999999999972</v>
      </c>
      <c r="D12" s="190">
        <v>1.2066895874636001</v>
      </c>
      <c r="E12" s="185">
        <v>452831.29499999998</v>
      </c>
      <c r="F12" s="184">
        <f>SUM(F5:F11)</f>
        <v>99.999999779167226</v>
      </c>
      <c r="G12" s="187">
        <v>1.5371614579586199</v>
      </c>
      <c r="H12" s="186">
        <v>192.64500000000001</v>
      </c>
      <c r="I12" s="188">
        <v>0.86460327166661999</v>
      </c>
      <c r="L12" s="182" t="s">
        <v>40</v>
      </c>
      <c r="M12" s="183">
        <v>1887.604</v>
      </c>
      <c r="N12" s="184">
        <f>SUM(N5:N11)</f>
        <v>99.999947022786557</v>
      </c>
      <c r="O12" s="190">
        <v>1.47788657025488</v>
      </c>
      <c r="P12" s="185">
        <v>338033.97100000002</v>
      </c>
      <c r="Q12" s="184">
        <f>SUM(Q5:Q11)</f>
        <v>100.00000029582824</v>
      </c>
      <c r="R12" s="187">
        <v>1.6865044372215101</v>
      </c>
      <c r="S12" s="186">
        <v>179.08099999999999</v>
      </c>
      <c r="T12" s="188">
        <v>0.88518526557338895</v>
      </c>
    </row>
    <row r="13" spans="1:20" ht="6.75" customHeight="1"/>
    <row r="14" spans="1:20" ht="18" customHeight="1">
      <c r="A14" s="682" t="s">
        <v>90</v>
      </c>
      <c r="B14" s="683"/>
      <c r="C14" s="683"/>
      <c r="D14" s="683"/>
      <c r="E14" s="683"/>
      <c r="F14" s="683"/>
      <c r="G14" s="683"/>
      <c r="H14" s="683"/>
      <c r="I14" s="684"/>
      <c r="L14" s="682" t="s">
        <v>90</v>
      </c>
      <c r="M14" s="683"/>
      <c r="N14" s="683"/>
      <c r="O14" s="683"/>
      <c r="P14" s="683"/>
      <c r="Q14" s="683"/>
      <c r="R14" s="683"/>
      <c r="S14" s="683"/>
      <c r="T14" s="684"/>
    </row>
    <row r="15" spans="1:20" ht="17.25" customHeight="1">
      <c r="A15" s="685" t="s">
        <v>77</v>
      </c>
      <c r="B15" s="626" t="s">
        <v>78</v>
      </c>
      <c r="C15" s="627"/>
      <c r="D15" s="677" t="s">
        <v>405</v>
      </c>
      <c r="E15" s="626" t="s">
        <v>79</v>
      </c>
      <c r="F15" s="627"/>
      <c r="G15" s="677" t="s">
        <v>405</v>
      </c>
      <c r="H15" s="164" t="s">
        <v>80</v>
      </c>
      <c r="I15" s="680" t="s">
        <v>232</v>
      </c>
      <c r="L15" s="685" t="s">
        <v>77</v>
      </c>
      <c r="M15" s="626" t="s">
        <v>78</v>
      </c>
      <c r="N15" s="627"/>
      <c r="O15" s="677" t="s">
        <v>405</v>
      </c>
      <c r="P15" s="626" t="s">
        <v>79</v>
      </c>
      <c r="Q15" s="627"/>
      <c r="R15" s="677" t="s">
        <v>405</v>
      </c>
      <c r="S15" s="164" t="s">
        <v>80</v>
      </c>
      <c r="T15" s="680" t="s">
        <v>232</v>
      </c>
    </row>
    <row r="16" spans="1:20" ht="15.75" customHeight="1">
      <c r="A16" s="686"/>
      <c r="B16" s="86" t="s">
        <v>23</v>
      </c>
      <c r="C16" s="165" t="s">
        <v>24</v>
      </c>
      <c r="D16" s="678"/>
      <c r="E16" s="166" t="s">
        <v>81</v>
      </c>
      <c r="F16" s="165" t="s">
        <v>24</v>
      </c>
      <c r="G16" s="678"/>
      <c r="H16" s="86" t="s">
        <v>82</v>
      </c>
      <c r="I16" s="681"/>
      <c r="L16" s="686"/>
      <c r="M16" s="86" t="s">
        <v>23</v>
      </c>
      <c r="N16" s="165" t="s">
        <v>24</v>
      </c>
      <c r="O16" s="678"/>
      <c r="P16" s="166" t="s">
        <v>81</v>
      </c>
      <c r="Q16" s="165" t="s">
        <v>24</v>
      </c>
      <c r="R16" s="678"/>
      <c r="S16" s="86" t="s">
        <v>82</v>
      </c>
      <c r="T16" s="681"/>
    </row>
    <row r="17" spans="1:20" ht="15.75" customHeight="1">
      <c r="A17" s="16" t="s">
        <v>83</v>
      </c>
      <c r="B17" s="167">
        <v>442.803</v>
      </c>
      <c r="C17" s="96">
        <f>B17/$B$24*100</f>
        <v>40.706213079218465</v>
      </c>
      <c r="D17" s="168">
        <v>3.6569288924058898</v>
      </c>
      <c r="E17" s="169">
        <v>99631.561000000002</v>
      </c>
      <c r="F17" s="96">
        <f>E17/$E$24*100</f>
        <v>42.883276090817155</v>
      </c>
      <c r="G17" s="170">
        <v>3.9058648321765501</v>
      </c>
      <c r="H17" s="169">
        <v>225.00200000000001</v>
      </c>
      <c r="I17" s="171">
        <v>1.6691453587637299</v>
      </c>
      <c r="L17" s="16" t="s">
        <v>83</v>
      </c>
      <c r="M17" s="167">
        <v>248.21600000000001</v>
      </c>
      <c r="N17" s="96">
        <f>M17/$M$24*100</f>
        <v>35.780584878271689</v>
      </c>
      <c r="O17" s="168">
        <v>4.6454628925576298</v>
      </c>
      <c r="P17" s="169">
        <v>54117.694000000003</v>
      </c>
      <c r="Q17" s="96">
        <f>P17/$P$24*100</f>
        <v>40.54298054457837</v>
      </c>
      <c r="R17" s="170">
        <v>4.8601770607527897</v>
      </c>
      <c r="S17" s="169">
        <v>218.02699999999999</v>
      </c>
      <c r="T17" s="171">
        <v>2.1241459656133999</v>
      </c>
    </row>
    <row r="18" spans="1:20" ht="15.75" customHeight="1">
      <c r="A18" s="31" t="s">
        <v>84</v>
      </c>
      <c r="B18" s="172">
        <v>226.25399999999999</v>
      </c>
      <c r="C18" s="96">
        <f t="shared" ref="C18:C23" si="4">B18/$B$24*100</f>
        <v>20.799189558393898</v>
      </c>
      <c r="D18" s="173">
        <v>4.4058709662042199</v>
      </c>
      <c r="E18" s="174">
        <v>45294.830999999998</v>
      </c>
      <c r="F18" s="96">
        <f t="shared" ref="F18:F23" si="5">E18/$E$24*100</f>
        <v>19.495737332268671</v>
      </c>
      <c r="G18" s="175">
        <v>4.6803842614505999</v>
      </c>
      <c r="H18" s="174">
        <v>200.19499999999999</v>
      </c>
      <c r="I18" s="176">
        <v>2.1954431370357499</v>
      </c>
      <c r="L18" s="31" t="s">
        <v>84</v>
      </c>
      <c r="M18" s="172">
        <v>166.893</v>
      </c>
      <c r="N18" s="96">
        <f t="shared" ref="N18:N23" si="6">M18/$M$24*100</f>
        <v>24.057793019343624</v>
      </c>
      <c r="O18" s="173">
        <v>5.2914379666478597</v>
      </c>
      <c r="P18" s="174">
        <v>28810.352999999999</v>
      </c>
      <c r="Q18" s="96">
        <f t="shared" ref="Q18:Q23" si="7">P18/$P$24*100</f>
        <v>21.583653973900567</v>
      </c>
      <c r="R18" s="175">
        <v>5.7356898749683802</v>
      </c>
      <c r="S18" s="174">
        <v>172.62799999999999</v>
      </c>
      <c r="T18" s="176">
        <v>2.7314315736542101</v>
      </c>
    </row>
    <row r="19" spans="1:20" ht="15.75" customHeight="1">
      <c r="A19" s="31" t="s">
        <v>85</v>
      </c>
      <c r="B19" s="172">
        <v>282.56599999999997</v>
      </c>
      <c r="C19" s="96">
        <f t="shared" si="4"/>
        <v>25.975866931665877</v>
      </c>
      <c r="D19" s="173">
        <v>3.75965858494658</v>
      </c>
      <c r="E19" s="174">
        <v>53480.874000000003</v>
      </c>
      <c r="F19" s="96">
        <f t="shared" si="5"/>
        <v>23.019162425049274</v>
      </c>
      <c r="G19" s="175">
        <v>4.1608224210544096</v>
      </c>
      <c r="H19" s="174">
        <v>189.268</v>
      </c>
      <c r="I19" s="176">
        <v>1.9241165645017</v>
      </c>
      <c r="L19" s="31" t="s">
        <v>85</v>
      </c>
      <c r="M19" s="172">
        <v>191.76300000000001</v>
      </c>
      <c r="N19" s="96">
        <f t="shared" si="6"/>
        <v>27.642828415621935</v>
      </c>
      <c r="O19" s="173">
        <v>4.7515491844939</v>
      </c>
      <c r="P19" s="174">
        <v>33003.762000000002</v>
      </c>
      <c r="Q19" s="96">
        <f t="shared" si="7"/>
        <v>24.72520134845167</v>
      </c>
      <c r="R19" s="175">
        <v>5.1763049924180198</v>
      </c>
      <c r="S19" s="174">
        <v>172.107</v>
      </c>
      <c r="T19" s="176">
        <v>2.20188720239803</v>
      </c>
    </row>
    <row r="20" spans="1:20" ht="15.75" customHeight="1">
      <c r="A20" s="31" t="s">
        <v>86</v>
      </c>
      <c r="B20" s="172">
        <v>56.62</v>
      </c>
      <c r="C20" s="96">
        <f t="shared" si="4"/>
        <v>5.204991349528683</v>
      </c>
      <c r="D20" s="173">
        <v>7.22346736124502</v>
      </c>
      <c r="E20" s="174">
        <v>17443.124</v>
      </c>
      <c r="F20" s="96">
        <f t="shared" si="5"/>
        <v>7.5078448522788763</v>
      </c>
      <c r="G20" s="175">
        <v>9.1626279523218201</v>
      </c>
      <c r="H20" s="174">
        <v>308.07299999999998</v>
      </c>
      <c r="I20" s="176">
        <v>4.4268610606438203</v>
      </c>
      <c r="L20" s="31" t="s">
        <v>86</v>
      </c>
      <c r="M20" s="172">
        <v>34.222000000000001</v>
      </c>
      <c r="N20" s="96">
        <f t="shared" si="6"/>
        <v>4.9331355581598837</v>
      </c>
      <c r="O20" s="173">
        <v>8.2769657720162204</v>
      </c>
      <c r="P20" s="174">
        <v>8074.2489999999998</v>
      </c>
      <c r="Q20" s="96">
        <f t="shared" si="7"/>
        <v>6.0489295814984523</v>
      </c>
      <c r="R20" s="175">
        <v>10.9999095843622</v>
      </c>
      <c r="S20" s="174">
        <v>235.93899999999999</v>
      </c>
      <c r="T20" s="176">
        <v>6.30827012786109</v>
      </c>
    </row>
    <row r="21" spans="1:20" ht="15.75" customHeight="1">
      <c r="A21" s="31" t="s">
        <v>87</v>
      </c>
      <c r="B21" s="172">
        <v>39.031999999999996</v>
      </c>
      <c r="C21" s="96">
        <f t="shared" si="4"/>
        <v>3.5881529910774201</v>
      </c>
      <c r="D21" s="173">
        <v>8.7879356712476309</v>
      </c>
      <c r="E21" s="174">
        <v>9048.33</v>
      </c>
      <c r="F21" s="96">
        <f t="shared" si="5"/>
        <v>3.8945694482376272</v>
      </c>
      <c r="G21" s="175">
        <v>9.3335433970014208</v>
      </c>
      <c r="H21" s="174">
        <v>231.81899999999999</v>
      </c>
      <c r="I21" s="176">
        <v>4.3530070476873801</v>
      </c>
      <c r="L21" s="31" t="s">
        <v>87</v>
      </c>
      <c r="M21" s="172">
        <v>22.667000000000002</v>
      </c>
      <c r="N21" s="96">
        <f t="shared" si="6"/>
        <v>3.2674707409505608</v>
      </c>
      <c r="O21" s="173">
        <v>11.2947721555201</v>
      </c>
      <c r="P21" s="174">
        <v>4432.643</v>
      </c>
      <c r="Q21" s="96">
        <f t="shared" si="7"/>
        <v>3.3207726646678899</v>
      </c>
      <c r="R21" s="175">
        <v>11.556659932361301</v>
      </c>
      <c r="S21" s="174">
        <v>195.55600000000001</v>
      </c>
      <c r="T21" s="176">
        <v>6.1951660612767796</v>
      </c>
    </row>
    <row r="22" spans="1:20" ht="15.75" customHeight="1">
      <c r="A22" s="31" t="s">
        <v>88</v>
      </c>
      <c r="B22" s="172">
        <v>33.338999999999999</v>
      </c>
      <c r="C22" s="96">
        <f t="shared" si="4"/>
        <v>3.0648040728000132</v>
      </c>
      <c r="D22" s="173">
        <v>8.3537965120618995</v>
      </c>
      <c r="E22" s="174">
        <v>6042.1210000000001</v>
      </c>
      <c r="F22" s="96">
        <f t="shared" si="5"/>
        <v>2.6006412066265252</v>
      </c>
      <c r="G22" s="175">
        <v>9.2146967860174804</v>
      </c>
      <c r="H22" s="174">
        <v>181.23500000000001</v>
      </c>
      <c r="I22" s="176">
        <v>3.8091692546449698</v>
      </c>
      <c r="L22" s="31" t="s">
        <v>88</v>
      </c>
      <c r="M22" s="172">
        <v>26.2</v>
      </c>
      <c r="N22" s="96">
        <f t="shared" si="6"/>
        <v>3.7767562276836233</v>
      </c>
      <c r="O22" s="173">
        <v>9.3404960534341903</v>
      </c>
      <c r="P22" s="174">
        <v>4440.0230000000001</v>
      </c>
      <c r="Q22" s="96">
        <f t="shared" si="7"/>
        <v>3.3263014885017173</v>
      </c>
      <c r="R22" s="175">
        <v>10.5248497916087</v>
      </c>
      <c r="S22" s="174">
        <v>169.46799999999999</v>
      </c>
      <c r="T22" s="176">
        <v>4.6140258517403296</v>
      </c>
    </row>
    <row r="23" spans="1:20" ht="15.75" customHeight="1">
      <c r="A23" s="44" t="s">
        <v>89</v>
      </c>
      <c r="B23" s="177">
        <v>7.1890000000000001</v>
      </c>
      <c r="C23" s="96">
        <f t="shared" si="4"/>
        <v>0.66087394580999115</v>
      </c>
      <c r="D23" s="178">
        <v>16.531515215546801</v>
      </c>
      <c r="E23" s="179">
        <v>1391.1310000000001</v>
      </c>
      <c r="F23" s="96">
        <f t="shared" si="5"/>
        <v>0.59876864472187241</v>
      </c>
      <c r="G23" s="180">
        <v>19.805257009472001</v>
      </c>
      <c r="H23" s="179">
        <v>193.51</v>
      </c>
      <c r="I23" s="181">
        <v>9.1286698194794909</v>
      </c>
      <c r="L23" s="44" t="s">
        <v>89</v>
      </c>
      <c r="M23" s="177">
        <v>3.7570000000000001</v>
      </c>
      <c r="N23" s="96">
        <f t="shared" si="6"/>
        <v>0.54157531096974709</v>
      </c>
      <c r="O23" s="178">
        <v>21.3878006553057</v>
      </c>
      <c r="P23" s="179">
        <v>603.55399999999997</v>
      </c>
      <c r="Q23" s="96">
        <f t="shared" si="7"/>
        <v>0.4521603984013518</v>
      </c>
      <c r="R23" s="180">
        <v>28.2168962377859</v>
      </c>
      <c r="S23" s="179">
        <v>160.66</v>
      </c>
      <c r="T23" s="181">
        <v>16.403134183530899</v>
      </c>
    </row>
    <row r="24" spans="1:20" ht="15.75" customHeight="1">
      <c r="A24" s="182" t="s">
        <v>40</v>
      </c>
      <c r="B24" s="183">
        <v>1087.8019999999999</v>
      </c>
      <c r="C24" s="184">
        <f>SUM(C17:C23)</f>
        <v>100.00009192849436</v>
      </c>
      <c r="D24" s="190">
        <v>2.4694212581229298</v>
      </c>
      <c r="E24" s="185">
        <v>232331.97200000001</v>
      </c>
      <c r="F24" s="184">
        <f>SUM(F17:F23)</f>
        <v>100</v>
      </c>
      <c r="G24" s="187">
        <v>2.7896467152250599</v>
      </c>
      <c r="H24" s="186">
        <v>213.57900000000001</v>
      </c>
      <c r="I24" s="188">
        <v>1.16010801805015</v>
      </c>
      <c r="L24" s="182" t="s">
        <v>40</v>
      </c>
      <c r="M24" s="183">
        <v>693.71699999999998</v>
      </c>
      <c r="N24" s="184">
        <f>SUM(N17:N23)</f>
        <v>100.00014415100107</v>
      </c>
      <c r="O24" s="190">
        <v>3.1835761407595</v>
      </c>
      <c r="P24" s="185">
        <v>133482.27799999999</v>
      </c>
      <c r="Q24" s="184">
        <f>SUM(Q17:Q23)</f>
        <v>100</v>
      </c>
      <c r="R24" s="187">
        <v>3.3994830799281002</v>
      </c>
      <c r="S24" s="186">
        <v>192.416</v>
      </c>
      <c r="T24" s="188">
        <v>1.3155523243720599</v>
      </c>
    </row>
    <row r="25" spans="1:20" ht="6.75" customHeight="1"/>
    <row r="26" spans="1:20" ht="18" customHeight="1">
      <c r="A26" s="682" t="s">
        <v>91</v>
      </c>
      <c r="B26" s="683"/>
      <c r="C26" s="683"/>
      <c r="D26" s="683"/>
      <c r="E26" s="683"/>
      <c r="F26" s="683"/>
      <c r="G26" s="683"/>
      <c r="H26" s="683"/>
      <c r="I26" s="684"/>
      <c r="L26" s="682" t="s">
        <v>91</v>
      </c>
      <c r="M26" s="683"/>
      <c r="N26" s="683"/>
      <c r="O26" s="683"/>
      <c r="P26" s="683"/>
      <c r="Q26" s="683"/>
      <c r="R26" s="683"/>
      <c r="S26" s="683"/>
      <c r="T26" s="684"/>
    </row>
    <row r="27" spans="1:20" ht="17.25" customHeight="1">
      <c r="A27" s="685" t="s">
        <v>77</v>
      </c>
      <c r="B27" s="626" t="s">
        <v>78</v>
      </c>
      <c r="C27" s="627"/>
      <c r="D27" s="677" t="s">
        <v>405</v>
      </c>
      <c r="E27" s="626" t="s">
        <v>79</v>
      </c>
      <c r="F27" s="627"/>
      <c r="G27" s="677" t="s">
        <v>405</v>
      </c>
      <c r="H27" s="164" t="s">
        <v>80</v>
      </c>
      <c r="I27" s="680" t="s">
        <v>232</v>
      </c>
      <c r="L27" s="685" t="s">
        <v>77</v>
      </c>
      <c r="M27" s="626" t="s">
        <v>78</v>
      </c>
      <c r="N27" s="627"/>
      <c r="O27" s="677" t="s">
        <v>405</v>
      </c>
      <c r="P27" s="626" t="s">
        <v>79</v>
      </c>
      <c r="Q27" s="627"/>
      <c r="R27" s="677" t="s">
        <v>405</v>
      </c>
      <c r="S27" s="164" t="s">
        <v>80</v>
      </c>
      <c r="T27" s="680" t="s">
        <v>232</v>
      </c>
    </row>
    <row r="28" spans="1:20" ht="18.75" customHeight="1">
      <c r="A28" s="686"/>
      <c r="B28" s="86" t="s">
        <v>23</v>
      </c>
      <c r="C28" s="165" t="s">
        <v>24</v>
      </c>
      <c r="D28" s="678"/>
      <c r="E28" s="166" t="s">
        <v>81</v>
      </c>
      <c r="F28" s="165" t="s">
        <v>24</v>
      </c>
      <c r="G28" s="678"/>
      <c r="H28" s="86" t="s">
        <v>82</v>
      </c>
      <c r="I28" s="681"/>
      <c r="L28" s="686"/>
      <c r="M28" s="86" t="s">
        <v>23</v>
      </c>
      <c r="N28" s="165" t="s">
        <v>24</v>
      </c>
      <c r="O28" s="678"/>
      <c r="P28" s="166" t="s">
        <v>81</v>
      </c>
      <c r="Q28" s="165" t="s">
        <v>24</v>
      </c>
      <c r="R28" s="678"/>
      <c r="S28" s="86" t="s">
        <v>82</v>
      </c>
      <c r="T28" s="681"/>
    </row>
    <row r="29" spans="1:20" ht="14.25" customHeight="1">
      <c r="A29" s="16" t="s">
        <v>83</v>
      </c>
      <c r="B29" s="167">
        <v>252.458</v>
      </c>
      <c r="C29" s="96">
        <f>B29/$B$36*100</f>
        <v>19.992001868870243</v>
      </c>
      <c r="D29" s="168">
        <v>3.7479939651926402</v>
      </c>
      <c r="E29" s="169">
        <v>57628.283000000003</v>
      </c>
      <c r="F29" s="96">
        <f>E29/$E$36*100</f>
        <v>26.135355980208612</v>
      </c>
      <c r="G29" s="170">
        <v>4.1154701925226798</v>
      </c>
      <c r="H29" s="169">
        <v>228.26900000000001</v>
      </c>
      <c r="I29" s="171">
        <v>1.80911783518355</v>
      </c>
      <c r="L29" s="16" t="s">
        <v>83</v>
      </c>
      <c r="M29" s="167">
        <v>230.43299999999999</v>
      </c>
      <c r="N29" s="96">
        <f>M29/$M$36*100</f>
        <v>19.301072882106933</v>
      </c>
      <c r="O29" s="168">
        <v>3.8362506676372701</v>
      </c>
      <c r="P29" s="169">
        <v>52496.245999999999</v>
      </c>
      <c r="Q29" s="96">
        <f>P29/$P$36*100</f>
        <v>25.664048521641675</v>
      </c>
      <c r="R29" s="170">
        <v>4.2115805286105701</v>
      </c>
      <c r="S29" s="169">
        <v>227.815</v>
      </c>
      <c r="T29" s="171">
        <v>1.8701607556522</v>
      </c>
    </row>
    <row r="30" spans="1:20" ht="14.25" customHeight="1">
      <c r="A30" s="31" t="s">
        <v>84</v>
      </c>
      <c r="B30" s="172">
        <v>205.547</v>
      </c>
      <c r="C30" s="97">
        <f t="shared" ref="C30:C35" si="8">B30/$B$36*100</f>
        <v>16.277147122058608</v>
      </c>
      <c r="D30" s="173">
        <v>3.60427772444802</v>
      </c>
      <c r="E30" s="174">
        <v>37545.981</v>
      </c>
      <c r="F30" s="96">
        <f t="shared" ref="F30:F35" si="9">E30/$E$36*100</f>
        <v>17.027708062396183</v>
      </c>
      <c r="G30" s="175">
        <v>4.2840003840780296</v>
      </c>
      <c r="H30" s="174">
        <v>182.66399999999999</v>
      </c>
      <c r="I30" s="176">
        <v>2.55026295607394</v>
      </c>
      <c r="L30" s="31" t="s">
        <v>84</v>
      </c>
      <c r="M30" s="172">
        <v>194.46700000000001</v>
      </c>
      <c r="N30" s="97">
        <f t="shared" ref="N30:N35" si="10">M30/$M$36*100</f>
        <v>16.28855997259372</v>
      </c>
      <c r="O30" s="173">
        <v>3.6851934590970399</v>
      </c>
      <c r="P30" s="174">
        <v>34406.341999999997</v>
      </c>
      <c r="Q30" s="96">
        <f t="shared" ref="Q30:Q35" si="11">P30/$P$36*100</f>
        <v>16.820365222690359</v>
      </c>
      <c r="R30" s="175">
        <v>4.3716646505207404</v>
      </c>
      <c r="S30" s="174">
        <v>176.92699999999999</v>
      </c>
      <c r="T30" s="176">
        <v>2.6473778425077099</v>
      </c>
    </row>
    <row r="31" spans="1:20" ht="14.25" customHeight="1">
      <c r="A31" s="31" t="s">
        <v>85</v>
      </c>
      <c r="B31" s="172">
        <v>418.94</v>
      </c>
      <c r="C31" s="97">
        <f t="shared" si="8"/>
        <v>33.175614410890127</v>
      </c>
      <c r="D31" s="173">
        <v>2.7871258671471502</v>
      </c>
      <c r="E31" s="174">
        <v>66952.460000000006</v>
      </c>
      <c r="F31" s="96">
        <f t="shared" si="9"/>
        <v>30.36402066413601</v>
      </c>
      <c r="G31" s="175">
        <v>3.16833514051828</v>
      </c>
      <c r="H31" s="174">
        <v>159.81399999999999</v>
      </c>
      <c r="I31" s="176">
        <v>1.7060317072173401</v>
      </c>
      <c r="L31" s="31" t="s">
        <v>85</v>
      </c>
      <c r="M31" s="172">
        <v>401.685</v>
      </c>
      <c r="N31" s="97">
        <f t="shared" si="10"/>
        <v>33.645143970911825</v>
      </c>
      <c r="O31" s="173">
        <v>2.8279376876984101</v>
      </c>
      <c r="P31" s="174">
        <v>63900.555</v>
      </c>
      <c r="Q31" s="96">
        <f t="shared" si="11"/>
        <v>31.239318409164586</v>
      </c>
      <c r="R31" s="175">
        <v>3.2400402711156402</v>
      </c>
      <c r="S31" s="174">
        <v>159.08099999999999</v>
      </c>
      <c r="T31" s="176">
        <v>1.74780612915911</v>
      </c>
    </row>
    <row r="32" spans="1:20" ht="14.25" customHeight="1">
      <c r="A32" s="31" t="s">
        <v>86</v>
      </c>
      <c r="B32" s="172">
        <v>101.923</v>
      </c>
      <c r="C32" s="97">
        <f t="shared" si="8"/>
        <v>8.0712229617633895</v>
      </c>
      <c r="D32" s="173">
        <v>4.8063834086341197</v>
      </c>
      <c r="E32" s="174">
        <v>17090.609</v>
      </c>
      <c r="F32" s="96">
        <f t="shared" si="9"/>
        <v>7.7508668813463881</v>
      </c>
      <c r="G32" s="175">
        <v>6.6492665116806897</v>
      </c>
      <c r="H32" s="174">
        <v>167.68100000000001</v>
      </c>
      <c r="I32" s="176">
        <v>4.5421438111040704</v>
      </c>
      <c r="L32" s="31" t="s">
        <v>86</v>
      </c>
      <c r="M32" s="172">
        <v>95.974000000000004</v>
      </c>
      <c r="N32" s="97">
        <f t="shared" si="10"/>
        <v>8.0387842400495195</v>
      </c>
      <c r="O32" s="173">
        <v>4.8316536577939697</v>
      </c>
      <c r="P32" s="174">
        <v>15401.6</v>
      </c>
      <c r="Q32" s="96">
        <f t="shared" si="11"/>
        <v>7.5294414330296391</v>
      </c>
      <c r="R32" s="175">
        <v>6.7504737865358502</v>
      </c>
      <c r="S32" s="174">
        <v>160.477</v>
      </c>
      <c r="T32" s="176">
        <v>4.6812555778723102</v>
      </c>
    </row>
    <row r="33" spans="1:20" ht="14.25" customHeight="1">
      <c r="A33" s="31" t="s">
        <v>87</v>
      </c>
      <c r="B33" s="172">
        <v>59.43</v>
      </c>
      <c r="C33" s="97">
        <f t="shared" si="8"/>
        <v>4.7062270598157259</v>
      </c>
      <c r="D33" s="173">
        <v>6.8295600322927399</v>
      </c>
      <c r="E33" s="174">
        <v>10451.308999999999</v>
      </c>
      <c r="F33" s="96">
        <f t="shared" si="9"/>
        <v>4.7398372284344834</v>
      </c>
      <c r="G33" s="175">
        <v>8.2823995586997601</v>
      </c>
      <c r="H33" s="174">
        <v>175.858</v>
      </c>
      <c r="I33" s="176">
        <v>4.3248954187201702</v>
      </c>
      <c r="L33" s="31" t="s">
        <v>87</v>
      </c>
      <c r="M33" s="172">
        <v>54.036000000000001</v>
      </c>
      <c r="N33" s="97">
        <f t="shared" si="10"/>
        <v>4.5260564860828545</v>
      </c>
      <c r="O33" s="173">
        <v>7.0206714112348498</v>
      </c>
      <c r="P33" s="174">
        <v>9025.759</v>
      </c>
      <c r="Q33" s="96">
        <f t="shared" si="11"/>
        <v>4.4124586912489718</v>
      </c>
      <c r="R33" s="175">
        <v>8.5550672724167107</v>
      </c>
      <c r="S33" s="174">
        <v>167.03100000000001</v>
      </c>
      <c r="T33" s="176">
        <v>4.7021677276075398</v>
      </c>
    </row>
    <row r="34" spans="1:20" ht="14.25" customHeight="1">
      <c r="A34" s="31" t="s">
        <v>88</v>
      </c>
      <c r="B34" s="172">
        <v>195.26900000000001</v>
      </c>
      <c r="C34" s="97">
        <f t="shared" si="8"/>
        <v>15.463238292834545</v>
      </c>
      <c r="D34" s="173">
        <v>3.9380436579828602</v>
      </c>
      <c r="E34" s="174">
        <v>25869.696</v>
      </c>
      <c r="F34" s="96">
        <f t="shared" si="9"/>
        <v>11.73232445706874</v>
      </c>
      <c r="G34" s="175">
        <v>4.4251322256100503</v>
      </c>
      <c r="H34" s="174">
        <v>132.482</v>
      </c>
      <c r="I34" s="176">
        <v>2.4132954012575301</v>
      </c>
      <c r="L34" s="31" t="s">
        <v>88</v>
      </c>
      <c r="M34" s="172">
        <v>190.94</v>
      </c>
      <c r="N34" s="97">
        <f t="shared" si="10"/>
        <v>15.99313837909283</v>
      </c>
      <c r="O34" s="173">
        <v>3.98432939899181</v>
      </c>
      <c r="P34" s="174">
        <v>25109.744999999999</v>
      </c>
      <c r="Q34" s="96">
        <f t="shared" si="11"/>
        <v>12.275500881454446</v>
      </c>
      <c r="R34" s="175">
        <v>4.4817542177860297</v>
      </c>
      <c r="S34" s="174">
        <v>131.506</v>
      </c>
      <c r="T34" s="176">
        <v>2.4504962578146001</v>
      </c>
    </row>
    <row r="35" spans="1:20" ht="14.25" customHeight="1">
      <c r="A35" s="44" t="s">
        <v>89</v>
      </c>
      <c r="B35" s="177">
        <v>29.227</v>
      </c>
      <c r="C35" s="99">
        <f t="shared" si="8"/>
        <v>2.3144690943502311</v>
      </c>
      <c r="D35" s="178">
        <v>8.2055394562674699</v>
      </c>
      <c r="E35" s="179">
        <v>4960.9849999999997</v>
      </c>
      <c r="F35" s="96">
        <f t="shared" si="9"/>
        <v>2.2498867264095863</v>
      </c>
      <c r="G35" s="180">
        <v>9.8977864848700108</v>
      </c>
      <c r="H35" s="179">
        <v>169.74100000000001</v>
      </c>
      <c r="I35" s="181">
        <v>5.2112955422826799</v>
      </c>
      <c r="L35" s="44" t="s">
        <v>89</v>
      </c>
      <c r="M35" s="177">
        <v>26.352</v>
      </c>
      <c r="N35" s="99">
        <f t="shared" si="10"/>
        <v>2.2072440691623245</v>
      </c>
      <c r="O35" s="178">
        <v>8.4244389035572809</v>
      </c>
      <c r="P35" s="179">
        <v>4211.4470000000001</v>
      </c>
      <c r="Q35" s="96">
        <f t="shared" si="11"/>
        <v>2.0588668407703339</v>
      </c>
      <c r="R35" s="180">
        <v>10.196601333697</v>
      </c>
      <c r="S35" s="179">
        <v>159.816</v>
      </c>
      <c r="T35" s="181">
        <v>5.7216069171658397</v>
      </c>
    </row>
    <row r="36" spans="1:20" ht="14.25" customHeight="1">
      <c r="A36" s="182" t="s">
        <v>40</v>
      </c>
      <c r="B36" s="183">
        <v>1262.7950000000001</v>
      </c>
      <c r="C36" s="184">
        <f>SUM(C29:C35)</f>
        <v>99.999920810582893</v>
      </c>
      <c r="D36" s="190">
        <v>1.8151302727427501</v>
      </c>
      <c r="E36" s="185">
        <v>220499.323</v>
      </c>
      <c r="F36" s="184">
        <f>SUM(F29:F35)</f>
        <v>100</v>
      </c>
      <c r="G36" s="187">
        <v>2.0780368474386401</v>
      </c>
      <c r="H36" s="186">
        <v>174.61199999999999</v>
      </c>
      <c r="I36" s="188">
        <v>1.11506612918293</v>
      </c>
      <c r="L36" s="182" t="s">
        <v>40</v>
      </c>
      <c r="M36" s="183">
        <v>1193.8869999999999</v>
      </c>
      <c r="N36" s="184">
        <f>SUM(N29:N35)</f>
        <v>100</v>
      </c>
      <c r="O36" s="190">
        <v>1.86574054478694</v>
      </c>
      <c r="P36" s="185">
        <v>204551.69399999999</v>
      </c>
      <c r="Q36" s="184">
        <f>SUM(Q29:Q35)</f>
        <v>100.00000000000001</v>
      </c>
      <c r="R36" s="187">
        <v>2.1111228842405598</v>
      </c>
      <c r="S36" s="186">
        <v>171.333</v>
      </c>
      <c r="T36" s="188">
        <v>1.13028073446453</v>
      </c>
    </row>
    <row r="37" spans="1:20" ht="12" customHeight="1">
      <c r="A37" s="638"/>
      <c r="B37" s="639"/>
      <c r="C37" s="639"/>
      <c r="D37" s="639"/>
      <c r="E37" s="639"/>
      <c r="F37" s="639"/>
      <c r="G37" s="639"/>
      <c r="H37" s="639"/>
      <c r="L37" s="679" t="s">
        <v>410</v>
      </c>
      <c r="M37" s="679"/>
      <c r="N37" s="679"/>
      <c r="O37" s="679"/>
      <c r="P37" s="679"/>
      <c r="Q37" s="679"/>
      <c r="R37" s="679"/>
      <c r="S37" s="679"/>
      <c r="T37" s="679"/>
    </row>
    <row r="38" spans="1:20" ht="15" customHeight="1">
      <c r="A38" s="622"/>
      <c r="B38" s="676"/>
      <c r="C38" s="676"/>
      <c r="D38" s="676"/>
      <c r="E38" s="676"/>
      <c r="F38" s="676"/>
      <c r="G38" s="676"/>
      <c r="H38" s="676"/>
    </row>
  </sheetData>
  <mergeCells count="45">
    <mergeCell ref="A1:I1"/>
    <mergeCell ref="L1:T1"/>
    <mergeCell ref="A3:A4"/>
    <mergeCell ref="B3:C3"/>
    <mergeCell ref="D3:D4"/>
    <mergeCell ref="E3:F3"/>
    <mergeCell ref="G3:G4"/>
    <mergeCell ref="I3:I4"/>
    <mergeCell ref="L3:L4"/>
    <mergeCell ref="M3:N3"/>
    <mergeCell ref="O3:O4"/>
    <mergeCell ref="P3:Q3"/>
    <mergeCell ref="R3:R4"/>
    <mergeCell ref="T3:T4"/>
    <mergeCell ref="L14:T14"/>
    <mergeCell ref="T15:T16"/>
    <mergeCell ref="A15:A16"/>
    <mergeCell ref="B15:C15"/>
    <mergeCell ref="D15:D16"/>
    <mergeCell ref="E15:F15"/>
    <mergeCell ref="G15:G16"/>
    <mergeCell ref="I15:I16"/>
    <mergeCell ref="L15:L16"/>
    <mergeCell ref="M15:N15"/>
    <mergeCell ref="O15:O16"/>
    <mergeCell ref="P15:Q15"/>
    <mergeCell ref="R15:R16"/>
    <mergeCell ref="A14:I14"/>
    <mergeCell ref="A26:I26"/>
    <mergeCell ref="L26:T26"/>
    <mergeCell ref="A27:A28"/>
    <mergeCell ref="B27:C27"/>
    <mergeCell ref="D27:D28"/>
    <mergeCell ref="E27:F27"/>
    <mergeCell ref="G27:G28"/>
    <mergeCell ref="I27:I28"/>
    <mergeCell ref="L27:L28"/>
    <mergeCell ref="M27:N27"/>
    <mergeCell ref="A37:H37"/>
    <mergeCell ref="A38:H38"/>
    <mergeCell ref="O27:O28"/>
    <mergeCell ref="P27:Q27"/>
    <mergeCell ref="R27:R28"/>
    <mergeCell ref="L37:T37"/>
    <mergeCell ref="T27:T28"/>
  </mergeCells>
  <hyperlinks>
    <hyperlink ref="A1:I1" location="'0'!A1" display="METSAMAA  PINDALA  JA  TAGAVARA  ENAMUSPUULIIGITI" xr:uid="{750F220E-7673-4CA6-AD4B-11A660F4ED1C}"/>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5"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
  <sheetViews>
    <sheetView zoomScaleNormal="100" workbookViewId="0">
      <selection sqref="A1:G1"/>
    </sheetView>
  </sheetViews>
  <sheetFormatPr defaultColWidth="11.42578125" defaultRowHeight="12.75"/>
  <cols>
    <col min="1" max="1" width="19.42578125" customWidth="1"/>
    <col min="2" max="2" width="11.42578125" customWidth="1"/>
    <col min="3" max="3" width="8.140625" customWidth="1"/>
    <col min="4" max="4" width="11.42578125" customWidth="1"/>
    <col min="5" max="5" width="8.140625" customWidth="1"/>
    <col min="6" max="6" width="11.42578125" customWidth="1"/>
    <col min="7" max="7" width="8.140625" customWidth="1"/>
    <col min="8" max="8" width="3.5703125" customWidth="1"/>
    <col min="11" max="11" width="18.42578125" customWidth="1"/>
    <col min="12" max="12" width="10.5703125" customWidth="1"/>
    <col min="13" max="13" width="10.7109375" customWidth="1"/>
    <col min="14" max="14" width="11.42578125" customWidth="1"/>
    <col min="15" max="15" width="11" customWidth="1"/>
    <col min="16" max="16" width="10.42578125" customWidth="1"/>
    <col min="17" max="17" width="11.42578125" customWidth="1"/>
  </cols>
  <sheetData>
    <row r="1" spans="1:17" ht="27.75" customHeight="1">
      <c r="A1" s="640" t="s">
        <v>92</v>
      </c>
      <c r="B1" s="640"/>
      <c r="C1" s="640"/>
      <c r="D1" s="640"/>
      <c r="E1" s="640"/>
      <c r="F1" s="640"/>
      <c r="G1" s="640"/>
      <c r="K1" s="640" t="s">
        <v>226</v>
      </c>
      <c r="L1" s="640"/>
      <c r="M1" s="640"/>
      <c r="N1" s="640"/>
      <c r="O1" s="640"/>
      <c r="P1" s="640"/>
      <c r="Q1" s="640"/>
    </row>
    <row r="2" spans="1:17" ht="9.75" customHeight="1">
      <c r="A2" s="163"/>
      <c r="B2" s="163"/>
      <c r="C2" s="163"/>
      <c r="D2" s="163"/>
      <c r="E2" s="163"/>
      <c r="F2" s="163"/>
      <c r="G2" s="163"/>
    </row>
    <row r="3" spans="1:17" ht="26.25" customHeight="1">
      <c r="A3" s="693" t="s">
        <v>77</v>
      </c>
      <c r="B3" s="696" t="s">
        <v>133</v>
      </c>
      <c r="C3" s="697"/>
      <c r="D3" s="698" t="s">
        <v>64</v>
      </c>
      <c r="E3" s="699"/>
      <c r="F3" s="700" t="s">
        <v>22</v>
      </c>
      <c r="G3" s="701"/>
      <c r="K3" s="693" t="s">
        <v>77</v>
      </c>
      <c r="L3" s="696" t="s">
        <v>133</v>
      </c>
      <c r="M3" s="697"/>
      <c r="N3" s="698" t="s">
        <v>64</v>
      </c>
      <c r="O3" s="699"/>
      <c r="P3" s="702" t="s">
        <v>22</v>
      </c>
      <c r="Q3" s="701"/>
    </row>
    <row r="4" spans="1:17" ht="15.75" customHeight="1">
      <c r="A4" s="694"/>
      <c r="B4" s="691" t="s">
        <v>93</v>
      </c>
      <c r="C4" s="687" t="s">
        <v>232</v>
      </c>
      <c r="D4" s="691" t="s">
        <v>93</v>
      </c>
      <c r="E4" s="687" t="s">
        <v>232</v>
      </c>
      <c r="F4" s="691" t="s">
        <v>93</v>
      </c>
      <c r="G4" s="689" t="s">
        <v>232</v>
      </c>
      <c r="K4" s="694"/>
      <c r="L4" s="691" t="s">
        <v>93</v>
      </c>
      <c r="M4" s="687" t="s">
        <v>232</v>
      </c>
      <c r="N4" s="691" t="s">
        <v>93</v>
      </c>
      <c r="O4" s="687" t="s">
        <v>232</v>
      </c>
      <c r="P4" s="691" t="s">
        <v>93</v>
      </c>
      <c r="Q4" s="689" t="s">
        <v>232</v>
      </c>
    </row>
    <row r="5" spans="1:17" ht="13.5" customHeight="1">
      <c r="A5" s="695"/>
      <c r="B5" s="692"/>
      <c r="C5" s="688"/>
      <c r="D5" s="692"/>
      <c r="E5" s="688"/>
      <c r="F5" s="692"/>
      <c r="G5" s="690"/>
      <c r="K5" s="695"/>
      <c r="L5" s="692"/>
      <c r="M5" s="688"/>
      <c r="N5" s="692"/>
      <c r="O5" s="688"/>
      <c r="P5" s="692"/>
      <c r="Q5" s="690"/>
    </row>
    <row r="6" spans="1:17" ht="32.25" customHeight="1">
      <c r="A6" s="204" t="s">
        <v>83</v>
      </c>
      <c r="B6" s="191">
        <v>78.566999999999993</v>
      </c>
      <c r="C6" s="192">
        <v>1.07094057976941</v>
      </c>
      <c r="D6" s="191">
        <v>82.141000000000005</v>
      </c>
      <c r="E6" s="192">
        <v>1.3308975685382201</v>
      </c>
      <c r="F6" s="191">
        <v>72.096999999999994</v>
      </c>
      <c r="G6" s="193">
        <v>1.6452573238885999</v>
      </c>
      <c r="H6" s="194"/>
      <c r="I6" s="194"/>
      <c r="J6" s="194"/>
      <c r="K6" s="204" t="s">
        <v>83</v>
      </c>
      <c r="L6" s="191">
        <v>70.772000000000006</v>
      </c>
      <c r="M6" s="192">
        <v>1.19328480719332</v>
      </c>
      <c r="N6" s="191">
        <v>70.861999999999995</v>
      </c>
      <c r="O6" s="192">
        <v>1.71671729196976</v>
      </c>
      <c r="P6" s="191">
        <v>70.674000000000007</v>
      </c>
      <c r="Q6" s="193">
        <v>1.71336678434808</v>
      </c>
    </row>
    <row r="7" spans="1:17" ht="32.25" customHeight="1">
      <c r="A7" s="205" t="s">
        <v>84</v>
      </c>
      <c r="B7" s="195">
        <v>52.204999999999998</v>
      </c>
      <c r="C7" s="196">
        <v>1.5347169594049399</v>
      </c>
      <c r="D7" s="195">
        <v>52.924999999999997</v>
      </c>
      <c r="E7" s="196">
        <v>2.2423787067539802</v>
      </c>
      <c r="F7" s="195">
        <v>51.347000000000001</v>
      </c>
      <c r="G7" s="197">
        <v>2.0443106941022902</v>
      </c>
      <c r="H7" s="194"/>
      <c r="I7" s="194"/>
      <c r="J7" s="194"/>
      <c r="K7" s="205" t="s">
        <v>84</v>
      </c>
      <c r="L7" s="195">
        <v>47.213999999999999</v>
      </c>
      <c r="M7" s="196">
        <v>1.62642178473798</v>
      </c>
      <c r="N7" s="195">
        <v>44.456000000000003</v>
      </c>
      <c r="O7" s="196">
        <v>2.41694063230501</v>
      </c>
      <c r="P7" s="195">
        <v>49.694000000000003</v>
      </c>
      <c r="Q7" s="197">
        <v>2.09248549301959</v>
      </c>
    </row>
    <row r="8" spans="1:17" ht="32.25" customHeight="1">
      <c r="A8" s="205" t="s">
        <v>85</v>
      </c>
      <c r="B8" s="195">
        <v>46.576000000000001</v>
      </c>
      <c r="C8" s="196">
        <v>1.1775085857838199</v>
      </c>
      <c r="D8" s="195">
        <v>51.171999999999997</v>
      </c>
      <c r="E8" s="196">
        <v>1.77873068977771</v>
      </c>
      <c r="F8" s="195">
        <v>43.363999999999997</v>
      </c>
      <c r="G8" s="197">
        <v>1.4400271815048</v>
      </c>
      <c r="H8" s="194"/>
      <c r="I8" s="194"/>
      <c r="J8" s="194"/>
      <c r="K8" s="205" t="s">
        <v>85</v>
      </c>
      <c r="L8" s="195">
        <v>43.616</v>
      </c>
      <c r="M8" s="196">
        <v>1.16251816596982</v>
      </c>
      <c r="N8" s="195">
        <v>45.177999999999997</v>
      </c>
      <c r="O8" s="196">
        <v>1.90675277824193</v>
      </c>
      <c r="P8" s="195">
        <v>42.856000000000002</v>
      </c>
      <c r="Q8" s="197">
        <v>1.45446912460349</v>
      </c>
    </row>
    <row r="9" spans="1:17" ht="32.25" customHeight="1">
      <c r="A9" s="205" t="s">
        <v>86</v>
      </c>
      <c r="B9" s="195">
        <v>40.06</v>
      </c>
      <c r="C9" s="196">
        <v>3.26965943800547</v>
      </c>
      <c r="D9" s="195">
        <v>53.459000000000003</v>
      </c>
      <c r="E9" s="196">
        <v>3.7315928778537999</v>
      </c>
      <c r="F9" s="195">
        <v>32.432000000000002</v>
      </c>
      <c r="G9" s="197">
        <v>4.3004073113434798</v>
      </c>
      <c r="H9" s="194"/>
      <c r="I9" s="194"/>
      <c r="J9" s="194"/>
      <c r="K9" s="205" t="s">
        <v>86</v>
      </c>
      <c r="L9" s="195">
        <v>34.122</v>
      </c>
      <c r="M9" s="196">
        <v>3.6866561196348102</v>
      </c>
      <c r="N9" s="195">
        <v>43.750999999999998</v>
      </c>
      <c r="O9" s="196">
        <v>5.75223799722656</v>
      </c>
      <c r="P9" s="195">
        <v>30.765000000000001</v>
      </c>
      <c r="Q9" s="197">
        <v>4.4376088963193796</v>
      </c>
    </row>
    <row r="10" spans="1:17" ht="32.25" customHeight="1">
      <c r="A10" s="205" t="s">
        <v>87</v>
      </c>
      <c r="B10" s="195">
        <v>44.66</v>
      </c>
      <c r="C10" s="196">
        <v>2.9780276481052899</v>
      </c>
      <c r="D10" s="195">
        <v>51.195</v>
      </c>
      <c r="E10" s="196">
        <v>4.2142588927831097</v>
      </c>
      <c r="F10" s="195">
        <v>40.186999999999998</v>
      </c>
      <c r="G10" s="197">
        <v>3.69197492934101</v>
      </c>
      <c r="H10" s="194"/>
      <c r="I10" s="194"/>
      <c r="J10" s="194"/>
      <c r="K10" s="205" t="s">
        <v>87</v>
      </c>
      <c r="L10" s="195">
        <v>39.070999999999998</v>
      </c>
      <c r="M10" s="196">
        <v>3.36680239073387</v>
      </c>
      <c r="N10" s="195">
        <v>41.030999999999999</v>
      </c>
      <c r="O10" s="196">
        <v>6.0418789748133701</v>
      </c>
      <c r="P10" s="195">
        <v>38.247</v>
      </c>
      <c r="Q10" s="197">
        <v>4.0032310814994396</v>
      </c>
    </row>
    <row r="11" spans="1:17" ht="32.25" customHeight="1">
      <c r="A11" s="205" t="s">
        <v>88</v>
      </c>
      <c r="B11" s="195">
        <v>25.957999999999998</v>
      </c>
      <c r="C11" s="196">
        <v>1.91816368000988</v>
      </c>
      <c r="D11" s="195">
        <v>33.137999999999998</v>
      </c>
      <c r="E11" s="196">
        <v>3.9732663139437299</v>
      </c>
      <c r="F11" s="195">
        <v>24.684000000000001</v>
      </c>
      <c r="G11" s="197">
        <v>2.1437333066467499</v>
      </c>
      <c r="H11" s="194"/>
      <c r="I11" s="194"/>
      <c r="J11" s="194"/>
      <c r="K11" s="205" t="s">
        <v>88</v>
      </c>
      <c r="L11" s="195">
        <v>25.242000000000001</v>
      </c>
      <c r="M11" s="196">
        <v>1.9438743929295399</v>
      </c>
      <c r="N11" s="195">
        <v>30.95</v>
      </c>
      <c r="O11" s="196">
        <v>4.6379941316088296</v>
      </c>
      <c r="P11" s="195">
        <v>24.428000000000001</v>
      </c>
      <c r="Q11" s="197">
        <v>2.1700425441962201</v>
      </c>
    </row>
    <row r="12" spans="1:17" ht="32.25" customHeight="1">
      <c r="A12" s="206" t="s">
        <v>89</v>
      </c>
      <c r="B12" s="198">
        <v>52.539000000000001</v>
      </c>
      <c r="C12" s="199">
        <v>5.2021555160869397</v>
      </c>
      <c r="D12" s="198">
        <v>56.414999999999999</v>
      </c>
      <c r="E12" s="199">
        <v>10.054172776766899</v>
      </c>
      <c r="F12" s="198">
        <v>51.527000000000001</v>
      </c>
      <c r="G12" s="200">
        <v>5.9071794139460296</v>
      </c>
      <c r="H12" s="194"/>
      <c r="I12" s="194"/>
      <c r="J12" s="194"/>
      <c r="K12" s="206" t="s">
        <v>89</v>
      </c>
      <c r="L12" s="198">
        <v>45.402999999999999</v>
      </c>
      <c r="M12" s="199">
        <v>5.7261129021586097</v>
      </c>
      <c r="N12" s="198">
        <v>39.902999999999999</v>
      </c>
      <c r="O12" s="199">
        <v>15.5376345303743</v>
      </c>
      <c r="P12" s="198">
        <v>46.228000000000002</v>
      </c>
      <c r="Q12" s="200">
        <v>6.0752961740865503</v>
      </c>
    </row>
    <row r="13" spans="1:17" ht="32.25" customHeight="1">
      <c r="A13" s="207" t="s">
        <v>94</v>
      </c>
      <c r="B13" s="201">
        <v>54.755000000000003</v>
      </c>
      <c r="C13" s="202">
        <v>0.88007414276027196</v>
      </c>
      <c r="D13" s="201">
        <v>63.968000000000004</v>
      </c>
      <c r="E13" s="202">
        <v>1.1970073506197101</v>
      </c>
      <c r="F13" s="201">
        <v>46.540999999999997</v>
      </c>
      <c r="G13" s="203">
        <v>1.05130318980116</v>
      </c>
      <c r="H13" s="208"/>
      <c r="I13" s="194"/>
      <c r="J13" s="194"/>
      <c r="K13" s="207" t="s">
        <v>94</v>
      </c>
      <c r="L13" s="201">
        <v>48.256999999999998</v>
      </c>
      <c r="M13" s="202">
        <v>0.86451600418781005</v>
      </c>
      <c r="N13" s="201">
        <v>53.624000000000002</v>
      </c>
      <c r="O13" s="202">
        <v>1.3782609847289999</v>
      </c>
      <c r="P13" s="201">
        <v>45.119</v>
      </c>
      <c r="Q13" s="203">
        <v>1.0606129856055899</v>
      </c>
    </row>
    <row r="14" spans="1:17" ht="15" customHeight="1">
      <c r="A14" s="638"/>
      <c r="B14" s="639"/>
      <c r="C14" s="639"/>
      <c r="D14" s="639"/>
      <c r="E14" s="639"/>
      <c r="F14" s="639"/>
      <c r="G14" s="639"/>
      <c r="H14" s="676"/>
    </row>
  </sheetData>
  <mergeCells count="23">
    <mergeCell ref="A1:G1"/>
    <mergeCell ref="K1:Q1"/>
    <mergeCell ref="A3:A5"/>
    <mergeCell ref="B3:C3"/>
    <mergeCell ref="D3:E3"/>
    <mergeCell ref="F3:G3"/>
    <mergeCell ref="K3:K5"/>
    <mergeCell ref="L3:M3"/>
    <mergeCell ref="N3:O3"/>
    <mergeCell ref="P3:Q3"/>
    <mergeCell ref="Q4:Q5"/>
    <mergeCell ref="B4:B5"/>
    <mergeCell ref="C4:C5"/>
    <mergeCell ref="N4:N5"/>
    <mergeCell ref="E4:E5"/>
    <mergeCell ref="P4:P5"/>
    <mergeCell ref="A14:H14"/>
    <mergeCell ref="O4:O5"/>
    <mergeCell ref="G4:G5"/>
    <mergeCell ref="L4:L5"/>
    <mergeCell ref="D4:D5"/>
    <mergeCell ref="M4:M5"/>
    <mergeCell ref="F4:F5"/>
  </mergeCells>
  <hyperlinks>
    <hyperlink ref="A1:G1" location="'0'!A1" display="PUISTUTE  KESKMINE  VANUS" xr:uid="{5AC20451-560C-4E23-A1C4-FF8D2F55C1AE}"/>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0"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0</vt:lpstr>
      <vt:lpstr>1.</vt:lpstr>
      <vt:lpstr>2.</vt:lpstr>
      <vt:lpstr>3.</vt:lpstr>
      <vt:lpstr>4.</vt:lpstr>
      <vt:lpstr>4.1</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2022-06-03T08:05:23Z</dcterms:created>
  <dcterms:modified xsi:type="dcterms:W3CDTF">2025-07-29T10:49:41Z</dcterms:modified>
</cp:coreProperties>
</file>