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2.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3.xml" ContentType="application/vnd.openxmlformats-officedocument.themeOverride+xml"/>
  <Override PartName="/xl/drawings/drawing15.xml" ContentType="application/vnd.openxmlformats-officedocument.drawingml.chartshapes+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4.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Sellest_töövihikust"/>
  <xr:revisionPtr revIDLastSave="0" documentId="13_ncr:1_{CF8E0B8D-BE14-4A96-9072-37D163D7B35F}" xr6:coauthVersionLast="47" xr6:coauthVersionMax="47" xr10:uidLastSave="{00000000-0000-0000-0000-000000000000}"/>
  <bookViews>
    <workbookView xWindow="22932" yWindow="-1656" windowWidth="23256" windowHeight="12576" tabRatio="751" xr2:uid="{00000000-000D-0000-FFFF-FFFF00000000}"/>
  </bookViews>
  <sheets>
    <sheet name="0" sheetId="1" r:id="rId1"/>
    <sheet name="1." sheetId="2" r:id="rId2"/>
    <sheet name="2." sheetId="3" r:id="rId3"/>
    <sheet name="3." sheetId="4" r:id="rId4"/>
    <sheet name="4." sheetId="5" r:id="rId5"/>
    <sheet name="4.1" sheetId="31" r:id="rId6"/>
    <sheet name="5." sheetId="6" r:id="rId7"/>
    <sheet name="6." sheetId="7" r:id="rId8"/>
    <sheet name="7." sheetId="8" r:id="rId9"/>
    <sheet name="8." sheetId="13" r:id="rId10"/>
    <sheet name="9." sheetId="14" r:id="rId11"/>
    <sheet name="10." sheetId="9" r:id="rId12"/>
    <sheet name="11." sheetId="10" r:id="rId13"/>
    <sheet name="12." sheetId="11" r:id="rId14"/>
    <sheet name="13." sheetId="16" r:id="rId15"/>
    <sheet name="14." sheetId="20" r:id="rId16"/>
    <sheet name="15." sheetId="19" r:id="rId17"/>
    <sheet name="16." sheetId="21" r:id="rId18"/>
    <sheet name="17." sheetId="30" r:id="rId19"/>
    <sheet name="18." sheetId="15" r:id="rId20"/>
    <sheet name="19." sheetId="24" r:id="rId21"/>
    <sheet name="20." sheetId="25" r:id="rId22"/>
    <sheet name="21." sheetId="26" r:id="rId23"/>
    <sheet name="22." sheetId="17" r:id="rId24"/>
    <sheet name="23." sheetId="28" r:id="rId25"/>
    <sheet name="24." sheetId="12" r:id="rId26"/>
  </sheets>
  <definedNames>
    <definedName name="_xlnm.Print_Area" localSheetId="15">'14.'!$A$1:$Y$40</definedName>
    <definedName name="_xlnm.Print_Area" localSheetId="16">'15.'!$A$1:$AJ$63</definedName>
    <definedName name="_xlnm.Print_Area" localSheetId="19">'18.'!$A$1:$Y$78</definedName>
    <definedName name="_xlnm.Print_Area" localSheetId="2">'2.'!$A$1:$AA$24</definedName>
    <definedName name="_xlnm.Print_Area" localSheetId="21">'20.'!$A$1:$M$37</definedName>
    <definedName name="_xlnm.Print_Area" localSheetId="23">'22.'!$A$1:$L$45</definedName>
    <definedName name="_xlnm.Print_Area" localSheetId="24">'23.'!$A$1:$L$45</definedName>
    <definedName name="_xlnm.Print_Area" localSheetId="25">'24.'!$A$1:$R$62</definedName>
    <definedName name="_xlnm.Print_Titles" localSheetId="13">'12.'!$1:$2</definedName>
    <definedName name="_xlnm.Print_Titles" localSheetId="14">'13.'!$1:$1</definedName>
    <definedName name="_xlnm.Print_Titles" localSheetId="15">'14.'!$1:$1</definedName>
    <definedName name="_xlnm.Print_Titles" localSheetId="16">'15.'!$1:$1</definedName>
    <definedName name="_xlnm.Print_Titles" localSheetId="17">'16.'!$1:$1</definedName>
    <definedName name="_xlnm.Print_Titles" localSheetId="18">'17.'!$1:$1</definedName>
    <definedName name="_xlnm.Print_Titles" localSheetId="19">'18.'!$1:$5</definedName>
    <definedName name="_xlnm.Print_Titles" localSheetId="23">'22.'!$1:$2</definedName>
    <definedName name="_xlnm.Print_Titles" localSheetId="24">'23.'!$1:$2</definedName>
    <definedName name="_xlnm.Print_Titles" localSheetId="5">'4.1'!$3:$3</definedName>
    <definedName name="_xlnm.Print_Titles" localSheetId="7">'6.'!$1:$2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25" l="1"/>
  <c r="F16" i="25"/>
  <c r="B16" i="25"/>
  <c r="E55" i="28" l="1"/>
  <c r="E54" i="28"/>
  <c r="E53" i="28"/>
  <c r="E52" i="28"/>
  <c r="E51" i="28"/>
  <c r="E50" i="28"/>
  <c r="E49" i="28"/>
  <c r="D55" i="28"/>
  <c r="D54" i="28"/>
  <c r="D53" i="28"/>
  <c r="D52" i="28"/>
  <c r="D51" i="28"/>
  <c r="D50" i="28"/>
  <c r="D49" i="28"/>
  <c r="F49" i="28" s="1"/>
  <c r="C55" i="28"/>
  <c r="C54" i="28"/>
  <c r="C53" i="28"/>
  <c r="C52" i="28"/>
  <c r="C51" i="28"/>
  <c r="C50" i="28"/>
  <c r="C49" i="28"/>
  <c r="F55" i="28"/>
  <c r="F54" i="28"/>
  <c r="F53" i="28"/>
  <c r="F52" i="28"/>
  <c r="F51" i="28"/>
  <c r="F50" i="28" l="1"/>
  <c r="F55" i="17" l="1"/>
  <c r="E55" i="17"/>
  <c r="D55" i="17"/>
  <c r="C55" i="17"/>
  <c r="F54" i="17"/>
  <c r="E54" i="17"/>
  <c r="D54" i="17"/>
  <c r="C54" i="17"/>
  <c r="E53" i="17"/>
  <c r="D53" i="17"/>
  <c r="F53" i="17" s="1"/>
  <c r="C53" i="17"/>
  <c r="F52" i="17"/>
  <c r="E52" i="17"/>
  <c r="D52" i="17"/>
  <c r="C52" i="17"/>
  <c r="F51" i="17"/>
  <c r="E51" i="17"/>
  <c r="D51" i="17"/>
  <c r="C51" i="17"/>
  <c r="E50" i="17"/>
  <c r="D50" i="17"/>
  <c r="F50" i="17" s="1"/>
  <c r="C50" i="17"/>
  <c r="F49" i="17"/>
  <c r="E49" i="17"/>
  <c r="D49" i="17"/>
  <c r="C49" i="17"/>
  <c r="S71" i="15" l="1"/>
  <c r="R71" i="15"/>
  <c r="Q71" i="15"/>
  <c r="P71" i="15"/>
  <c r="S70" i="15"/>
  <c r="R70" i="15"/>
  <c r="Q70" i="15"/>
  <c r="P70" i="15"/>
  <c r="S69" i="15"/>
  <c r="R69" i="15"/>
  <c r="Q69" i="15"/>
  <c r="P69" i="15"/>
  <c r="S68" i="15"/>
  <c r="R68" i="15"/>
  <c r="Q68" i="15"/>
  <c r="P68" i="15"/>
  <c r="S67" i="15"/>
  <c r="R67" i="15"/>
  <c r="Q67" i="15"/>
  <c r="P67" i="15"/>
  <c r="S66" i="15"/>
  <c r="R66" i="15"/>
  <c r="Q66" i="15"/>
  <c r="P66" i="15"/>
  <c r="S65" i="15"/>
  <c r="R65" i="15"/>
  <c r="Q65" i="15"/>
  <c r="P65" i="15"/>
  <c r="S64" i="15"/>
  <c r="R64" i="15"/>
  <c r="Q64" i="15"/>
  <c r="P64" i="15"/>
  <c r="S63" i="15"/>
  <c r="R63" i="15"/>
  <c r="Q63" i="15"/>
  <c r="P63" i="15"/>
  <c r="S62" i="15"/>
  <c r="R62" i="15"/>
  <c r="Q62" i="15"/>
  <c r="P62" i="15"/>
  <c r="S61" i="15"/>
  <c r="R61" i="15"/>
  <c r="Q61" i="15"/>
  <c r="P61" i="15"/>
  <c r="S60" i="15"/>
  <c r="R60" i="15"/>
  <c r="Q60" i="15"/>
  <c r="P60" i="15"/>
  <c r="S59" i="15"/>
  <c r="R59" i="15"/>
  <c r="Q59" i="15"/>
  <c r="P59" i="15"/>
  <c r="S58" i="15"/>
  <c r="R58" i="15"/>
  <c r="Q58" i="15"/>
  <c r="P58" i="15"/>
  <c r="S57" i="15"/>
  <c r="R57" i="15"/>
  <c r="Q57" i="15"/>
  <c r="P57" i="15"/>
  <c r="S56" i="15"/>
  <c r="R56" i="15"/>
  <c r="Q56" i="15"/>
  <c r="P56" i="15"/>
  <c r="S55" i="15"/>
  <c r="R55" i="15"/>
  <c r="Q55" i="15"/>
  <c r="P55" i="15"/>
  <c r="S54" i="15"/>
  <c r="R54" i="15"/>
  <c r="Q54" i="15"/>
  <c r="P54" i="15"/>
  <c r="S53" i="15"/>
  <c r="R53" i="15"/>
  <c r="Q53" i="15"/>
  <c r="P53" i="15"/>
  <c r="S52" i="15"/>
  <c r="R52" i="15"/>
  <c r="Q52" i="15"/>
  <c r="P52" i="15"/>
  <c r="S51" i="15"/>
  <c r="R51" i="15"/>
  <c r="Q51" i="15"/>
  <c r="P51" i="15"/>
  <c r="S50" i="15"/>
  <c r="R50" i="15"/>
  <c r="Q50" i="15"/>
  <c r="P50" i="15"/>
  <c r="S49" i="15"/>
  <c r="R49" i="15"/>
  <c r="Q49" i="15"/>
  <c r="P49" i="15"/>
  <c r="S48" i="15"/>
  <c r="R48" i="15"/>
  <c r="Q48" i="15"/>
  <c r="P48" i="15"/>
  <c r="S47" i="15"/>
  <c r="R47" i="15"/>
  <c r="Q47" i="15"/>
  <c r="P47" i="15"/>
  <c r="S46" i="15"/>
  <c r="R46" i="15"/>
  <c r="Q46" i="15"/>
  <c r="P46" i="15"/>
  <c r="S45" i="15"/>
  <c r="R45" i="15"/>
  <c r="Q45" i="15"/>
  <c r="P45" i="15"/>
  <c r="D54" i="15"/>
  <c r="C54" i="15"/>
  <c r="D53" i="15"/>
  <c r="C53" i="15"/>
  <c r="D52" i="15"/>
  <c r="C52" i="15"/>
  <c r="D51" i="15"/>
  <c r="C51" i="15"/>
  <c r="D50" i="15"/>
  <c r="C50" i="15"/>
  <c r="D49" i="15"/>
  <c r="C49" i="15"/>
  <c r="D48" i="15"/>
  <c r="C48" i="15"/>
  <c r="D47" i="15"/>
  <c r="C47" i="15"/>
  <c r="D46" i="15"/>
  <c r="C46" i="15"/>
  <c r="D45" i="15"/>
  <c r="C45" i="15"/>
  <c r="S7" i="3" l="1"/>
  <c r="Q20" i="12" l="1"/>
  <c r="N20" i="12"/>
  <c r="B20" i="12"/>
  <c r="C19" i="12" s="1"/>
  <c r="Q19" i="12"/>
  <c r="N19" i="12"/>
  <c r="I19" i="12"/>
  <c r="G19" i="12"/>
  <c r="E19" i="12"/>
  <c r="Q18" i="12"/>
  <c r="N18" i="12"/>
  <c r="I18" i="12"/>
  <c r="G18" i="12"/>
  <c r="E18" i="12"/>
  <c r="Q17" i="12"/>
  <c r="N17" i="12"/>
  <c r="I17" i="12"/>
  <c r="G17" i="12"/>
  <c r="E17" i="12"/>
  <c r="C17" i="12"/>
  <c r="Q16" i="12"/>
  <c r="N16" i="12"/>
  <c r="I16" i="12"/>
  <c r="G16" i="12"/>
  <c r="E16" i="12"/>
  <c r="Q15" i="12"/>
  <c r="N15" i="12"/>
  <c r="I15" i="12"/>
  <c r="G15" i="12"/>
  <c r="E15" i="12"/>
  <c r="C15" i="12"/>
  <c r="Q14" i="12"/>
  <c r="N14" i="12"/>
  <c r="I14" i="12"/>
  <c r="G14" i="12"/>
  <c r="E14" i="12"/>
  <c r="Q13" i="12"/>
  <c r="N13" i="12"/>
  <c r="I13" i="12"/>
  <c r="G13" i="12"/>
  <c r="E13" i="12"/>
  <c r="C13" i="12"/>
  <c r="Q12" i="12"/>
  <c r="N12" i="12"/>
  <c r="I12" i="12"/>
  <c r="G12" i="12"/>
  <c r="E12" i="12"/>
  <c r="Q11" i="12"/>
  <c r="N11" i="12"/>
  <c r="I11" i="12"/>
  <c r="G11" i="12"/>
  <c r="E11" i="12"/>
  <c r="C11" i="12"/>
  <c r="Q10" i="12"/>
  <c r="N10" i="12"/>
  <c r="I10" i="12"/>
  <c r="G10" i="12"/>
  <c r="E10" i="12"/>
  <c r="C10" i="12"/>
  <c r="Q9" i="12"/>
  <c r="N9" i="12"/>
  <c r="I9" i="12"/>
  <c r="G9" i="12"/>
  <c r="E9" i="12"/>
  <c r="C9" i="12"/>
  <c r="Q8" i="12"/>
  <c r="N8" i="12"/>
  <c r="I8" i="12"/>
  <c r="G8" i="12"/>
  <c r="E8" i="12"/>
  <c r="C8" i="12"/>
  <c r="Q7" i="12"/>
  <c r="N7" i="12"/>
  <c r="I7" i="12"/>
  <c r="G7" i="12"/>
  <c r="E7" i="12"/>
  <c r="C7" i="12"/>
  <c r="Q6" i="12"/>
  <c r="N6" i="12"/>
  <c r="I6" i="12"/>
  <c r="G6" i="12"/>
  <c r="E6" i="12"/>
  <c r="C6" i="12"/>
  <c r="Q5" i="12"/>
  <c r="N5" i="12"/>
  <c r="I5" i="12"/>
  <c r="G5" i="12"/>
  <c r="E5" i="12"/>
  <c r="C5" i="12"/>
  <c r="H44" i="28"/>
  <c r="D44" i="28"/>
  <c r="H43" i="28"/>
  <c r="D43" i="28"/>
  <c r="H42" i="28"/>
  <c r="D42" i="28"/>
  <c r="H41" i="28"/>
  <c r="D41" i="28"/>
  <c r="D45" i="28" s="1"/>
  <c r="H40" i="28"/>
  <c r="D40" i="28"/>
  <c r="H39" i="28"/>
  <c r="D39" i="28"/>
  <c r="H38" i="28"/>
  <c r="D38" i="28"/>
  <c r="H37" i="28"/>
  <c r="D37" i="28"/>
  <c r="H36" i="28"/>
  <c r="D36" i="28"/>
  <c r="H35" i="28"/>
  <c r="D35" i="28"/>
  <c r="H30" i="28"/>
  <c r="H29" i="28"/>
  <c r="D29" i="28"/>
  <c r="D30" i="28" s="1"/>
  <c r="H28" i="28"/>
  <c r="D28" i="28"/>
  <c r="H27" i="28"/>
  <c r="D27" i="28"/>
  <c r="H26" i="28"/>
  <c r="D26" i="28"/>
  <c r="H25" i="28"/>
  <c r="D25" i="28"/>
  <c r="H24" i="28"/>
  <c r="D24" i="28"/>
  <c r="H23" i="28"/>
  <c r="D23" i="28"/>
  <c r="H22" i="28"/>
  <c r="D22" i="28"/>
  <c r="H21" i="28"/>
  <c r="D21" i="28"/>
  <c r="H20" i="28"/>
  <c r="D20" i="28"/>
  <c r="H14" i="28"/>
  <c r="D14" i="28"/>
  <c r="H13" i="28"/>
  <c r="D13" i="28"/>
  <c r="H12" i="28"/>
  <c r="D12" i="28"/>
  <c r="H11" i="28"/>
  <c r="D11" i="28"/>
  <c r="D15" i="28" s="1"/>
  <c r="H10" i="28"/>
  <c r="D10" i="28"/>
  <c r="H9" i="28"/>
  <c r="D9" i="28"/>
  <c r="H8" i="28"/>
  <c r="D8" i="28"/>
  <c r="H7" i="28"/>
  <c r="D7" i="28"/>
  <c r="H6" i="28"/>
  <c r="D6" i="28"/>
  <c r="H5" i="28"/>
  <c r="D5" i="28"/>
  <c r="H45" i="17"/>
  <c r="H44" i="17"/>
  <c r="D44" i="17"/>
  <c r="D45" i="17" s="1"/>
  <c r="H43" i="17"/>
  <c r="D43" i="17"/>
  <c r="H42" i="17"/>
  <c r="D42" i="17"/>
  <c r="H41" i="17"/>
  <c r="D41" i="17"/>
  <c r="H40" i="17"/>
  <c r="D40" i="17"/>
  <c r="H39" i="17"/>
  <c r="D39" i="17"/>
  <c r="H38" i="17"/>
  <c r="D38" i="17"/>
  <c r="H37" i="17"/>
  <c r="D37" i="17"/>
  <c r="H36" i="17"/>
  <c r="D36" i="17"/>
  <c r="H35" i="17"/>
  <c r="D35" i="17"/>
  <c r="H29" i="17"/>
  <c r="D29" i="17"/>
  <c r="H28" i="17"/>
  <c r="D28" i="17"/>
  <c r="H27" i="17"/>
  <c r="D27" i="17"/>
  <c r="H26" i="17"/>
  <c r="D26" i="17"/>
  <c r="D30" i="17" s="1"/>
  <c r="H25" i="17"/>
  <c r="D25" i="17"/>
  <c r="H24" i="17"/>
  <c r="D24" i="17"/>
  <c r="H23" i="17"/>
  <c r="D23" i="17"/>
  <c r="H22" i="17"/>
  <c r="D22" i="17"/>
  <c r="H21" i="17"/>
  <c r="D21" i="17"/>
  <c r="H20" i="17"/>
  <c r="D20" i="17"/>
  <c r="H15" i="17"/>
  <c r="H14" i="17"/>
  <c r="D14" i="17"/>
  <c r="D15" i="17" s="1"/>
  <c r="H13" i="17"/>
  <c r="D13" i="17"/>
  <c r="H12" i="17"/>
  <c r="D12" i="17"/>
  <c r="H11" i="17"/>
  <c r="D11" i="17"/>
  <c r="H10" i="17"/>
  <c r="D10" i="17"/>
  <c r="H9" i="17"/>
  <c r="D9" i="17"/>
  <c r="H8" i="17"/>
  <c r="D8" i="17"/>
  <c r="H7" i="17"/>
  <c r="D7" i="17"/>
  <c r="H6" i="17"/>
  <c r="D6" i="17"/>
  <c r="H5" i="17"/>
  <c r="D5" i="17"/>
  <c r="A1" i="17"/>
  <c r="F12" i="26"/>
  <c r="I11" i="26"/>
  <c r="F11" i="26"/>
  <c r="C11" i="26"/>
  <c r="I10" i="26"/>
  <c r="F10" i="26"/>
  <c r="C10" i="26"/>
  <c r="I9" i="26"/>
  <c r="F9" i="26"/>
  <c r="C9" i="26"/>
  <c r="I8" i="26"/>
  <c r="F8" i="26"/>
  <c r="C8" i="26"/>
  <c r="I7" i="26"/>
  <c r="F7" i="26"/>
  <c r="C7" i="26"/>
  <c r="I6" i="26"/>
  <c r="F6" i="26"/>
  <c r="C6" i="26"/>
  <c r="I5" i="26"/>
  <c r="I12" i="26" s="1"/>
  <c r="F5" i="26"/>
  <c r="C5" i="26"/>
  <c r="C12" i="26" s="1"/>
  <c r="L13" i="25"/>
  <c r="J13" i="25"/>
  <c r="G28" i="24" s="1"/>
  <c r="G29" i="24" s="1"/>
  <c r="H13" i="25"/>
  <c r="F13" i="25"/>
  <c r="E28" i="24" s="1"/>
  <c r="D13" i="25"/>
  <c r="C30" i="24" s="1"/>
  <c r="K12" i="25"/>
  <c r="D12" i="25"/>
  <c r="B12" i="25"/>
  <c r="D11" i="25"/>
  <c r="B11" i="25"/>
  <c r="K10" i="25"/>
  <c r="D10" i="25"/>
  <c r="B10" i="25"/>
  <c r="K9" i="25"/>
  <c r="D9" i="25"/>
  <c r="B9" i="25"/>
  <c r="D8" i="25"/>
  <c r="B8" i="25"/>
  <c r="K7" i="25"/>
  <c r="D7" i="25"/>
  <c r="B7" i="25"/>
  <c r="K6" i="25"/>
  <c r="D6" i="25"/>
  <c r="B6" i="25"/>
  <c r="G30" i="24"/>
  <c r="G25" i="24"/>
  <c r="G26" i="24" s="1"/>
  <c r="E25" i="24"/>
  <c r="E26" i="24" s="1"/>
  <c r="F24" i="24"/>
  <c r="C24" i="24"/>
  <c r="F23" i="24"/>
  <c r="C23" i="24"/>
  <c r="F22" i="24"/>
  <c r="C22" i="24"/>
  <c r="F21" i="24"/>
  <c r="C21" i="24"/>
  <c r="F20" i="24"/>
  <c r="C20" i="24"/>
  <c r="F19" i="24"/>
  <c r="C19" i="24"/>
  <c r="F18" i="24"/>
  <c r="C18" i="24"/>
  <c r="F17" i="24"/>
  <c r="C17" i="24"/>
  <c r="F16" i="24"/>
  <c r="C16" i="24"/>
  <c r="F15" i="24"/>
  <c r="C15" i="24"/>
  <c r="F14" i="24"/>
  <c r="C14" i="24"/>
  <c r="F13" i="24"/>
  <c r="C13" i="24"/>
  <c r="F12" i="24"/>
  <c r="C12" i="24"/>
  <c r="F11" i="24"/>
  <c r="C11" i="24"/>
  <c r="F10" i="24"/>
  <c r="C10" i="24"/>
  <c r="F9" i="24"/>
  <c r="C9" i="24"/>
  <c r="F8" i="24"/>
  <c r="C8" i="24"/>
  <c r="F7" i="24"/>
  <c r="C7" i="24"/>
  <c r="F6" i="24"/>
  <c r="F25" i="24" s="1"/>
  <c r="C6" i="24"/>
  <c r="X41" i="15"/>
  <c r="U41" i="15"/>
  <c r="R41" i="15"/>
  <c r="K41" i="15"/>
  <c r="H41" i="15"/>
  <c r="E41" i="15"/>
  <c r="X40" i="15"/>
  <c r="X42" i="15" s="1"/>
  <c r="U40" i="15"/>
  <c r="R40" i="15"/>
  <c r="K40" i="15"/>
  <c r="H40" i="15"/>
  <c r="H42" i="15" s="1"/>
  <c r="E40" i="15"/>
  <c r="E42" i="15" s="1"/>
  <c r="X39" i="15"/>
  <c r="U39" i="15"/>
  <c r="R39" i="15"/>
  <c r="K39" i="15"/>
  <c r="H39" i="15"/>
  <c r="E39" i="15"/>
  <c r="X38" i="15"/>
  <c r="U38" i="15"/>
  <c r="R38" i="15"/>
  <c r="K38" i="15"/>
  <c r="H38" i="15"/>
  <c r="E38" i="15"/>
  <c r="X37" i="15"/>
  <c r="U37" i="15"/>
  <c r="R37" i="15"/>
  <c r="K37" i="15"/>
  <c r="H37" i="15"/>
  <c r="E37" i="15"/>
  <c r="X36" i="15"/>
  <c r="U36" i="15"/>
  <c r="R36" i="15"/>
  <c r="K36" i="15"/>
  <c r="H36" i="15"/>
  <c r="E36" i="15"/>
  <c r="X35" i="15"/>
  <c r="U35" i="15"/>
  <c r="R35" i="15"/>
  <c r="K35" i="15"/>
  <c r="H35" i="15"/>
  <c r="E35" i="15"/>
  <c r="X34" i="15"/>
  <c r="U34" i="15"/>
  <c r="R34" i="15"/>
  <c r="K34" i="15"/>
  <c r="H34" i="15"/>
  <c r="E34" i="15"/>
  <c r="X33" i="15"/>
  <c r="U33" i="15"/>
  <c r="R33" i="15"/>
  <c r="K33" i="15"/>
  <c r="H33" i="15"/>
  <c r="E33" i="15"/>
  <c r="X32" i="15"/>
  <c r="U32" i="15"/>
  <c r="R32" i="15"/>
  <c r="K32" i="15"/>
  <c r="H32" i="15"/>
  <c r="E32" i="15"/>
  <c r="X31" i="15"/>
  <c r="U31" i="15"/>
  <c r="R31" i="15"/>
  <c r="K31" i="15"/>
  <c r="H31" i="15"/>
  <c r="E31" i="15"/>
  <c r="X30" i="15"/>
  <c r="U30" i="15"/>
  <c r="R30" i="15"/>
  <c r="K30" i="15"/>
  <c r="H30" i="15"/>
  <c r="E30" i="15"/>
  <c r="X29" i="15"/>
  <c r="U29" i="15"/>
  <c r="R29" i="15"/>
  <c r="K29" i="15"/>
  <c r="H29" i="15"/>
  <c r="E29" i="15"/>
  <c r="X28" i="15"/>
  <c r="U28" i="15"/>
  <c r="R28" i="15"/>
  <c r="K28" i="15"/>
  <c r="H28" i="15"/>
  <c r="E28" i="15"/>
  <c r="X27" i="15"/>
  <c r="U27" i="15"/>
  <c r="R27" i="15"/>
  <c r="K27" i="15"/>
  <c r="H27" i="15"/>
  <c r="E27" i="15"/>
  <c r="X26" i="15"/>
  <c r="U26" i="15"/>
  <c r="R26" i="15"/>
  <c r="K26" i="15"/>
  <c r="H26" i="15"/>
  <c r="E26" i="15"/>
  <c r="X25" i="15"/>
  <c r="U25" i="15"/>
  <c r="R25" i="15"/>
  <c r="K25" i="15"/>
  <c r="H25" i="15"/>
  <c r="E25" i="15"/>
  <c r="X24" i="15"/>
  <c r="U24" i="15"/>
  <c r="R24" i="15"/>
  <c r="K24" i="15"/>
  <c r="H24" i="15"/>
  <c r="E24" i="15"/>
  <c r="X23" i="15"/>
  <c r="U23" i="15"/>
  <c r="R23" i="15"/>
  <c r="K23" i="15"/>
  <c r="H23" i="15"/>
  <c r="E23" i="15"/>
  <c r="X22" i="15"/>
  <c r="U22" i="15"/>
  <c r="R22" i="15"/>
  <c r="K22" i="15"/>
  <c r="H22" i="15"/>
  <c r="E22" i="15"/>
  <c r="X21" i="15"/>
  <c r="U21" i="15"/>
  <c r="R21" i="15"/>
  <c r="K21" i="15"/>
  <c r="H21" i="15"/>
  <c r="E21" i="15"/>
  <c r="X20" i="15"/>
  <c r="U20" i="15"/>
  <c r="R20" i="15"/>
  <c r="K20" i="15"/>
  <c r="H20" i="15"/>
  <c r="E20" i="15"/>
  <c r="X19" i="15"/>
  <c r="U19" i="15"/>
  <c r="R19" i="15"/>
  <c r="K19" i="15"/>
  <c r="H19" i="15"/>
  <c r="E19" i="15"/>
  <c r="X18" i="15"/>
  <c r="U18" i="15"/>
  <c r="R18" i="15"/>
  <c r="K18" i="15"/>
  <c r="H18" i="15"/>
  <c r="E18" i="15"/>
  <c r="X17" i="15"/>
  <c r="U17" i="15"/>
  <c r="R17" i="15"/>
  <c r="K17" i="15"/>
  <c r="H17" i="15"/>
  <c r="E17" i="15"/>
  <c r="X16" i="15"/>
  <c r="U16" i="15"/>
  <c r="R16" i="15"/>
  <c r="K16" i="15"/>
  <c r="H16" i="15"/>
  <c r="E16" i="15"/>
  <c r="X15" i="15"/>
  <c r="U15" i="15"/>
  <c r="R15" i="15"/>
  <c r="K15" i="15"/>
  <c r="H15" i="15"/>
  <c r="E15" i="15"/>
  <c r="X14" i="15"/>
  <c r="U14" i="15"/>
  <c r="R14" i="15"/>
  <c r="K14" i="15"/>
  <c r="H14" i="15"/>
  <c r="E14" i="15"/>
  <c r="X13" i="15"/>
  <c r="U13" i="15"/>
  <c r="R13" i="15"/>
  <c r="K13" i="15"/>
  <c r="H13" i="15"/>
  <c r="E13" i="15"/>
  <c r="X12" i="15"/>
  <c r="U12" i="15"/>
  <c r="R12" i="15"/>
  <c r="K12" i="15"/>
  <c r="H12" i="15"/>
  <c r="E12" i="15"/>
  <c r="X11" i="15"/>
  <c r="U11" i="15"/>
  <c r="R11" i="15"/>
  <c r="K11" i="15"/>
  <c r="H11" i="15"/>
  <c r="E11" i="15"/>
  <c r="X10" i="15"/>
  <c r="U10" i="15"/>
  <c r="R10" i="15"/>
  <c r="K10" i="15"/>
  <c r="H10" i="15"/>
  <c r="E10" i="15"/>
  <c r="X9" i="15"/>
  <c r="U9" i="15"/>
  <c r="R9" i="15"/>
  <c r="K9" i="15"/>
  <c r="H9" i="15"/>
  <c r="E9" i="15"/>
  <c r="X8" i="15"/>
  <c r="U8" i="15"/>
  <c r="R8" i="15"/>
  <c r="K8" i="15"/>
  <c r="H8" i="15"/>
  <c r="E8" i="15"/>
  <c r="X7" i="15"/>
  <c r="U7" i="15"/>
  <c r="R7" i="15"/>
  <c r="K7" i="15"/>
  <c r="H7" i="15"/>
  <c r="E7" i="15"/>
  <c r="X6" i="15"/>
  <c r="U6" i="15"/>
  <c r="R6" i="15"/>
  <c r="K6" i="15"/>
  <c r="H6" i="15"/>
  <c r="E6" i="15"/>
  <c r="BB38" i="21"/>
  <c r="AY38" i="21"/>
  <c r="AV38" i="21"/>
  <c r="AS38" i="21"/>
  <c r="AP38" i="21"/>
  <c r="AM38" i="21"/>
  <c r="AJ38" i="21"/>
  <c r="AG38" i="21"/>
  <c r="Z38" i="21"/>
  <c r="W38" i="21"/>
  <c r="T38" i="21"/>
  <c r="Q38" i="21"/>
  <c r="N38" i="21"/>
  <c r="K38" i="21"/>
  <c r="H38" i="21"/>
  <c r="E38" i="21"/>
  <c r="BB37" i="21"/>
  <c r="AY37" i="21"/>
  <c r="AV37" i="21"/>
  <c r="AS37" i="21"/>
  <c r="AP37" i="21"/>
  <c r="AM37" i="21"/>
  <c r="AJ37" i="21"/>
  <c r="AG37" i="21"/>
  <c r="Z37" i="21"/>
  <c r="W37" i="21"/>
  <c r="T37" i="21"/>
  <c r="Q37" i="21"/>
  <c r="N37" i="21"/>
  <c r="K37" i="21"/>
  <c r="H37" i="21"/>
  <c r="E37" i="21"/>
  <c r="BB36" i="21"/>
  <c r="AY36" i="21"/>
  <c r="AV36" i="21"/>
  <c r="AS36" i="21"/>
  <c r="AS39" i="21" s="1"/>
  <c r="AP36" i="21"/>
  <c r="AM36" i="21"/>
  <c r="AJ36" i="21"/>
  <c r="AG36" i="21"/>
  <c r="AG39" i="21" s="1"/>
  <c r="Z36" i="21"/>
  <c r="W36" i="21"/>
  <c r="T36" i="21"/>
  <c r="Q36" i="21"/>
  <c r="Q39" i="21" s="1"/>
  <c r="N36" i="21"/>
  <c r="K36" i="21"/>
  <c r="H36" i="21"/>
  <c r="E36" i="21"/>
  <c r="E39" i="21" s="1"/>
  <c r="BB35" i="21"/>
  <c r="AY35" i="21"/>
  <c r="AS35" i="21"/>
  <c r="AP35" i="21"/>
  <c r="AM35" i="21"/>
  <c r="AJ35" i="21"/>
  <c r="AG35" i="21"/>
  <c r="Z35" i="21"/>
  <c r="W35" i="21"/>
  <c r="Q35" i="21"/>
  <c r="N35" i="21"/>
  <c r="K35" i="21"/>
  <c r="H35" i="21"/>
  <c r="E35" i="21"/>
  <c r="BB34" i="21"/>
  <c r="AY34" i="21"/>
  <c r="AV34" i="21"/>
  <c r="AS34" i="21"/>
  <c r="AP34" i="21"/>
  <c r="AM34" i="21"/>
  <c r="AJ34" i="21"/>
  <c r="AG34" i="21"/>
  <c r="Z34" i="21"/>
  <c r="W34" i="21"/>
  <c r="T34" i="21"/>
  <c r="Q34" i="21"/>
  <c r="N34" i="21"/>
  <c r="K34" i="21"/>
  <c r="H34" i="21"/>
  <c r="E34" i="21"/>
  <c r="BB33" i="21"/>
  <c r="AY33" i="21"/>
  <c r="AV33" i="21"/>
  <c r="AS33" i="21"/>
  <c r="AP33" i="21"/>
  <c r="AM33" i="21"/>
  <c r="AJ33" i="21"/>
  <c r="AG33" i="21"/>
  <c r="Z33" i="21"/>
  <c r="W33" i="21"/>
  <c r="T33" i="21"/>
  <c r="Q33" i="21"/>
  <c r="N33" i="21"/>
  <c r="K33" i="21"/>
  <c r="H33" i="21"/>
  <c r="E33" i="21"/>
  <c r="BB32" i="21"/>
  <c r="BB39" i="21" s="1"/>
  <c r="AY32" i="21"/>
  <c r="AY39" i="21" s="1"/>
  <c r="AV32" i="21"/>
  <c r="AV39" i="21" s="1"/>
  <c r="AS32" i="21"/>
  <c r="AP32" i="21"/>
  <c r="AM32" i="21"/>
  <c r="AM39" i="21" s="1"/>
  <c r="AJ32" i="21"/>
  <c r="AJ39" i="21" s="1"/>
  <c r="AG32" i="21"/>
  <c r="Z32" i="21"/>
  <c r="W32" i="21"/>
  <c r="W39" i="21" s="1"/>
  <c r="T32" i="21"/>
  <c r="T39" i="21" s="1"/>
  <c r="Q32" i="21"/>
  <c r="N32" i="21"/>
  <c r="N39" i="21" s="1"/>
  <c r="K32" i="21"/>
  <c r="K39" i="21" s="1"/>
  <c r="H32" i="21"/>
  <c r="H39" i="21" s="1"/>
  <c r="E32" i="21"/>
  <c r="BB25" i="21"/>
  <c r="AY25" i="21"/>
  <c r="AV25" i="21"/>
  <c r="AS25" i="21"/>
  <c r="AP25" i="21"/>
  <c r="AM25" i="21"/>
  <c r="AJ25" i="21"/>
  <c r="AG25" i="21"/>
  <c r="Z25" i="21"/>
  <c r="W25" i="21"/>
  <c r="T25" i="21"/>
  <c r="Q25" i="21"/>
  <c r="N25" i="21"/>
  <c r="K25" i="21"/>
  <c r="H25" i="21"/>
  <c r="E25" i="21"/>
  <c r="BB24" i="21"/>
  <c r="AY24" i="21"/>
  <c r="AV24" i="21"/>
  <c r="AS24" i="21"/>
  <c r="AP24" i="21"/>
  <c r="AM24" i="21"/>
  <c r="AJ24" i="21"/>
  <c r="AG24" i="21"/>
  <c r="Z24" i="21"/>
  <c r="W24" i="21"/>
  <c r="T24" i="21"/>
  <c r="Q24" i="21"/>
  <c r="N24" i="21"/>
  <c r="K24" i="21"/>
  <c r="H24" i="21"/>
  <c r="E24" i="21"/>
  <c r="BB23" i="21"/>
  <c r="AY23" i="21"/>
  <c r="AV23" i="21"/>
  <c r="AS23" i="21"/>
  <c r="AP23" i="21"/>
  <c r="AM23" i="21"/>
  <c r="AM26" i="21" s="1"/>
  <c r="AJ23" i="21"/>
  <c r="AG23" i="21"/>
  <c r="Z23" i="21"/>
  <c r="W23" i="21"/>
  <c r="W26" i="21" s="1"/>
  <c r="T23" i="21"/>
  <c r="Q23" i="21"/>
  <c r="N23" i="21"/>
  <c r="K23" i="21"/>
  <c r="K26" i="21" s="1"/>
  <c r="H23" i="21"/>
  <c r="E23" i="21"/>
  <c r="BB22" i="21"/>
  <c r="AY22" i="21"/>
  <c r="AY26" i="21" s="1"/>
  <c r="AS22" i="21"/>
  <c r="AP22" i="21"/>
  <c r="AM22" i="21"/>
  <c r="AJ22" i="21"/>
  <c r="AG22" i="21"/>
  <c r="Z22" i="21"/>
  <c r="W22" i="21"/>
  <c r="Q22" i="21"/>
  <c r="N22" i="21"/>
  <c r="K22" i="21"/>
  <c r="H22" i="21"/>
  <c r="E22" i="21"/>
  <c r="BB21" i="21"/>
  <c r="AY21" i="21"/>
  <c r="AV21" i="21"/>
  <c r="AS21" i="21"/>
  <c r="AP21" i="21"/>
  <c r="AM21" i="21"/>
  <c r="AJ21" i="21"/>
  <c r="AG21" i="21"/>
  <c r="Z21" i="21"/>
  <c r="W21" i="21"/>
  <c r="T21" i="21"/>
  <c r="Q21" i="21"/>
  <c r="N21" i="21"/>
  <c r="K21" i="21"/>
  <c r="H21" i="21"/>
  <c r="E21" i="21"/>
  <c r="BB20" i="21"/>
  <c r="AY20" i="21"/>
  <c r="AV20" i="21"/>
  <c r="AS20" i="21"/>
  <c r="AP20" i="21"/>
  <c r="AM20" i="21"/>
  <c r="AJ20" i="21"/>
  <c r="AG20" i="21"/>
  <c r="Z20" i="21"/>
  <c r="W20" i="21"/>
  <c r="T20" i="21"/>
  <c r="Q20" i="21"/>
  <c r="N20" i="21"/>
  <c r="K20" i="21"/>
  <c r="H20" i="21"/>
  <c r="E20" i="21"/>
  <c r="BB19" i="21"/>
  <c r="BB26" i="21" s="1"/>
  <c r="AY19" i="21"/>
  <c r="AV19" i="21"/>
  <c r="AV26" i="21" s="1"/>
  <c r="AS19" i="21"/>
  <c r="AS26" i="21" s="1"/>
  <c r="AP19" i="21"/>
  <c r="AP26" i="21" s="1"/>
  <c r="AM19" i="21"/>
  <c r="AJ19" i="21"/>
  <c r="AG19" i="21"/>
  <c r="AG26" i="21" s="1"/>
  <c r="Z19" i="21"/>
  <c r="Z26" i="21" s="1"/>
  <c r="W19" i="21"/>
  <c r="T19" i="21"/>
  <c r="T26" i="21" s="1"/>
  <c r="Q19" i="21"/>
  <c r="Q26" i="21" s="1"/>
  <c r="N19" i="21"/>
  <c r="N26" i="21" s="1"/>
  <c r="K19" i="21"/>
  <c r="H19" i="21"/>
  <c r="H26" i="21" s="1"/>
  <c r="E19" i="21"/>
  <c r="E26" i="21" s="1"/>
  <c r="BB12" i="21"/>
  <c r="AY12" i="21"/>
  <c r="AV12" i="21"/>
  <c r="AS12" i="21"/>
  <c r="AP12" i="21"/>
  <c r="AM12" i="21"/>
  <c r="AJ12" i="21"/>
  <c r="AG12" i="21"/>
  <c r="Z12" i="21"/>
  <c r="W12" i="21"/>
  <c r="T12" i="21"/>
  <c r="Q12" i="21"/>
  <c r="N12" i="21"/>
  <c r="K12" i="21"/>
  <c r="H12" i="21"/>
  <c r="E12" i="21"/>
  <c r="BB11" i="21"/>
  <c r="AY11" i="21"/>
  <c r="AV11" i="21"/>
  <c r="AS11" i="21"/>
  <c r="AP11" i="21"/>
  <c r="AM11" i="21"/>
  <c r="AJ11" i="21"/>
  <c r="AG11" i="21"/>
  <c r="Z11" i="21"/>
  <c r="W11" i="21"/>
  <c r="T11" i="21"/>
  <c r="Q11" i="21"/>
  <c r="N11" i="21"/>
  <c r="K11" i="21"/>
  <c r="H11" i="21"/>
  <c r="E11" i="21"/>
  <c r="BB10" i="21"/>
  <c r="AY10" i="21"/>
  <c r="AV10" i="21"/>
  <c r="AS10" i="21"/>
  <c r="AS13" i="21" s="1"/>
  <c r="AP10" i="21"/>
  <c r="AM10" i="21"/>
  <c r="AJ10" i="21"/>
  <c r="AG10" i="21"/>
  <c r="AG13" i="21" s="1"/>
  <c r="Z10" i="21"/>
  <c r="W10" i="21"/>
  <c r="T10" i="21"/>
  <c r="Q10" i="21"/>
  <c r="Q13" i="21" s="1"/>
  <c r="N10" i="21"/>
  <c r="K10" i="21"/>
  <c r="H10" i="21"/>
  <c r="E10" i="21"/>
  <c r="E13" i="21" s="1"/>
  <c r="BB9" i="21"/>
  <c r="AY9" i="21"/>
  <c r="AS9" i="21"/>
  <c r="AP9" i="21"/>
  <c r="AM9" i="21"/>
  <c r="AJ9" i="21"/>
  <c r="AG9" i="21"/>
  <c r="Z9" i="21"/>
  <c r="W9" i="21"/>
  <c r="Q9" i="21"/>
  <c r="N9" i="21"/>
  <c r="K9" i="21"/>
  <c r="H9" i="21"/>
  <c r="E9" i="21"/>
  <c r="BB8" i="21"/>
  <c r="AY8" i="21"/>
  <c r="AV8" i="21"/>
  <c r="AS8" i="21"/>
  <c r="AP8" i="21"/>
  <c r="AM8" i="21"/>
  <c r="AJ8" i="21"/>
  <c r="AG8" i="21"/>
  <c r="Z8" i="21"/>
  <c r="W8" i="21"/>
  <c r="T8" i="21"/>
  <c r="Q8" i="21"/>
  <c r="N8" i="21"/>
  <c r="K8" i="21"/>
  <c r="H8" i="21"/>
  <c r="E8" i="21"/>
  <c r="BB7" i="21"/>
  <c r="AY7" i="21"/>
  <c r="AV7" i="21"/>
  <c r="AS7" i="21"/>
  <c r="AP7" i="21"/>
  <c r="AM7" i="21"/>
  <c r="AJ7" i="21"/>
  <c r="AG7" i="21"/>
  <c r="Z7" i="21"/>
  <c r="W7" i="21"/>
  <c r="T7" i="21"/>
  <c r="Q7" i="21"/>
  <c r="N7" i="21"/>
  <c r="K7" i="21"/>
  <c r="H7" i="21"/>
  <c r="E7" i="21"/>
  <c r="BB6" i="21"/>
  <c r="BB13" i="21" s="1"/>
  <c r="AY6" i="21"/>
  <c r="AY13" i="21" s="1"/>
  <c r="AV6" i="21"/>
  <c r="AV13" i="21" s="1"/>
  <c r="AS6" i="21"/>
  <c r="AP6" i="21"/>
  <c r="AM6" i="21"/>
  <c r="AM13" i="21" s="1"/>
  <c r="AJ6" i="21"/>
  <c r="AJ13" i="21" s="1"/>
  <c r="AG6" i="21"/>
  <c r="Z6" i="21"/>
  <c r="W6" i="21"/>
  <c r="W13" i="21" s="1"/>
  <c r="T6" i="21"/>
  <c r="T13" i="21" s="1"/>
  <c r="Q6" i="21"/>
  <c r="N6" i="21"/>
  <c r="N13" i="21" s="1"/>
  <c r="K6" i="21"/>
  <c r="K13" i="21" s="1"/>
  <c r="H6" i="21"/>
  <c r="H13" i="21" s="1"/>
  <c r="E6" i="21"/>
  <c r="I39" i="20"/>
  <c r="X38" i="20"/>
  <c r="U38" i="20"/>
  <c r="R38" i="20"/>
  <c r="O38" i="20"/>
  <c r="L38" i="20"/>
  <c r="I38" i="20"/>
  <c r="F38" i="20"/>
  <c r="C38" i="20"/>
  <c r="X37" i="20"/>
  <c r="U37" i="20"/>
  <c r="R37" i="20"/>
  <c r="O37" i="20"/>
  <c r="L37" i="20"/>
  <c r="I37" i="20"/>
  <c r="F37" i="20"/>
  <c r="C37" i="20"/>
  <c r="X36" i="20"/>
  <c r="U36" i="20"/>
  <c r="R36" i="20"/>
  <c r="O36" i="20"/>
  <c r="L36" i="20"/>
  <c r="I36" i="20"/>
  <c r="F36" i="20"/>
  <c r="C36" i="20"/>
  <c r="X35" i="20"/>
  <c r="U35" i="20"/>
  <c r="R35" i="20"/>
  <c r="O35" i="20"/>
  <c r="L35" i="20"/>
  <c r="I35" i="20"/>
  <c r="F35" i="20"/>
  <c r="C35" i="20"/>
  <c r="X34" i="20"/>
  <c r="U34" i="20"/>
  <c r="R34" i="20"/>
  <c r="O34" i="20"/>
  <c r="L34" i="20"/>
  <c r="I34" i="20"/>
  <c r="F34" i="20"/>
  <c r="C34" i="20"/>
  <c r="X33" i="20"/>
  <c r="U33" i="20"/>
  <c r="R33" i="20"/>
  <c r="O33" i="20"/>
  <c r="L33" i="20"/>
  <c r="I33" i="20"/>
  <c r="F33" i="20"/>
  <c r="C33" i="20"/>
  <c r="X32" i="20"/>
  <c r="X39" i="20" s="1"/>
  <c r="U32" i="20"/>
  <c r="U39" i="20" s="1"/>
  <c r="R32" i="20"/>
  <c r="R39" i="20" s="1"/>
  <c r="O32" i="20"/>
  <c r="O39" i="20" s="1"/>
  <c r="L32" i="20"/>
  <c r="L39" i="20" s="1"/>
  <c r="I32" i="20"/>
  <c r="F32" i="20"/>
  <c r="F39" i="20" s="1"/>
  <c r="C32" i="20"/>
  <c r="C39" i="20" s="1"/>
  <c r="X25" i="20"/>
  <c r="U25" i="20"/>
  <c r="R25" i="20"/>
  <c r="O25" i="20"/>
  <c r="L25" i="20"/>
  <c r="I25" i="20"/>
  <c r="F25" i="20"/>
  <c r="C25" i="20"/>
  <c r="X24" i="20"/>
  <c r="U24" i="20"/>
  <c r="R24" i="20"/>
  <c r="O24" i="20"/>
  <c r="L24" i="20"/>
  <c r="I24" i="20"/>
  <c r="F24" i="20"/>
  <c r="C24" i="20"/>
  <c r="X23" i="20"/>
  <c r="U23" i="20"/>
  <c r="R23" i="20"/>
  <c r="O23" i="20"/>
  <c r="L23" i="20"/>
  <c r="I23" i="20"/>
  <c r="F23" i="20"/>
  <c r="C23" i="20"/>
  <c r="X22" i="20"/>
  <c r="U22" i="20"/>
  <c r="R22" i="20"/>
  <c r="O22" i="20"/>
  <c r="L22" i="20"/>
  <c r="I22" i="20"/>
  <c r="F22" i="20"/>
  <c r="C22" i="20"/>
  <c r="X21" i="20"/>
  <c r="U21" i="20"/>
  <c r="R21" i="20"/>
  <c r="O21" i="20"/>
  <c r="L21" i="20"/>
  <c r="I21" i="20"/>
  <c r="F21" i="20"/>
  <c r="C21" i="20"/>
  <c r="X20" i="20"/>
  <c r="U20" i="20"/>
  <c r="R20" i="20"/>
  <c r="O20" i="20"/>
  <c r="L20" i="20"/>
  <c r="I20" i="20"/>
  <c r="F20" i="20"/>
  <c r="C20" i="20"/>
  <c r="X19" i="20"/>
  <c r="X26" i="20" s="1"/>
  <c r="U19" i="20"/>
  <c r="U26" i="20" s="1"/>
  <c r="R19" i="20"/>
  <c r="R26" i="20" s="1"/>
  <c r="O19" i="20"/>
  <c r="O26" i="20" s="1"/>
  <c r="L19" i="20"/>
  <c r="L26" i="20" s="1"/>
  <c r="I19" i="20"/>
  <c r="I26" i="20" s="1"/>
  <c r="F19" i="20"/>
  <c r="F26" i="20" s="1"/>
  <c r="C19" i="20"/>
  <c r="C26" i="20" s="1"/>
  <c r="I13" i="20"/>
  <c r="X12" i="20"/>
  <c r="U12" i="20"/>
  <c r="R12" i="20"/>
  <c r="O12" i="20"/>
  <c r="L12" i="20"/>
  <c r="I12" i="20"/>
  <c r="F12" i="20"/>
  <c r="C12" i="20"/>
  <c r="X11" i="20"/>
  <c r="U11" i="20"/>
  <c r="R11" i="20"/>
  <c r="O11" i="20"/>
  <c r="L11" i="20"/>
  <c r="I11" i="20"/>
  <c r="F11" i="20"/>
  <c r="C11" i="20"/>
  <c r="X10" i="20"/>
  <c r="U10" i="20"/>
  <c r="R10" i="20"/>
  <c r="O10" i="20"/>
  <c r="L10" i="20"/>
  <c r="I10" i="20"/>
  <c r="F10" i="20"/>
  <c r="C10" i="20"/>
  <c r="X9" i="20"/>
  <c r="U9" i="20"/>
  <c r="R9" i="20"/>
  <c r="O9" i="20"/>
  <c r="L9" i="20"/>
  <c r="I9" i="20"/>
  <c r="F9" i="20"/>
  <c r="C9" i="20"/>
  <c r="X8" i="20"/>
  <c r="U8" i="20"/>
  <c r="R8" i="20"/>
  <c r="O8" i="20"/>
  <c r="L8" i="20"/>
  <c r="I8" i="20"/>
  <c r="F8" i="20"/>
  <c r="C8" i="20"/>
  <c r="X7" i="20"/>
  <c r="U7" i="20"/>
  <c r="R7" i="20"/>
  <c r="O7" i="20"/>
  <c r="L7" i="20"/>
  <c r="I7" i="20"/>
  <c r="F7" i="20"/>
  <c r="C7" i="20"/>
  <c r="X6" i="20"/>
  <c r="X13" i="20" s="1"/>
  <c r="U6" i="20"/>
  <c r="U13" i="20" s="1"/>
  <c r="R6" i="20"/>
  <c r="R13" i="20" s="1"/>
  <c r="O6" i="20"/>
  <c r="O13" i="20" s="1"/>
  <c r="L6" i="20"/>
  <c r="L13" i="20" s="1"/>
  <c r="I6" i="20"/>
  <c r="F6" i="20"/>
  <c r="F13" i="20" s="1"/>
  <c r="C6" i="20"/>
  <c r="C13" i="20" s="1"/>
  <c r="I63" i="16"/>
  <c r="AX62" i="16"/>
  <c r="AU62" i="16"/>
  <c r="AR62" i="16"/>
  <c r="AO62" i="16"/>
  <c r="AL62" i="16"/>
  <c r="AI62" i="16"/>
  <c r="AF62" i="16"/>
  <c r="AC62" i="16"/>
  <c r="X62" i="16"/>
  <c r="U62" i="16"/>
  <c r="R62" i="16"/>
  <c r="O62" i="16"/>
  <c r="L62" i="16"/>
  <c r="I62" i="16"/>
  <c r="F62" i="16"/>
  <c r="C62" i="16"/>
  <c r="AX61" i="16"/>
  <c r="AU61" i="16"/>
  <c r="AR61" i="16"/>
  <c r="AO61" i="16"/>
  <c r="AL61" i="16"/>
  <c r="AI61" i="16"/>
  <c r="AF61" i="16"/>
  <c r="AC61" i="16"/>
  <c r="X61" i="16"/>
  <c r="U61" i="16"/>
  <c r="R61" i="16"/>
  <c r="O61" i="16"/>
  <c r="L61" i="16"/>
  <c r="I61" i="16"/>
  <c r="F61" i="16"/>
  <c r="C61" i="16"/>
  <c r="AX60" i="16"/>
  <c r="AU60" i="16"/>
  <c r="AR60" i="16"/>
  <c r="AO60" i="16"/>
  <c r="AL60" i="16"/>
  <c r="AI60" i="16"/>
  <c r="AF60" i="16"/>
  <c r="AC60" i="16"/>
  <c r="X60" i="16"/>
  <c r="U60" i="16"/>
  <c r="R60" i="16"/>
  <c r="O60" i="16"/>
  <c r="L60" i="16"/>
  <c r="I60" i="16"/>
  <c r="F60" i="16"/>
  <c r="C60" i="16"/>
  <c r="AX59" i="16"/>
  <c r="AU59" i="16"/>
  <c r="AR59" i="16"/>
  <c r="AO59" i="16"/>
  <c r="AL59" i="16"/>
  <c r="AI59" i="16"/>
  <c r="AF59" i="16"/>
  <c r="AC59" i="16"/>
  <c r="X59" i="16"/>
  <c r="U59" i="16"/>
  <c r="R59" i="16"/>
  <c r="O59" i="16"/>
  <c r="L59" i="16"/>
  <c r="I59" i="16"/>
  <c r="F59" i="16"/>
  <c r="C59" i="16"/>
  <c r="AX58" i="16"/>
  <c r="AU58" i="16"/>
  <c r="AR58" i="16"/>
  <c r="AO58" i="16"/>
  <c r="AL58" i="16"/>
  <c r="AI58" i="16"/>
  <c r="AF58" i="16"/>
  <c r="AC58" i="16"/>
  <c r="X58" i="16"/>
  <c r="U58" i="16"/>
  <c r="R58" i="16"/>
  <c r="O58" i="16"/>
  <c r="L58" i="16"/>
  <c r="I58" i="16"/>
  <c r="F58" i="16"/>
  <c r="C58" i="16"/>
  <c r="AX57" i="16"/>
  <c r="AU57" i="16"/>
  <c r="AR57" i="16"/>
  <c r="AO57" i="16"/>
  <c r="AL57" i="16"/>
  <c r="AI57" i="16"/>
  <c r="AF57" i="16"/>
  <c r="AC57" i="16"/>
  <c r="X57" i="16"/>
  <c r="U57" i="16"/>
  <c r="R57" i="16"/>
  <c r="O57" i="16"/>
  <c r="L57" i="16"/>
  <c r="I57" i="16"/>
  <c r="F57" i="16"/>
  <c r="C57" i="16"/>
  <c r="AX56" i="16"/>
  <c r="AU56" i="16"/>
  <c r="AR56" i="16"/>
  <c r="AO56" i="16"/>
  <c r="AL56" i="16"/>
  <c r="AI56" i="16"/>
  <c r="AF56" i="16"/>
  <c r="AC56" i="16"/>
  <c r="X56" i="16"/>
  <c r="U56" i="16"/>
  <c r="R56" i="16"/>
  <c r="O56" i="16"/>
  <c r="L56" i="16"/>
  <c r="I56" i="16"/>
  <c r="F56" i="16"/>
  <c r="C56" i="16"/>
  <c r="AX55" i="16"/>
  <c r="AU55" i="16"/>
  <c r="AR55" i="16"/>
  <c r="AO55" i="16"/>
  <c r="AL55" i="16"/>
  <c r="AI55" i="16"/>
  <c r="AF55" i="16"/>
  <c r="AC55" i="16"/>
  <c r="X55" i="16"/>
  <c r="U55" i="16"/>
  <c r="R55" i="16"/>
  <c r="O55" i="16"/>
  <c r="L55" i="16"/>
  <c r="I55" i="16"/>
  <c r="F55" i="16"/>
  <c r="C55" i="16"/>
  <c r="AX54" i="16"/>
  <c r="AU54" i="16"/>
  <c r="AR54" i="16"/>
  <c r="AO54" i="16"/>
  <c r="AL54" i="16"/>
  <c r="AI54" i="16"/>
  <c r="AF54" i="16"/>
  <c r="AC54" i="16"/>
  <c r="X54" i="16"/>
  <c r="U54" i="16"/>
  <c r="R54" i="16"/>
  <c r="O54" i="16"/>
  <c r="L54" i="16"/>
  <c r="I54" i="16"/>
  <c r="F54" i="16"/>
  <c r="C54" i="16"/>
  <c r="AX53" i="16"/>
  <c r="AU53" i="16"/>
  <c r="AR53" i="16"/>
  <c r="AO53" i="16"/>
  <c r="AL53" i="16"/>
  <c r="AI53" i="16"/>
  <c r="AF53" i="16"/>
  <c r="AC53" i="16"/>
  <c r="X53" i="16"/>
  <c r="U53" i="16"/>
  <c r="R53" i="16"/>
  <c r="O53" i="16"/>
  <c r="L53" i="16"/>
  <c r="I53" i="16"/>
  <c r="F53" i="16"/>
  <c r="C53" i="16"/>
  <c r="AX52" i="16"/>
  <c r="AU52" i="16"/>
  <c r="AR52" i="16"/>
  <c r="AO52" i="16"/>
  <c r="AL52" i="16"/>
  <c r="AI52" i="16"/>
  <c r="AF52" i="16"/>
  <c r="AC52" i="16"/>
  <c r="X52" i="16"/>
  <c r="U52" i="16"/>
  <c r="R52" i="16"/>
  <c r="O52" i="16"/>
  <c r="L52" i="16"/>
  <c r="I52" i="16"/>
  <c r="F52" i="16"/>
  <c r="C52" i="16"/>
  <c r="AX51" i="16"/>
  <c r="AU51" i="16"/>
  <c r="AR51" i="16"/>
  <c r="AO51" i="16"/>
  <c r="AL51" i="16"/>
  <c r="AI51" i="16"/>
  <c r="AF51" i="16"/>
  <c r="AC51" i="16"/>
  <c r="X51" i="16"/>
  <c r="U51" i="16"/>
  <c r="R51" i="16"/>
  <c r="O51" i="16"/>
  <c r="L51" i="16"/>
  <c r="I51" i="16"/>
  <c r="F51" i="16"/>
  <c r="C51" i="16"/>
  <c r="AX50" i="16"/>
  <c r="AU50" i="16"/>
  <c r="AR50" i="16"/>
  <c r="AO50" i="16"/>
  <c r="AL50" i="16"/>
  <c r="AI50" i="16"/>
  <c r="AF50" i="16"/>
  <c r="AC50" i="16"/>
  <c r="X50" i="16"/>
  <c r="U50" i="16"/>
  <c r="R50" i="16"/>
  <c r="O50" i="16"/>
  <c r="L50" i="16"/>
  <c r="I50" i="16"/>
  <c r="F50" i="16"/>
  <c r="C50" i="16"/>
  <c r="AX49" i="16"/>
  <c r="AU49" i="16"/>
  <c r="AR49" i="16"/>
  <c r="AO49" i="16"/>
  <c r="AL49" i="16"/>
  <c r="AI49" i="16"/>
  <c r="AF49" i="16"/>
  <c r="AC49" i="16"/>
  <c r="X49" i="16"/>
  <c r="U49" i="16"/>
  <c r="R49" i="16"/>
  <c r="O49" i="16"/>
  <c r="L49" i="16"/>
  <c r="I49" i="16"/>
  <c r="F49" i="16"/>
  <c r="C49" i="16"/>
  <c r="AX48" i="16"/>
  <c r="AX63" i="16" s="1"/>
  <c r="AU48" i="16"/>
  <c r="AU63" i="16" s="1"/>
  <c r="AR48" i="16"/>
  <c r="AR63" i="16" s="1"/>
  <c r="AO48" i="16"/>
  <c r="AO63" i="16" s="1"/>
  <c r="AL48" i="16"/>
  <c r="AL63" i="16" s="1"/>
  <c r="AI48" i="16"/>
  <c r="AI63" i="16" s="1"/>
  <c r="AF48" i="16"/>
  <c r="AF63" i="16" s="1"/>
  <c r="AC48" i="16"/>
  <c r="AC63" i="16" s="1"/>
  <c r="X48" i="16"/>
  <c r="X63" i="16" s="1"/>
  <c r="U48" i="16"/>
  <c r="U63" i="16" s="1"/>
  <c r="R48" i="16"/>
  <c r="R63" i="16" s="1"/>
  <c r="O48" i="16"/>
  <c r="O63" i="16" s="1"/>
  <c r="L48" i="16"/>
  <c r="L63" i="16" s="1"/>
  <c r="I48" i="16"/>
  <c r="F48" i="16"/>
  <c r="F63" i="16" s="1"/>
  <c r="C48" i="16"/>
  <c r="C63" i="16" s="1"/>
  <c r="I42" i="16"/>
  <c r="AX41" i="16"/>
  <c r="AU41" i="16"/>
  <c r="AR41" i="16"/>
  <c r="AO41" i="16"/>
  <c r="AL41" i="16"/>
  <c r="AI41" i="16"/>
  <c r="AF41" i="16"/>
  <c r="AC41" i="16"/>
  <c r="X41" i="16"/>
  <c r="U41" i="16"/>
  <c r="R41" i="16"/>
  <c r="O41" i="16"/>
  <c r="L41" i="16"/>
  <c r="I41" i="16"/>
  <c r="F41" i="16"/>
  <c r="C41" i="16"/>
  <c r="AX40" i="16"/>
  <c r="AU40" i="16"/>
  <c r="AR40" i="16"/>
  <c r="AO40" i="16"/>
  <c r="AL40" i="16"/>
  <c r="AI40" i="16"/>
  <c r="AF40" i="16"/>
  <c r="AC40" i="16"/>
  <c r="X40" i="16"/>
  <c r="U40" i="16"/>
  <c r="R40" i="16"/>
  <c r="O40" i="16"/>
  <c r="L40" i="16"/>
  <c r="I40" i="16"/>
  <c r="F40" i="16"/>
  <c r="C40" i="16"/>
  <c r="AX39" i="16"/>
  <c r="AU39" i="16"/>
  <c r="AR39" i="16"/>
  <c r="AO39" i="16"/>
  <c r="AL39" i="16"/>
  <c r="AI39" i="16"/>
  <c r="AF39" i="16"/>
  <c r="AC39" i="16"/>
  <c r="X39" i="16"/>
  <c r="U39" i="16"/>
  <c r="R39" i="16"/>
  <c r="O39" i="16"/>
  <c r="L39" i="16"/>
  <c r="I39" i="16"/>
  <c r="F39" i="16"/>
  <c r="C39" i="16"/>
  <c r="AX38" i="16"/>
  <c r="AU38" i="16"/>
  <c r="AR38" i="16"/>
  <c r="AO38" i="16"/>
  <c r="AL38" i="16"/>
  <c r="AI38" i="16"/>
  <c r="AF38" i="16"/>
  <c r="AC38" i="16"/>
  <c r="X38" i="16"/>
  <c r="U38" i="16"/>
  <c r="R38" i="16"/>
  <c r="O38" i="16"/>
  <c r="L38" i="16"/>
  <c r="I38" i="16"/>
  <c r="F38" i="16"/>
  <c r="C38" i="16"/>
  <c r="AX37" i="16"/>
  <c r="AU37" i="16"/>
  <c r="AR37" i="16"/>
  <c r="AO37" i="16"/>
  <c r="AL37" i="16"/>
  <c r="AI37" i="16"/>
  <c r="AF37" i="16"/>
  <c r="AC37" i="16"/>
  <c r="X37" i="16"/>
  <c r="U37" i="16"/>
  <c r="R37" i="16"/>
  <c r="O37" i="16"/>
  <c r="L37" i="16"/>
  <c r="I37" i="16"/>
  <c r="F37" i="16"/>
  <c r="C37" i="16"/>
  <c r="AX36" i="16"/>
  <c r="AU36" i="16"/>
  <c r="AR36" i="16"/>
  <c r="AO36" i="16"/>
  <c r="AL36" i="16"/>
  <c r="AI36" i="16"/>
  <c r="AF36" i="16"/>
  <c r="AC36" i="16"/>
  <c r="X36" i="16"/>
  <c r="U36" i="16"/>
  <c r="R36" i="16"/>
  <c r="O36" i="16"/>
  <c r="L36" i="16"/>
  <c r="I36" i="16"/>
  <c r="F36" i="16"/>
  <c r="C36" i="16"/>
  <c r="AX35" i="16"/>
  <c r="AU35" i="16"/>
  <c r="AR35" i="16"/>
  <c r="AO35" i="16"/>
  <c r="AL35" i="16"/>
  <c r="AI35" i="16"/>
  <c r="AF35" i="16"/>
  <c r="AC35" i="16"/>
  <c r="X35" i="16"/>
  <c r="U35" i="16"/>
  <c r="R35" i="16"/>
  <c r="O35" i="16"/>
  <c r="L35" i="16"/>
  <c r="I35" i="16"/>
  <c r="F35" i="16"/>
  <c r="C35" i="16"/>
  <c r="AX34" i="16"/>
  <c r="AU34" i="16"/>
  <c r="AR34" i="16"/>
  <c r="AO34" i="16"/>
  <c r="AL34" i="16"/>
  <c r="AI34" i="16"/>
  <c r="AF34" i="16"/>
  <c r="AC34" i="16"/>
  <c r="X34" i="16"/>
  <c r="U34" i="16"/>
  <c r="R34" i="16"/>
  <c r="O34" i="16"/>
  <c r="L34" i="16"/>
  <c r="I34" i="16"/>
  <c r="F34" i="16"/>
  <c r="C34" i="16"/>
  <c r="AX33" i="16"/>
  <c r="AU33" i="16"/>
  <c r="AR33" i="16"/>
  <c r="AO33" i="16"/>
  <c r="AL33" i="16"/>
  <c r="AI33" i="16"/>
  <c r="AF33" i="16"/>
  <c r="AC33" i="16"/>
  <c r="X33" i="16"/>
  <c r="U33" i="16"/>
  <c r="R33" i="16"/>
  <c r="O33" i="16"/>
  <c r="L33" i="16"/>
  <c r="I33" i="16"/>
  <c r="F33" i="16"/>
  <c r="C33" i="16"/>
  <c r="AX32" i="16"/>
  <c r="AU32" i="16"/>
  <c r="AR32" i="16"/>
  <c r="AO32" i="16"/>
  <c r="AL32" i="16"/>
  <c r="AI32" i="16"/>
  <c r="AF32" i="16"/>
  <c r="AC32" i="16"/>
  <c r="X32" i="16"/>
  <c r="U32" i="16"/>
  <c r="R32" i="16"/>
  <c r="O32" i="16"/>
  <c r="L32" i="16"/>
  <c r="I32" i="16"/>
  <c r="F32" i="16"/>
  <c r="C32" i="16"/>
  <c r="AX31" i="16"/>
  <c r="AU31" i="16"/>
  <c r="AR31" i="16"/>
  <c r="AO31" i="16"/>
  <c r="AL31" i="16"/>
  <c r="AI31" i="16"/>
  <c r="AF31" i="16"/>
  <c r="AC31" i="16"/>
  <c r="X31" i="16"/>
  <c r="U31" i="16"/>
  <c r="R31" i="16"/>
  <c r="O31" i="16"/>
  <c r="L31" i="16"/>
  <c r="I31" i="16"/>
  <c r="F31" i="16"/>
  <c r="C31" i="16"/>
  <c r="AX30" i="16"/>
  <c r="AU30" i="16"/>
  <c r="AR30" i="16"/>
  <c r="AO30" i="16"/>
  <c r="AL30" i="16"/>
  <c r="AI30" i="16"/>
  <c r="AF30" i="16"/>
  <c r="AC30" i="16"/>
  <c r="X30" i="16"/>
  <c r="U30" i="16"/>
  <c r="R30" i="16"/>
  <c r="O30" i="16"/>
  <c r="L30" i="16"/>
  <c r="I30" i="16"/>
  <c r="F30" i="16"/>
  <c r="C30" i="16"/>
  <c r="AX29" i="16"/>
  <c r="AU29" i="16"/>
  <c r="AR29" i="16"/>
  <c r="AO29" i="16"/>
  <c r="AL29" i="16"/>
  <c r="AI29" i="16"/>
  <c r="AF29" i="16"/>
  <c r="AC29" i="16"/>
  <c r="X29" i="16"/>
  <c r="U29" i="16"/>
  <c r="R29" i="16"/>
  <c r="O29" i="16"/>
  <c r="L29" i="16"/>
  <c r="I29" i="16"/>
  <c r="F29" i="16"/>
  <c r="C29" i="16"/>
  <c r="AX28" i="16"/>
  <c r="AU28" i="16"/>
  <c r="AR28" i="16"/>
  <c r="AO28" i="16"/>
  <c r="AL28" i="16"/>
  <c r="AI28" i="16"/>
  <c r="AF28" i="16"/>
  <c r="AC28" i="16"/>
  <c r="X28" i="16"/>
  <c r="U28" i="16"/>
  <c r="R28" i="16"/>
  <c r="O28" i="16"/>
  <c r="L28" i="16"/>
  <c r="I28" i="16"/>
  <c r="F28" i="16"/>
  <c r="C28" i="16"/>
  <c r="AX27" i="16"/>
  <c r="AX42" i="16" s="1"/>
  <c r="AU27" i="16"/>
  <c r="AU42" i="16" s="1"/>
  <c r="AR27" i="16"/>
  <c r="AR42" i="16" s="1"/>
  <c r="AO27" i="16"/>
  <c r="AO42" i="16" s="1"/>
  <c r="AL27" i="16"/>
  <c r="AL42" i="16" s="1"/>
  <c r="AI27" i="16"/>
  <c r="AI42" i="16" s="1"/>
  <c r="AF27" i="16"/>
  <c r="AF42" i="16" s="1"/>
  <c r="AC27" i="16"/>
  <c r="AC42" i="16" s="1"/>
  <c r="X27" i="16"/>
  <c r="X42" i="16" s="1"/>
  <c r="U27" i="16"/>
  <c r="U42" i="16" s="1"/>
  <c r="R27" i="16"/>
  <c r="R42" i="16" s="1"/>
  <c r="O27" i="16"/>
  <c r="O42" i="16" s="1"/>
  <c r="L27" i="16"/>
  <c r="L42" i="16" s="1"/>
  <c r="I27" i="16"/>
  <c r="F27" i="16"/>
  <c r="F42" i="16" s="1"/>
  <c r="C27" i="16"/>
  <c r="C42" i="16" s="1"/>
  <c r="AX20" i="16"/>
  <c r="AU20" i="16"/>
  <c r="AR20" i="16"/>
  <c r="AO20" i="16"/>
  <c r="AL20" i="16"/>
  <c r="AI20" i="16"/>
  <c r="AF20" i="16"/>
  <c r="AC20" i="16"/>
  <c r="X20" i="16"/>
  <c r="U20" i="16"/>
  <c r="R20" i="16"/>
  <c r="O20" i="16"/>
  <c r="L20" i="16"/>
  <c r="I20" i="16"/>
  <c r="F20" i="16"/>
  <c r="C20" i="16"/>
  <c r="AX19" i="16"/>
  <c r="AU19" i="16"/>
  <c r="AR19" i="16"/>
  <c r="AO19" i="16"/>
  <c r="AL19" i="16"/>
  <c r="AI19" i="16"/>
  <c r="AF19" i="16"/>
  <c r="AC19" i="16"/>
  <c r="X19" i="16"/>
  <c r="U19" i="16"/>
  <c r="R19" i="16"/>
  <c r="O19" i="16"/>
  <c r="L19" i="16"/>
  <c r="I19" i="16"/>
  <c r="F19" i="16"/>
  <c r="C19" i="16"/>
  <c r="AX18" i="16"/>
  <c r="AU18" i="16"/>
  <c r="AR18" i="16"/>
  <c r="AO18" i="16"/>
  <c r="AL18" i="16"/>
  <c r="AI18" i="16"/>
  <c r="AF18" i="16"/>
  <c r="AC18" i="16"/>
  <c r="X18" i="16"/>
  <c r="U18" i="16"/>
  <c r="R18" i="16"/>
  <c r="O18" i="16"/>
  <c r="L18" i="16"/>
  <c r="I18" i="16"/>
  <c r="F18" i="16"/>
  <c r="C18" i="16"/>
  <c r="AX17" i="16"/>
  <c r="AU17" i="16"/>
  <c r="AR17" i="16"/>
  <c r="AO17" i="16"/>
  <c r="AL17" i="16"/>
  <c r="AI17" i="16"/>
  <c r="AF17" i="16"/>
  <c r="AC17" i="16"/>
  <c r="X17" i="16"/>
  <c r="U17" i="16"/>
  <c r="R17" i="16"/>
  <c r="O17" i="16"/>
  <c r="L17" i="16"/>
  <c r="I17" i="16"/>
  <c r="F17" i="16"/>
  <c r="C17" i="16"/>
  <c r="AX16" i="16"/>
  <c r="AU16" i="16"/>
  <c r="AR16" i="16"/>
  <c r="AO16" i="16"/>
  <c r="AL16" i="16"/>
  <c r="AI16" i="16"/>
  <c r="AF16" i="16"/>
  <c r="AC16" i="16"/>
  <c r="X16" i="16"/>
  <c r="U16" i="16"/>
  <c r="R16" i="16"/>
  <c r="O16" i="16"/>
  <c r="L16" i="16"/>
  <c r="I16" i="16"/>
  <c r="F16" i="16"/>
  <c r="C16" i="16"/>
  <c r="AX15" i="16"/>
  <c r="AU15" i="16"/>
  <c r="AR15" i="16"/>
  <c r="AO15" i="16"/>
  <c r="AL15" i="16"/>
  <c r="AI15" i="16"/>
  <c r="AF15" i="16"/>
  <c r="AC15" i="16"/>
  <c r="X15" i="16"/>
  <c r="U15" i="16"/>
  <c r="R15" i="16"/>
  <c r="O15" i="16"/>
  <c r="L15" i="16"/>
  <c r="I15" i="16"/>
  <c r="F15" i="16"/>
  <c r="C15" i="16"/>
  <c r="AX14" i="16"/>
  <c r="AU14" i="16"/>
  <c r="AR14" i="16"/>
  <c r="AO14" i="16"/>
  <c r="AL14" i="16"/>
  <c r="AI14" i="16"/>
  <c r="AF14" i="16"/>
  <c r="AC14" i="16"/>
  <c r="X14" i="16"/>
  <c r="U14" i="16"/>
  <c r="R14" i="16"/>
  <c r="O14" i="16"/>
  <c r="L14" i="16"/>
  <c r="I14" i="16"/>
  <c r="F14" i="16"/>
  <c r="C14" i="16"/>
  <c r="AX13" i="16"/>
  <c r="AU13" i="16"/>
  <c r="AR13" i="16"/>
  <c r="AO13" i="16"/>
  <c r="AL13" i="16"/>
  <c r="AI13" i="16"/>
  <c r="AF13" i="16"/>
  <c r="AC13" i="16"/>
  <c r="X13" i="16"/>
  <c r="U13" i="16"/>
  <c r="R13" i="16"/>
  <c r="O13" i="16"/>
  <c r="L13" i="16"/>
  <c r="I13" i="16"/>
  <c r="F13" i="16"/>
  <c r="C13" i="16"/>
  <c r="AX12" i="16"/>
  <c r="AU12" i="16"/>
  <c r="AR12" i="16"/>
  <c r="AO12" i="16"/>
  <c r="AL12" i="16"/>
  <c r="AI12" i="16"/>
  <c r="AF12" i="16"/>
  <c r="AC12" i="16"/>
  <c r="X12" i="16"/>
  <c r="U12" i="16"/>
  <c r="R12" i="16"/>
  <c r="O12" i="16"/>
  <c r="L12" i="16"/>
  <c r="I12" i="16"/>
  <c r="F12" i="16"/>
  <c r="C12" i="16"/>
  <c r="AX11" i="16"/>
  <c r="AU11" i="16"/>
  <c r="AR11" i="16"/>
  <c r="AO11" i="16"/>
  <c r="AL11" i="16"/>
  <c r="AI11" i="16"/>
  <c r="AF11" i="16"/>
  <c r="AC11" i="16"/>
  <c r="X11" i="16"/>
  <c r="U11" i="16"/>
  <c r="R11" i="16"/>
  <c r="O11" i="16"/>
  <c r="L11" i="16"/>
  <c r="I11" i="16"/>
  <c r="F11" i="16"/>
  <c r="C11" i="16"/>
  <c r="AX10" i="16"/>
  <c r="AU10" i="16"/>
  <c r="AR10" i="16"/>
  <c r="AO10" i="16"/>
  <c r="AL10" i="16"/>
  <c r="AI10" i="16"/>
  <c r="AF10" i="16"/>
  <c r="AC10" i="16"/>
  <c r="X10" i="16"/>
  <c r="U10" i="16"/>
  <c r="R10" i="16"/>
  <c r="O10" i="16"/>
  <c r="L10" i="16"/>
  <c r="I10" i="16"/>
  <c r="F10" i="16"/>
  <c r="C10" i="16"/>
  <c r="AX9" i="16"/>
  <c r="AU9" i="16"/>
  <c r="AR9" i="16"/>
  <c r="AO9" i="16"/>
  <c r="AL9" i="16"/>
  <c r="AI9" i="16"/>
  <c r="AF9" i="16"/>
  <c r="AC9" i="16"/>
  <c r="X9" i="16"/>
  <c r="U9" i="16"/>
  <c r="R9" i="16"/>
  <c r="O9" i="16"/>
  <c r="L9" i="16"/>
  <c r="I9" i="16"/>
  <c r="F9" i="16"/>
  <c r="C9" i="16"/>
  <c r="AX8" i="16"/>
  <c r="AU8" i="16"/>
  <c r="AR8" i="16"/>
  <c r="AO8" i="16"/>
  <c r="AL8" i="16"/>
  <c r="AI8" i="16"/>
  <c r="AF8" i="16"/>
  <c r="AC8" i="16"/>
  <c r="X8" i="16"/>
  <c r="U8" i="16"/>
  <c r="R8" i="16"/>
  <c r="O8" i="16"/>
  <c r="L8" i="16"/>
  <c r="I8" i="16"/>
  <c r="F8" i="16"/>
  <c r="C8" i="16"/>
  <c r="AX7" i="16"/>
  <c r="AU7" i="16"/>
  <c r="AR7" i="16"/>
  <c r="AO7" i="16"/>
  <c r="AL7" i="16"/>
  <c r="AI7" i="16"/>
  <c r="AF7" i="16"/>
  <c r="AC7" i="16"/>
  <c r="X7" i="16"/>
  <c r="U7" i="16"/>
  <c r="R7" i="16"/>
  <c r="O7" i="16"/>
  <c r="L7" i="16"/>
  <c r="I7" i="16"/>
  <c r="F7" i="16"/>
  <c r="C7" i="16"/>
  <c r="AX6" i="16"/>
  <c r="AX21" i="16" s="1"/>
  <c r="AU6" i="16"/>
  <c r="AU21" i="16" s="1"/>
  <c r="AR6" i="16"/>
  <c r="AR21" i="16" s="1"/>
  <c r="AO6" i="16"/>
  <c r="AO21" i="16" s="1"/>
  <c r="AL6" i="16"/>
  <c r="AL21" i="16" s="1"/>
  <c r="AI6" i="16"/>
  <c r="AI21" i="16" s="1"/>
  <c r="AF6" i="16"/>
  <c r="AF21" i="16" s="1"/>
  <c r="AC6" i="16"/>
  <c r="AC21" i="16" s="1"/>
  <c r="X6" i="16"/>
  <c r="X21" i="16" s="1"/>
  <c r="U6" i="16"/>
  <c r="U21" i="16" s="1"/>
  <c r="R6" i="16"/>
  <c r="R21" i="16" s="1"/>
  <c r="O6" i="16"/>
  <c r="O21" i="16" s="1"/>
  <c r="L6" i="16"/>
  <c r="L21" i="16" s="1"/>
  <c r="I6" i="16"/>
  <c r="I21" i="16" s="1"/>
  <c r="F6" i="16"/>
  <c r="F21" i="16" s="1"/>
  <c r="C6" i="16"/>
  <c r="C21" i="16" s="1"/>
  <c r="N36" i="11"/>
  <c r="T35" i="11"/>
  <c r="Q35" i="11"/>
  <c r="N35" i="11"/>
  <c r="I35" i="11"/>
  <c r="F35" i="11"/>
  <c r="C35" i="11"/>
  <c r="T34" i="11"/>
  <c r="Q34" i="11"/>
  <c r="N34" i="11"/>
  <c r="I34" i="11"/>
  <c r="F34" i="11"/>
  <c r="C34" i="11"/>
  <c r="T33" i="11"/>
  <c r="Q33" i="11"/>
  <c r="N33" i="11"/>
  <c r="I33" i="11"/>
  <c r="F33" i="11"/>
  <c r="C33" i="11"/>
  <c r="T32" i="11"/>
  <c r="Q32" i="11"/>
  <c r="N32" i="11"/>
  <c r="I32" i="11"/>
  <c r="F32" i="11"/>
  <c r="C32" i="11"/>
  <c r="T31" i="11"/>
  <c r="Q31" i="11"/>
  <c r="N31" i="11"/>
  <c r="I31" i="11"/>
  <c r="F31" i="11"/>
  <c r="C31" i="11"/>
  <c r="T30" i="11"/>
  <c r="Q30" i="11"/>
  <c r="N30" i="11"/>
  <c r="I30" i="11"/>
  <c r="F30" i="11"/>
  <c r="C30" i="11"/>
  <c r="C36" i="11" s="1"/>
  <c r="T29" i="11"/>
  <c r="T36" i="11" s="1"/>
  <c r="Q29" i="11"/>
  <c r="Q36" i="11" s="1"/>
  <c r="N29" i="11"/>
  <c r="I29" i="11"/>
  <c r="I36" i="11" s="1"/>
  <c r="F29" i="11"/>
  <c r="F36" i="11" s="1"/>
  <c r="C29" i="11"/>
  <c r="T23" i="11"/>
  <c r="Q23" i="11"/>
  <c r="N23" i="11"/>
  <c r="I23" i="11"/>
  <c r="F23" i="11"/>
  <c r="C23" i="11"/>
  <c r="T22" i="11"/>
  <c r="Q22" i="11"/>
  <c r="N22" i="11"/>
  <c r="I22" i="11"/>
  <c r="F22" i="11"/>
  <c r="C22" i="11"/>
  <c r="T21" i="11"/>
  <c r="Q21" i="11"/>
  <c r="N21" i="11"/>
  <c r="I21" i="11"/>
  <c r="F21" i="11"/>
  <c r="C21" i="11"/>
  <c r="T20" i="11"/>
  <c r="Q20" i="11"/>
  <c r="N20" i="11"/>
  <c r="I20" i="11"/>
  <c r="F20" i="11"/>
  <c r="C20" i="11"/>
  <c r="T19" i="11"/>
  <c r="Q19" i="11"/>
  <c r="N19" i="11"/>
  <c r="I19" i="11"/>
  <c r="F19" i="11"/>
  <c r="C19" i="11"/>
  <c r="T18" i="11"/>
  <c r="Q18" i="11"/>
  <c r="N18" i="11"/>
  <c r="N24" i="11" s="1"/>
  <c r="I18" i="11"/>
  <c r="F18" i="11"/>
  <c r="C18" i="11"/>
  <c r="T17" i="11"/>
  <c r="T24" i="11" s="1"/>
  <c r="Q17" i="11"/>
  <c r="Q24" i="11" s="1"/>
  <c r="N17" i="11"/>
  <c r="I17" i="11"/>
  <c r="I24" i="11" s="1"/>
  <c r="F17" i="11"/>
  <c r="F24" i="11" s="1"/>
  <c r="C17" i="11"/>
  <c r="C24" i="11" s="1"/>
  <c r="T11" i="11"/>
  <c r="Q11" i="11"/>
  <c r="N11" i="11"/>
  <c r="I11" i="11"/>
  <c r="F11" i="11"/>
  <c r="C11" i="11"/>
  <c r="T10" i="11"/>
  <c r="Q10" i="11"/>
  <c r="N10" i="11"/>
  <c r="I10" i="11"/>
  <c r="F10" i="11"/>
  <c r="C10" i="11"/>
  <c r="T9" i="11"/>
  <c r="Q9" i="11"/>
  <c r="N9" i="11"/>
  <c r="I9" i="11"/>
  <c r="F9" i="11"/>
  <c r="C9" i="11"/>
  <c r="T8" i="11"/>
  <c r="Q8" i="11"/>
  <c r="N8" i="11"/>
  <c r="I8" i="11"/>
  <c r="F8" i="11"/>
  <c r="C8" i="11"/>
  <c r="T7" i="11"/>
  <c r="Q7" i="11"/>
  <c r="N7" i="11"/>
  <c r="I7" i="11"/>
  <c r="F7" i="11"/>
  <c r="C7" i="11"/>
  <c r="T6" i="11"/>
  <c r="Q6" i="11"/>
  <c r="N6" i="11"/>
  <c r="N12" i="11" s="1"/>
  <c r="I6" i="11"/>
  <c r="F6" i="11"/>
  <c r="C6" i="11"/>
  <c r="T5" i="11"/>
  <c r="T12" i="11" s="1"/>
  <c r="Q5" i="11"/>
  <c r="Q12" i="11" s="1"/>
  <c r="N5" i="11"/>
  <c r="I5" i="11"/>
  <c r="I12" i="11" s="1"/>
  <c r="F5" i="11"/>
  <c r="F12" i="11" s="1"/>
  <c r="C5" i="11"/>
  <c r="C12" i="11" s="1"/>
  <c r="K12" i="10"/>
  <c r="G12" i="10"/>
  <c r="C12" i="10"/>
  <c r="K11" i="10"/>
  <c r="G11" i="10"/>
  <c r="C11" i="10"/>
  <c r="K10" i="10"/>
  <c r="G10" i="10"/>
  <c r="C10" i="10"/>
  <c r="K9" i="10"/>
  <c r="G9" i="10"/>
  <c r="C9" i="10"/>
  <c r="C13" i="10" s="1"/>
  <c r="K8" i="10"/>
  <c r="G8" i="10"/>
  <c r="C8" i="10"/>
  <c r="K7" i="10"/>
  <c r="K13" i="10" s="1"/>
  <c r="G7" i="10"/>
  <c r="C7" i="10"/>
  <c r="K6" i="10"/>
  <c r="G6" i="10"/>
  <c r="G13" i="10" s="1"/>
  <c r="C6" i="10"/>
  <c r="Q35" i="7"/>
  <c r="N35" i="7"/>
  <c r="F35" i="7"/>
  <c r="C35" i="7"/>
  <c r="Q34" i="7"/>
  <c r="N34" i="7"/>
  <c r="F34" i="7"/>
  <c r="C34" i="7"/>
  <c r="Q33" i="7"/>
  <c r="N33" i="7"/>
  <c r="F33" i="7"/>
  <c r="C33" i="7"/>
  <c r="Q32" i="7"/>
  <c r="N32" i="7"/>
  <c r="F32" i="7"/>
  <c r="C32" i="7"/>
  <c r="Q31" i="7"/>
  <c r="N31" i="7"/>
  <c r="F31" i="7"/>
  <c r="C31" i="7"/>
  <c r="Q30" i="7"/>
  <c r="N30" i="7"/>
  <c r="F30" i="7"/>
  <c r="C30" i="7"/>
  <c r="Q29" i="7"/>
  <c r="Q36" i="7" s="1"/>
  <c r="N29" i="7"/>
  <c r="N36" i="7" s="1"/>
  <c r="F29" i="7"/>
  <c r="F36" i="7" s="1"/>
  <c r="C29" i="7"/>
  <c r="C36" i="7" s="1"/>
  <c r="Q23" i="7"/>
  <c r="N23" i="7"/>
  <c r="F23" i="7"/>
  <c r="C23" i="7"/>
  <c r="Q22" i="7"/>
  <c r="N22" i="7"/>
  <c r="F22" i="7"/>
  <c r="C22" i="7"/>
  <c r="Q21" i="7"/>
  <c r="N21" i="7"/>
  <c r="F21" i="7"/>
  <c r="C21" i="7"/>
  <c r="Q20" i="7"/>
  <c r="N20" i="7"/>
  <c r="F20" i="7"/>
  <c r="C20" i="7"/>
  <c r="Q19" i="7"/>
  <c r="N19" i="7"/>
  <c r="F19" i="7"/>
  <c r="C19" i="7"/>
  <c r="Q18" i="7"/>
  <c r="N18" i="7"/>
  <c r="F18" i="7"/>
  <c r="C18" i="7"/>
  <c r="Q17" i="7"/>
  <c r="Q24" i="7" s="1"/>
  <c r="N17" i="7"/>
  <c r="N24" i="7" s="1"/>
  <c r="F17" i="7"/>
  <c r="F24" i="7" s="1"/>
  <c r="C17" i="7"/>
  <c r="C24" i="7" s="1"/>
  <c r="Q11" i="7"/>
  <c r="N11" i="7"/>
  <c r="F11" i="7"/>
  <c r="C11" i="7"/>
  <c r="Q10" i="7"/>
  <c r="N10" i="7"/>
  <c r="F10" i="7"/>
  <c r="C10" i="7"/>
  <c r="Q9" i="7"/>
  <c r="N9" i="7"/>
  <c r="F9" i="7"/>
  <c r="C9" i="7"/>
  <c r="Q8" i="7"/>
  <c r="N8" i="7"/>
  <c r="F8" i="7"/>
  <c r="C8" i="7"/>
  <c r="Q7" i="7"/>
  <c r="N7" i="7"/>
  <c r="F7" i="7"/>
  <c r="C7" i="7"/>
  <c r="Q6" i="7"/>
  <c r="N6" i="7"/>
  <c r="F6" i="7"/>
  <c r="C6" i="7"/>
  <c r="Q5" i="7"/>
  <c r="Q12" i="7" s="1"/>
  <c r="N5" i="7"/>
  <c r="N12" i="7" s="1"/>
  <c r="F5" i="7"/>
  <c r="F12" i="7" s="1"/>
  <c r="C5" i="7"/>
  <c r="C12" i="7" s="1"/>
  <c r="C11" i="6"/>
  <c r="I10" i="6"/>
  <c r="F10" i="6"/>
  <c r="F11" i="6" s="1"/>
  <c r="C10" i="6"/>
  <c r="I9" i="6"/>
  <c r="I11" i="6" s="1"/>
  <c r="F9" i="6"/>
  <c r="C9" i="6"/>
  <c r="I8" i="6"/>
  <c r="F8" i="6"/>
  <c r="C8" i="6"/>
  <c r="I7" i="6"/>
  <c r="F7" i="6"/>
  <c r="C7" i="6"/>
  <c r="I6" i="6"/>
  <c r="F6" i="6"/>
  <c r="C6" i="6"/>
  <c r="F9" i="5"/>
  <c r="I7" i="5"/>
  <c r="F7" i="5"/>
  <c r="C7" i="5"/>
  <c r="I6" i="5"/>
  <c r="F6" i="5"/>
  <c r="C6" i="5"/>
  <c r="I5" i="5"/>
  <c r="F5" i="5"/>
  <c r="C5" i="5"/>
  <c r="C9" i="5" s="1"/>
  <c r="C10" i="4"/>
  <c r="D10" i="4" s="1"/>
  <c r="B10" i="4"/>
  <c r="D9" i="4"/>
  <c r="B9" i="4"/>
  <c r="D8" i="4"/>
  <c r="C8" i="4"/>
  <c r="B8" i="4"/>
  <c r="C7" i="4"/>
  <c r="D7" i="4" s="1"/>
  <c r="B7" i="4"/>
  <c r="D6" i="4"/>
  <c r="C6" i="4"/>
  <c r="D5" i="4"/>
  <c r="C5" i="4"/>
  <c r="O19" i="3"/>
  <c r="L19" i="3"/>
  <c r="I19" i="3"/>
  <c r="C19" i="3"/>
  <c r="O18" i="3"/>
  <c r="L18" i="3"/>
  <c r="I18" i="3"/>
  <c r="C18" i="3"/>
  <c r="O17" i="3"/>
  <c r="L17" i="3"/>
  <c r="I17" i="3"/>
  <c r="I20" i="3" s="1"/>
  <c r="C17" i="3"/>
  <c r="O16" i="3"/>
  <c r="L16" i="3"/>
  <c r="I16" i="3"/>
  <c r="C16" i="3"/>
  <c r="O15" i="3"/>
  <c r="L15" i="3"/>
  <c r="I15" i="3"/>
  <c r="C15" i="3"/>
  <c r="O14" i="3"/>
  <c r="L14" i="3"/>
  <c r="I14" i="3"/>
  <c r="C14" i="3"/>
  <c r="O13" i="3"/>
  <c r="L13" i="3"/>
  <c r="I13" i="3"/>
  <c r="C13" i="3"/>
  <c r="O12" i="3"/>
  <c r="O20" i="3" s="1"/>
  <c r="L12" i="3"/>
  <c r="L20" i="3" s="1"/>
  <c r="I12" i="3"/>
  <c r="C12" i="3"/>
  <c r="C20" i="3" s="1"/>
  <c r="O11" i="3"/>
  <c r="L11" i="3"/>
  <c r="I11" i="3"/>
  <c r="C11" i="3"/>
  <c r="O10" i="3"/>
  <c r="L10" i="3"/>
  <c r="I10" i="3"/>
  <c r="C10" i="3"/>
  <c r="S9" i="3"/>
  <c r="O9" i="3"/>
  <c r="L9" i="3"/>
  <c r="I9" i="3"/>
  <c r="C9" i="3"/>
  <c r="S8" i="3"/>
  <c r="O8" i="3"/>
  <c r="L8" i="3"/>
  <c r="I8" i="3"/>
  <c r="C8" i="3"/>
  <c r="T7" i="3"/>
  <c r="O7" i="3"/>
  <c r="L7" i="3"/>
  <c r="I7" i="3"/>
  <c r="C7" i="3"/>
  <c r="S6" i="3"/>
  <c r="O6" i="3"/>
  <c r="L6" i="3"/>
  <c r="I6" i="3"/>
  <c r="C6" i="3"/>
  <c r="S5" i="3"/>
  <c r="S10" i="3" s="1"/>
  <c r="O5" i="3"/>
  <c r="L5" i="3"/>
  <c r="I5" i="3"/>
  <c r="C5" i="3"/>
  <c r="H19" i="2"/>
  <c r="F19" i="2"/>
  <c r="H18" i="2"/>
  <c r="F18" i="2"/>
  <c r="H17" i="2"/>
  <c r="F17" i="2"/>
  <c r="H16" i="2"/>
  <c r="F16" i="2"/>
  <c r="H15" i="2"/>
  <c r="F15" i="2"/>
  <c r="F14" i="2"/>
  <c r="B14" i="2"/>
  <c r="I14" i="2" s="1"/>
  <c r="H13" i="2"/>
  <c r="F13" i="2"/>
  <c r="H12" i="2"/>
  <c r="F12" i="2"/>
  <c r="F20" i="2" s="1"/>
  <c r="H11" i="2"/>
  <c r="F11" i="2"/>
  <c r="H10" i="2"/>
  <c r="F10" i="2"/>
  <c r="H9" i="2"/>
  <c r="F9" i="2"/>
  <c r="H8" i="2"/>
  <c r="F8" i="2"/>
  <c r="H7" i="2"/>
  <c r="F7" i="2"/>
  <c r="H6" i="2"/>
  <c r="F6" i="2"/>
  <c r="H5" i="2"/>
  <c r="F5" i="2"/>
  <c r="B2" i="2"/>
  <c r="C25" i="1"/>
  <c r="G7" i="25" l="1"/>
  <c r="G10" i="25"/>
  <c r="G8" i="25"/>
  <c r="G11" i="25"/>
  <c r="K8" i="25"/>
  <c r="K13" i="25" s="1"/>
  <c r="K11" i="25"/>
  <c r="G6" i="25"/>
  <c r="G9" i="25"/>
  <c r="G12" i="25"/>
  <c r="E20" i="12"/>
  <c r="C12" i="12"/>
  <c r="C14" i="12"/>
  <c r="C16" i="12"/>
  <c r="C18" i="12"/>
  <c r="G20" i="12"/>
  <c r="U42" i="15"/>
  <c r="R42" i="15"/>
  <c r="C31" i="24"/>
  <c r="I20" i="2"/>
  <c r="T8" i="3"/>
  <c r="T10" i="3"/>
  <c r="T6" i="3"/>
  <c r="T9" i="3"/>
  <c r="K42" i="15"/>
  <c r="G32" i="24"/>
  <c r="H30" i="24"/>
  <c r="M12" i="25"/>
  <c r="M11" i="25"/>
  <c r="M10" i="25"/>
  <c r="M9" i="25"/>
  <c r="M8" i="25"/>
  <c r="M7" i="25"/>
  <c r="M6" i="25"/>
  <c r="M13" i="25" s="1"/>
  <c r="H30" i="17"/>
  <c r="B20" i="2"/>
  <c r="T5" i="3"/>
  <c r="E14" i="3"/>
  <c r="G31" i="24"/>
  <c r="E6" i="25"/>
  <c r="E7" i="25"/>
  <c r="E8" i="25"/>
  <c r="E9" i="25"/>
  <c r="E10" i="25"/>
  <c r="E11" i="25"/>
  <c r="E12" i="25"/>
  <c r="E29" i="24"/>
  <c r="F28" i="24"/>
  <c r="H15" i="28"/>
  <c r="H28" i="24"/>
  <c r="I12" i="25"/>
  <c r="I11" i="25"/>
  <c r="I10" i="25"/>
  <c r="I9" i="25"/>
  <c r="I8" i="25"/>
  <c r="I7" i="25"/>
  <c r="I6" i="25"/>
  <c r="E30" i="24"/>
  <c r="H45" i="28"/>
  <c r="I20" i="12"/>
  <c r="Z13" i="21"/>
  <c r="AP13" i="21"/>
  <c r="AJ26" i="21"/>
  <c r="Z39" i="21"/>
  <c r="AP39" i="21"/>
  <c r="C20" i="12"/>
  <c r="H6" i="24"/>
  <c r="H7" i="24"/>
  <c r="H8" i="24"/>
  <c r="H9" i="24"/>
  <c r="H10" i="24"/>
  <c r="H11" i="24"/>
  <c r="H12" i="24"/>
  <c r="H13" i="24"/>
  <c r="H14" i="24"/>
  <c r="H15" i="24"/>
  <c r="H16" i="24"/>
  <c r="H17" i="24"/>
  <c r="H18" i="24"/>
  <c r="H19" i="24"/>
  <c r="H20" i="24"/>
  <c r="H21" i="24"/>
  <c r="H22" i="24"/>
  <c r="H23" i="24"/>
  <c r="H24" i="24"/>
  <c r="C25" i="24"/>
  <c r="B13" i="25"/>
  <c r="C28" i="24" s="1"/>
  <c r="G13" i="25" l="1"/>
  <c r="D30" i="24"/>
  <c r="D21" i="24"/>
  <c r="D13" i="24"/>
  <c r="C11" i="25"/>
  <c r="C7" i="25"/>
  <c r="D24" i="24"/>
  <c r="D16" i="24"/>
  <c r="D8" i="24"/>
  <c r="J13" i="2"/>
  <c r="J12" i="2"/>
  <c r="J11" i="2"/>
  <c r="J10" i="2"/>
  <c r="J9" i="2"/>
  <c r="J8" i="2"/>
  <c r="J7" i="2"/>
  <c r="J6" i="2"/>
  <c r="J5" i="2"/>
  <c r="J19" i="2"/>
  <c r="J18" i="2"/>
  <c r="J17" i="2"/>
  <c r="J16" i="2"/>
  <c r="J15" i="2"/>
  <c r="H25" i="24"/>
  <c r="D19" i="24"/>
  <c r="D11" i="24"/>
  <c r="E13" i="25"/>
  <c r="C19" i="2"/>
  <c r="C18" i="2"/>
  <c r="C17" i="2"/>
  <c r="C16" i="2"/>
  <c r="C15" i="2"/>
  <c r="C10" i="2"/>
  <c r="C8" i="2"/>
  <c r="C6" i="2"/>
  <c r="H20" i="2"/>
  <c r="C13" i="2"/>
  <c r="C12" i="2"/>
  <c r="C11" i="2"/>
  <c r="C9" i="2"/>
  <c r="C7" i="2"/>
  <c r="C5" i="2"/>
  <c r="C10" i="25"/>
  <c r="C6" i="25"/>
  <c r="D22" i="24"/>
  <c r="D14" i="24"/>
  <c r="D6" i="24"/>
  <c r="C29" i="24"/>
  <c r="D28" i="24"/>
  <c r="D25" i="24"/>
  <c r="C26" i="24"/>
  <c r="E32" i="24"/>
  <c r="E31" i="24"/>
  <c r="F30" i="24"/>
  <c r="D17" i="24"/>
  <c r="D9" i="24"/>
  <c r="C14" i="2"/>
  <c r="C9" i="25"/>
  <c r="D20" i="24"/>
  <c r="D12" i="24"/>
  <c r="C32" i="24"/>
  <c r="I13" i="25"/>
  <c r="D23" i="24"/>
  <c r="D15" i="24"/>
  <c r="D7" i="24"/>
  <c r="F14" i="3"/>
  <c r="E20" i="3"/>
  <c r="C12" i="25"/>
  <c r="C8" i="25"/>
  <c r="H32" i="24"/>
  <c r="G33" i="24"/>
  <c r="D18" i="24"/>
  <c r="D10" i="24"/>
  <c r="J14" i="2"/>
  <c r="C20" i="2" l="1"/>
  <c r="E33" i="24"/>
  <c r="F32" i="24"/>
  <c r="C13" i="25"/>
  <c r="C33" i="24"/>
  <c r="D32" i="24"/>
  <c r="F19" i="3"/>
  <c r="F15" i="3"/>
  <c r="F12" i="3"/>
  <c r="F10" i="3"/>
  <c r="F6" i="3"/>
  <c r="F7" i="3"/>
  <c r="F18" i="3"/>
  <c r="F11" i="3"/>
  <c r="F17" i="3"/>
  <c r="F8" i="3"/>
  <c r="F5" i="3"/>
  <c r="F16" i="3"/>
  <c r="F13" i="3"/>
  <c r="F9" i="3"/>
  <c r="J20" i="2"/>
  <c r="F20" i="3" l="1"/>
</calcChain>
</file>

<file path=xl/sharedStrings.xml><?xml version="1.0" encoding="utf-8"?>
<sst xmlns="http://schemas.openxmlformats.org/spreadsheetml/2006/main" count="2393" uniqueCount="439">
  <si>
    <t>TABELID</t>
  </si>
  <si>
    <t xml:space="preserve">1. </t>
  </si>
  <si>
    <t>Eesti üldpindala jaotus maakategooriate järgi</t>
  </si>
  <si>
    <t>Üldpindala jaotus maakategooriate järgi omandivormiti</t>
  </si>
  <si>
    <t xml:space="preserve">3. </t>
  </si>
  <si>
    <t>Eesti metsasuse jaotus. Metsamaa pindala FRA järgi</t>
  </si>
  <si>
    <t xml:space="preserve">4. </t>
  </si>
  <si>
    <t xml:space="preserve">5. </t>
  </si>
  <si>
    <t>Metsamaa looduslikkus</t>
  </si>
  <si>
    <t xml:space="preserve">6. </t>
  </si>
  <si>
    <t>Metsamaa pindala ja tagavara enamuspuuliigiti, RMK, teised (majandatavad eraldi)</t>
  </si>
  <si>
    <t xml:space="preserve">7. </t>
  </si>
  <si>
    <t>Puistute  vanus, RMK, teised (eraldi majandatavad)</t>
  </si>
  <si>
    <t xml:space="preserve">8. </t>
  </si>
  <si>
    <t>Puistute keskmine hektaritagavara enamuspuuliigiti</t>
  </si>
  <si>
    <t xml:space="preserve">9. </t>
  </si>
  <si>
    <t xml:space="preserve">10. </t>
  </si>
  <si>
    <t>Maakondade metsamaa pindala ja tagavara, maakondade metsasus</t>
  </si>
  <si>
    <t>24.</t>
  </si>
  <si>
    <t>EESTI   ÜLDPINDALA  JAOTUS  MAAKATEGOORIATE  JÄRGI</t>
  </si>
  <si>
    <t>M a a k a t e g o o r i a</t>
  </si>
  <si>
    <r>
      <t xml:space="preserve">maakategooria
üldpindalast  </t>
    </r>
    <r>
      <rPr>
        <b/>
        <i/>
        <sz val="10"/>
        <rFont val="Garamond"/>
        <family val="1"/>
        <charset val="186"/>
      </rPr>
      <t>%</t>
    </r>
  </si>
  <si>
    <t>Teised valdajad</t>
  </si>
  <si>
    <t>tuhat ha</t>
  </si>
  <si>
    <t>%</t>
  </si>
  <si>
    <t>Metsamaa</t>
  </si>
  <si>
    <r>
      <t xml:space="preserve">  sealhulgas: </t>
    </r>
    <r>
      <rPr>
        <b/>
        <sz val="11"/>
        <rFont val="Garamond"/>
        <family val="1"/>
        <charset val="186"/>
      </rPr>
      <t>metsaga</t>
    </r>
  </si>
  <si>
    <r>
      <t xml:space="preserve">                    </t>
    </r>
    <r>
      <rPr>
        <b/>
        <sz val="11"/>
        <rFont val="Garamond"/>
        <family val="1"/>
        <charset val="186"/>
      </rPr>
      <t>metsata</t>
    </r>
  </si>
  <si>
    <t>Põõsastik</t>
  </si>
  <si>
    <t>Põllumajandusmaa</t>
  </si>
  <si>
    <r>
      <t xml:space="preserve">  sealhulgas:  </t>
    </r>
    <r>
      <rPr>
        <b/>
        <sz val="11"/>
        <rFont val="Garamond"/>
        <family val="1"/>
        <charset val="186"/>
      </rPr>
      <t>haritav maa</t>
    </r>
  </si>
  <si>
    <t>looduslik rohumaa</t>
  </si>
  <si>
    <t>Soo</t>
  </si>
  <si>
    <t>Siseveed</t>
  </si>
  <si>
    <t>Muud veekogud</t>
  </si>
  <si>
    <t>Asustusala</t>
  </si>
  <si>
    <t>Teed</t>
  </si>
  <si>
    <t>Trassid</t>
  </si>
  <si>
    <t>Karjäärid</t>
  </si>
  <si>
    <t>Muud maad</t>
  </si>
  <si>
    <t>K o k k u</t>
  </si>
  <si>
    <r>
      <t xml:space="preserve"> </t>
    </r>
    <r>
      <rPr>
        <i/>
        <vertAlign val="superscript"/>
        <sz val="11"/>
        <rFont val="Garamond"/>
        <family val="1"/>
        <charset val="186"/>
      </rPr>
      <t>2</t>
    </r>
    <r>
      <rPr>
        <i/>
        <sz val="11"/>
        <rFont val="Garamond"/>
        <family val="1"/>
        <charset val="186"/>
      </rPr>
      <t xml:space="preserve"> Riigimetsa Majandamise Keskuse (RMK) haldusala
</t>
    </r>
  </si>
  <si>
    <t>ÜLDPINDALA  JAOTUS  MAAKATEGOORIATE  JÄRGI  OMANDIVORMITI</t>
  </si>
  <si>
    <t>Riigi-
metskonnad</t>
  </si>
  <si>
    <t>Füüsiliste 
isikute maa</t>
  </si>
  <si>
    <r>
      <t xml:space="preserve">  sealhulgas: </t>
    </r>
    <r>
      <rPr>
        <b/>
        <sz val="11"/>
        <rFont val="Garamond"/>
        <family val="1"/>
      </rPr>
      <t>metsaga</t>
    </r>
  </si>
  <si>
    <r>
      <t xml:space="preserve">                    </t>
    </r>
    <r>
      <rPr>
        <b/>
        <sz val="11"/>
        <rFont val="Garamond"/>
        <family val="1"/>
      </rPr>
      <t>metsata</t>
    </r>
  </si>
  <si>
    <r>
      <t xml:space="preserve">  sealhulgas:  </t>
    </r>
    <r>
      <rPr>
        <b/>
        <sz val="11"/>
        <rFont val="Garamond"/>
        <family val="1"/>
      </rPr>
      <t>haritav maa</t>
    </r>
  </si>
  <si>
    <r>
      <t xml:space="preserve"> </t>
    </r>
    <r>
      <rPr>
        <i/>
        <vertAlign val="superscript"/>
        <sz val="11"/>
        <rFont val="Garamond"/>
        <family val="1"/>
      </rPr>
      <t>1</t>
    </r>
    <r>
      <rPr>
        <i/>
        <sz val="11"/>
        <rFont val="Garamond"/>
        <family val="1"/>
      </rPr>
      <t xml:space="preserve"> sealhulgas munitsipaalmaa</t>
    </r>
  </si>
  <si>
    <r>
      <t xml:space="preserve"> </t>
    </r>
    <r>
      <rPr>
        <i/>
        <vertAlign val="superscript"/>
        <sz val="11"/>
        <rFont val="Garamond"/>
        <family val="1"/>
      </rPr>
      <t>2</t>
    </r>
    <r>
      <rPr>
        <i/>
        <sz val="11"/>
        <rFont val="Garamond"/>
        <family val="1"/>
      </rPr>
      <t xml:space="preserve"> sealhulgas kirikute-koguduste maa</t>
    </r>
  </si>
  <si>
    <r>
      <t xml:space="preserve"> </t>
    </r>
    <r>
      <rPr>
        <i/>
        <vertAlign val="superscript"/>
        <sz val="11"/>
        <rFont val="Garamond"/>
        <family val="1"/>
      </rPr>
      <t>3</t>
    </r>
    <r>
      <rPr>
        <i/>
        <sz val="11"/>
        <rFont val="Garamond"/>
        <family val="1"/>
      </rPr>
      <t xml:space="preserve"> tagastatav või erastatav maa, sh. kinnistamata riigi reservmaa</t>
    </r>
  </si>
  <si>
    <t>RMK</t>
  </si>
  <si>
    <t>Muu riigimaa</t>
  </si>
  <si>
    <t>Füüsiliste isikute maa</t>
  </si>
  <si>
    <t>Juriidiliste isikute maa</t>
  </si>
  <si>
    <t>EESTIMAA METSASUSE  JAOTUS</t>
  </si>
  <si>
    <t>Nimetus</t>
  </si>
  <si>
    <t xml:space="preserve">Eesti  pindala </t>
  </si>
  <si>
    <t>Metsamaa pindala</t>
  </si>
  <si>
    <t>Metsasuse</t>
  </si>
  <si>
    <t>Metsade osakaal kogu Eestis</t>
  </si>
  <si>
    <t>Metsade osakaal Peipsi ja Võrtsjärveta</t>
  </si>
  <si>
    <t>Puistute osakaal kogu Eestis</t>
  </si>
  <si>
    <t>Puistute osakaal Peipsi ja Võrtsjärveta</t>
  </si>
  <si>
    <t>P i n d a l a  kokku</t>
  </si>
  <si>
    <t>Riigimetskonnad</t>
  </si>
  <si>
    <t>METSAMAA  LOODUSLIKKUS</t>
  </si>
  <si>
    <t>Looduslikkuse
klass</t>
  </si>
  <si>
    <t>Pindala</t>
  </si>
  <si>
    <t>suhteline 
viga ±%</t>
  </si>
  <si>
    <t>Primaarne</t>
  </si>
  <si>
    <t>sh. loodusmets</t>
  </si>
  <si>
    <t>Muudetud looduslik</t>
  </si>
  <si>
    <t>Pool-looduslik</t>
  </si>
  <si>
    <t>Istandused</t>
  </si>
  <si>
    <t>Looduslikkuse klassid (FRA 2005 järgi):
– primaarne (looduslikult uuenenud kohalike puuliikidega, selged majandustegevuse jäljed puuduvad)
– muudetud looduslik (looduslikult uuenenud kohalike liikidega, inimtegevuse jälgedega)
– pool-looduslik (kohalike liikidega kultiveeritud või LUKi abil uuenenud)</t>
  </si>
  <si>
    <t xml:space="preserve">Märkus: 
Eesti on muutnud loodusmetsa ('Natural forests') konseptsiooni ÜRO FRA aruandluses, viies selle vastavusse FRA 2015 ja ITTO definitsioonidele. 
Vastavalt sellele on FRA 2015 raportis 'Primary forest' real avaldatud loodusmetsa pindala, ülejäänud (FRA 2005) primaarmetsad klassis 'Other naturally regenerated forest'. </t>
  </si>
  <si>
    <t>METSAMAA  PINDALA  JA  TAGAVARA  ENAMUSPUULIIGITI</t>
  </si>
  <si>
    <t>Enamuspuuliik</t>
  </si>
  <si>
    <t>P i n d a l a</t>
  </si>
  <si>
    <t>T a g a v a r a</t>
  </si>
  <si>
    <t>Hektaritagavara</t>
  </si>
  <si>
    <t>tuhat tm</t>
  </si>
  <si>
    <t>tm/ha</t>
  </si>
  <si>
    <t>Mänd</t>
  </si>
  <si>
    <t>Kuusk</t>
  </si>
  <si>
    <t>Kask</t>
  </si>
  <si>
    <t>Haab</t>
  </si>
  <si>
    <t>Sanglepp</t>
  </si>
  <si>
    <t>Hall lepp</t>
  </si>
  <si>
    <t>Teised</t>
  </si>
  <si>
    <t>R i i g i m e t s k o n n a d</t>
  </si>
  <si>
    <t>T e i s e d    v a l d a j a d</t>
  </si>
  <si>
    <t>PUISTUTE  KESKMINE  VANUS</t>
  </si>
  <si>
    <t>Vanus
    a.</t>
  </si>
  <si>
    <t>Keskmine</t>
  </si>
  <si>
    <t>PUISTUTE  KESKMINE  HEKTARITAGAVARA  ENAMUSPUULIIGITI</t>
  </si>
  <si>
    <t>PUISTUTE  PINDALA,  TAGAVARA  JA  JUURDEKASV  ENAMUSPUULIIGITI</t>
  </si>
  <si>
    <t>MAAKONDADE  METSAMAA  PINDALA  JA  TAGAVARA</t>
  </si>
  <si>
    <t>Üldpindala</t>
  </si>
  <si>
    <r>
      <t xml:space="preserve">Metsa-suse
</t>
    </r>
    <r>
      <rPr>
        <b/>
        <i/>
        <sz val="12"/>
        <rFont val="Garamond"/>
        <family val="1"/>
      </rPr>
      <t>%</t>
    </r>
  </si>
  <si>
    <t>Metsamaa tagavara</t>
  </si>
  <si>
    <t>suhteline
viga ±%</t>
  </si>
  <si>
    <t>Harju maakond</t>
  </si>
  <si>
    <t>Hiiu maakond</t>
  </si>
  <si>
    <t>Ida-Viru maakond</t>
  </si>
  <si>
    <t>Järva maakond</t>
  </si>
  <si>
    <t>Jõgeva maakond</t>
  </si>
  <si>
    <t>Lääne maakond</t>
  </si>
  <si>
    <t>Lääne-Viru maakond</t>
  </si>
  <si>
    <t>Pärnu maakond</t>
  </si>
  <si>
    <t>Põlva maakond</t>
  </si>
  <si>
    <t>Rapla maakond</t>
  </si>
  <si>
    <t>Saare maakond</t>
  </si>
  <si>
    <t>Tartu maakond</t>
  </si>
  <si>
    <t>Valga maakond</t>
  </si>
  <si>
    <t>Viljandi maakond</t>
  </si>
  <si>
    <t>Võru maakond</t>
  </si>
  <si>
    <t>Keskmine täius ja rinnaspindala, RMK, teised</t>
  </si>
  <si>
    <t>Keskmine boniteet, RMK, teised (eraldi majandatavad)</t>
  </si>
  <si>
    <t>Boniteet</t>
  </si>
  <si>
    <t>KESKMINE TÄIUS JA RINNASPINDALA  ENAMUSPUULIIGITI</t>
  </si>
  <si>
    <t>täius</t>
  </si>
  <si>
    <t>rinnas-pindala</t>
  </si>
  <si>
    <t>KOKKU</t>
  </si>
  <si>
    <t>Majandatavad metsad *</t>
  </si>
  <si>
    <t>MAJANDATAVA* METSAMAA  PINDALA  JA  TAGAVARA  ENAMUSPUULIIGITI</t>
  </si>
  <si>
    <t>Metsade osakaal FRA järgi kogu Eestis</t>
  </si>
  <si>
    <t>Metsade osakaal FRA järgi Peipsi ja Võrtsjärveta</t>
  </si>
  <si>
    <t xml:space="preserve">11. </t>
  </si>
  <si>
    <t xml:space="preserve">12. </t>
  </si>
  <si>
    <t>MAJANDATAVATE PUISTUTE  PINDALA,  TAGAVARA  JA  JUURDEKASV  ENAMUSPUULIIGITI</t>
  </si>
  <si>
    <t>Juurdekasv aastas</t>
  </si>
  <si>
    <r>
      <t>Muud veekogud</t>
    </r>
    <r>
      <rPr>
        <b/>
        <vertAlign val="superscript"/>
        <sz val="11"/>
        <rFont val="Garamond"/>
        <family val="1"/>
        <charset val="186"/>
      </rPr>
      <t>1</t>
    </r>
  </si>
  <si>
    <r>
      <t xml:space="preserve"> </t>
    </r>
    <r>
      <rPr>
        <i/>
        <vertAlign val="superscript"/>
        <sz val="11"/>
        <rFont val="Garamond"/>
        <family val="1"/>
        <charset val="186"/>
      </rPr>
      <t>1</t>
    </r>
    <r>
      <rPr>
        <i/>
        <sz val="11"/>
        <rFont val="Garamond"/>
        <family val="1"/>
        <charset val="186"/>
      </rPr>
      <t xml:space="preserve"> Maakondade vahel jagamata Narva jõgi, Peipsi järv, Lämmi järv, Pihkva järv, Võrtsjärve ja Kulje laht
     </t>
    </r>
  </si>
  <si>
    <t>Eesti  pindala</t>
  </si>
  <si>
    <t>Kõik  kokku</t>
  </si>
  <si>
    <t>18.</t>
  </si>
  <si>
    <t>Metsamaa tüpoloogiline jagunemine RMK, teised (majandatavad eraldi)</t>
  </si>
  <si>
    <t>METSAMAA  TÜPOLOOGILINE  JAGUNEMINE  (KASVUKOHATÜÜBID)</t>
  </si>
  <si>
    <t>LL</t>
  </si>
  <si>
    <t>KL</t>
  </si>
  <si>
    <t>LU</t>
  </si>
  <si>
    <t>SM</t>
  </si>
  <si>
    <t>KN</t>
  </si>
  <si>
    <t>JP</t>
  </si>
  <si>
    <t>PH</t>
  </si>
  <si>
    <t>JM</t>
  </si>
  <si>
    <t>MS</t>
  </si>
  <si>
    <t>KM</t>
  </si>
  <si>
    <t>SL</t>
  </si>
  <si>
    <t>JK</t>
  </si>
  <si>
    <t>ND</t>
  </si>
  <si>
    <t>SJ</t>
  </si>
  <si>
    <t>AN</t>
  </si>
  <si>
    <t>TA</t>
  </si>
  <si>
    <t>TR</t>
  </si>
  <si>
    <t>OS</t>
  </si>
  <si>
    <t>KR</t>
  </si>
  <si>
    <t>SN</t>
  </si>
  <si>
    <t>LD</t>
  </si>
  <si>
    <t>MD</t>
  </si>
  <si>
    <t>SS</t>
  </si>
  <si>
    <t>RB</t>
  </si>
  <si>
    <t xml:space="preserve"> Puistangud</t>
  </si>
  <si>
    <t>PU</t>
  </si>
  <si>
    <t>MAJANDATAVATE METSADE  TÜPOLOOGILINE  JAGUNEMINE  (KASVUKOHATÜÜBID)</t>
  </si>
  <si>
    <t>Metsatüüp</t>
  </si>
  <si>
    <t>KKT</t>
  </si>
  <si>
    <t>Metsakasvukohatüüp</t>
  </si>
  <si>
    <t>Loometsad</t>
  </si>
  <si>
    <t>Kastikuloo</t>
  </si>
  <si>
    <t>Leesikaloo</t>
  </si>
  <si>
    <t>Lubikaloo</t>
  </si>
  <si>
    <t>Kokku</t>
  </si>
  <si>
    <t>Kanarbiku</t>
  </si>
  <si>
    <t>Sambliku</t>
  </si>
  <si>
    <t>Jänesekapsa-mustika</t>
  </si>
  <si>
    <t>Jänesekapsa-pohla</t>
  </si>
  <si>
    <t>Karusambla-mustika</t>
  </si>
  <si>
    <t>Mustika</t>
  </si>
  <si>
    <t>Pohla</t>
  </si>
  <si>
    <t>Palumetsad</t>
  </si>
  <si>
    <t>Jänesekapsa</t>
  </si>
  <si>
    <t>Sinilille</t>
  </si>
  <si>
    <t>Salumetsad</t>
  </si>
  <si>
    <t>Naadi</t>
  </si>
  <si>
    <t>Sõnajala</t>
  </si>
  <si>
    <t>Angervaksa</t>
  </si>
  <si>
    <t>Osja</t>
  </si>
  <si>
    <t>Tarna-angervaksa</t>
  </si>
  <si>
    <t>Tarna</t>
  </si>
  <si>
    <t>Karusambla</t>
  </si>
  <si>
    <t>Sinika</t>
  </si>
  <si>
    <t>Rabastuvad metsad</t>
  </si>
  <si>
    <t>JO</t>
  </si>
  <si>
    <t>Jänesekapsa-kõdusoo</t>
  </si>
  <si>
    <t>MO</t>
  </si>
  <si>
    <t>Mustika-kõdusoo</t>
  </si>
  <si>
    <t>Lodu</t>
  </si>
  <si>
    <t>Madalsoo</t>
  </si>
  <si>
    <t>Raba</t>
  </si>
  <si>
    <t>Siirdesoo</t>
  </si>
  <si>
    <t>Soometsad</t>
  </si>
  <si>
    <t>Puistangud</t>
  </si>
  <si>
    <t>E n a m u s p u u l i i k</t>
  </si>
  <si>
    <t>tuh.
ha</t>
  </si>
  <si>
    <t>...10</t>
  </si>
  <si>
    <t>11...20</t>
  </si>
  <si>
    <t>21...30</t>
  </si>
  <si>
    <t>31...40</t>
  </si>
  <si>
    <t>41...50</t>
  </si>
  <si>
    <t>51...60</t>
  </si>
  <si>
    <t>61...70</t>
  </si>
  <si>
    <t>71...80</t>
  </si>
  <si>
    <t>81...90</t>
  </si>
  <si>
    <t>91...100</t>
  </si>
  <si>
    <t>101...110</t>
  </si>
  <si>
    <t>111...120</t>
  </si>
  <si>
    <t>121...130</t>
  </si>
  <si>
    <t>131...140</t>
  </si>
  <si>
    <t>141...</t>
  </si>
  <si>
    <t xml:space="preserve">suhteline
viga ±% </t>
  </si>
  <si>
    <t>Vanuse-
klass
(aastates)</t>
  </si>
  <si>
    <t>13.</t>
  </si>
  <si>
    <r>
      <t>MAJANDATAVATE PUISTUTE  JAGUNEMINE  VANUSEKLASSIDESSE  ENAMUSPUULIIGI  JÄRGI</t>
    </r>
    <r>
      <rPr>
        <sz val="12"/>
        <rFont val="Garamond"/>
        <family val="1"/>
      </rPr>
      <t xml:space="preserve">  (10 a. vanuseklassid)</t>
    </r>
  </si>
  <si>
    <t xml:space="preserve">Juurdekasv </t>
  </si>
  <si>
    <t>tm/ha
aastas</t>
  </si>
  <si>
    <t>Kõik kokku</t>
  </si>
  <si>
    <t>METSAMAA   TAGAVARA  JUURDEKASV  ENAMUSPUULIIGITI</t>
  </si>
  <si>
    <t xml:space="preserve"> MAJANDATAVATE PUISTUTE  KESKMINE  VANUS</t>
  </si>
  <si>
    <t>PUISTUTE   KESKMINE BONITEET  ENAMUSPUULIIGITI</t>
  </si>
  <si>
    <t xml:space="preserve">MAJANDATAVATE PUISTUTE  KESKMINE BONITEET  ENAMUSPUULIIGITI </t>
  </si>
  <si>
    <t>Metsamaa juurdekasv enamuspuuliigiti, RMK, teised</t>
  </si>
  <si>
    <t>R a i e   l i i k</t>
  </si>
  <si>
    <t>V ä l j a r a i e</t>
  </si>
  <si>
    <t xml:space="preserve">suhteline
viga  ±% </t>
  </si>
  <si>
    <t>Muud raied</t>
  </si>
  <si>
    <t>Grupp</t>
  </si>
  <si>
    <t>nimetus</t>
  </si>
  <si>
    <t>Valgustusraie</t>
  </si>
  <si>
    <t>Harvendusraie</t>
  </si>
  <si>
    <t>Sanitaarraie</t>
  </si>
  <si>
    <t>sh. surnud puitu</t>
  </si>
  <si>
    <t>Raied  kokku</t>
  </si>
  <si>
    <t>Lageraie</t>
  </si>
  <si>
    <t>Aegjärkne raie</t>
  </si>
  <si>
    <t>Valikraie</t>
  </si>
  <si>
    <t>Hooldusraie</t>
  </si>
  <si>
    <t>Uuendusraie</t>
  </si>
  <si>
    <t>Puuliik</t>
  </si>
  <si>
    <t>19.</t>
  </si>
  <si>
    <t>20.</t>
  </si>
  <si>
    <t>21.</t>
  </si>
  <si>
    <t xml:space="preserve">14. </t>
  </si>
  <si>
    <t xml:space="preserve">15. </t>
  </si>
  <si>
    <t xml:space="preserve">16. </t>
  </si>
  <si>
    <t xml:space="preserve">17. </t>
  </si>
  <si>
    <t xml:space="preserve">tm/ha
</t>
  </si>
  <si>
    <t>hall lepp</t>
  </si>
  <si>
    <t xml:space="preserve">suht.
viga
±% </t>
  </si>
  <si>
    <t>Boniteedi-klass</t>
  </si>
  <si>
    <t>1A</t>
  </si>
  <si>
    <t>5A-5B</t>
  </si>
  <si>
    <t xml:space="preserve">PUISTUTE JAGUNEMINE BONITEEDIKLASSIDESSE JA ENAMUSPUULIIGITI </t>
  </si>
  <si>
    <t>T e i s e d  v a l d a j a d</t>
  </si>
  <si>
    <t>METSAMAA  PINDALA  JAGUNEMINE  ARENGUKLASSIDESSE  ENAMUSPUULIIGI  JÄRGI</t>
  </si>
  <si>
    <t>Arengu-
klass</t>
  </si>
  <si>
    <t>Lage ala</t>
  </si>
  <si>
    <t>Selguseta ala</t>
  </si>
  <si>
    <t>Noorendik</t>
  </si>
  <si>
    <t>Latimets</t>
  </si>
  <si>
    <t>Keskealine</t>
  </si>
  <si>
    <t>Valmiv mets</t>
  </si>
  <si>
    <t>Küps mets</t>
  </si>
  <si>
    <t>T e i s e d   v a l d a j a d</t>
  </si>
  <si>
    <t>MAJANDATAVA METSAMAA  PINDALA  JAGUNEMINE  ARENGUKLASSIDESSE  ENAMUSPUULIIGI  JÄRGI</t>
  </si>
  <si>
    <t>Metsamaa pindala jagunemine arenguklassidesse ja enamuspuuliigiti, RMK, teised (majandatavad eraldi)</t>
  </si>
  <si>
    <t>METSAMAA HEKTARITAGAVARA  ARENGUKLASSIDES JA  ENAMUSPUULIIGI  JÄRGI</t>
  </si>
  <si>
    <t>MAJANDATAVA METSAMAA   HEKTARITAGAVARA  ARENGUKLASSIDES JA  ENAMUSPUULIIGI  JÄRGI</t>
  </si>
  <si>
    <t xml:space="preserve">
tm/ha</t>
  </si>
  <si>
    <t>Tagavara puuliigiti, RMK, teised (eraldi majandatavad)</t>
  </si>
  <si>
    <t>Surnud metsa tagavara metsamaal puuliikide lõikes, RMK, teised</t>
  </si>
  <si>
    <t>Metsamaa kahjustused</t>
  </si>
  <si>
    <t>PUULIIKIDE  TAGAVARA  METSAMAAL</t>
  </si>
  <si>
    <t>P u u l i i k</t>
  </si>
  <si>
    <t>Tamm</t>
  </si>
  <si>
    <t>Saar</t>
  </si>
  <si>
    <t>Vaher</t>
  </si>
  <si>
    <t>Pärn</t>
  </si>
  <si>
    <t>Remmelgas</t>
  </si>
  <si>
    <t>Toomingas</t>
  </si>
  <si>
    <t>Teised lehtpuud</t>
  </si>
  <si>
    <r>
      <t>K o k k u</t>
    </r>
    <r>
      <rPr>
        <sz val="12"/>
        <rFont val="Garamond"/>
        <family val="1"/>
      </rPr>
      <t xml:space="preserve">  (kasvavad puud)</t>
    </r>
  </si>
  <si>
    <r>
      <t xml:space="preserve">Keskmiselt  </t>
    </r>
    <r>
      <rPr>
        <b/>
        <sz val="12"/>
        <rFont val="Garamond"/>
        <family val="1"/>
      </rPr>
      <t>tm/ha</t>
    </r>
  </si>
  <si>
    <r>
      <t>Kuivanud</t>
    </r>
    <r>
      <rPr>
        <sz val="12"/>
        <rFont val="Garamond"/>
        <family val="1"/>
      </rPr>
      <t xml:space="preserve"> (jalalseisev)</t>
    </r>
  </si>
  <si>
    <t>Murdunud ja lamapuud</t>
  </si>
  <si>
    <r>
      <t>K o k k u</t>
    </r>
    <r>
      <rPr>
        <sz val="12"/>
        <rFont val="Garamond"/>
        <family val="1"/>
      </rPr>
      <t xml:space="preserve">  (surnud puit)</t>
    </r>
  </si>
  <si>
    <t>Metsamaal  kokku</t>
  </si>
  <si>
    <t>PP</t>
  </si>
  <si>
    <t>OP</t>
  </si>
  <si>
    <t>LM</t>
  </si>
  <si>
    <t>PN</t>
  </si>
  <si>
    <t>KU</t>
  </si>
  <si>
    <t>PI</t>
  </si>
  <si>
    <t>TL</t>
  </si>
  <si>
    <t>TM</t>
  </si>
  <si>
    <t>RE</t>
  </si>
  <si>
    <t>VA</t>
  </si>
  <si>
    <t>SA</t>
  </si>
  <si>
    <t>HB</t>
  </si>
  <si>
    <t>LH</t>
  </si>
  <si>
    <t>LV</t>
  </si>
  <si>
    <t>KP</t>
  </si>
  <si>
    <t>KS</t>
  </si>
  <si>
    <t>MA</t>
  </si>
  <si>
    <t>JA</t>
  </si>
  <si>
    <t>Künnapuu</t>
  </si>
  <si>
    <t>Jalakas</t>
  </si>
  <si>
    <t>Lehis</t>
  </si>
  <si>
    <t>Pihlakas</t>
  </si>
  <si>
    <t>Pappel</t>
  </si>
  <si>
    <t>Õunapuu</t>
  </si>
  <si>
    <t>SURNUD METSA TAGAVARA METSAMAAL PUULIIKIDE LÕIKES</t>
  </si>
  <si>
    <t>Kuivanud puud</t>
  </si>
  <si>
    <t>Metsamaal kokku</t>
  </si>
  <si>
    <t>Puistute pindala, tagavara, ja juurdekasv enamuspuuliigiti RMK , teised (majandatavad eraldi)</t>
  </si>
  <si>
    <t>Puistute jagunemine vanusklassidesse, puuliigiti  RMK , teised (majandatavad eraldi)</t>
  </si>
  <si>
    <t>Puistute jagunemine boniteediklassidesse ja enamuspuuliigiti  RMK , teised (majandatavad eraldi)</t>
  </si>
  <si>
    <t>Puistute hektaritagavara enamuspuuliigiti ja vanuseklasside järgi (10 a. vanuseklassid)</t>
  </si>
  <si>
    <t>2.</t>
  </si>
  <si>
    <t>22.</t>
  </si>
  <si>
    <t>23.</t>
  </si>
  <si>
    <t xml:space="preserve"> tm/ha</t>
  </si>
  <si>
    <t xml:space="preserve"> tuh  tm  aastas</t>
  </si>
  <si>
    <t>Sooviku-metsad</t>
  </si>
  <si>
    <t>Kõdusoo-metsad</t>
  </si>
  <si>
    <t>Nõmme-metsad</t>
  </si>
  <si>
    <t>Laane-metsad</t>
  </si>
  <si>
    <t xml:space="preserve"> KAHJUSTATUD METSAMAA  PINDALA ENAMUSPUULIIGI JÄRGI</t>
  </si>
  <si>
    <r>
      <t xml:space="preserve">MAJANDATAVATE PUISTUTE  HEKTARITAGAVARA ENAMUSPUULIIGITI JA 
VANUSEKLASSIDESSE   JÄRGI </t>
    </r>
    <r>
      <rPr>
        <sz val="12"/>
        <rFont val="Garamond"/>
        <family val="1"/>
      </rPr>
      <t xml:space="preserve"> (10 a. vanuseklassid)</t>
    </r>
  </si>
  <si>
    <t xml:space="preserve">               M e t s a m a a </t>
  </si>
  <si>
    <t>Metsamaa hektaritagavara arenguklassides ja enamuspuuliigiti, RMK, teised
 (majandatavad eraldi)</t>
  </si>
  <si>
    <t xml:space="preserve"> tuh  ha</t>
  </si>
  <si>
    <t>Prioriteet</t>
  </si>
  <si>
    <t>Kaitse nimetus</t>
  </si>
  <si>
    <t>Kiht</t>
  </si>
  <si>
    <t>Täiendav tingimus</t>
  </si>
  <si>
    <t>reservaat</t>
  </si>
  <si>
    <t>\looduskaitse\KR_reservaat</t>
  </si>
  <si>
    <t>looduslik skv</t>
  </si>
  <si>
    <t>\looduskaitse\KR_looduslik_skv</t>
  </si>
  <si>
    <t>hooldatav skv</t>
  </si>
  <si>
    <t>\looduskaitse\KR_hooldatav_skv</t>
  </si>
  <si>
    <t>püsielupaiga skv</t>
  </si>
  <si>
    <t>\looduskaitse\KR_pysielupaik_skv</t>
  </si>
  <si>
    <t>loomad I kategooria</t>
  </si>
  <si>
    <t>\looduskaitse\KR_loomad_I</t>
  </si>
  <si>
    <t>seened I kategooria</t>
  </si>
  <si>
    <t>\looduskaitse\KR_seened_samblikud_I</t>
  </si>
  <si>
    <t>taimed I kategooria</t>
  </si>
  <si>
    <t>\looduskaitse\KR_taimed_I</t>
  </si>
  <si>
    <t>VEP eramaal lepinguga</t>
  </si>
  <si>
    <t>\looduskaitse\vaartused\vep_lepingud</t>
  </si>
  <si>
    <t>VEP riigimaal</t>
  </si>
  <si>
    <t>\looduskaitse\KR_vep</t>
  </si>
  <si>
    <t>projekteeritav reservaat</t>
  </si>
  <si>
    <t>\looduskaitse\KR_projekteeritavad_voondid</t>
  </si>
  <si>
    <t>tyyp IN  [(KLKA;R);(KMKA;R);(KRP;R)]</t>
  </si>
  <si>
    <t>projekteeritav püsielupaiga skv</t>
  </si>
  <si>
    <t>tyyp IN  (PY;PYS)</t>
  </si>
  <si>
    <t>projekteeritav looduslik skv</t>
  </si>
  <si>
    <t>tyyp IN  [(KLKA;S);(KMKA;S);(KRP;S)]</t>
  </si>
  <si>
    <t>projekteeritav hooldatav skv</t>
  </si>
  <si>
    <t>tyyp IN  [(KLKA;H);(KMKA;H);(KRP;H)]</t>
  </si>
  <si>
    <t>Majanduspiiranguga metsad</t>
  </si>
  <si>
    <t>kohaliku objekti piiranguvöönd</t>
  </si>
  <si>
    <t>\looduskaitse\KR_kohalik_objekt_pv</t>
  </si>
  <si>
    <t>piiranguvöönd</t>
  </si>
  <si>
    <t>\looduskaitse\KR_piirang</t>
  </si>
  <si>
    <t>püsielupaiga piiranguvöönd</t>
  </si>
  <si>
    <t>\looduskaitse\KR_pysielupaik_pv</t>
  </si>
  <si>
    <t>üksikobjekt kaitsetsoon</t>
  </si>
  <si>
    <t>\looduskaitse\KR_yksikobjekti_kaitsetsoon</t>
  </si>
  <si>
    <t>hoiuala</t>
  </si>
  <si>
    <t>\looduskaitse\KR_hoiuala</t>
  </si>
  <si>
    <t>projekteeritav püsielupaiga piiranguvöönd</t>
  </si>
  <si>
    <t>tyyp IN  (PY;PYP)</t>
  </si>
  <si>
    <t>projekteeritav üksikobjekt</t>
  </si>
  <si>
    <t>\looduskaitse\KR_proj_yobj_tsoon</t>
  </si>
  <si>
    <t>projekteeritav hoiuala</t>
  </si>
  <si>
    <t>\looduskaitse\KR_projekteeritav</t>
  </si>
  <si>
    <t>tyyp='H'</t>
  </si>
  <si>
    <t>projekteeritav piiranguvöönd</t>
  </si>
  <si>
    <t>tyyp!='H'</t>
  </si>
  <si>
    <t>taimed II kategooria</t>
  </si>
  <si>
    <t>\looduskaitse\KR_taimed_II</t>
  </si>
  <si>
    <t>loomad II kategooria</t>
  </si>
  <si>
    <t>\looduskaitse\KR_loomad_II</t>
  </si>
  <si>
    <t>seened II kategooria</t>
  </si>
  <si>
    <t>\looduskaitse\KR_seened_samblikud_II</t>
  </si>
  <si>
    <t>ranna või kaldakaitse</t>
  </si>
  <si>
    <t>\gsavalik.envir.ee\geoserver\kitsendused\metsakas_kpois_
RANNA_VOI_KALDA_PIIRANGUVOOND</t>
  </si>
  <si>
    <t>korduv üleujutusala</t>
  </si>
  <si>
    <t>\gsavalik.envir.ee\geoserver\kitsendused\metsakas_kpois_
KORDUV_ULEUJUTUSALA</t>
  </si>
  <si>
    <t>Viie aasta keskmine raie</t>
  </si>
  <si>
    <t>NATURA metsaelupaik
 RMK hallataval maal 
(piiranguvööndites, püsielupaiga piiranguvööndites ja hoiualadel)</t>
  </si>
  <si>
    <t xml:space="preserve">      P u i s t u d</t>
  </si>
  <si>
    <t>\looduskaitse\vaartused\natura_elupaik
\looduskaitse\KR_piirang
\looduskaitse\KR_pysielupaik_pv
\looduskaitse\KR_hoiuala</t>
  </si>
  <si>
    <t>VIIE AASTA KESKMINE RAIETE  MAHT  METSAMAAL</t>
  </si>
  <si>
    <r>
      <t>Muu 
riigimaa</t>
    </r>
    <r>
      <rPr>
        <vertAlign val="superscript"/>
        <sz val="12"/>
        <rFont val="Garamond"/>
        <family val="1"/>
      </rPr>
      <t>1</t>
    </r>
  </si>
  <si>
    <r>
      <t>Juriidiliste 
isikute maa</t>
    </r>
    <r>
      <rPr>
        <vertAlign val="superscript"/>
        <sz val="12"/>
        <rFont val="Garamond"/>
        <family val="1"/>
      </rPr>
      <t>2</t>
    </r>
  </si>
  <si>
    <r>
      <t>Omand
määramata</t>
    </r>
    <r>
      <rPr>
        <vertAlign val="superscript"/>
        <sz val="12"/>
        <rFont val="Garamond"/>
        <family val="1"/>
      </rPr>
      <t>3</t>
    </r>
  </si>
  <si>
    <t xml:space="preserve">pohityyp IN ('2180','9050','9060','9010*','9020*','9080*','9180*', '91D0*','91E0*','91F0') </t>
  </si>
  <si>
    <t>Graafikule</t>
  </si>
  <si>
    <t>Metsaga metsamaa</t>
  </si>
  <si>
    <t>Metsata metsamaa</t>
  </si>
  <si>
    <t>Omand määramata</t>
  </si>
  <si>
    <t>suhteline
viga  ±%</t>
  </si>
  <si>
    <r>
      <t>Riigimetskonnad</t>
    </r>
    <r>
      <rPr>
        <b/>
        <vertAlign val="superscript"/>
        <sz val="12"/>
        <rFont val="Garamond"/>
        <family val="1"/>
        <charset val="186"/>
      </rPr>
      <t>2</t>
    </r>
  </si>
  <si>
    <t>Mittemajandatavad metsad</t>
  </si>
  <si>
    <t>* v.a. mittemajandatavad metsad</t>
  </si>
  <si>
    <t>Majandus piiranguga metsad</t>
  </si>
  <si>
    <t>Majandus piiranguta metsad</t>
  </si>
  <si>
    <t>* välja arvatud mittemajandatav metsamaa</t>
  </si>
  <si>
    <t>Mittemajandatav mets</t>
  </si>
  <si>
    <t>Maj. piiranguga mets</t>
  </si>
  <si>
    <t>kont</t>
  </si>
  <si>
    <t>Maakond</t>
  </si>
  <si>
    <t>Metsamaa pindala majanduskategooria järgi</t>
  </si>
  <si>
    <t>METSAMAA  PINDALA  MAJANDUSKATEGOORIA  JÄRGI</t>
  </si>
  <si>
    <t>Majanduskategooriad</t>
  </si>
  <si>
    <t>Majanduskategooria järgne jaotus on koostatud alloleva abitabeli põhjal. 
Kaitsekategooriad prioriteetide järjekorras ja üksteist välistavad (ilma kattuvusteta)</t>
  </si>
  <si>
    <t>Maj. kate-gooria</t>
  </si>
  <si>
    <t xml:space="preserve">Kõdupuit </t>
  </si>
  <si>
    <t>tuh tm</t>
  </si>
  <si>
    <t>keskmiselt tm/ha</t>
  </si>
  <si>
    <t>PUISTUTE  JAGUNEMINE  VANUSEKLASSIDESSE  ENAMUSPUULIIGI  JÄRGI  (10 a. vanuseklassid)</t>
  </si>
  <si>
    <t>PUISTUTE  HEKTARITAGAVARA ENAMUSPUULIIGITI JA VANUSEKLASSIDESSE   JÄRGI
 (10 a. vanuseklassid)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</si>
</sst>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0"/>
    <numFmt numFmtId="167" formatCode="0.0000"/>
  </numFmts>
  <fonts count="66">
    <font>
      <sz val="10"/>
      <name val="Arial"/>
      <family val="2"/>
      <charset val="186"/>
    </font>
    <font>
      <b/>
      <sz val="22"/>
      <color rgb="FF000000"/>
      <name val="Verdana"/>
      <family val="2"/>
    </font>
    <font>
      <sz val="12"/>
      <color rgb="FF000000"/>
      <name val="Verdana"/>
      <family val="2"/>
    </font>
    <font>
      <sz val="12"/>
      <color rgb="FF000000"/>
      <name val="Arial"/>
      <family val="2"/>
    </font>
    <font>
      <i/>
      <sz val="11"/>
      <color rgb="FF000000"/>
      <name val="Garamond"/>
      <family val="1"/>
    </font>
    <font>
      <b/>
      <sz val="11"/>
      <color rgb="FF000000"/>
      <name val="Garamond"/>
      <family val="1"/>
    </font>
    <font>
      <b/>
      <i/>
      <sz val="11"/>
      <color rgb="FF000000"/>
      <name val="Garamond"/>
      <family val="1"/>
    </font>
    <font>
      <i/>
      <sz val="10"/>
      <color rgb="FF000000"/>
      <name val="Garamond"/>
      <family val="1"/>
    </font>
    <font>
      <sz val="11"/>
      <color rgb="FF000000"/>
      <name val="Garamond"/>
      <family val="1"/>
    </font>
    <font>
      <sz val="10"/>
      <color rgb="FF000000"/>
      <name val="Garamond"/>
      <family val="1"/>
    </font>
    <font>
      <sz val="10"/>
      <color theme="0"/>
      <name val="Arial"/>
      <family val="2"/>
    </font>
    <font>
      <i/>
      <sz val="9"/>
      <color rgb="FF000000"/>
      <name val="Garamond"/>
      <family val="1"/>
    </font>
    <font>
      <sz val="11"/>
      <color theme="2" tint="-0.249977111117893"/>
      <name val="Garamond"/>
      <family val="1"/>
    </font>
    <font>
      <b/>
      <sz val="12"/>
      <color rgb="FF000000"/>
      <name val="Garamond"/>
      <family val="1"/>
    </font>
    <font>
      <sz val="13"/>
      <color rgb="FF000000"/>
      <name val="Garamond"/>
      <family val="1"/>
    </font>
    <font>
      <sz val="12"/>
      <color indexed="58"/>
      <name val="Garamond"/>
      <family val="1"/>
    </font>
    <font>
      <sz val="12"/>
      <color rgb="FF000000"/>
      <name val="Garamond"/>
      <family val="1"/>
    </font>
    <font>
      <b/>
      <sz val="10"/>
      <color theme="2" tint="-9.9978637043366805E-2"/>
      <name val="Arial"/>
      <family val="2"/>
    </font>
    <font>
      <sz val="10"/>
      <color rgb="FF000000"/>
      <name val="Arial"/>
      <family val="2"/>
      <charset val="186"/>
    </font>
    <font>
      <sz val="10"/>
      <color theme="2" tint="-9.9978637043366805E-2"/>
      <name val="Arial"/>
      <family val="2"/>
    </font>
    <font>
      <sz val="10"/>
      <color rgb="FF000000"/>
      <name val="Arial"/>
      <family val="2"/>
    </font>
    <font>
      <sz val="10"/>
      <color indexed="9"/>
      <name val="Garamond"/>
      <family val="1"/>
    </font>
    <font>
      <b/>
      <sz val="6"/>
      <color indexed="17"/>
      <name val="814yzx"/>
    </font>
    <font>
      <i/>
      <sz val="13"/>
      <color rgb="FF000000"/>
      <name val="Lucida Handwriting"/>
      <family val="4"/>
    </font>
    <font>
      <b/>
      <sz val="12"/>
      <color indexed="58"/>
      <name val="Garamond"/>
      <family val="1"/>
    </font>
    <font>
      <b/>
      <sz val="11"/>
      <color theme="1"/>
      <name val="Garamond"/>
      <family val="1"/>
    </font>
    <font>
      <sz val="11"/>
      <color rgb="FF000000"/>
      <name val="Calibri"/>
      <family val="2"/>
      <scheme val="minor"/>
    </font>
    <font>
      <b/>
      <sz val="10"/>
      <color rgb="FF000000"/>
      <name val="Arial"/>
      <family val="2"/>
    </font>
    <font>
      <b/>
      <sz val="11"/>
      <color theme="1"/>
      <name val="Calibri"/>
      <family val="2"/>
      <scheme val="minor"/>
    </font>
    <font>
      <b/>
      <sz val="10"/>
      <color rgb="FF000000"/>
      <name val="Garamond"/>
      <family val="1"/>
    </font>
    <font>
      <b/>
      <sz val="12"/>
      <color rgb="FF000000"/>
      <name val="Garamond"/>
      <family val="1"/>
    </font>
    <font>
      <i/>
      <sz val="8"/>
      <color rgb="FF000000"/>
      <name val="Garamond"/>
      <family val="1"/>
    </font>
    <font>
      <b/>
      <sz val="11"/>
      <color indexed="58"/>
      <name val="Garamond"/>
      <family val="1"/>
    </font>
    <font>
      <b/>
      <sz val="11"/>
      <color rgb="FF000000"/>
      <name val="Garamond"/>
      <family val="1"/>
    </font>
    <font>
      <b/>
      <sz val="18"/>
      <color indexed="17"/>
      <name val="Benegraphic"/>
    </font>
    <font>
      <sz val="14"/>
      <color rgb="FF000000"/>
      <name val="Verdana"/>
      <family val="2"/>
    </font>
    <font>
      <b/>
      <sz val="2"/>
      <color indexed="17"/>
      <name val="ADAMCREEKPARKfont"/>
    </font>
    <font>
      <b/>
      <i/>
      <sz val="10"/>
      <color rgb="FF000000"/>
      <name val="Garamond"/>
      <family val="1"/>
    </font>
    <font>
      <b/>
      <sz val="13"/>
      <color rgb="FF000000"/>
      <name val="Garamond"/>
      <family val="1"/>
    </font>
    <font>
      <b/>
      <i/>
      <sz val="12"/>
      <color rgb="FF000000"/>
      <name val="Garamond"/>
      <family val="1"/>
    </font>
    <font>
      <sz val="9"/>
      <color rgb="FF000000"/>
      <name val="Garamond"/>
      <family val="1"/>
    </font>
    <font>
      <sz val="12"/>
      <color indexed="18"/>
      <name val="Garamond"/>
      <family val="1"/>
    </font>
    <font>
      <b/>
      <sz val="14"/>
      <color rgb="FF000000"/>
      <name val="Garamond"/>
      <family val="1"/>
    </font>
    <font>
      <b/>
      <i/>
      <sz val="10"/>
      <name val="Garamond"/>
      <family val="1"/>
      <charset val="186"/>
    </font>
    <font>
      <b/>
      <sz val="11"/>
      <name val="Garamond"/>
      <family val="1"/>
      <charset val="186"/>
    </font>
    <font>
      <i/>
      <vertAlign val="superscript"/>
      <sz val="11"/>
      <name val="Garamond"/>
      <family val="1"/>
      <charset val="186"/>
    </font>
    <font>
      <i/>
      <sz val="11"/>
      <name val="Garamond"/>
      <family val="1"/>
      <charset val="186"/>
    </font>
    <font>
      <b/>
      <sz val="11"/>
      <name val="Garamond"/>
      <family val="1"/>
    </font>
    <font>
      <i/>
      <vertAlign val="superscript"/>
      <sz val="11"/>
      <name val="Garamond"/>
      <family val="1"/>
    </font>
    <font>
      <i/>
      <sz val="11"/>
      <name val="Garamond"/>
      <family val="1"/>
    </font>
    <font>
      <b/>
      <i/>
      <sz val="12"/>
      <name val="Garamond"/>
      <family val="1"/>
    </font>
    <font>
      <b/>
      <vertAlign val="superscript"/>
      <sz val="11"/>
      <name val="Garamond"/>
      <family val="1"/>
      <charset val="186"/>
    </font>
    <font>
      <sz val="12"/>
      <name val="Garamond"/>
      <family val="1"/>
    </font>
    <font>
      <b/>
      <sz val="12"/>
      <name val="Garamond"/>
      <family val="1"/>
    </font>
    <font>
      <vertAlign val="superscript"/>
      <sz val="12"/>
      <name val="Garamond"/>
      <family val="1"/>
    </font>
    <font>
      <b/>
      <sz val="12"/>
      <color indexed="58"/>
      <name val="Garamond"/>
      <family val="1"/>
      <charset val="186"/>
    </font>
    <font>
      <b/>
      <vertAlign val="superscript"/>
      <sz val="12"/>
      <name val="Garamond"/>
      <family val="1"/>
      <charset val="186"/>
    </font>
    <font>
      <b/>
      <sz val="12"/>
      <color rgb="FF000000"/>
      <name val="Garamond"/>
      <family val="1"/>
      <charset val="186"/>
    </font>
    <font>
      <sz val="10"/>
      <color rgb="FF000000"/>
      <name val="Garamond"/>
      <family val="1"/>
      <charset val="186"/>
    </font>
    <font>
      <b/>
      <sz val="13"/>
      <color rgb="FF000000"/>
      <name val="Garamond"/>
      <family val="1"/>
      <charset val="186"/>
    </font>
    <font>
      <sz val="10"/>
      <color theme="0"/>
      <name val="Garamond"/>
      <family val="1"/>
      <charset val="186"/>
    </font>
    <font>
      <sz val="10"/>
      <color theme="0"/>
      <name val="Arial"/>
      <family val="2"/>
      <charset val="186"/>
    </font>
    <font>
      <b/>
      <sz val="9"/>
      <color theme="1"/>
      <name val="Garamond"/>
      <family val="1"/>
    </font>
    <font>
      <u/>
      <sz val="10"/>
      <color theme="10"/>
      <name val="Arial"/>
      <family val="2"/>
      <charset val="186"/>
    </font>
    <font>
      <b/>
      <sz val="12"/>
      <name val="Garamond"/>
      <family val="1"/>
      <charset val="186"/>
    </font>
    <font>
      <b/>
      <sz val="10"/>
      <name val="Garamond"/>
      <family val="1"/>
      <charset val="186"/>
    </font>
  </fonts>
  <fills count="4">
    <fill>
      <patternFill patternType="none"/>
    </fill>
    <fill>
      <patternFill patternType="gray125"/>
    </fill>
    <fill>
      <patternFill patternType="solid">
        <fgColor indexed="65"/>
        <bgColor indexed="8"/>
      </patternFill>
    </fill>
    <fill>
      <patternFill patternType="solid">
        <fgColor theme="0"/>
        <bgColor indexed="64"/>
      </patternFill>
    </fill>
  </fills>
  <borders count="224">
    <border>
      <left/>
      <right/>
      <top/>
      <bottom/>
      <diagonal/>
    </border>
    <border>
      <left style="thin">
        <color indexed="64"/>
      </left>
      <right/>
      <top style="thin">
        <color indexed="64"/>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top style="double">
        <color indexed="64"/>
      </top>
      <bottom/>
      <diagonal/>
    </border>
    <border diagonalUp="1" diagonalDown="1">
      <left style="hair">
        <color indexed="64"/>
      </left>
      <right style="thin">
        <color indexed="64"/>
      </right>
      <top style="double">
        <color indexed="64"/>
      </top>
      <bottom style="double">
        <color indexed="64"/>
      </bottom>
      <diagonal style="hair">
        <color indexed="64"/>
      </diagonal>
    </border>
    <border>
      <left style="hair">
        <color indexed="64"/>
      </left>
      <right style="thin">
        <color indexed="64"/>
      </right>
      <top style="double">
        <color indexed="64"/>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double">
        <color indexed="64"/>
      </bottom>
      <diagonal/>
    </border>
    <border>
      <left/>
      <right/>
      <top style="medium">
        <color indexed="64"/>
      </top>
      <bottom style="thin">
        <color indexed="64"/>
      </bottom>
      <diagonal/>
    </border>
    <border>
      <left style="thin">
        <color indexed="64"/>
      </left>
      <right style="hair">
        <color indexed="64"/>
      </right>
      <top style="medium">
        <color indexed="64"/>
      </top>
      <bottom/>
      <diagonal/>
    </border>
    <border>
      <left/>
      <right style="hair">
        <color indexed="64"/>
      </right>
      <top/>
      <bottom style="double">
        <color indexed="64"/>
      </bottom>
      <diagonal/>
    </border>
    <border>
      <left style="hair">
        <color indexed="64"/>
      </left>
      <right style="thin">
        <color indexed="64"/>
      </right>
      <top style="medium">
        <color indexed="64"/>
      </top>
      <bottom/>
      <diagonal/>
    </border>
    <border>
      <left style="hair">
        <color indexed="64"/>
      </left>
      <right style="thin">
        <color indexed="64"/>
      </right>
      <top/>
      <bottom style="double">
        <color indexed="64"/>
      </bottom>
      <diagonal/>
    </border>
    <border diagonalUp="1" diagonalDown="1">
      <left style="hair">
        <color indexed="64"/>
      </left>
      <right style="thin">
        <color indexed="64"/>
      </right>
      <top style="hair">
        <color indexed="64"/>
      </top>
      <bottom style="hair">
        <color indexed="64"/>
      </bottom>
      <diagonal style="hair">
        <color indexed="64"/>
      </diagonal>
    </border>
    <border diagonalUp="1" diagonalDown="1">
      <left style="hair">
        <color indexed="64"/>
      </left>
      <right style="hair">
        <color indexed="64"/>
      </right>
      <top style="hair">
        <color indexed="64"/>
      </top>
      <bottom style="hair">
        <color indexed="64"/>
      </bottom>
      <diagonal style="hair">
        <color indexed="64"/>
      </diagonal>
    </border>
    <border>
      <left/>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diagonalUp="1" diagonalDown="1">
      <left style="hair">
        <color indexed="64"/>
      </left>
      <right style="hair">
        <color indexed="64"/>
      </right>
      <top style="double">
        <color indexed="64"/>
      </top>
      <bottom style="double">
        <color indexed="64"/>
      </bottom>
      <diagonal style="hair">
        <color indexed="64"/>
      </diagonal>
    </border>
    <border>
      <left style="thin">
        <color indexed="64"/>
      </left>
      <right/>
      <top style="double">
        <color indexed="64"/>
      </top>
      <bottom style="hair">
        <color indexed="64"/>
      </bottom>
      <diagonal/>
    </border>
    <border diagonalUp="1" diagonalDown="1">
      <left style="hair">
        <color indexed="64"/>
      </left>
      <right style="hair">
        <color indexed="64"/>
      </right>
      <top/>
      <bottom style="double">
        <color indexed="64"/>
      </bottom>
      <diagonal style="hair">
        <color indexed="64"/>
      </diagonal>
    </border>
    <border>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bottom/>
      <diagonal/>
    </border>
    <border>
      <left/>
      <right style="medium">
        <color indexed="64"/>
      </right>
      <top style="hair">
        <color indexed="64"/>
      </top>
      <bottom style="hair">
        <color indexed="64"/>
      </bottom>
      <diagonal/>
    </border>
    <border>
      <left style="thin">
        <color indexed="64"/>
      </left>
      <right style="hair">
        <color indexed="64"/>
      </right>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style="medium">
        <color indexed="64"/>
      </top>
      <bottom/>
      <diagonal/>
    </border>
    <border>
      <left style="hair">
        <color indexed="64"/>
      </left>
      <right style="medium">
        <color indexed="64"/>
      </right>
      <top/>
      <bottom style="double">
        <color indexed="64"/>
      </bottom>
      <diagonal/>
    </border>
    <border>
      <left/>
      <right/>
      <top style="hair">
        <color indexed="64"/>
      </top>
      <bottom style="hair">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double">
        <color indexed="64"/>
      </left>
      <right style="hair">
        <color indexed="64"/>
      </right>
      <top style="thin">
        <color indexed="64"/>
      </top>
      <bottom style="double">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double">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diagonalUp="1" diagonalDown="1">
      <left style="thin">
        <color indexed="64"/>
      </left>
      <right/>
      <top style="thin">
        <color indexed="64"/>
      </top>
      <bottom style="thin">
        <color indexed="64"/>
      </bottom>
      <diagonal style="thin">
        <color indexed="55"/>
      </diagonal>
    </border>
    <border diagonalUp="1" diagonalDown="1">
      <left/>
      <right/>
      <top style="thin">
        <color indexed="64"/>
      </top>
      <bottom style="thin">
        <color indexed="64"/>
      </bottom>
      <diagonal style="thin">
        <color indexed="55"/>
      </diagonal>
    </border>
    <border diagonalUp="1" diagonalDown="1">
      <left/>
      <right style="thin">
        <color indexed="64"/>
      </right>
      <top style="thin">
        <color indexed="64"/>
      </top>
      <bottom style="thin">
        <color indexed="64"/>
      </bottom>
      <diagonal style="thin">
        <color indexed="55"/>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double">
        <color indexed="64"/>
      </top>
      <bottom style="thin">
        <color indexed="64"/>
      </bottom>
      <diagonal/>
    </border>
    <border>
      <left style="hair">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thin">
        <color indexed="64"/>
      </top>
      <bottom style="double">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double">
        <color indexed="64"/>
      </top>
      <bottom style="double">
        <color indexed="64"/>
      </bottom>
      <diagonal/>
    </border>
    <border>
      <left style="thin">
        <color indexed="64"/>
      </left>
      <right style="thin">
        <color indexed="64"/>
      </right>
      <top style="double">
        <color indexed="64"/>
      </top>
      <bottom/>
      <diagonal/>
    </border>
    <border>
      <left style="hair">
        <color indexed="64"/>
      </left>
      <right style="hair">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hair">
        <color indexed="64"/>
      </left>
      <right style="hair">
        <color indexed="64"/>
      </right>
      <top style="double">
        <color indexed="64"/>
      </top>
      <bottom style="thin">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8" fillId="0" borderId="0"/>
    <xf numFmtId="0" fontId="63" fillId="0" borderId="0" applyNumberFormat="0" applyFill="0" applyBorder="0" applyAlignment="0" applyProtection="0"/>
  </cellStyleXfs>
  <cellXfs count="860">
    <xf numFmtId="0" fontId="0" fillId="0" borderId="0" xfId="0"/>
    <xf numFmtId="0" fontId="1" fillId="2" borderId="0" xfId="0" applyFont="1" applyFill="1"/>
    <xf numFmtId="0" fontId="2" fillId="0" borderId="0" xfId="0" applyFont="1" applyAlignment="1">
      <alignment horizontal="left" vertical="center"/>
    </xf>
    <xf numFmtId="0" fontId="2" fillId="0" borderId="0" xfId="0" applyFont="1" applyAlignment="1">
      <alignment vertical="center"/>
    </xf>
    <xf numFmtId="164" fontId="2" fillId="0" borderId="0" xfId="0" applyNumberFormat="1" applyFont="1" applyAlignment="1">
      <alignment horizontal="left" vertical="center"/>
    </xf>
    <xf numFmtId="164" fontId="2" fillId="0" borderId="0" xfId="0" applyNumberFormat="1" applyFont="1" applyAlignment="1">
      <alignment vertical="center"/>
    </xf>
    <xf numFmtId="164" fontId="2" fillId="2" borderId="0" xfId="0" applyNumberFormat="1" applyFont="1" applyFill="1" applyAlignment="1">
      <alignment vertical="center"/>
    </xf>
    <xf numFmtId="16" fontId="2" fillId="0" borderId="0" xfId="0" applyNumberFormat="1" applyFont="1" applyAlignment="1">
      <alignment horizontal="left" vertical="center"/>
    </xf>
    <xf numFmtId="0" fontId="3" fillId="2" borderId="0" xfId="0" applyFont="1" applyFill="1"/>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4" fillId="0" borderId="0" xfId="0" applyFont="1"/>
    <xf numFmtId="0" fontId="5" fillId="0" borderId="1"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4" xfId="0" applyFont="1" applyBorder="1" applyAlignment="1">
      <alignment horizontal="left" indent="1"/>
    </xf>
    <xf numFmtId="165" fontId="5" fillId="0" borderId="5" xfId="0" applyNumberFormat="1" applyFont="1" applyBorder="1" applyAlignment="1">
      <alignment horizontal="right"/>
    </xf>
    <xf numFmtId="166" fontId="7" fillId="0" borderId="6" xfId="0" applyNumberFormat="1" applyFont="1" applyBorder="1" applyAlignment="1">
      <alignment horizontal="center"/>
    </xf>
    <xf numFmtId="166" fontId="7" fillId="0" borderId="7" xfId="0" applyNumberFormat="1" applyFont="1" applyBorder="1" applyAlignment="1">
      <alignment horizontal="center"/>
    </xf>
    <xf numFmtId="165" fontId="5" fillId="0" borderId="8" xfId="0" applyNumberFormat="1" applyFont="1" applyBorder="1" applyAlignment="1">
      <alignment horizontal="right"/>
    </xf>
    <xf numFmtId="166" fontId="7" fillId="0" borderId="9" xfId="0" applyNumberFormat="1" applyFont="1" applyBorder="1" applyAlignment="1">
      <alignment horizontal="center"/>
    </xf>
    <xf numFmtId="165" fontId="5" fillId="0" borderId="8" xfId="0" applyNumberFormat="1" applyFont="1" applyBorder="1"/>
    <xf numFmtId="0" fontId="8" fillId="0" borderId="10" xfId="0" applyFont="1" applyBorder="1" applyAlignment="1">
      <alignment horizontal="left" indent="1"/>
    </xf>
    <xf numFmtId="165" fontId="9" fillId="0" borderId="11" xfId="0" applyNumberFormat="1" applyFont="1" applyBorder="1" applyAlignment="1">
      <alignment horizontal="right"/>
    </xf>
    <xf numFmtId="166" fontId="7" fillId="0" borderId="12" xfId="0" applyNumberFormat="1" applyFont="1" applyBorder="1" applyAlignment="1">
      <alignment horizontal="center"/>
    </xf>
    <xf numFmtId="165" fontId="9" fillId="0" borderId="13" xfId="0" applyNumberFormat="1" applyFont="1" applyBorder="1" applyAlignment="1">
      <alignment horizontal="right"/>
    </xf>
    <xf numFmtId="166" fontId="7" fillId="0" borderId="14" xfId="0" applyNumberFormat="1" applyFont="1" applyBorder="1" applyAlignment="1">
      <alignment horizontal="center"/>
    </xf>
    <xf numFmtId="166" fontId="7" fillId="0" borderId="15" xfId="0" applyNumberFormat="1" applyFont="1" applyBorder="1" applyAlignment="1">
      <alignment horizontal="center"/>
    </xf>
    <xf numFmtId="165" fontId="9" fillId="0" borderId="13" xfId="0" applyNumberFormat="1" applyFont="1" applyBorder="1"/>
    <xf numFmtId="0" fontId="8" fillId="0" borderId="10" xfId="0" applyFont="1" applyBorder="1" applyAlignment="1">
      <alignment horizontal="left"/>
    </xf>
    <xf numFmtId="0" fontId="5" fillId="0" borderId="10" xfId="0" applyFont="1" applyBorder="1" applyAlignment="1">
      <alignment horizontal="left" indent="1"/>
    </xf>
    <xf numFmtId="165" fontId="5" fillId="0" borderId="11" xfId="0" applyNumberFormat="1" applyFont="1" applyBorder="1" applyAlignment="1">
      <alignment horizontal="right"/>
    </xf>
    <xf numFmtId="165" fontId="5" fillId="0" borderId="13" xfId="0" applyNumberFormat="1" applyFont="1" applyBorder="1" applyAlignment="1">
      <alignment horizontal="right"/>
    </xf>
    <xf numFmtId="165" fontId="5" fillId="0" borderId="13" xfId="0" applyNumberFormat="1" applyFont="1" applyBorder="1"/>
    <xf numFmtId="0" fontId="5" fillId="0" borderId="10" xfId="0" applyFont="1" applyBorder="1" applyAlignment="1">
      <alignment horizontal="left" indent="7"/>
    </xf>
    <xf numFmtId="165" fontId="8" fillId="0" borderId="0" xfId="0" applyNumberFormat="1" applyFont="1"/>
    <xf numFmtId="0" fontId="5" fillId="0" borderId="16" xfId="0" applyFont="1" applyBorder="1" applyAlignment="1">
      <alignment horizontal="left" indent="1"/>
    </xf>
    <xf numFmtId="165" fontId="5" fillId="0" borderId="17" xfId="0" applyNumberFormat="1" applyFont="1" applyBorder="1" applyAlignment="1">
      <alignment horizontal="right"/>
    </xf>
    <xf numFmtId="166" fontId="7" fillId="0" borderId="18" xfId="0" applyNumberFormat="1" applyFont="1" applyBorder="1" applyAlignment="1">
      <alignment horizontal="center"/>
    </xf>
    <xf numFmtId="165" fontId="5" fillId="0" borderId="19" xfId="0" applyNumberFormat="1" applyFont="1" applyBorder="1" applyAlignment="1">
      <alignment horizontal="right"/>
    </xf>
    <xf numFmtId="166" fontId="7" fillId="0" borderId="20" xfId="0" applyNumberFormat="1" applyFont="1" applyBorder="1" applyAlignment="1">
      <alignment horizontal="center"/>
    </xf>
    <xf numFmtId="166" fontId="7" fillId="0" borderId="21" xfId="0" applyNumberFormat="1" applyFont="1" applyBorder="1" applyAlignment="1">
      <alignment horizontal="center"/>
    </xf>
    <xf numFmtId="165" fontId="5" fillId="0" borderId="19" xfId="0" applyNumberFormat="1" applyFont="1" applyBorder="1"/>
    <xf numFmtId="0" fontId="5" fillId="0" borderId="22" xfId="0" applyFont="1" applyBorder="1" applyAlignment="1">
      <alignment horizontal="left" indent="1"/>
    </xf>
    <xf numFmtId="165" fontId="5" fillId="0" borderId="23" xfId="0" applyNumberFormat="1" applyFont="1" applyBorder="1" applyAlignment="1">
      <alignment horizontal="right"/>
    </xf>
    <xf numFmtId="166" fontId="7" fillId="0" borderId="24" xfId="0" applyNumberFormat="1" applyFont="1" applyBorder="1" applyAlignment="1">
      <alignment horizontal="center"/>
    </xf>
    <xf numFmtId="165" fontId="5" fillId="0" borderId="25" xfId="0" applyNumberFormat="1" applyFont="1" applyBorder="1" applyAlignment="1">
      <alignment horizontal="right"/>
    </xf>
    <xf numFmtId="165" fontId="10" fillId="0" borderId="0" xfId="0" applyNumberFormat="1" applyFont="1"/>
    <xf numFmtId="166" fontId="7" fillId="0" borderId="8" xfId="0" applyNumberFormat="1" applyFont="1" applyBorder="1" applyAlignment="1">
      <alignment horizontal="center"/>
    </xf>
    <xf numFmtId="166" fontId="7" fillId="0" borderId="13" xfId="0" applyNumberFormat="1" applyFont="1" applyBorder="1" applyAlignment="1">
      <alignment horizontal="center"/>
    </xf>
    <xf numFmtId="166" fontId="7" fillId="0" borderId="26" xfId="0" applyNumberFormat="1" applyFont="1" applyBorder="1" applyAlignment="1">
      <alignment horizontal="center"/>
    </xf>
    <xf numFmtId="166" fontId="7" fillId="0" borderId="19" xfId="0" applyNumberFormat="1" applyFont="1" applyBorder="1" applyAlignment="1">
      <alignment horizontal="center"/>
    </xf>
    <xf numFmtId="166" fontId="7" fillId="0" borderId="25" xfId="0" applyNumberFormat="1" applyFont="1" applyBorder="1" applyAlignment="1">
      <alignment horizontal="center"/>
    </xf>
    <xf numFmtId="166" fontId="7" fillId="0" borderId="27" xfId="0" applyNumberFormat="1" applyFont="1" applyBorder="1" applyAlignment="1">
      <alignment horizontal="center"/>
    </xf>
    <xf numFmtId="166" fontId="7" fillId="0" borderId="28" xfId="0" applyNumberFormat="1" applyFont="1" applyBorder="1" applyAlignment="1">
      <alignment horizontal="center"/>
    </xf>
    <xf numFmtId="166" fontId="7" fillId="0" borderId="29" xfId="0" applyNumberFormat="1" applyFont="1" applyBorder="1" applyAlignment="1">
      <alignment horizontal="center"/>
    </xf>
    <xf numFmtId="165" fontId="5" fillId="0" borderId="25" xfId="0" applyNumberFormat="1" applyFont="1" applyBorder="1"/>
    <xf numFmtId="0" fontId="8" fillId="0" borderId="30" xfId="0" applyFont="1" applyBorder="1" applyAlignment="1">
      <alignment horizontal="left" vertical="center" indent="9"/>
    </xf>
    <xf numFmtId="165" fontId="5" fillId="0" borderId="31" xfId="0" applyNumberFormat="1" applyFont="1" applyBorder="1" applyAlignment="1">
      <alignment vertical="center"/>
    </xf>
    <xf numFmtId="166" fontId="11" fillId="0" borderId="32" xfId="0" applyNumberFormat="1" applyFont="1" applyBorder="1" applyAlignment="1">
      <alignment horizontal="center" vertical="center"/>
    </xf>
    <xf numFmtId="165" fontId="5" fillId="0" borderId="33" xfId="0" applyNumberFormat="1" applyFont="1" applyBorder="1" applyAlignment="1">
      <alignment vertical="center"/>
    </xf>
    <xf numFmtId="166" fontId="11" fillId="0" borderId="0" xfId="0" applyNumberFormat="1" applyFont="1" applyAlignment="1">
      <alignment horizontal="center" vertical="center"/>
    </xf>
    <xf numFmtId="166" fontId="7" fillId="0" borderId="0" xfId="0" applyNumberFormat="1" applyFont="1" applyAlignment="1">
      <alignment horizontal="center"/>
    </xf>
    <xf numFmtId="166" fontId="7" fillId="0" borderId="34" xfId="0" applyNumberFormat="1" applyFont="1" applyBorder="1" applyAlignment="1">
      <alignment horizontal="center"/>
    </xf>
    <xf numFmtId="0" fontId="8" fillId="0" borderId="0" xfId="0" applyFont="1"/>
    <xf numFmtId="0" fontId="5" fillId="0" borderId="0" xfId="0" applyFont="1" applyAlignment="1">
      <alignment horizontal="left" indent="1"/>
    </xf>
    <xf numFmtId="0" fontId="12" fillId="0" borderId="0" xfId="0" applyFont="1"/>
    <xf numFmtId="166" fontId="7" fillId="0" borderId="35" xfId="0" applyNumberFormat="1" applyFont="1" applyBorder="1" applyAlignment="1">
      <alignment horizontal="center" vertical="center"/>
    </xf>
    <xf numFmtId="0" fontId="12" fillId="0" borderId="0" xfId="0" applyFont="1" applyAlignment="1">
      <alignment horizontal="left"/>
    </xf>
    <xf numFmtId="0" fontId="9" fillId="0" borderId="0" xfId="0" applyFont="1"/>
    <xf numFmtId="0" fontId="4" fillId="0" borderId="0" xfId="0" applyFont="1" applyAlignment="1">
      <alignment vertical="center" wrapText="1"/>
    </xf>
    <xf numFmtId="0" fontId="7" fillId="0" borderId="41" xfId="0" applyFont="1" applyBorder="1" applyAlignment="1">
      <alignment horizontal="center" vertical="center" wrapText="1"/>
    </xf>
    <xf numFmtId="166" fontId="8" fillId="0" borderId="0" xfId="0" applyNumberFormat="1" applyFont="1"/>
    <xf numFmtId="0" fontId="4" fillId="0" borderId="33" xfId="0" applyFont="1" applyBorder="1" applyAlignment="1">
      <alignment vertical="center" wrapText="1"/>
    </xf>
    <xf numFmtId="0" fontId="4" fillId="0" borderId="33" xfId="0" applyFont="1" applyBorder="1" applyAlignment="1">
      <alignment vertical="center"/>
    </xf>
    <xf numFmtId="0" fontId="8" fillId="0" borderId="0" xfId="0" applyFont="1" applyAlignment="1">
      <alignment horizontal="center"/>
    </xf>
    <xf numFmtId="0" fontId="9" fillId="0" borderId="0" xfId="0" applyFont="1" applyAlignment="1">
      <alignment horizontal="center"/>
    </xf>
    <xf numFmtId="166" fontId="7" fillId="0" borderId="47" xfId="0" applyNumberFormat="1" applyFont="1" applyBorder="1" applyAlignment="1">
      <alignment horizontal="center"/>
    </xf>
    <xf numFmtId="166" fontId="7" fillId="0" borderId="48" xfId="0" applyNumberFormat="1" applyFont="1" applyBorder="1" applyAlignment="1">
      <alignment horizontal="center"/>
    </xf>
    <xf numFmtId="0" fontId="4" fillId="0" borderId="49" xfId="0" applyFont="1" applyBorder="1"/>
    <xf numFmtId="166" fontId="7" fillId="0" borderId="28" xfId="0" applyNumberFormat="1" applyFont="1" applyBorder="1" applyAlignment="1">
      <alignment vertical="center"/>
    </xf>
    <xf numFmtId="0" fontId="8" fillId="0" borderId="50" xfId="0" applyFont="1" applyBorder="1" applyAlignment="1">
      <alignment horizontal="left" vertical="center"/>
    </xf>
    <xf numFmtId="0" fontId="17" fillId="0" borderId="0" xfId="0" applyFont="1"/>
    <xf numFmtId="166" fontId="18" fillId="0" borderId="0" xfId="0" applyNumberFormat="1" applyFont="1"/>
    <xf numFmtId="9" fontId="18" fillId="0" borderId="0" xfId="0" applyNumberFormat="1" applyFont="1"/>
    <xf numFmtId="0" fontId="19" fillId="0" borderId="0" xfId="0" applyFont="1"/>
    <xf numFmtId="0" fontId="5" fillId="0" borderId="51" xfId="0" applyFont="1" applyBorder="1" applyAlignment="1">
      <alignment horizontal="center" wrapText="1"/>
    </xf>
    <xf numFmtId="0" fontId="8" fillId="0" borderId="49" xfId="0" applyFont="1" applyBorder="1"/>
    <xf numFmtId="165" fontId="5" fillId="0" borderId="31" xfId="0" applyNumberFormat="1" applyFont="1" applyBorder="1" applyAlignment="1">
      <alignment horizontal="right" vertical="center" indent="1"/>
    </xf>
    <xf numFmtId="0" fontId="5" fillId="0" borderId="51" xfId="0" applyFont="1" applyBorder="1" applyAlignment="1">
      <alignment horizontal="center"/>
    </xf>
    <xf numFmtId="0" fontId="5" fillId="0" borderId="53" xfId="0" applyFont="1" applyBorder="1"/>
    <xf numFmtId="0" fontId="8" fillId="0" borderId="54" xfId="0" applyFont="1" applyBorder="1"/>
    <xf numFmtId="0" fontId="5" fillId="0" borderId="54" xfId="0" applyFont="1" applyBorder="1"/>
    <xf numFmtId="0" fontId="5" fillId="0" borderId="55" xfId="0" applyFont="1" applyBorder="1"/>
    <xf numFmtId="0" fontId="5" fillId="0" borderId="56" xfId="0" applyFont="1" applyBorder="1"/>
    <xf numFmtId="165" fontId="5" fillId="0" borderId="57" xfId="0" applyNumberFormat="1" applyFont="1" applyBorder="1" applyAlignment="1">
      <alignment horizontal="right" indent="1"/>
    </xf>
    <xf numFmtId="165" fontId="5" fillId="0" borderId="11" xfId="0" applyNumberFormat="1" applyFont="1" applyBorder="1" applyAlignment="1">
      <alignment horizontal="right" indent="1"/>
    </xf>
    <xf numFmtId="165" fontId="5" fillId="0" borderId="23" xfId="0" applyNumberFormat="1" applyFont="1" applyBorder="1" applyAlignment="1">
      <alignment horizontal="right" indent="1"/>
    </xf>
    <xf numFmtId="0" fontId="7" fillId="0" borderId="0" xfId="0" applyFont="1"/>
    <xf numFmtId="166" fontId="7" fillId="0" borderId="6" xfId="0" applyNumberFormat="1" applyFont="1" applyBorder="1"/>
    <xf numFmtId="166" fontId="7" fillId="0" borderId="14" xfId="0" applyNumberFormat="1" applyFont="1" applyBorder="1"/>
    <xf numFmtId="166" fontId="7" fillId="0" borderId="20" xfId="0" applyNumberFormat="1" applyFont="1" applyBorder="1"/>
    <xf numFmtId="166" fontId="7" fillId="0" borderId="26" xfId="0" applyNumberFormat="1" applyFont="1" applyBorder="1"/>
    <xf numFmtId="166" fontId="11" fillId="0" borderId="32" xfId="0" applyNumberFormat="1" applyFont="1" applyBorder="1" applyAlignment="1">
      <alignment vertical="center"/>
    </xf>
    <xf numFmtId="166" fontId="7" fillId="0" borderId="7" xfId="0" applyNumberFormat="1" applyFont="1" applyBorder="1" applyAlignment="1">
      <alignment horizontal="right"/>
    </xf>
    <xf numFmtId="166" fontId="7" fillId="0" borderId="12" xfId="0" applyNumberFormat="1" applyFont="1" applyBorder="1" applyAlignment="1">
      <alignment horizontal="right"/>
    </xf>
    <xf numFmtId="165" fontId="5" fillId="0" borderId="17" xfId="0" applyNumberFormat="1" applyFont="1" applyBorder="1" applyAlignment="1">
      <alignment horizontal="right" indent="1"/>
    </xf>
    <xf numFmtId="166" fontId="7" fillId="0" borderId="18" xfId="0" applyNumberFormat="1" applyFont="1" applyBorder="1" applyAlignment="1">
      <alignment horizontal="right"/>
    </xf>
    <xf numFmtId="166" fontId="7" fillId="0" borderId="24" xfId="0" applyNumberFormat="1" applyFont="1" applyBorder="1" applyAlignment="1">
      <alignment horizontal="right"/>
    </xf>
    <xf numFmtId="0" fontId="20" fillId="0" borderId="0" xfId="0" applyFont="1"/>
    <xf numFmtId="165" fontId="20" fillId="0" borderId="0" xfId="0" applyNumberFormat="1" applyFont="1"/>
    <xf numFmtId="0" fontId="21" fillId="0" borderId="0" xfId="0" applyFont="1"/>
    <xf numFmtId="0" fontId="22" fillId="0" borderId="0" xfId="0" applyFont="1" applyAlignment="1">
      <alignment vertical="center"/>
    </xf>
    <xf numFmtId="0" fontId="23" fillId="0" borderId="0" xfId="0" applyFont="1"/>
    <xf numFmtId="0" fontId="6" fillId="0" borderId="58" xfId="0" applyFont="1" applyBorder="1" applyAlignment="1">
      <alignment horizontal="center" wrapText="1"/>
    </xf>
    <xf numFmtId="0" fontId="5" fillId="0" borderId="37" xfId="0" applyFont="1" applyBorder="1" applyAlignment="1">
      <alignment horizontal="center"/>
    </xf>
    <xf numFmtId="0" fontId="5" fillId="0" borderId="52" xfId="0" applyFont="1" applyBorder="1" applyAlignment="1">
      <alignment horizontal="center"/>
    </xf>
    <xf numFmtId="0" fontId="6" fillId="0" borderId="59" xfId="0" applyFont="1" applyBorder="1" applyAlignment="1">
      <alignment horizontal="center" vertical="center"/>
    </xf>
    <xf numFmtId="0" fontId="5" fillId="0" borderId="60" xfId="0" applyFont="1" applyBorder="1" applyAlignment="1">
      <alignment horizontal="left" indent="1"/>
    </xf>
    <xf numFmtId="2" fontId="7" fillId="0" borderId="61" xfId="0" applyNumberFormat="1" applyFont="1" applyBorder="1" applyAlignment="1">
      <alignment horizontal="center"/>
    </xf>
    <xf numFmtId="0" fontId="5" fillId="0" borderId="62" xfId="0" applyFont="1" applyBorder="1" applyAlignment="1">
      <alignment horizontal="left" indent="1"/>
    </xf>
    <xf numFmtId="2" fontId="7" fillId="0" borderId="63" xfId="0" applyNumberFormat="1" applyFont="1" applyBorder="1" applyAlignment="1">
      <alignment horizontal="center"/>
    </xf>
    <xf numFmtId="0" fontId="5" fillId="0" borderId="64" xfId="0" applyFont="1" applyBorder="1" applyAlignment="1">
      <alignment horizontal="left" indent="1"/>
    </xf>
    <xf numFmtId="2" fontId="7" fillId="0" borderId="65" xfId="0" applyNumberFormat="1" applyFont="1" applyBorder="1" applyAlignment="1">
      <alignment horizontal="center"/>
    </xf>
    <xf numFmtId="165" fontId="5" fillId="0" borderId="8" xfId="0" applyNumberFormat="1" applyFont="1" applyBorder="1" applyAlignment="1">
      <alignment horizontal="right" indent="1"/>
    </xf>
    <xf numFmtId="165" fontId="5" fillId="0" borderId="13" xfId="0" applyNumberFormat="1" applyFont="1" applyBorder="1" applyAlignment="1">
      <alignment horizontal="right" indent="1"/>
    </xf>
    <xf numFmtId="165" fontId="5" fillId="0" borderId="66" xfId="0" applyNumberFormat="1" applyFont="1" applyBorder="1" applyAlignment="1">
      <alignment horizontal="right" indent="1"/>
    </xf>
    <xf numFmtId="165" fontId="5" fillId="0" borderId="67" xfId="0" applyNumberFormat="1" applyFont="1" applyBorder="1" applyAlignment="1">
      <alignment horizontal="right" indent="1"/>
    </xf>
    <xf numFmtId="0" fontId="13" fillId="0" borderId="36" xfId="0" applyFont="1" applyBorder="1" applyAlignment="1">
      <alignment horizontal="center" wrapText="1"/>
    </xf>
    <xf numFmtId="0" fontId="13" fillId="0" borderId="40" xfId="0" applyFont="1" applyBorder="1" applyAlignment="1">
      <alignment horizontal="center" wrapText="1"/>
    </xf>
    <xf numFmtId="0" fontId="5" fillId="0" borderId="30" xfId="0" applyFont="1" applyBorder="1" applyAlignment="1">
      <alignment horizontal="left" vertical="center" indent="9"/>
    </xf>
    <xf numFmtId="166" fontId="11" fillId="0" borderId="70" xfId="0" applyNumberFormat="1" applyFont="1" applyBorder="1" applyAlignment="1">
      <alignment horizontal="right" vertical="center" indent="1"/>
    </xf>
    <xf numFmtId="0" fontId="5" fillId="0" borderId="4" xfId="0" applyFont="1" applyBorder="1" applyAlignment="1">
      <alignment wrapText="1"/>
    </xf>
    <xf numFmtId="0" fontId="5" fillId="0" borderId="71" xfId="0" applyFont="1" applyBorder="1"/>
    <xf numFmtId="0" fontId="5" fillId="0" borderId="10" xfId="0" applyFont="1" applyBorder="1"/>
    <xf numFmtId="166" fontId="11" fillId="0" borderId="72" xfId="0" applyNumberFormat="1" applyFont="1" applyBorder="1" applyAlignment="1">
      <alignment horizontal="right" indent="1"/>
    </xf>
    <xf numFmtId="0" fontId="5" fillId="0" borderId="22" xfId="0" applyFont="1" applyBorder="1"/>
    <xf numFmtId="166" fontId="7" fillId="0" borderId="26" xfId="0" applyNumberFormat="1" applyFont="1" applyBorder="1" applyAlignment="1">
      <alignment horizontal="right" indent="1"/>
    </xf>
    <xf numFmtId="0" fontId="6" fillId="0" borderId="73" xfId="0" applyFont="1" applyBorder="1" applyAlignment="1">
      <alignment horizontal="center"/>
    </xf>
    <xf numFmtId="165" fontId="5" fillId="0" borderId="5" xfId="0" applyNumberFormat="1" applyFont="1" applyBorder="1" applyAlignment="1">
      <alignment horizontal="right" indent="1"/>
    </xf>
    <xf numFmtId="166" fontId="7" fillId="0" borderId="74" xfId="0" applyNumberFormat="1" applyFont="1" applyBorder="1" applyAlignment="1">
      <alignment horizontal="right" indent="1"/>
    </xf>
    <xf numFmtId="166" fontId="7" fillId="0" borderId="14" xfId="0" applyNumberFormat="1" applyFont="1" applyBorder="1" applyAlignment="1">
      <alignment horizontal="right" indent="1"/>
    </xf>
    <xf numFmtId="166" fontId="11" fillId="0" borderId="32" xfId="0" applyNumberFormat="1" applyFont="1" applyBorder="1" applyAlignment="1">
      <alignment horizontal="right" vertical="center" indent="1"/>
    </xf>
    <xf numFmtId="166" fontId="7" fillId="0" borderId="75" xfId="0" applyNumberFormat="1" applyFont="1" applyBorder="1" applyAlignment="1">
      <alignment horizontal="center" vertical="center"/>
    </xf>
    <xf numFmtId="166" fontId="7" fillId="0" borderId="12" xfId="0" applyNumberFormat="1" applyFont="1" applyBorder="1" applyAlignment="1">
      <alignment horizontal="center" vertical="center"/>
    </xf>
    <xf numFmtId="166" fontId="7" fillId="0" borderId="24" xfId="0" applyNumberFormat="1" applyFont="1" applyBorder="1" applyAlignment="1">
      <alignment horizontal="center" vertical="center"/>
    </xf>
    <xf numFmtId="166" fontId="7" fillId="0" borderId="7" xfId="0" applyNumberFormat="1" applyFont="1" applyBorder="1" applyAlignment="1">
      <alignment horizontal="center" vertical="center"/>
    </xf>
    <xf numFmtId="0" fontId="25" fillId="0" borderId="39" xfId="0" applyFont="1" applyBorder="1" applyAlignment="1">
      <alignment horizontal="center"/>
    </xf>
    <xf numFmtId="0" fontId="25" fillId="0" borderId="78" xfId="0" applyFont="1" applyBorder="1" applyAlignment="1">
      <alignment horizontal="center"/>
    </xf>
    <xf numFmtId="0" fontId="25" fillId="0" borderId="79" xfId="0" applyFont="1" applyBorder="1" applyAlignment="1">
      <alignment horizontal="center"/>
    </xf>
    <xf numFmtId="0" fontId="20" fillId="0" borderId="80" xfId="0" applyFont="1" applyBorder="1" applyAlignment="1">
      <alignment horizontal="center" vertical="center"/>
    </xf>
    <xf numFmtId="0" fontId="20" fillId="0" borderId="81" xfId="0" applyFont="1" applyBorder="1" applyAlignment="1">
      <alignment wrapText="1"/>
    </xf>
    <xf numFmtId="0" fontId="20" fillId="0" borderId="82" xfId="0" applyFont="1" applyBorder="1" applyAlignment="1">
      <alignment wrapText="1"/>
    </xf>
    <xf numFmtId="0" fontId="20" fillId="0" borderId="80" xfId="0" applyFont="1" applyBorder="1" applyAlignment="1">
      <alignment horizontal="center"/>
    </xf>
    <xf numFmtId="0" fontId="20" fillId="3" borderId="81" xfId="0" applyFont="1" applyFill="1" applyBorder="1" applyAlignment="1">
      <alignment wrapText="1"/>
    </xf>
    <xf numFmtId="0" fontId="26" fillId="3" borderId="81" xfId="0" applyFont="1" applyFill="1" applyBorder="1" applyAlignment="1">
      <alignment wrapText="1"/>
    </xf>
    <xf numFmtId="0" fontId="20" fillId="0" borderId="82" xfId="0" applyFont="1" applyBorder="1"/>
    <xf numFmtId="0" fontId="20" fillId="0" borderId="83" xfId="0" applyFont="1" applyBorder="1" applyAlignment="1">
      <alignment horizontal="center" vertical="center"/>
    </xf>
    <xf numFmtId="0" fontId="20" fillId="0" borderId="84" xfId="0" applyFont="1" applyBorder="1" applyAlignment="1">
      <alignment wrapText="1"/>
    </xf>
    <xf numFmtId="0" fontId="20" fillId="0" borderId="85" xfId="0" applyFont="1" applyBorder="1"/>
    <xf numFmtId="0" fontId="18" fillId="0" borderId="81" xfId="0" applyFont="1" applyBorder="1" applyAlignment="1">
      <alignment horizontal="left" wrapText="1"/>
    </xf>
    <xf numFmtId="165" fontId="5" fillId="0" borderId="0" xfId="0" applyNumberFormat="1" applyFont="1" applyAlignment="1">
      <alignment horizontal="right" indent="1"/>
    </xf>
    <xf numFmtId="166" fontId="7" fillId="0" borderId="0" xfId="0" applyNumberFormat="1" applyFont="1" applyAlignment="1">
      <alignment horizontal="right" indent="1"/>
    </xf>
    <xf numFmtId="166" fontId="7" fillId="0" borderId="0" xfId="0" applyNumberFormat="1" applyFont="1" applyAlignment="1">
      <alignment horizontal="right"/>
    </xf>
    <xf numFmtId="0" fontId="5" fillId="0" borderId="53" xfId="0" applyFont="1" applyBorder="1" applyAlignment="1">
      <alignment horizontal="left" vertical="center" indent="1"/>
    </xf>
    <xf numFmtId="165" fontId="5" fillId="0" borderId="57" xfId="0" applyNumberFormat="1" applyFont="1" applyBorder="1" applyAlignment="1">
      <alignment horizontal="right" vertical="center" indent="1"/>
    </xf>
    <xf numFmtId="166" fontId="7" fillId="0" borderId="6" xfId="0" applyNumberFormat="1" applyFont="1" applyBorder="1" applyAlignment="1">
      <alignment vertical="center"/>
    </xf>
    <xf numFmtId="0" fontId="5" fillId="0" borderId="54" xfId="0" applyFont="1" applyBorder="1" applyAlignment="1">
      <alignment horizontal="right" vertical="center" indent="1"/>
    </xf>
    <xf numFmtId="165" fontId="5" fillId="0" borderId="11" xfId="0" applyNumberFormat="1" applyFont="1" applyBorder="1" applyAlignment="1">
      <alignment horizontal="right" vertical="center" indent="1"/>
    </xf>
    <xf numFmtId="166" fontId="7" fillId="0" borderId="14" xfId="0" applyNumberFormat="1" applyFont="1" applyBorder="1" applyAlignment="1">
      <alignment vertical="center"/>
    </xf>
    <xf numFmtId="0" fontId="5" fillId="0" borderId="54" xfId="0" applyFont="1" applyBorder="1" applyAlignment="1">
      <alignment horizontal="left" vertical="center" indent="1"/>
    </xf>
    <xf numFmtId="0" fontId="8" fillId="0" borderId="50" xfId="0" applyFont="1" applyBorder="1" applyAlignment="1">
      <alignment horizontal="center" vertical="center"/>
    </xf>
    <xf numFmtId="166" fontId="7" fillId="0" borderId="35" xfId="0" applyNumberFormat="1" applyFont="1" applyBorder="1" applyAlignment="1">
      <alignment horizontal="right" vertical="center"/>
    </xf>
    <xf numFmtId="166" fontId="7" fillId="0" borderId="88" xfId="0" applyNumberFormat="1" applyFont="1" applyBorder="1" applyAlignment="1">
      <alignment horizontal="right" vertical="center"/>
    </xf>
    <xf numFmtId="166" fontId="7" fillId="0" borderId="9" xfId="0" applyNumberFormat="1" applyFont="1" applyBorder="1" applyAlignment="1">
      <alignment horizontal="right" vertical="center"/>
    </xf>
    <xf numFmtId="166" fontId="7" fillId="0" borderId="15" xfId="0" applyNumberFormat="1" applyFont="1" applyBorder="1" applyAlignment="1">
      <alignment horizontal="right" vertical="center"/>
    </xf>
    <xf numFmtId="166" fontId="7" fillId="0" borderId="61" xfId="0" applyNumberFormat="1" applyFont="1" applyBorder="1" applyAlignment="1">
      <alignment horizontal="right" vertical="center"/>
    </xf>
    <xf numFmtId="166" fontId="7" fillId="0" borderId="63" xfId="0" applyNumberFormat="1" applyFont="1" applyBorder="1" applyAlignment="1">
      <alignment horizontal="right" vertical="center"/>
    </xf>
    <xf numFmtId="166" fontId="11" fillId="0" borderId="0" xfId="0" applyNumberFormat="1" applyFont="1" applyAlignment="1">
      <alignment vertical="center"/>
    </xf>
    <xf numFmtId="166" fontId="7" fillId="0" borderId="0" xfId="0" applyNumberFormat="1" applyFont="1" applyAlignment="1">
      <alignment horizontal="right" vertical="center"/>
    </xf>
    <xf numFmtId="0" fontId="9" fillId="0" borderId="49" xfId="0" applyFont="1" applyBorder="1"/>
    <xf numFmtId="0" fontId="5" fillId="0" borderId="78" xfId="0" applyFont="1" applyBorder="1" applyAlignment="1">
      <alignment horizontal="center" vertical="center"/>
    </xf>
    <xf numFmtId="0" fontId="6" fillId="0" borderId="3" xfId="0" applyFont="1" applyBorder="1" applyAlignment="1">
      <alignment horizontal="left" indent="2"/>
    </xf>
    <xf numFmtId="0" fontId="5" fillId="0" borderId="51" xfId="0" applyFont="1" applyBorder="1" applyAlignment="1">
      <alignment horizontal="left" indent="3"/>
    </xf>
    <xf numFmtId="166" fontId="5" fillId="0" borderId="57" xfId="0" applyNumberFormat="1" applyFont="1" applyBorder="1" applyAlignment="1">
      <alignment horizontal="right" indent="1"/>
    </xf>
    <xf numFmtId="166" fontId="7" fillId="0" borderId="7" xfId="0" applyNumberFormat="1" applyFont="1" applyBorder="1"/>
    <xf numFmtId="3" fontId="5" fillId="0" borderId="57" xfId="0" applyNumberFormat="1" applyFont="1" applyBorder="1" applyAlignment="1">
      <alignment horizontal="right" indent="1"/>
    </xf>
    <xf numFmtId="165" fontId="7" fillId="0" borderId="97" xfId="0" applyNumberFormat="1" applyFont="1" applyBorder="1"/>
    <xf numFmtId="165" fontId="7" fillId="0" borderId="98" xfId="0" applyNumberFormat="1" applyFont="1" applyBorder="1"/>
    <xf numFmtId="166" fontId="5" fillId="0" borderId="11" xfId="0" applyNumberFormat="1" applyFont="1" applyBorder="1" applyAlignment="1">
      <alignment horizontal="right" indent="1"/>
    </xf>
    <xf numFmtId="166" fontId="7" fillId="0" borderId="12" xfId="0" applyNumberFormat="1" applyFont="1" applyBorder="1"/>
    <xf numFmtId="3" fontId="5" fillId="0" borderId="11" xfId="0" applyNumberFormat="1" applyFont="1" applyBorder="1" applyAlignment="1">
      <alignment horizontal="right" indent="1"/>
    </xf>
    <xf numFmtId="165" fontId="7" fillId="0" borderId="12" xfId="0" applyNumberFormat="1" applyFont="1" applyBorder="1"/>
    <xf numFmtId="165" fontId="7" fillId="0" borderId="99" xfId="0" applyNumberFormat="1" applyFont="1" applyBorder="1"/>
    <xf numFmtId="166" fontId="5" fillId="0" borderId="23" xfId="0" applyNumberFormat="1" applyFont="1" applyBorder="1" applyAlignment="1">
      <alignment horizontal="right" indent="1"/>
    </xf>
    <xf numFmtId="166" fontId="7" fillId="0" borderId="24" xfId="0" applyNumberFormat="1" applyFont="1" applyBorder="1"/>
    <xf numFmtId="3" fontId="5" fillId="0" borderId="23" xfId="0" applyNumberFormat="1" applyFont="1" applyBorder="1" applyAlignment="1">
      <alignment horizontal="right" indent="1"/>
    </xf>
    <xf numFmtId="165" fontId="7" fillId="0" borderId="41" xfId="0" applyNumberFormat="1" applyFont="1" applyBorder="1"/>
    <xf numFmtId="165" fontId="7" fillId="0" borderId="59" xfId="0" applyNumberFormat="1" applyFont="1" applyBorder="1"/>
    <xf numFmtId="0" fontId="8" fillId="0" borderId="30" xfId="0" applyFont="1" applyBorder="1" applyAlignment="1">
      <alignment horizontal="center"/>
    </xf>
    <xf numFmtId="165" fontId="5" fillId="0" borderId="31" xfId="0" applyNumberFormat="1" applyFont="1" applyBorder="1" applyAlignment="1">
      <alignment horizontal="right" indent="1"/>
    </xf>
    <xf numFmtId="166" fontId="11" fillId="0" borderId="32" xfId="0" applyNumberFormat="1" applyFont="1" applyBorder="1"/>
    <xf numFmtId="3" fontId="5" fillId="0" borderId="37" xfId="0" applyNumberFormat="1" applyFont="1" applyBorder="1" applyAlignment="1">
      <alignment horizontal="right" indent="1"/>
    </xf>
    <xf numFmtId="3" fontId="5" fillId="0" borderId="100" xfId="0" applyNumberFormat="1" applyFont="1" applyBorder="1" applyAlignment="1">
      <alignment horizontal="right" indent="1"/>
    </xf>
    <xf numFmtId="165" fontId="7" fillId="0" borderId="28" xfId="0" applyNumberFormat="1" applyFont="1" applyBorder="1"/>
    <xf numFmtId="165" fontId="7" fillId="0" borderId="101" xfId="0" applyNumberFormat="1" applyFont="1" applyBorder="1"/>
    <xf numFmtId="0" fontId="4" fillId="0" borderId="0" xfId="0" applyFont="1" applyAlignment="1">
      <alignment vertical="center"/>
    </xf>
    <xf numFmtId="166" fontId="7" fillId="0" borderId="28" xfId="0" applyNumberFormat="1" applyFont="1" applyBorder="1"/>
    <xf numFmtId="1" fontId="5" fillId="0" borderId="57" xfId="0" applyNumberFormat="1" applyFont="1" applyBorder="1" applyAlignment="1">
      <alignment horizontal="right" vertical="center"/>
    </xf>
    <xf numFmtId="165" fontId="7" fillId="0" borderId="97" xfId="0" applyNumberFormat="1" applyFont="1" applyBorder="1" applyAlignment="1">
      <alignment vertical="center"/>
    </xf>
    <xf numFmtId="165" fontId="7" fillId="0" borderId="98" xfId="0" applyNumberFormat="1" applyFont="1" applyBorder="1" applyAlignment="1">
      <alignment vertical="center"/>
    </xf>
    <xf numFmtId="0" fontId="9" fillId="0" borderId="0" xfId="0" applyFont="1" applyAlignment="1">
      <alignment vertical="center"/>
    </xf>
    <xf numFmtId="1" fontId="5" fillId="0" borderId="11" xfId="0" applyNumberFormat="1" applyFont="1" applyBorder="1" applyAlignment="1">
      <alignment horizontal="right" vertical="center"/>
    </xf>
    <xf numFmtId="165" fontId="7" fillId="0" borderId="12" xfId="0" applyNumberFormat="1" applyFont="1" applyBorder="1" applyAlignment="1">
      <alignment vertical="center"/>
    </xf>
    <xf numFmtId="165" fontId="7" fillId="0" borderId="99" xfId="0" applyNumberFormat="1" applyFont="1" applyBorder="1" applyAlignment="1">
      <alignment vertical="center"/>
    </xf>
    <xf numFmtId="1" fontId="5" fillId="0" borderId="23" xfId="0" applyNumberFormat="1" applyFont="1" applyBorder="1" applyAlignment="1">
      <alignment horizontal="right" vertical="center"/>
    </xf>
    <xf numFmtId="165" fontId="7" fillId="0" borderId="41" xfId="0" applyNumberFormat="1" applyFont="1" applyBorder="1" applyAlignment="1">
      <alignment vertical="center"/>
    </xf>
    <xf numFmtId="165" fontId="7" fillId="0" borderId="59" xfId="0" applyNumberFormat="1" applyFont="1" applyBorder="1" applyAlignment="1">
      <alignment vertical="center"/>
    </xf>
    <xf numFmtId="1" fontId="5" fillId="0" borderId="31" xfId="0" applyNumberFormat="1" applyFont="1" applyBorder="1" applyAlignment="1">
      <alignment horizontal="right" vertical="center"/>
    </xf>
    <xf numFmtId="165" fontId="7" fillId="0" borderId="28" xfId="0" applyNumberFormat="1" applyFont="1" applyBorder="1" applyAlignment="1">
      <alignment vertical="center"/>
    </xf>
    <xf numFmtId="165" fontId="7" fillId="0" borderId="101" xfId="0" applyNumberFormat="1" applyFont="1" applyBorder="1" applyAlignment="1">
      <alignment vertical="center"/>
    </xf>
    <xf numFmtId="0" fontId="5" fillId="0" borderId="53" xfId="0" applyFont="1" applyBorder="1" applyAlignment="1">
      <alignment horizontal="left" vertical="center" indent="2"/>
    </xf>
    <xf numFmtId="0" fontId="5" fillId="0" borderId="54" xfId="0" applyFont="1" applyBorder="1" applyAlignment="1">
      <alignment horizontal="left" vertical="center" indent="2"/>
    </xf>
    <xf numFmtId="0" fontId="5" fillId="0" borderId="56" xfId="0" applyFont="1" applyBorder="1" applyAlignment="1">
      <alignment horizontal="left" vertical="center" indent="2"/>
    </xf>
    <xf numFmtId="0" fontId="5" fillId="0" borderId="50" xfId="0" applyFont="1" applyBorder="1" applyAlignment="1">
      <alignment horizontal="left" vertical="center" indent="2"/>
    </xf>
    <xf numFmtId="0" fontId="9" fillId="0" borderId="103" xfId="0" applyFont="1" applyBorder="1" applyAlignment="1">
      <alignment vertical="center"/>
    </xf>
    <xf numFmtId="2" fontId="5" fillId="0" borderId="57" xfId="0" applyNumberFormat="1" applyFont="1" applyBorder="1" applyAlignment="1">
      <alignment horizontal="center"/>
    </xf>
    <xf numFmtId="2" fontId="5" fillId="0" borderId="11" xfId="0" applyNumberFormat="1" applyFont="1" applyBorder="1" applyAlignment="1">
      <alignment horizontal="center"/>
    </xf>
    <xf numFmtId="2" fontId="5" fillId="0" borderId="23" xfId="0" applyNumberFormat="1" applyFont="1" applyBorder="1" applyAlignment="1">
      <alignment horizontal="center"/>
    </xf>
    <xf numFmtId="2" fontId="5" fillId="0" borderId="31" xfId="0" applyNumberFormat="1" applyFont="1" applyBorder="1" applyAlignment="1">
      <alignment horizontal="center" vertical="center"/>
    </xf>
    <xf numFmtId="2" fontId="5" fillId="0" borderId="57" xfId="0" applyNumberFormat="1" applyFont="1" applyBorder="1" applyAlignment="1">
      <alignment horizontal="center" vertical="center"/>
    </xf>
    <xf numFmtId="2" fontId="5" fillId="0" borderId="11" xfId="0" applyNumberFormat="1" applyFont="1" applyBorder="1" applyAlignment="1">
      <alignment horizontal="center" vertical="center"/>
    </xf>
    <xf numFmtId="2" fontId="5" fillId="0" borderId="23" xfId="0" applyNumberFormat="1" applyFont="1" applyBorder="1" applyAlignment="1">
      <alignment horizontal="center" vertical="center"/>
    </xf>
    <xf numFmtId="166" fontId="7" fillId="0" borderId="99" xfId="0" applyNumberFormat="1" applyFont="1" applyBorder="1" applyAlignment="1">
      <alignment horizontal="center" vertical="center"/>
    </xf>
    <xf numFmtId="166" fontId="7" fillId="0" borderId="28" xfId="0" applyNumberFormat="1" applyFont="1" applyBorder="1" applyAlignment="1">
      <alignment horizontal="center" vertical="center"/>
    </xf>
    <xf numFmtId="166" fontId="7" fillId="0" borderId="101" xfId="0" applyNumberFormat="1" applyFont="1" applyBorder="1" applyAlignment="1">
      <alignment horizontal="center" vertical="center"/>
    </xf>
    <xf numFmtId="0" fontId="5" fillId="0" borderId="53" xfId="0" applyFont="1" applyBorder="1" applyAlignment="1">
      <alignment horizontal="left" indent="2"/>
    </xf>
    <xf numFmtId="0" fontId="5" fillId="0" borderId="54" xfId="0" applyFont="1" applyBorder="1" applyAlignment="1">
      <alignment horizontal="left" indent="2"/>
    </xf>
    <xf numFmtId="0" fontId="5" fillId="0" borderId="56" xfId="0" applyFont="1" applyBorder="1" applyAlignment="1">
      <alignment horizontal="left" indent="2"/>
    </xf>
    <xf numFmtId="166" fontId="7" fillId="0" borderId="97" xfId="0" applyNumberFormat="1" applyFont="1" applyBorder="1" applyAlignment="1">
      <alignment horizontal="center"/>
    </xf>
    <xf numFmtId="166" fontId="7" fillId="0" borderId="41" xfId="0" applyNumberFormat="1" applyFont="1" applyBorder="1" applyAlignment="1">
      <alignment horizontal="center"/>
    </xf>
    <xf numFmtId="166" fontId="7" fillId="0" borderId="98" xfId="0" applyNumberFormat="1" applyFont="1" applyBorder="1" applyAlignment="1">
      <alignment horizontal="center"/>
    </xf>
    <xf numFmtId="166" fontId="7" fillId="0" borderId="99" xfId="0" applyNumberFormat="1" applyFont="1" applyBorder="1" applyAlignment="1">
      <alignment horizontal="center"/>
    </xf>
    <xf numFmtId="166" fontId="7" fillId="0" borderId="59" xfId="0" applyNumberFormat="1" applyFont="1" applyBorder="1" applyAlignment="1">
      <alignment horizontal="center"/>
    </xf>
    <xf numFmtId="166" fontId="7" fillId="0" borderId="97" xfId="0" applyNumberFormat="1" applyFont="1" applyBorder="1" applyAlignment="1">
      <alignment horizontal="center" vertical="center"/>
    </xf>
    <xf numFmtId="166" fontId="7" fillId="0" borderId="41" xfId="0" applyNumberFormat="1" applyFont="1" applyBorder="1" applyAlignment="1">
      <alignment horizontal="center" vertical="center"/>
    </xf>
    <xf numFmtId="166" fontId="7" fillId="0" borderId="98" xfId="0" applyNumberFormat="1" applyFont="1" applyBorder="1" applyAlignment="1">
      <alignment horizontal="center" vertical="center"/>
    </xf>
    <xf numFmtId="166" fontId="7" fillId="0" borderId="59" xfId="0" applyNumberFormat="1" applyFont="1" applyBorder="1" applyAlignment="1">
      <alignment horizontal="center" vertical="center"/>
    </xf>
    <xf numFmtId="165" fontId="7" fillId="0" borderId="97" xfId="0" applyNumberFormat="1" applyFont="1" applyBorder="1" applyAlignment="1">
      <alignment horizontal="center" vertical="center"/>
    </xf>
    <xf numFmtId="165" fontId="7" fillId="0" borderId="98" xfId="0" applyNumberFormat="1" applyFont="1" applyBorder="1" applyAlignment="1">
      <alignment horizontal="center" vertical="center"/>
    </xf>
    <xf numFmtId="165" fontId="7" fillId="0" borderId="12" xfId="0" applyNumberFormat="1" applyFont="1" applyBorder="1" applyAlignment="1">
      <alignment horizontal="center" vertical="center"/>
    </xf>
    <xf numFmtId="165" fontId="7" fillId="0" borderId="99" xfId="0" applyNumberFormat="1" applyFont="1" applyBorder="1" applyAlignment="1">
      <alignment horizontal="center" vertical="center"/>
    </xf>
    <xf numFmtId="165" fontId="7" fillId="0" borderId="41" xfId="0" applyNumberFormat="1" applyFont="1" applyBorder="1" applyAlignment="1">
      <alignment horizontal="center" vertical="center"/>
    </xf>
    <xf numFmtId="165" fontId="7" fillId="0" borderId="59" xfId="0" applyNumberFormat="1" applyFont="1" applyBorder="1" applyAlignment="1">
      <alignment horizontal="center" vertical="center"/>
    </xf>
    <xf numFmtId="165" fontId="7" fillId="0" borderId="28" xfId="0" applyNumberFormat="1" applyFont="1" applyBorder="1" applyAlignment="1">
      <alignment horizontal="center" vertical="center"/>
    </xf>
    <xf numFmtId="165" fontId="7" fillId="0" borderId="101" xfId="0" applyNumberFormat="1" applyFont="1" applyBorder="1" applyAlignment="1">
      <alignment horizontal="center" vertical="center"/>
    </xf>
    <xf numFmtId="0" fontId="9" fillId="0" borderId="49" xfId="0" applyFont="1" applyBorder="1" applyAlignment="1">
      <alignment horizontal="center"/>
    </xf>
    <xf numFmtId="166" fontId="5" fillId="0" borderId="31" xfId="0" applyNumberFormat="1" applyFont="1" applyBorder="1" applyAlignment="1">
      <alignment horizontal="center" vertical="center"/>
    </xf>
    <xf numFmtId="1" fontId="5" fillId="0" borderId="57" xfId="0" applyNumberFormat="1" applyFont="1" applyBorder="1" applyAlignment="1">
      <alignment horizontal="center" vertical="center"/>
    </xf>
    <xf numFmtId="1" fontId="5" fillId="0" borderId="11" xfId="0" applyNumberFormat="1" applyFont="1" applyBorder="1" applyAlignment="1">
      <alignment horizontal="center" vertical="center"/>
    </xf>
    <xf numFmtId="1" fontId="5" fillId="0" borderId="23" xfId="0" applyNumberFormat="1" applyFont="1" applyBorder="1" applyAlignment="1">
      <alignment horizontal="center" vertical="center"/>
    </xf>
    <xf numFmtId="166" fontId="5" fillId="0" borderId="0" xfId="0" applyNumberFormat="1" applyFont="1" applyAlignment="1">
      <alignment horizontal="center" vertical="center"/>
    </xf>
    <xf numFmtId="166" fontId="5" fillId="0" borderId="106" xfId="0" applyNumberFormat="1" applyFont="1" applyBorder="1" applyAlignment="1">
      <alignment horizontal="center" vertical="center"/>
    </xf>
    <xf numFmtId="166" fontId="5" fillId="0" borderId="107" xfId="0" applyNumberFormat="1" applyFont="1" applyBorder="1" applyAlignment="1">
      <alignment horizontal="center" vertical="center"/>
    </xf>
    <xf numFmtId="166" fontId="5" fillId="0" borderId="108" xfId="0" applyNumberFormat="1" applyFont="1" applyBorder="1" applyAlignment="1">
      <alignment horizontal="center" vertical="center"/>
    </xf>
    <xf numFmtId="165" fontId="7" fillId="0" borderId="21" xfId="0" applyNumberFormat="1" applyFont="1" applyBorder="1" applyAlignment="1">
      <alignment horizontal="center" vertical="center"/>
    </xf>
    <xf numFmtId="165" fontId="7" fillId="0" borderId="15" xfId="0" applyNumberFormat="1" applyFont="1" applyBorder="1" applyAlignment="1">
      <alignment horizontal="center" vertical="center"/>
    </xf>
    <xf numFmtId="165" fontId="7" fillId="0" borderId="46" xfId="0" applyNumberFormat="1" applyFont="1" applyBorder="1" applyAlignment="1">
      <alignment horizontal="center" vertical="center"/>
    </xf>
    <xf numFmtId="165" fontId="7" fillId="0" borderId="35" xfId="0" applyNumberFormat="1" applyFont="1" applyBorder="1" applyAlignment="1">
      <alignment horizontal="center" vertical="center"/>
    </xf>
    <xf numFmtId="1" fontId="5" fillId="0" borderId="31" xfId="0" applyNumberFormat="1" applyFont="1" applyBorder="1" applyAlignment="1">
      <alignment horizontal="center" vertical="center"/>
    </xf>
    <xf numFmtId="0" fontId="4" fillId="0" borderId="0" xfId="0" applyFont="1" applyAlignment="1">
      <alignment horizontal="left" vertical="center" wrapText="1" indent="1"/>
    </xf>
    <xf numFmtId="0" fontId="34" fillId="0" borderId="0" xfId="0" applyFont="1" applyAlignment="1">
      <alignment vertical="center"/>
    </xf>
    <xf numFmtId="0" fontId="9" fillId="0" borderId="0" xfId="0" applyFont="1" applyAlignment="1">
      <alignment horizontal="right"/>
    </xf>
    <xf numFmtId="1" fontId="9" fillId="0" borderId="0" xfId="0" applyNumberFormat="1" applyFont="1"/>
    <xf numFmtId="166" fontId="9" fillId="0" borderId="0" xfId="0" applyNumberFormat="1" applyFont="1"/>
    <xf numFmtId="0" fontId="5" fillId="0" borderId="2" xfId="0" applyFont="1" applyBorder="1" applyAlignment="1">
      <alignment horizontal="center" vertical="center" wrapText="1"/>
    </xf>
    <xf numFmtId="0" fontId="5" fillId="0" borderId="100" xfId="0" applyFont="1" applyBorder="1" applyAlignment="1">
      <alignment horizontal="center" vertical="center" wrapText="1"/>
    </xf>
    <xf numFmtId="166" fontId="5" fillId="0" borderId="53" xfId="0" applyNumberFormat="1" applyFont="1" applyBorder="1" applyAlignment="1">
      <alignment horizontal="right" vertical="center"/>
    </xf>
    <xf numFmtId="166" fontId="5" fillId="0" borderId="54" xfId="0" applyNumberFormat="1" applyFont="1" applyBorder="1" applyAlignment="1">
      <alignment horizontal="right" vertical="center"/>
    </xf>
    <xf numFmtId="166" fontId="5" fillId="0" borderId="56" xfId="0" applyNumberFormat="1" applyFont="1" applyBorder="1" applyAlignment="1">
      <alignment horizontal="right" vertical="center"/>
    </xf>
    <xf numFmtId="165" fontId="5" fillId="0" borderId="5" xfId="0" applyNumberFormat="1" applyFont="1" applyBorder="1" applyAlignment="1">
      <alignment horizontal="right" vertical="center"/>
    </xf>
    <xf numFmtId="165" fontId="7" fillId="0" borderId="74" xfId="0" applyNumberFormat="1" applyFont="1" applyBorder="1" applyAlignment="1">
      <alignment horizontal="right" vertical="center"/>
    </xf>
    <xf numFmtId="165" fontId="7" fillId="0" borderId="112" xfId="0" applyNumberFormat="1" applyFont="1" applyBorder="1" applyAlignment="1">
      <alignment horizontal="right" vertical="center"/>
    </xf>
    <xf numFmtId="165" fontId="5" fillId="0" borderId="11" xfId="0" applyNumberFormat="1" applyFont="1" applyBorder="1" applyAlignment="1">
      <alignment horizontal="right" vertical="center"/>
    </xf>
    <xf numFmtId="165" fontId="7" fillId="0" borderId="14" xfId="0" applyNumberFormat="1" applyFont="1" applyBorder="1" applyAlignment="1">
      <alignment horizontal="right" vertical="center"/>
    </xf>
    <xf numFmtId="165" fontId="7" fillId="0" borderId="15" xfId="0" applyNumberFormat="1" applyFont="1" applyBorder="1" applyAlignment="1">
      <alignment horizontal="right" vertical="center"/>
    </xf>
    <xf numFmtId="165" fontId="5" fillId="0" borderId="23" xfId="0" applyNumberFormat="1" applyFont="1" applyBorder="1" applyAlignment="1">
      <alignment horizontal="right" vertical="center"/>
    </xf>
    <xf numFmtId="165" fontId="7" fillId="0" borderId="26" xfId="0" applyNumberFormat="1" applyFont="1" applyBorder="1" applyAlignment="1">
      <alignment horizontal="right" vertical="center"/>
    </xf>
    <xf numFmtId="165" fontId="7" fillId="0" borderId="29" xfId="0" applyNumberFormat="1" applyFont="1" applyBorder="1" applyAlignment="1">
      <alignment horizontal="right" vertical="center"/>
    </xf>
    <xf numFmtId="165" fontId="5" fillId="0" borderId="31" xfId="0" applyNumberFormat="1" applyFont="1" applyBorder="1" applyAlignment="1">
      <alignment horizontal="right" vertical="center"/>
    </xf>
    <xf numFmtId="165" fontId="7" fillId="0" borderId="28" xfId="0" applyNumberFormat="1" applyFont="1" applyBorder="1" applyAlignment="1">
      <alignment horizontal="right" vertical="center"/>
    </xf>
    <xf numFmtId="165" fontId="7" fillId="0" borderId="108" xfId="0" applyNumberFormat="1" applyFont="1" applyBorder="1" applyAlignment="1">
      <alignment horizontal="right" vertical="center"/>
    </xf>
    <xf numFmtId="166" fontId="5" fillId="0" borderId="113" xfId="0" applyNumberFormat="1" applyFont="1" applyBorder="1" applyAlignment="1">
      <alignment horizontal="right" vertical="center"/>
    </xf>
    <xf numFmtId="166" fontId="5" fillId="0" borderId="50" xfId="0" applyNumberFormat="1" applyFont="1" applyBorder="1" applyAlignment="1">
      <alignment horizontal="right" vertical="center"/>
    </xf>
    <xf numFmtId="0" fontId="5" fillId="0" borderId="114" xfId="0" applyFont="1" applyBorder="1" applyAlignment="1">
      <alignment horizontal="left" vertical="center" indent="2"/>
    </xf>
    <xf numFmtId="0" fontId="5" fillId="0" borderId="115" xfId="0" applyFont="1" applyBorder="1" applyAlignment="1">
      <alignment horizontal="left" vertical="center" indent="2"/>
    </xf>
    <xf numFmtId="0" fontId="5" fillId="0" borderId="116" xfId="0" applyFont="1" applyBorder="1" applyAlignment="1">
      <alignment horizontal="left" vertical="center" indent="2"/>
    </xf>
    <xf numFmtId="0" fontId="5" fillId="0" borderId="117" xfId="0" applyFont="1" applyBorder="1" applyAlignment="1">
      <alignment horizontal="left" vertical="center" indent="2"/>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31" fillId="0" borderId="107" xfId="0" applyFont="1" applyBorder="1" applyAlignment="1">
      <alignment horizontal="center" vertical="center" wrapText="1"/>
    </xf>
    <xf numFmtId="0" fontId="8" fillId="0" borderId="30" xfId="0" applyFont="1" applyBorder="1" applyAlignment="1">
      <alignment horizontal="center" vertical="center"/>
    </xf>
    <xf numFmtId="3" fontId="5" fillId="0" borderId="37" xfId="0" applyNumberFormat="1" applyFont="1" applyBorder="1" applyAlignment="1">
      <alignment horizontal="right" vertical="center" indent="1"/>
    </xf>
    <xf numFmtId="0" fontId="34" fillId="0" borderId="0" xfId="0" applyFont="1" applyAlignment="1">
      <alignment horizontal="right" vertical="center"/>
    </xf>
    <xf numFmtId="0" fontId="5" fillId="0" borderId="30" xfId="0" applyFont="1" applyBorder="1" applyAlignment="1">
      <alignment horizontal="center" vertical="center"/>
    </xf>
    <xf numFmtId="0" fontId="13" fillId="0" borderId="91" xfId="0" applyFont="1" applyBorder="1"/>
    <xf numFmtId="0" fontId="13" fillId="0" borderId="93" xfId="0" applyFont="1" applyBorder="1"/>
    <xf numFmtId="0" fontId="13" fillId="0" borderId="90" xfId="0" applyFont="1" applyBorder="1" applyAlignment="1">
      <alignment horizontal="left" indent="4"/>
    </xf>
    <xf numFmtId="0" fontId="24" fillId="0" borderId="91" xfId="0" applyFont="1" applyBorder="1" applyAlignment="1">
      <alignment horizontal="left" indent="4"/>
    </xf>
    <xf numFmtId="0" fontId="24" fillId="0" borderId="93" xfId="0" applyFont="1" applyBorder="1" applyAlignment="1">
      <alignment horizontal="left" indent="4"/>
    </xf>
    <xf numFmtId="166" fontId="7" fillId="0" borderId="75" xfId="0" applyNumberFormat="1" applyFont="1" applyBorder="1" applyAlignment="1">
      <alignment horizontal="right"/>
    </xf>
    <xf numFmtId="166" fontId="7" fillId="0" borderId="15" xfId="0" applyNumberFormat="1" applyFont="1" applyBorder="1" applyAlignment="1">
      <alignment horizontal="right"/>
    </xf>
    <xf numFmtId="0" fontId="5" fillId="0" borderId="51" xfId="0" applyFont="1" applyBorder="1" applyAlignment="1">
      <alignment horizontal="center" vertical="center" wrapText="1"/>
    </xf>
    <xf numFmtId="0" fontId="5" fillId="0" borderId="123" xfId="0" applyFont="1" applyBorder="1" applyAlignment="1">
      <alignment horizontal="center" vertical="center" wrapText="1"/>
    </xf>
    <xf numFmtId="166" fontId="5" fillId="0" borderId="5" xfId="0" applyNumberFormat="1" applyFont="1" applyBorder="1" applyAlignment="1">
      <alignment horizontal="right" vertical="center"/>
    </xf>
    <xf numFmtId="166" fontId="7" fillId="0" borderId="74" xfId="0" applyNumberFormat="1" applyFont="1" applyBorder="1" applyAlignment="1">
      <alignment horizontal="right" vertical="center"/>
    </xf>
    <xf numFmtId="166" fontId="5" fillId="0" borderId="11" xfId="0" applyNumberFormat="1" applyFont="1" applyBorder="1" applyAlignment="1">
      <alignment horizontal="right" vertical="center"/>
    </xf>
    <xf numFmtId="166" fontId="7" fillId="0" borderId="14" xfId="0" applyNumberFormat="1" applyFont="1" applyBorder="1" applyAlignment="1">
      <alignment horizontal="right" vertical="center"/>
    </xf>
    <xf numFmtId="166" fontId="5" fillId="0" borderId="17" xfId="0" applyNumberFormat="1" applyFont="1" applyBorder="1" applyAlignment="1">
      <alignment horizontal="right" vertical="center"/>
    </xf>
    <xf numFmtId="166" fontId="7" fillId="0" borderId="20" xfId="0" applyNumberFormat="1" applyFont="1" applyBorder="1" applyAlignment="1">
      <alignment horizontal="right" vertical="center"/>
    </xf>
    <xf numFmtId="166" fontId="5" fillId="0" borderId="23" xfId="0" applyNumberFormat="1" applyFont="1" applyBorder="1" applyAlignment="1">
      <alignment horizontal="right" vertical="center"/>
    </xf>
    <xf numFmtId="166" fontId="7" fillId="0" borderId="26" xfId="0" applyNumberFormat="1" applyFont="1" applyBorder="1" applyAlignment="1">
      <alignment horizontal="right" vertical="center"/>
    </xf>
    <xf numFmtId="166" fontId="5" fillId="0" borderId="31" xfId="0" applyNumberFormat="1" applyFont="1" applyBorder="1" applyAlignment="1">
      <alignment horizontal="right" vertical="center"/>
    </xf>
    <xf numFmtId="166" fontId="11" fillId="0" borderId="32" xfId="0" applyNumberFormat="1" applyFont="1" applyBorder="1" applyAlignment="1">
      <alignment horizontal="right" vertical="center"/>
    </xf>
    <xf numFmtId="167" fontId="9" fillId="0" borderId="0" xfId="0" applyNumberFormat="1" applyFont="1"/>
    <xf numFmtId="166" fontId="31" fillId="0" borderId="32" xfId="0" applyNumberFormat="1" applyFont="1" applyBorder="1" applyAlignment="1">
      <alignment horizontal="right" vertical="center"/>
    </xf>
    <xf numFmtId="166" fontId="5" fillId="0" borderId="124" xfId="0" applyNumberFormat="1" applyFont="1" applyBorder="1" applyAlignment="1">
      <alignment horizontal="right" vertical="center"/>
    </xf>
    <xf numFmtId="166" fontId="5" fillId="0" borderId="13" xfId="0" applyNumberFormat="1" applyFont="1" applyBorder="1" applyAlignment="1">
      <alignment horizontal="right" vertical="center"/>
    </xf>
    <xf numFmtId="166" fontId="5" fillId="0" borderId="19" xfId="0" applyNumberFormat="1" applyFont="1" applyBorder="1" applyAlignment="1">
      <alignment horizontal="right" vertical="center"/>
    </xf>
    <xf numFmtId="166" fontId="5" fillId="0" borderId="25" xfId="0" applyNumberFormat="1" applyFont="1" applyBorder="1" applyAlignment="1">
      <alignment horizontal="right" vertical="center"/>
    </xf>
    <xf numFmtId="166" fontId="7" fillId="0" borderId="112" xfId="0" applyNumberFormat="1" applyFont="1" applyBorder="1" applyAlignment="1">
      <alignment horizontal="right"/>
    </xf>
    <xf numFmtId="166" fontId="7" fillId="0" borderId="125" xfId="0" applyNumberFormat="1" applyFont="1" applyBorder="1" applyAlignment="1">
      <alignment horizontal="right"/>
    </xf>
    <xf numFmtId="166" fontId="7" fillId="0" borderId="99" xfId="0" applyNumberFormat="1" applyFont="1" applyBorder="1" applyAlignment="1">
      <alignment horizontal="right"/>
    </xf>
    <xf numFmtId="166" fontId="7" fillId="0" borderId="126" xfId="0" applyNumberFormat="1" applyFont="1" applyBorder="1" applyAlignment="1">
      <alignment horizontal="right"/>
    </xf>
    <xf numFmtId="166" fontId="7" fillId="0" borderId="29" xfId="0" applyNumberFormat="1" applyFont="1" applyBorder="1" applyAlignment="1">
      <alignment horizontal="right"/>
    </xf>
    <xf numFmtId="166" fontId="7" fillId="0" borderId="127" xfId="0" applyNumberFormat="1" applyFont="1" applyBorder="1" applyAlignment="1">
      <alignment horizontal="right"/>
    </xf>
    <xf numFmtId="166" fontId="7" fillId="0" borderId="28" xfId="0" applyNumberFormat="1" applyFont="1" applyBorder="1" applyAlignment="1">
      <alignment horizontal="right" vertical="center"/>
    </xf>
    <xf numFmtId="166" fontId="7" fillId="0" borderId="108" xfId="0" applyNumberFormat="1" applyFont="1" applyBorder="1" applyAlignment="1">
      <alignment horizontal="right" vertical="center"/>
    </xf>
    <xf numFmtId="166" fontId="7" fillId="0" borderId="101" xfId="0" applyNumberFormat="1" applyFont="1" applyBorder="1" applyAlignment="1">
      <alignment horizontal="right" vertical="center"/>
    </xf>
    <xf numFmtId="0" fontId="20" fillId="0" borderId="0" xfId="0" applyFont="1" applyAlignment="1">
      <alignment vertical="center"/>
    </xf>
    <xf numFmtId="0" fontId="24" fillId="0" borderId="128" xfId="0" applyFont="1" applyBorder="1" applyAlignment="1">
      <alignment horizontal="left" indent="4"/>
    </xf>
    <xf numFmtId="0" fontId="5" fillId="0" borderId="129" xfId="0" applyFont="1" applyBorder="1" applyAlignment="1">
      <alignment horizontal="left" vertical="center" indent="2"/>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16" fillId="0" borderId="117" xfId="0" applyFont="1" applyBorder="1" applyAlignment="1">
      <alignment horizontal="center" vertical="center"/>
    </xf>
    <xf numFmtId="0" fontId="31" fillId="0" borderId="132" xfId="0" applyFont="1" applyBorder="1" applyAlignment="1">
      <alignment horizontal="center" vertical="center" wrapText="1"/>
    </xf>
    <xf numFmtId="0" fontId="31" fillId="0" borderId="120" xfId="0" applyFont="1" applyBorder="1" applyAlignment="1">
      <alignment horizontal="center" vertical="center" wrapText="1"/>
    </xf>
    <xf numFmtId="0" fontId="35" fillId="2" borderId="0" xfId="0" applyFont="1" applyFill="1"/>
    <xf numFmtId="166" fontId="5" fillId="0" borderId="137" xfId="0" applyNumberFormat="1" applyFont="1" applyBorder="1" applyAlignment="1">
      <alignment horizontal="right" vertical="center"/>
    </xf>
    <xf numFmtId="166" fontId="7" fillId="0" borderId="138" xfId="0" applyNumberFormat="1" applyFont="1" applyBorder="1" applyAlignment="1">
      <alignment horizontal="right" vertical="center"/>
    </xf>
    <xf numFmtId="166" fontId="5" fillId="0" borderId="139" xfId="0" applyNumberFormat="1" applyFont="1" applyBorder="1" applyAlignment="1">
      <alignment horizontal="right" vertical="center"/>
    </xf>
    <xf numFmtId="166" fontId="5" fillId="0" borderId="140" xfId="0" applyNumberFormat="1" applyFont="1" applyBorder="1" applyAlignment="1">
      <alignment horizontal="right" vertical="center"/>
    </xf>
    <xf numFmtId="166" fontId="7" fillId="0" borderId="141" xfId="0" applyNumberFormat="1" applyFont="1" applyBorder="1" applyAlignment="1">
      <alignment horizontal="right" vertical="center"/>
    </xf>
    <xf numFmtId="166" fontId="5" fillId="0" borderId="142" xfId="0" applyNumberFormat="1" applyFont="1" applyBorder="1" applyAlignment="1">
      <alignment horizontal="right" vertical="center"/>
    </xf>
    <xf numFmtId="165" fontId="5" fillId="0" borderId="142" xfId="0" applyNumberFormat="1" applyFont="1" applyBorder="1" applyAlignment="1">
      <alignment horizontal="right" vertical="center"/>
    </xf>
    <xf numFmtId="165" fontId="5" fillId="0" borderId="143" xfId="0" applyNumberFormat="1" applyFont="1" applyBorder="1" applyAlignment="1">
      <alignment horizontal="right" vertical="center"/>
    </xf>
    <xf numFmtId="166" fontId="20" fillId="0" borderId="0" xfId="0" applyNumberFormat="1" applyFont="1"/>
    <xf numFmtId="165" fontId="5" fillId="0" borderId="140" xfId="0" applyNumberFormat="1" applyFont="1" applyBorder="1" applyAlignment="1">
      <alignment horizontal="right" vertical="center"/>
    </xf>
    <xf numFmtId="0" fontId="4" fillId="0" borderId="0" xfId="0" applyFont="1" applyAlignment="1">
      <alignment horizontal="left" vertical="center" indent="1"/>
    </xf>
    <xf numFmtId="0" fontId="5" fillId="0" borderId="137" xfId="0" applyFont="1" applyBorder="1" applyAlignment="1">
      <alignment horizontal="left" vertical="center" indent="1"/>
    </xf>
    <xf numFmtId="0" fontId="5" fillId="0" borderId="140" xfId="0" applyFont="1" applyBorder="1" applyAlignment="1">
      <alignment horizontal="left" vertical="center" indent="1"/>
    </xf>
    <xf numFmtId="0" fontId="13" fillId="0" borderId="50" xfId="0" applyFont="1" applyBorder="1" applyAlignment="1">
      <alignment horizontal="center" vertical="center"/>
    </xf>
    <xf numFmtId="166" fontId="7" fillId="0" borderId="108" xfId="0" applyNumberFormat="1" applyFont="1" applyBorder="1" applyAlignment="1">
      <alignment horizontal="center" vertical="center"/>
    </xf>
    <xf numFmtId="166" fontId="7" fillId="0" borderId="95" xfId="0" applyNumberFormat="1" applyFont="1" applyBorder="1" applyAlignment="1">
      <alignment horizontal="center" vertical="center"/>
    </xf>
    <xf numFmtId="166" fontId="7" fillId="0" borderId="80" xfId="0" applyNumberFormat="1" applyFont="1" applyBorder="1" applyAlignment="1">
      <alignment horizontal="center" vertical="center"/>
    </xf>
    <xf numFmtId="166" fontId="7" fillId="0" borderId="94" xfId="0" applyNumberFormat="1" applyFont="1" applyBorder="1" applyAlignment="1">
      <alignment horizontal="center" vertical="center"/>
    </xf>
    <xf numFmtId="166" fontId="7" fillId="0" borderId="134" xfId="0" applyNumberFormat="1" applyFont="1" applyBorder="1" applyAlignment="1">
      <alignment horizontal="center" vertical="center"/>
    </xf>
    <xf numFmtId="166" fontId="7" fillId="0" borderId="144" xfId="0" applyNumberFormat="1" applyFont="1" applyBorder="1" applyAlignment="1">
      <alignment horizontal="center" vertical="center"/>
    </xf>
    <xf numFmtId="166" fontId="7" fillId="0" borderId="136" xfId="0" applyNumberFormat="1" applyFont="1" applyBorder="1" applyAlignment="1">
      <alignment horizontal="center" vertical="center"/>
    </xf>
    <xf numFmtId="0" fontId="31" fillId="0" borderId="145" xfId="0" applyFont="1" applyBorder="1" applyAlignment="1">
      <alignment horizontal="center" vertical="center" wrapText="1"/>
    </xf>
    <xf numFmtId="0" fontId="31" fillId="0" borderId="132" xfId="0" applyFont="1" applyBorder="1" applyAlignment="1">
      <alignment horizontal="center" wrapText="1"/>
    </xf>
    <xf numFmtId="0" fontId="31" fillId="0" borderId="145" xfId="0" applyFont="1" applyBorder="1" applyAlignment="1">
      <alignment horizontal="center" wrapText="1"/>
    </xf>
    <xf numFmtId="0" fontId="29" fillId="0" borderId="51" xfId="0" applyFont="1" applyBorder="1" applyAlignment="1">
      <alignment horizontal="center" vertical="center" wrapText="1"/>
    </xf>
    <xf numFmtId="0" fontId="29" fillId="0" borderId="73" xfId="0" applyFont="1" applyBorder="1" applyAlignment="1">
      <alignment horizontal="center" vertical="center" wrapText="1"/>
    </xf>
    <xf numFmtId="1" fontId="5" fillId="0" borderId="5" xfId="0" applyNumberFormat="1" applyFont="1" applyBorder="1" applyAlignment="1">
      <alignment horizontal="center" vertical="center"/>
    </xf>
    <xf numFmtId="1" fontId="5" fillId="0" borderId="124"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0" borderId="17"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25" xfId="0" applyNumberFormat="1" applyFont="1" applyBorder="1" applyAlignment="1">
      <alignment horizontal="center" vertical="center"/>
    </xf>
    <xf numFmtId="167" fontId="9" fillId="0" borderId="0" xfId="0" applyNumberFormat="1" applyFont="1" applyAlignment="1">
      <alignment horizontal="center"/>
    </xf>
    <xf numFmtId="166" fontId="7" fillId="0" borderId="18" xfId="0" applyNumberFormat="1" applyFont="1" applyBorder="1" applyAlignment="1">
      <alignment horizontal="center" vertical="center"/>
    </xf>
    <xf numFmtId="166" fontId="7" fillId="0" borderId="112" xfId="0" applyNumberFormat="1" applyFont="1" applyBorder="1" applyAlignment="1">
      <alignment horizontal="center" vertical="center"/>
    </xf>
    <xf numFmtId="166" fontId="7" fillId="0" borderId="15" xfId="0" applyNumberFormat="1" applyFont="1" applyBorder="1" applyAlignment="1">
      <alignment horizontal="center" vertical="center"/>
    </xf>
    <xf numFmtId="166" fontId="7" fillId="0" borderId="29" xfId="0" applyNumberFormat="1" applyFont="1" applyBorder="1" applyAlignment="1">
      <alignment horizontal="center" vertical="center"/>
    </xf>
    <xf numFmtId="166" fontId="7" fillId="0" borderId="125" xfId="0" applyNumberFormat="1" applyFont="1" applyBorder="1" applyAlignment="1">
      <alignment horizontal="center" vertical="center"/>
    </xf>
    <xf numFmtId="166" fontId="7" fillId="0" borderId="126" xfId="0" applyNumberFormat="1" applyFont="1" applyBorder="1" applyAlignment="1">
      <alignment horizontal="center" vertical="center"/>
    </xf>
    <xf numFmtId="166" fontId="7" fillId="0" borderId="127" xfId="0" applyNumberFormat="1" applyFont="1" applyBorder="1" applyAlignment="1">
      <alignment horizontal="center" vertical="center"/>
    </xf>
    <xf numFmtId="0" fontId="13" fillId="0" borderId="117" xfId="0" applyFont="1" applyBorder="1" applyAlignment="1">
      <alignment horizontal="center" vertical="center"/>
    </xf>
    <xf numFmtId="0" fontId="31" fillId="0" borderId="146" xfId="0" applyFont="1" applyBorder="1" applyAlignment="1">
      <alignment horizontal="center" wrapText="1"/>
    </xf>
    <xf numFmtId="0" fontId="5" fillId="0" borderId="140" xfId="0" applyFont="1" applyBorder="1" applyAlignment="1">
      <alignment horizontal="left" vertical="center"/>
    </xf>
    <xf numFmtId="166" fontId="7" fillId="0" borderId="95" xfId="0" applyNumberFormat="1" applyFont="1" applyBorder="1" applyAlignment="1">
      <alignment horizontal="right" vertical="center"/>
    </xf>
    <xf numFmtId="166" fontId="7" fillId="0" borderId="80" xfId="0" applyNumberFormat="1" applyFont="1" applyBorder="1" applyAlignment="1">
      <alignment horizontal="right" vertical="center"/>
    </xf>
    <xf numFmtId="166" fontId="7" fillId="0" borderId="94" xfId="0" applyNumberFormat="1" applyFont="1" applyBorder="1" applyAlignment="1">
      <alignment horizontal="right" vertical="center"/>
    </xf>
    <xf numFmtId="166" fontId="7" fillId="0" borderId="134" xfId="0" applyNumberFormat="1" applyFont="1" applyBorder="1" applyAlignment="1">
      <alignment horizontal="right" vertical="center"/>
    </xf>
    <xf numFmtId="166" fontId="7" fillId="0" borderId="144" xfId="0" applyNumberFormat="1" applyFont="1" applyBorder="1" applyAlignment="1">
      <alignment horizontal="right" vertical="center"/>
    </xf>
    <xf numFmtId="166" fontId="7" fillId="0" borderId="136" xfId="0" applyNumberFormat="1" applyFont="1" applyBorder="1" applyAlignment="1">
      <alignment horizontal="right" vertical="center"/>
    </xf>
    <xf numFmtId="0" fontId="18" fillId="0" borderId="96" xfId="0" applyFont="1" applyBorder="1"/>
    <xf numFmtId="0" fontId="5" fillId="0" borderId="95" xfId="0" applyFont="1" applyBorder="1" applyAlignment="1">
      <alignment horizontal="left" vertical="center"/>
    </xf>
    <xf numFmtId="0" fontId="33" fillId="0" borderId="133" xfId="0" applyFont="1" applyBorder="1" applyAlignment="1">
      <alignment textRotation="90"/>
    </xf>
    <xf numFmtId="0" fontId="5" fillId="0" borderId="80" xfId="0" applyFont="1" applyBorder="1" applyAlignment="1">
      <alignment horizontal="left" vertical="center"/>
    </xf>
    <xf numFmtId="0" fontId="33" fillId="0" borderId="1" xfId="0" applyFont="1" applyBorder="1" applyAlignment="1">
      <alignment textRotation="90"/>
    </xf>
    <xf numFmtId="0" fontId="13" fillId="0" borderId="28" xfId="0" applyFont="1" applyBorder="1" applyAlignment="1">
      <alignment horizontal="center" vertical="center"/>
    </xf>
    <xf numFmtId="1" fontId="5" fillId="0" borderId="51" xfId="0" applyNumberFormat="1" applyFont="1" applyBorder="1" applyAlignment="1">
      <alignment horizontal="center" vertical="center" wrapText="1"/>
    </xf>
    <xf numFmtId="1" fontId="9" fillId="0" borderId="49" xfId="0" applyNumberFormat="1" applyFont="1" applyBorder="1" applyAlignment="1">
      <alignment horizontal="center"/>
    </xf>
    <xf numFmtId="1" fontId="5" fillId="0" borderId="137" xfId="0" applyNumberFormat="1" applyFont="1" applyBorder="1" applyAlignment="1">
      <alignment horizontal="center" vertical="center"/>
    </xf>
    <xf numFmtId="1" fontId="5" fillId="0" borderId="140" xfId="0" applyNumberFormat="1" applyFont="1" applyBorder="1" applyAlignment="1">
      <alignment horizontal="center" vertical="center"/>
    </xf>
    <xf numFmtId="1" fontId="20" fillId="0" borderId="0" xfId="0" applyNumberFormat="1" applyFont="1" applyAlignment="1">
      <alignment horizontal="center"/>
    </xf>
    <xf numFmtId="0" fontId="36" fillId="0" borderId="0" xfId="0" applyFont="1" applyAlignment="1">
      <alignment horizontal="right" vertical="center"/>
    </xf>
    <xf numFmtId="0" fontId="5" fillId="0" borderId="159" xfId="0" applyFont="1" applyBorder="1" applyAlignment="1">
      <alignment horizontal="center" vertical="center"/>
    </xf>
    <xf numFmtId="166" fontId="5" fillId="0" borderId="57" xfId="0" applyNumberFormat="1" applyFont="1" applyBorder="1" applyAlignment="1">
      <alignment horizontal="right" vertical="center" indent="1"/>
    </xf>
    <xf numFmtId="0" fontId="5" fillId="0" borderId="11" xfId="0" applyFont="1" applyBorder="1" applyAlignment="1">
      <alignment horizontal="left" vertical="center" indent="1"/>
    </xf>
    <xf numFmtId="0" fontId="5" fillId="0" borderId="106" xfId="0" applyFont="1" applyBorder="1" applyAlignment="1">
      <alignment horizontal="center" vertical="center"/>
    </xf>
    <xf numFmtId="166" fontId="5" fillId="0" borderId="11" xfId="0" applyNumberFormat="1" applyFont="1" applyBorder="1" applyAlignment="1">
      <alignment horizontal="right" vertical="center" indent="1"/>
    </xf>
    <xf numFmtId="0" fontId="5" fillId="0" borderId="160" xfId="0" applyFont="1" applyBorder="1" applyAlignment="1">
      <alignment horizontal="left" vertical="center" indent="1"/>
    </xf>
    <xf numFmtId="0" fontId="5" fillId="0" borderId="161" xfId="0" applyFont="1" applyBorder="1" applyAlignment="1">
      <alignment horizontal="center" vertical="center"/>
    </xf>
    <xf numFmtId="166" fontId="5" fillId="0" borderId="160" xfId="0" applyNumberFormat="1" applyFont="1" applyBorder="1" applyAlignment="1">
      <alignment horizontal="right" vertical="center" indent="1"/>
    </xf>
    <xf numFmtId="166" fontId="7" fillId="0" borderId="162" xfId="0" applyNumberFormat="1" applyFont="1" applyBorder="1" applyAlignment="1">
      <alignment vertical="center"/>
    </xf>
    <xf numFmtId="0" fontId="5" fillId="0" borderId="57" xfId="0" applyFont="1" applyBorder="1" applyAlignment="1">
      <alignment horizontal="left" vertical="center" indent="1"/>
    </xf>
    <xf numFmtId="0" fontId="29" fillId="0" borderId="84" xfId="0" applyFont="1" applyBorder="1" applyAlignment="1">
      <alignment horizontal="center"/>
    </xf>
    <xf numFmtId="0" fontId="6" fillId="0" borderId="84" xfId="0" applyFont="1" applyBorder="1" applyAlignment="1">
      <alignment horizontal="center"/>
    </xf>
    <xf numFmtId="0" fontId="5" fillId="0" borderId="0" xfId="0" applyFont="1" applyAlignment="1">
      <alignment horizontal="center" vertical="center"/>
    </xf>
    <xf numFmtId="0" fontId="5" fillId="0" borderId="163" xfId="0" applyFont="1" applyBorder="1" applyAlignment="1">
      <alignment horizontal="left" vertical="center" indent="1"/>
    </xf>
    <xf numFmtId="166" fontId="5" fillId="0" borderId="163" xfId="0" applyNumberFormat="1" applyFont="1" applyBorder="1" applyAlignment="1">
      <alignment horizontal="right" vertical="center" indent="1"/>
    </xf>
    <xf numFmtId="166" fontId="7" fillId="0" borderId="164" xfId="0" applyNumberFormat="1" applyFont="1" applyBorder="1" applyAlignment="1">
      <alignment vertical="center"/>
    </xf>
    <xf numFmtId="0" fontId="5" fillId="0" borderId="134" xfId="0" applyFont="1" applyBorder="1" applyAlignment="1">
      <alignment horizontal="center" vertical="center"/>
    </xf>
    <xf numFmtId="0" fontId="5" fillId="0" borderId="165" xfId="0" applyFont="1" applyBorder="1" applyAlignment="1">
      <alignment horizontal="center" vertical="center"/>
    </xf>
    <xf numFmtId="0" fontId="5" fillId="0" borderId="54"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7" xfId="0" applyFont="1" applyBorder="1" applyAlignment="1">
      <alignment horizontal="left" vertical="center" indent="1"/>
    </xf>
    <xf numFmtId="166" fontId="5" fillId="0" borderId="17" xfId="0" applyNumberFormat="1" applyFont="1" applyBorder="1" applyAlignment="1">
      <alignment horizontal="right" vertical="center" indent="1"/>
    </xf>
    <xf numFmtId="166" fontId="7" fillId="0" borderId="20" xfId="0" applyNumberFormat="1" applyFont="1" applyBorder="1" applyAlignment="1">
      <alignment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left" vertical="center" indent="1"/>
    </xf>
    <xf numFmtId="166" fontId="5" fillId="0" borderId="170" xfId="0" applyNumberFormat="1" applyFont="1" applyBorder="1" applyAlignment="1">
      <alignment horizontal="right" vertical="center" indent="1"/>
    </xf>
    <xf numFmtId="166" fontId="7" fillId="0" borderId="171" xfId="0" applyNumberFormat="1" applyFont="1" applyBorder="1" applyAlignment="1">
      <alignment vertical="center"/>
    </xf>
    <xf numFmtId="0" fontId="5" fillId="0" borderId="10" xfId="0" applyFont="1" applyBorder="1" applyAlignment="1">
      <alignment horizontal="center" vertical="center"/>
    </xf>
    <xf numFmtId="0" fontId="5" fillId="0" borderId="172" xfId="0" applyFont="1" applyBorder="1" applyAlignment="1">
      <alignment horizontal="left" vertical="center" indent="1"/>
    </xf>
    <xf numFmtId="0" fontId="5" fillId="0" borderId="133" xfId="0" applyFont="1" applyBorder="1" applyAlignment="1">
      <alignment horizontal="center" vertical="center"/>
    </xf>
    <xf numFmtId="0" fontId="5" fillId="0" borderId="80" xfId="0" applyFont="1" applyBorder="1" applyAlignment="1">
      <alignment horizontal="right" vertical="center" indent="1"/>
    </xf>
    <xf numFmtId="166" fontId="5" fillId="0" borderId="140" xfId="0" applyNumberFormat="1" applyFont="1" applyBorder="1" applyAlignment="1">
      <alignment horizontal="right" vertical="center" indent="1"/>
    </xf>
    <xf numFmtId="166" fontId="37" fillId="0" borderId="141" xfId="0" applyNumberFormat="1" applyFont="1" applyBorder="1" applyAlignment="1">
      <alignment vertical="center"/>
    </xf>
    <xf numFmtId="166" fontId="37" fillId="0" borderId="162" xfId="0" applyNumberFormat="1" applyFont="1" applyBorder="1" applyAlignment="1">
      <alignment vertical="center"/>
    </xf>
    <xf numFmtId="166" fontId="7" fillId="0" borderId="7" xfId="0" applyNumberFormat="1" applyFont="1" applyBorder="1" applyAlignment="1">
      <alignment vertical="center"/>
    </xf>
    <xf numFmtId="166" fontId="7" fillId="0" borderId="12" xfId="0" applyNumberFormat="1" applyFont="1" applyBorder="1" applyAlignment="1">
      <alignment vertical="center"/>
    </xf>
    <xf numFmtId="166" fontId="7" fillId="0" borderId="173" xfId="0" applyNumberFormat="1" applyFont="1" applyBorder="1" applyAlignment="1">
      <alignment vertical="center"/>
    </xf>
    <xf numFmtId="166" fontId="37" fillId="0" borderId="80" xfId="0" applyNumberFormat="1" applyFont="1" applyBorder="1" applyAlignment="1">
      <alignment vertical="center"/>
    </xf>
    <xf numFmtId="166" fontId="7" fillId="0" borderId="18" xfId="0" applyNumberFormat="1" applyFont="1" applyBorder="1" applyAlignment="1">
      <alignment vertical="center"/>
    </xf>
    <xf numFmtId="166" fontId="37" fillId="0" borderId="173" xfId="0" applyNumberFormat="1" applyFont="1" applyBorder="1" applyAlignment="1">
      <alignment vertical="center"/>
    </xf>
    <xf numFmtId="166" fontId="7" fillId="0" borderId="174" xfId="0" applyNumberFormat="1" applyFont="1" applyBorder="1" applyAlignment="1">
      <alignment vertical="center"/>
    </xf>
    <xf numFmtId="166" fontId="7" fillId="0" borderId="97" xfId="0" applyNumberFormat="1" applyFont="1" applyBorder="1" applyAlignment="1">
      <alignment vertical="center"/>
    </xf>
    <xf numFmtId="166" fontId="7" fillId="0" borderId="7" xfId="0" applyNumberFormat="1" applyFont="1" applyBorder="1" applyAlignment="1">
      <alignment horizontal="right" vertical="center"/>
    </xf>
    <xf numFmtId="166" fontId="7" fillId="0" borderId="175" xfId="0" applyNumberFormat="1" applyFont="1" applyBorder="1" applyAlignment="1">
      <alignment vertical="center"/>
    </xf>
    <xf numFmtId="166" fontId="7" fillId="0" borderId="99" xfId="0" applyNumberFormat="1" applyFont="1" applyBorder="1" applyAlignment="1">
      <alignment vertical="center"/>
    </xf>
    <xf numFmtId="166" fontId="7" fillId="0" borderId="176" xfId="0" applyNumberFormat="1" applyFont="1" applyBorder="1" applyAlignment="1">
      <alignment vertical="center"/>
    </xf>
    <xf numFmtId="166" fontId="37" fillId="0" borderId="136" xfId="0" applyNumberFormat="1" applyFont="1" applyBorder="1" applyAlignment="1">
      <alignment vertical="center"/>
    </xf>
    <xf numFmtId="166" fontId="7" fillId="0" borderId="126" xfId="0" applyNumberFormat="1" applyFont="1" applyBorder="1" applyAlignment="1">
      <alignment vertical="center"/>
    </xf>
    <xf numFmtId="166" fontId="37" fillId="0" borderId="176" xfId="0" applyNumberFormat="1" applyFont="1" applyBorder="1" applyAlignment="1">
      <alignment vertical="center"/>
    </xf>
    <xf numFmtId="166" fontId="7" fillId="0" borderId="177" xfId="0" applyNumberFormat="1" applyFont="1" applyBorder="1" applyAlignment="1">
      <alignment vertical="center"/>
    </xf>
    <xf numFmtId="166" fontId="7" fillId="0" borderId="98" xfId="0" applyNumberFormat="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166" fontId="7" fillId="0" borderId="9" xfId="0" applyNumberFormat="1" applyFont="1" applyBorder="1" applyAlignment="1">
      <alignment horizontal="right" indent="1"/>
    </xf>
    <xf numFmtId="166" fontId="7" fillId="0" borderId="61" xfId="0" applyNumberFormat="1" applyFont="1" applyBorder="1" applyAlignment="1">
      <alignment horizontal="right" indent="1"/>
    </xf>
    <xf numFmtId="166" fontId="7" fillId="0" borderId="15" xfId="0" applyNumberFormat="1" applyFont="1" applyBorder="1" applyAlignment="1">
      <alignment horizontal="right" indent="1"/>
    </xf>
    <xf numFmtId="166" fontId="7" fillId="0" borderId="63" xfId="0" applyNumberFormat="1" applyFont="1" applyBorder="1" applyAlignment="1">
      <alignment horizontal="right" indent="1"/>
    </xf>
    <xf numFmtId="0" fontId="13" fillId="0" borderId="182" xfId="0" applyFont="1" applyBorder="1" applyAlignment="1">
      <alignment horizontal="left" vertical="center" indent="1"/>
    </xf>
    <xf numFmtId="3" fontId="5" fillId="0" borderId="183" xfId="0" applyNumberFormat="1" applyFont="1" applyBorder="1" applyAlignment="1">
      <alignment horizontal="right" vertical="center" indent="1"/>
    </xf>
    <xf numFmtId="166" fontId="11" fillId="0" borderId="184" xfId="0" applyNumberFormat="1" applyFont="1" applyBorder="1" applyAlignment="1">
      <alignment horizontal="right" vertical="center" indent="1"/>
    </xf>
    <xf numFmtId="166" fontId="11" fillId="0" borderId="185" xfId="0" applyNumberFormat="1" applyFont="1" applyBorder="1" applyAlignment="1">
      <alignment horizontal="right" vertical="center" indent="1"/>
    </xf>
    <xf numFmtId="0" fontId="16" fillId="0" borderId="133" xfId="0" applyFont="1" applyBorder="1" applyAlignment="1">
      <alignment horizontal="left" vertical="center" indent="3"/>
    </xf>
    <xf numFmtId="0" fontId="16" fillId="0" borderId="157" xfId="0" applyFont="1" applyBorder="1" applyAlignment="1">
      <alignment horizontal="left" vertical="center" indent="3"/>
    </xf>
    <xf numFmtId="165" fontId="5" fillId="0" borderId="157" xfId="0" applyNumberFormat="1" applyFont="1" applyBorder="1" applyAlignment="1">
      <alignment vertical="center"/>
    </xf>
    <xf numFmtId="166" fontId="7" fillId="0" borderId="157" xfId="0" applyNumberFormat="1" applyFont="1" applyBorder="1" applyAlignment="1">
      <alignment vertical="center"/>
    </xf>
    <xf numFmtId="0" fontId="13" fillId="0" borderId="96" xfId="0" applyFont="1" applyBorder="1" applyAlignment="1">
      <alignment horizontal="left" vertical="center" indent="1"/>
    </xf>
    <xf numFmtId="3" fontId="5" fillId="0" borderId="137" xfId="0" applyNumberFormat="1" applyFont="1" applyBorder="1" applyAlignment="1">
      <alignment horizontal="right" vertical="center" indent="1"/>
    </xf>
    <xf numFmtId="166" fontId="7" fillId="0" borderId="186" xfId="0" applyNumberFormat="1" applyFont="1" applyBorder="1" applyAlignment="1">
      <alignment horizontal="right" vertical="center" indent="1"/>
    </xf>
    <xf numFmtId="166" fontId="7" fillId="0" borderId="187" xfId="0" applyNumberFormat="1" applyFont="1" applyBorder="1" applyAlignment="1">
      <alignment horizontal="right" vertical="center" indent="1"/>
    </xf>
    <xf numFmtId="0" fontId="16" fillId="0" borderId="188" xfId="0" applyFont="1" applyBorder="1" applyAlignment="1">
      <alignment horizontal="left" vertical="center" indent="3"/>
    </xf>
    <xf numFmtId="165" fontId="5" fillId="0" borderId="188" xfId="0" applyNumberFormat="1" applyFont="1" applyBorder="1" applyAlignment="1">
      <alignment vertical="center"/>
    </xf>
    <xf numFmtId="166" fontId="7" fillId="0" borderId="158" xfId="0" applyNumberFormat="1" applyFont="1" applyBorder="1" applyAlignment="1">
      <alignment vertical="center"/>
    </xf>
    <xf numFmtId="0" fontId="16" fillId="0" borderId="37" xfId="0" applyFont="1" applyBorder="1" applyAlignment="1">
      <alignment horizontal="left" vertical="center" indent="3"/>
    </xf>
    <xf numFmtId="165" fontId="5" fillId="0" borderId="1" xfId="0" applyNumberFormat="1" applyFont="1" applyBorder="1" applyAlignment="1">
      <alignment vertical="center"/>
    </xf>
    <xf numFmtId="166" fontId="7" fillId="0" borderId="145" xfId="0" applyNumberFormat="1" applyFont="1" applyBorder="1" applyAlignment="1">
      <alignment vertical="center"/>
    </xf>
    <xf numFmtId="166" fontId="7" fillId="0" borderId="184" xfId="0" applyNumberFormat="1" applyFont="1" applyBorder="1" applyAlignment="1">
      <alignment horizontal="right" vertical="center" indent="1"/>
    </xf>
    <xf numFmtId="166" fontId="7" fillId="0" borderId="185" xfId="0" applyNumberFormat="1" applyFont="1" applyBorder="1" applyAlignment="1">
      <alignment horizontal="right" vertical="center" indent="1"/>
    </xf>
    <xf numFmtId="0" fontId="36" fillId="0" borderId="0" xfId="0" applyFont="1" applyAlignment="1">
      <alignment vertical="center"/>
    </xf>
    <xf numFmtId="3" fontId="9" fillId="0" borderId="0" xfId="0" applyNumberFormat="1" applyFont="1"/>
    <xf numFmtId="166" fontId="7" fillId="0" borderId="159" xfId="0" applyNumberFormat="1" applyFont="1" applyBorder="1" applyAlignment="1">
      <alignment horizontal="right" indent="1"/>
    </xf>
    <xf numFmtId="166" fontId="7" fillId="0" borderId="106" xfId="0" applyNumberFormat="1" applyFont="1" applyBorder="1" applyAlignment="1">
      <alignment horizontal="right" indent="1"/>
    </xf>
    <xf numFmtId="166" fontId="11" fillId="0" borderId="189" xfId="0" applyNumberFormat="1" applyFont="1" applyBorder="1" applyAlignment="1">
      <alignment horizontal="right" vertical="center" indent="1"/>
    </xf>
    <xf numFmtId="166" fontId="7" fillId="0" borderId="94" xfId="0" applyNumberFormat="1" applyFont="1" applyBorder="1" applyAlignment="1">
      <alignment horizontal="right" vertical="center" indent="1"/>
    </xf>
    <xf numFmtId="166" fontId="7" fillId="0" borderId="146" xfId="0" applyNumberFormat="1" applyFont="1" applyBorder="1" applyAlignment="1">
      <alignment vertical="center"/>
    </xf>
    <xf numFmtId="166" fontId="7" fillId="0" borderId="189" xfId="0" applyNumberFormat="1" applyFont="1" applyBorder="1" applyAlignment="1">
      <alignment horizontal="right" vertical="center" indent="1"/>
    </xf>
    <xf numFmtId="0" fontId="5" fillId="0" borderId="76" xfId="0" applyFont="1" applyBorder="1" applyAlignment="1">
      <alignment horizontal="left" indent="1"/>
    </xf>
    <xf numFmtId="3" fontId="5" fillId="0" borderId="163" xfId="0" applyNumberFormat="1" applyFont="1" applyBorder="1" applyAlignment="1">
      <alignment horizontal="right" indent="1"/>
    </xf>
    <xf numFmtId="166" fontId="7" fillId="0" borderId="21" xfId="0" applyNumberFormat="1" applyFont="1" applyBorder="1" applyAlignment="1">
      <alignment horizontal="right" indent="1"/>
    </xf>
    <xf numFmtId="166" fontId="7" fillId="0" borderId="190" xfId="0" applyNumberFormat="1" applyFont="1" applyBorder="1" applyAlignment="1">
      <alignment horizontal="right" indent="1"/>
    </xf>
    <xf numFmtId="165" fontId="5" fillId="0" borderId="132" xfId="0" applyNumberFormat="1" applyFont="1" applyBorder="1" applyAlignment="1">
      <alignment vertical="center"/>
    </xf>
    <xf numFmtId="165" fontId="5" fillId="0" borderId="83" xfId="0" applyNumberFormat="1" applyFont="1" applyBorder="1" applyAlignment="1">
      <alignment vertical="center"/>
    </xf>
    <xf numFmtId="0" fontId="16" fillId="0" borderId="133" xfId="0" applyFont="1" applyBorder="1" applyAlignment="1">
      <alignment vertical="center"/>
    </xf>
    <xf numFmtId="0" fontId="16" fillId="0" borderId="188" xfId="0" applyFont="1" applyBorder="1" applyAlignment="1">
      <alignment vertical="center"/>
    </xf>
    <xf numFmtId="0" fontId="16" fillId="0" borderId="37" xfId="0" applyFont="1" applyBorder="1" applyAlignment="1">
      <alignment vertical="center"/>
    </xf>
    <xf numFmtId="0" fontId="13" fillId="0" borderId="96" xfId="0" applyFont="1" applyBorder="1" applyAlignment="1">
      <alignment vertical="center"/>
    </xf>
    <xf numFmtId="0" fontId="13" fillId="0" borderId="182" xfId="0" applyFont="1" applyBorder="1" applyAlignment="1">
      <alignment vertical="center"/>
    </xf>
    <xf numFmtId="3" fontId="5" fillId="0" borderId="133" xfId="0" applyNumberFormat="1" applyFont="1" applyBorder="1" applyAlignment="1">
      <alignment horizontal="center" vertical="center"/>
    </xf>
    <xf numFmtId="3" fontId="5" fillId="0" borderId="80" xfId="0" applyNumberFormat="1" applyFont="1" applyBorder="1" applyAlignment="1">
      <alignment horizontal="centerContinuous" vertical="center"/>
    </xf>
    <xf numFmtId="3" fontId="5" fillId="0" borderId="136" xfId="0" applyNumberFormat="1" applyFont="1" applyBorder="1" applyAlignment="1">
      <alignment horizontal="centerContinuous" vertical="center"/>
    </xf>
    <xf numFmtId="0" fontId="29" fillId="0" borderId="51" xfId="0" applyFont="1" applyBorder="1" applyAlignment="1">
      <alignment wrapText="1"/>
    </xf>
    <xf numFmtId="165" fontId="7" fillId="0" borderId="192" xfId="0" applyNumberFormat="1" applyFont="1" applyBorder="1" applyAlignment="1">
      <alignment horizontal="right" vertical="center"/>
    </xf>
    <xf numFmtId="165" fontId="7" fillId="0" borderId="63" xfId="0" applyNumberFormat="1" applyFont="1" applyBorder="1" applyAlignment="1">
      <alignment horizontal="right" vertical="center"/>
    </xf>
    <xf numFmtId="165" fontId="7" fillId="0" borderId="193" xfId="0" applyNumberFormat="1" applyFont="1" applyBorder="1" applyAlignment="1">
      <alignment horizontal="right" vertical="center"/>
    </xf>
    <xf numFmtId="0" fontId="5" fillId="0" borderId="194" xfId="0" applyFont="1" applyBorder="1" applyAlignment="1">
      <alignment horizontal="center" vertical="center"/>
    </xf>
    <xf numFmtId="165" fontId="5" fillId="0" borderId="195" xfId="0" applyNumberFormat="1" applyFont="1" applyBorder="1" applyAlignment="1">
      <alignment horizontal="right" vertical="center"/>
    </xf>
    <xf numFmtId="165" fontId="7" fillId="0" borderId="196" xfId="0" applyNumberFormat="1" applyFont="1" applyBorder="1" applyAlignment="1">
      <alignment horizontal="right" vertical="center"/>
    </xf>
    <xf numFmtId="165" fontId="7" fillId="0" borderId="197" xfId="0" applyNumberFormat="1" applyFont="1" applyBorder="1" applyAlignment="1">
      <alignment horizontal="right" vertical="center"/>
    </xf>
    <xf numFmtId="165" fontId="7" fillId="0" borderId="198" xfId="0" applyNumberFormat="1" applyFont="1" applyBorder="1" applyAlignment="1">
      <alignment horizontal="right" vertical="center"/>
    </xf>
    <xf numFmtId="166" fontId="7" fillId="0" borderId="9" xfId="0" applyNumberFormat="1" applyFont="1" applyBorder="1" applyAlignment="1">
      <alignment horizontal="right"/>
    </xf>
    <xf numFmtId="166" fontId="7" fillId="0" borderId="175" xfId="0" applyNumberFormat="1" applyFont="1" applyBorder="1"/>
    <xf numFmtId="166" fontId="7" fillId="0" borderId="99" xfId="0" applyNumberFormat="1" applyFont="1" applyBorder="1"/>
    <xf numFmtId="166" fontId="7" fillId="0" borderId="126" xfId="0" applyNumberFormat="1" applyFont="1" applyBorder="1"/>
    <xf numFmtId="0" fontId="39" fillId="0" borderId="3" xfId="0" applyFont="1" applyBorder="1" applyAlignment="1">
      <alignment horizontal="center" vertical="center"/>
    </xf>
    <xf numFmtId="0" fontId="11" fillId="0" borderId="119" xfId="0" applyFont="1" applyBorder="1" applyAlignment="1">
      <alignment horizontal="center" vertical="center" wrapText="1"/>
    </xf>
    <xf numFmtId="0" fontId="11" fillId="0" borderId="120" xfId="0" applyFont="1" applyBorder="1" applyAlignment="1">
      <alignment horizontal="center" vertical="center" wrapText="1"/>
    </xf>
    <xf numFmtId="3" fontId="5" fillId="0" borderId="8" xfId="0" applyNumberFormat="1" applyFont="1" applyBorder="1" applyAlignment="1">
      <alignment horizontal="right" indent="1"/>
    </xf>
    <xf numFmtId="3" fontId="5" fillId="0" borderId="13" xfId="0" applyNumberFormat="1" applyFont="1" applyBorder="1" applyAlignment="1">
      <alignment horizontal="right" indent="1"/>
    </xf>
    <xf numFmtId="3" fontId="5" fillId="0" borderId="27" xfId="0" applyNumberFormat="1" applyFont="1" applyBorder="1" applyAlignment="1">
      <alignment horizontal="right" vertical="center" indent="1"/>
    </xf>
    <xf numFmtId="166" fontId="11" fillId="0" borderId="0" xfId="0" applyNumberFormat="1" applyFont="1"/>
    <xf numFmtId="166" fontId="40" fillId="0" borderId="0" xfId="0" applyNumberFormat="1" applyFont="1"/>
    <xf numFmtId="1" fontId="8" fillId="0" borderId="0" xfId="0" applyNumberFormat="1" applyFont="1"/>
    <xf numFmtId="0" fontId="40" fillId="0" borderId="0" xfId="0" applyFont="1"/>
    <xf numFmtId="3" fontId="8" fillId="0" borderId="0" xfId="0" applyNumberFormat="1" applyFont="1"/>
    <xf numFmtId="0" fontId="13" fillId="0" borderId="37" xfId="0" applyFont="1" applyBorder="1" applyAlignment="1">
      <alignment horizontal="center" vertical="center"/>
    </xf>
    <xf numFmtId="0" fontId="5" fillId="0" borderId="52" xfId="0" applyFont="1" applyBorder="1" applyAlignment="1">
      <alignment vertical="center"/>
    </xf>
    <xf numFmtId="0" fontId="5" fillId="0" borderId="4" xfId="0" applyFont="1" applyBorder="1"/>
    <xf numFmtId="0" fontId="5" fillId="0" borderId="16" xfId="0" applyFont="1" applyBorder="1"/>
    <xf numFmtId="166" fontId="5" fillId="0" borderId="17" xfId="0" applyNumberFormat="1" applyFont="1" applyBorder="1" applyAlignment="1">
      <alignment horizontal="right" indent="1"/>
    </xf>
    <xf numFmtId="3" fontId="5" fillId="0" borderId="19" xfId="0" applyNumberFormat="1" applyFont="1" applyBorder="1" applyAlignment="1">
      <alignment horizontal="right" indent="1"/>
    </xf>
    <xf numFmtId="0" fontId="11" fillId="0" borderId="199" xfId="0" applyFont="1" applyBorder="1" applyAlignment="1">
      <alignment horizontal="center" vertical="center" wrapText="1"/>
    </xf>
    <xf numFmtId="0" fontId="29" fillId="0" borderId="119" xfId="0" applyFont="1" applyBorder="1" applyAlignment="1">
      <alignment horizontal="center" vertical="center" wrapText="1"/>
    </xf>
    <xf numFmtId="166" fontId="7" fillId="0" borderId="200" xfId="0" applyNumberFormat="1" applyFont="1" applyBorder="1" applyAlignment="1">
      <alignment horizontal="right"/>
    </xf>
    <xf numFmtId="166" fontId="7" fillId="0" borderId="201" xfId="0" applyNumberFormat="1" applyFont="1" applyBorder="1"/>
    <xf numFmtId="166" fontId="7" fillId="0" borderId="202" xfId="0" applyNumberFormat="1" applyFont="1" applyBorder="1"/>
    <xf numFmtId="166" fontId="7" fillId="0" borderId="203" xfId="0" applyNumberFormat="1" applyFont="1" applyBorder="1"/>
    <xf numFmtId="0" fontId="5" fillId="0" borderId="133" xfId="0" applyFont="1" applyBorder="1"/>
    <xf numFmtId="0" fontId="5" fillId="0" borderId="80" xfId="0" applyFont="1" applyBorder="1" applyAlignment="1">
      <alignment horizontal="right"/>
    </xf>
    <xf numFmtId="166" fontId="5" fillId="0" borderId="140" xfId="0" applyNumberFormat="1" applyFont="1" applyBorder="1" applyAlignment="1">
      <alignment horizontal="right" indent="1"/>
    </xf>
    <xf numFmtId="166" fontId="7" fillId="0" borderId="141" xfId="0" applyNumberFormat="1" applyFont="1" applyBorder="1"/>
    <xf numFmtId="166" fontId="7" fillId="0" borderId="204" xfId="0" applyNumberFormat="1" applyFont="1" applyBorder="1" applyAlignment="1">
      <alignment horizontal="right"/>
    </xf>
    <xf numFmtId="3" fontId="5" fillId="0" borderId="205" xfId="0" applyNumberFormat="1" applyFont="1" applyBorder="1" applyAlignment="1">
      <alignment horizontal="right" indent="1"/>
    </xf>
    <xf numFmtId="166" fontId="7" fillId="0" borderId="206" xfId="0" applyNumberFormat="1" applyFont="1" applyBorder="1"/>
    <xf numFmtId="166" fontId="7" fillId="0" borderId="136" xfId="0" applyNumberFormat="1" applyFont="1" applyBorder="1"/>
    <xf numFmtId="166" fontId="7" fillId="0" borderId="207" xfId="0" applyNumberFormat="1" applyFont="1" applyBorder="1" applyAlignment="1">
      <alignment vertical="center"/>
    </xf>
    <xf numFmtId="166" fontId="7" fillId="0" borderId="101" xfId="0" applyNumberFormat="1" applyFont="1" applyBorder="1" applyAlignment="1">
      <alignment vertical="center"/>
    </xf>
    <xf numFmtId="166" fontId="5" fillId="0" borderId="31" xfId="0" applyNumberFormat="1" applyFont="1" applyBorder="1" applyAlignment="1">
      <alignment horizontal="right" vertical="center" indent="1"/>
    </xf>
    <xf numFmtId="0" fontId="7" fillId="0" borderId="59" xfId="0" applyFont="1" applyBorder="1" applyAlignment="1">
      <alignment horizontal="center" vertical="center" wrapText="1"/>
    </xf>
    <xf numFmtId="3" fontId="5" fillId="0" borderId="31" xfId="0" applyNumberFormat="1" applyFont="1" applyBorder="1" applyAlignment="1">
      <alignment horizontal="right" vertical="center" indent="1"/>
    </xf>
    <xf numFmtId="0" fontId="5" fillId="0" borderId="51" xfId="0" applyFont="1" applyBorder="1" applyAlignment="1">
      <alignment horizontal="center" vertical="center"/>
    </xf>
    <xf numFmtId="0" fontId="6" fillId="0" borderId="132" xfId="0" applyFont="1" applyBorder="1" applyAlignment="1">
      <alignment horizontal="center" vertical="center"/>
    </xf>
    <xf numFmtId="0" fontId="5" fillId="0" borderId="44" xfId="0" applyFont="1" applyBorder="1" applyAlignment="1">
      <alignment horizontal="center" vertical="center"/>
    </xf>
    <xf numFmtId="0" fontId="5" fillId="0" borderId="100" xfId="0" applyFont="1" applyBorder="1" applyAlignment="1">
      <alignment horizontal="center" vertical="center"/>
    </xf>
    <xf numFmtId="0" fontId="5" fillId="0" borderId="4" xfId="0" applyFont="1" applyBorder="1" applyAlignment="1">
      <alignment vertical="center" wrapText="1"/>
    </xf>
    <xf numFmtId="166" fontId="7" fillId="0" borderId="7" xfId="0" applyNumberFormat="1" applyFont="1" applyBorder="1" applyAlignment="1">
      <alignment horizontal="right" vertical="center" indent="1"/>
    </xf>
    <xf numFmtId="4" fontId="5" fillId="0" borderId="8" xfId="0" applyNumberFormat="1" applyFont="1" applyBorder="1" applyAlignment="1">
      <alignment horizontal="right" vertical="center" indent="1"/>
    </xf>
    <xf numFmtId="166" fontId="7" fillId="0" borderId="6" xfId="0" applyNumberFormat="1" applyFont="1" applyBorder="1" applyAlignment="1">
      <alignment horizontal="right" vertical="center" indent="1"/>
    </xf>
    <xf numFmtId="166" fontId="4" fillId="0" borderId="53" xfId="0" applyNumberFormat="1" applyFont="1" applyBorder="1" applyAlignment="1">
      <alignment horizontal="right" vertical="center" indent="1"/>
    </xf>
    <xf numFmtId="3" fontId="5" fillId="0" borderId="57" xfId="0" applyNumberFormat="1" applyFont="1" applyBorder="1" applyAlignment="1">
      <alignment horizontal="right" vertical="center" indent="1"/>
    </xf>
    <xf numFmtId="3" fontId="5" fillId="0" borderId="8" xfId="0" applyNumberFormat="1" applyFont="1" applyBorder="1" applyAlignment="1">
      <alignment horizontal="right" vertical="center" indent="1"/>
    </xf>
    <xf numFmtId="0" fontId="5" fillId="0" borderId="10" xfId="0" applyFont="1" applyBorder="1" applyAlignment="1">
      <alignment vertical="center" wrapText="1"/>
    </xf>
    <xf numFmtId="4" fontId="5" fillId="0" borderId="11" xfId="0" applyNumberFormat="1" applyFont="1" applyBorder="1" applyAlignment="1">
      <alignment horizontal="right" vertical="center" indent="1"/>
    </xf>
    <xf numFmtId="166" fontId="7" fillId="0" borderId="12" xfId="0" applyNumberFormat="1" applyFont="1" applyBorder="1" applyAlignment="1">
      <alignment horizontal="right" vertical="center" indent="1"/>
    </xf>
    <xf numFmtId="4" fontId="5" fillId="0" borderId="13" xfId="0" applyNumberFormat="1" applyFont="1" applyBorder="1" applyAlignment="1">
      <alignment horizontal="right" vertical="center" indent="1"/>
    </xf>
    <xf numFmtId="166" fontId="7" fillId="0" borderId="14" xfId="0" applyNumberFormat="1" applyFont="1" applyBorder="1" applyAlignment="1">
      <alignment horizontal="right" vertical="center" indent="1"/>
    </xf>
    <xf numFmtId="166" fontId="4" fillId="0" borderId="54" xfId="0" applyNumberFormat="1" applyFont="1" applyBorder="1" applyAlignment="1">
      <alignment horizontal="right" vertical="center" indent="1"/>
    </xf>
    <xf numFmtId="3" fontId="5" fillId="0" borderId="11" xfId="0" applyNumberFormat="1" applyFont="1" applyBorder="1" applyAlignment="1">
      <alignment horizontal="right" vertical="center" indent="1"/>
    </xf>
    <xf numFmtId="3" fontId="5" fillId="0" borderId="13" xfId="0" applyNumberFormat="1" applyFont="1" applyBorder="1" applyAlignment="1">
      <alignment horizontal="right" vertical="center" indent="1"/>
    </xf>
    <xf numFmtId="0" fontId="5" fillId="0" borderId="22" xfId="0" applyFont="1" applyBorder="1" applyAlignment="1">
      <alignment vertical="center" wrapText="1"/>
    </xf>
    <xf numFmtId="4" fontId="5" fillId="0" borderId="23" xfId="0" applyNumberFormat="1" applyFont="1" applyBorder="1" applyAlignment="1">
      <alignment horizontal="right" vertical="center" indent="1"/>
    </xf>
    <xf numFmtId="166" fontId="7" fillId="0" borderId="24" xfId="0" applyNumberFormat="1" applyFont="1" applyBorder="1" applyAlignment="1">
      <alignment horizontal="right" vertical="center" indent="1"/>
    </xf>
    <xf numFmtId="4" fontId="5" fillId="0" borderId="25" xfId="0" applyNumberFormat="1" applyFont="1" applyBorder="1" applyAlignment="1">
      <alignment horizontal="right" vertical="center" indent="1"/>
    </xf>
    <xf numFmtId="166" fontId="7" fillId="0" borderId="26" xfId="0" applyNumberFormat="1" applyFont="1" applyBorder="1" applyAlignment="1">
      <alignment horizontal="right" vertical="center" indent="1"/>
    </xf>
    <xf numFmtId="166" fontId="4" fillId="0" borderId="52" xfId="0" applyNumberFormat="1" applyFont="1" applyBorder="1" applyAlignment="1">
      <alignment horizontal="right" vertical="center" indent="1"/>
    </xf>
    <xf numFmtId="3" fontId="5" fillId="0" borderId="23" xfId="0" applyNumberFormat="1" applyFont="1" applyBorder="1" applyAlignment="1">
      <alignment horizontal="right" vertical="center" indent="1"/>
    </xf>
    <xf numFmtId="3" fontId="5" fillId="0" borderId="25" xfId="0" applyNumberFormat="1" applyFont="1" applyBorder="1" applyAlignment="1">
      <alignment horizontal="right" vertical="center" indent="1"/>
    </xf>
    <xf numFmtId="4" fontId="5" fillId="0" borderId="31" xfId="0" applyNumberFormat="1" applyFont="1" applyBorder="1" applyAlignment="1">
      <alignment horizontal="right" vertical="center" indent="1"/>
    </xf>
    <xf numFmtId="166" fontId="11" fillId="0" borderId="28" xfId="0" applyNumberFormat="1" applyFont="1" applyBorder="1" applyAlignment="1">
      <alignment horizontal="right" vertical="center" indent="1"/>
    </xf>
    <xf numFmtId="4" fontId="5" fillId="0" borderId="27" xfId="0" applyNumberFormat="1" applyFont="1" applyBorder="1" applyAlignment="1">
      <alignment horizontal="right" vertical="center" indent="1"/>
    </xf>
    <xf numFmtId="166" fontId="4" fillId="0" borderId="50" xfId="0" applyNumberFormat="1" applyFont="1" applyBorder="1" applyAlignment="1">
      <alignment horizontal="right" vertical="center" indent="1"/>
    </xf>
    <xf numFmtId="166" fontId="7" fillId="0" borderId="28" xfId="0" applyNumberFormat="1" applyFont="1" applyBorder="1" applyAlignment="1">
      <alignment horizontal="right" vertical="center" indent="1"/>
    </xf>
    <xf numFmtId="166" fontId="7" fillId="0" borderId="175" xfId="0" applyNumberFormat="1" applyFont="1" applyBorder="1" applyAlignment="1">
      <alignment horizontal="right" vertical="center" indent="1"/>
    </xf>
    <xf numFmtId="166" fontId="7" fillId="0" borderId="99" xfId="0" applyNumberFormat="1" applyFont="1" applyBorder="1" applyAlignment="1">
      <alignment horizontal="right" vertical="center" indent="1"/>
    </xf>
    <xf numFmtId="166" fontId="7" fillId="0" borderId="127" xfId="0" applyNumberFormat="1" applyFont="1" applyBorder="1" applyAlignment="1">
      <alignment horizontal="right" vertical="center" indent="1"/>
    </xf>
    <xf numFmtId="166" fontId="7" fillId="0" borderId="101" xfId="0" applyNumberFormat="1" applyFont="1" applyBorder="1" applyAlignment="1">
      <alignment horizontal="right" vertical="center" indent="1"/>
    </xf>
    <xf numFmtId="165" fontId="5" fillId="0" borderId="23" xfId="0" applyNumberFormat="1" applyFont="1" applyBorder="1" applyAlignment="1">
      <alignment horizontal="right" vertical="center" indent="1"/>
    </xf>
    <xf numFmtId="0" fontId="5" fillId="0" borderId="54" xfId="0" applyFont="1" applyBorder="1" applyAlignment="1">
      <alignment horizontal="right"/>
    </xf>
    <xf numFmtId="0" fontId="29" fillId="0" borderId="212" xfId="0" applyFont="1" applyBorder="1" applyAlignment="1">
      <alignment horizontal="center"/>
    </xf>
    <xf numFmtId="0" fontId="6" fillId="0" borderId="213" xfId="0" applyFont="1" applyBorder="1" applyAlignment="1">
      <alignment horizontal="center"/>
    </xf>
    <xf numFmtId="0" fontId="29" fillId="0" borderId="215" xfId="0" applyFont="1" applyBorder="1" applyAlignment="1">
      <alignment horizontal="center"/>
    </xf>
    <xf numFmtId="0" fontId="58" fillId="0" borderId="0" xfId="1" applyFont="1"/>
    <xf numFmtId="0" fontId="18" fillId="0" borderId="0" xfId="1"/>
    <xf numFmtId="0" fontId="5" fillId="0" borderId="217" xfId="0" applyFont="1" applyBorder="1" applyAlignment="1">
      <alignment horizontal="center" vertical="center"/>
    </xf>
    <xf numFmtId="0" fontId="0" fillId="0" borderId="0" xfId="0" applyAlignment="1">
      <alignment vertical="center"/>
    </xf>
    <xf numFmtId="0" fontId="4" fillId="0" borderId="59" xfId="0" applyFont="1" applyBorder="1" applyAlignment="1">
      <alignment horizontal="center" vertical="center" wrapText="1"/>
    </xf>
    <xf numFmtId="0" fontId="60" fillId="0" borderId="0" xfId="0" applyFont="1"/>
    <xf numFmtId="0" fontId="61" fillId="0" borderId="0" xfId="0" applyFont="1"/>
    <xf numFmtId="166" fontId="60" fillId="0" borderId="0" xfId="0" applyNumberFormat="1" applyFont="1"/>
    <xf numFmtId="166" fontId="61" fillId="0" borderId="0" xfId="0" applyNumberFormat="1" applyFont="1"/>
    <xf numFmtId="0" fontId="4" fillId="0" borderId="107" xfId="0" applyFont="1" applyBorder="1" applyAlignment="1">
      <alignment horizontal="center" vertical="center" wrapText="1"/>
    </xf>
    <xf numFmtId="0" fontId="62" fillId="0" borderId="77" xfId="0" applyFont="1" applyBorder="1" applyAlignment="1">
      <alignment horizontal="center" wrapText="1"/>
    </xf>
    <xf numFmtId="3" fontId="5" fillId="0" borderId="182" xfId="0" applyNumberFormat="1" applyFont="1" applyBorder="1" applyAlignment="1">
      <alignment horizontal="center" vertical="center"/>
    </xf>
    <xf numFmtId="166" fontId="11" fillId="0" borderId="218" xfId="0" applyNumberFormat="1" applyFont="1" applyBorder="1" applyAlignment="1">
      <alignment vertical="center"/>
    </xf>
    <xf numFmtId="0" fontId="6" fillId="0" borderId="120" xfId="0" applyFont="1" applyBorder="1" applyAlignment="1">
      <alignment horizontal="left" indent="2"/>
    </xf>
    <xf numFmtId="0" fontId="5" fillId="0" borderId="60" xfId="0" applyFont="1" applyBorder="1" applyAlignment="1">
      <alignment horizontal="left"/>
    </xf>
    <xf numFmtId="166" fontId="7" fillId="0" borderId="61" xfId="0" applyNumberFormat="1" applyFont="1" applyBorder="1"/>
    <xf numFmtId="0" fontId="5" fillId="0" borderId="62" xfId="0" applyFont="1" applyBorder="1" applyAlignment="1">
      <alignment horizontal="left"/>
    </xf>
    <xf numFmtId="0" fontId="5" fillId="0" borderId="219" xfId="0" applyFont="1" applyBorder="1" applyAlignment="1">
      <alignment horizontal="left"/>
    </xf>
    <xf numFmtId="0" fontId="5" fillId="0" borderId="220" xfId="0" applyFont="1" applyBorder="1" applyAlignment="1">
      <alignment horizontal="left"/>
    </xf>
    <xf numFmtId="166" fontId="11" fillId="0" borderId="185" xfId="0" applyNumberFormat="1" applyFont="1" applyBorder="1" applyAlignment="1">
      <alignment vertical="center"/>
    </xf>
    <xf numFmtId="0" fontId="5" fillId="0" borderId="103" xfId="0" applyFont="1" applyBorder="1" applyAlignment="1">
      <alignment horizontal="left"/>
    </xf>
    <xf numFmtId="0" fontId="5" fillId="0" borderId="221" xfId="0" applyFont="1" applyBorder="1" applyAlignment="1">
      <alignment horizontal="left"/>
    </xf>
    <xf numFmtId="0" fontId="4" fillId="0" borderId="0" xfId="0" applyFont="1" applyAlignment="1">
      <alignment wrapText="1"/>
    </xf>
    <xf numFmtId="0" fontId="4" fillId="0" borderId="0" xfId="0" applyFont="1"/>
    <xf numFmtId="0" fontId="4" fillId="0" borderId="0" xfId="0" applyFont="1" applyAlignment="1">
      <alignment vertical="center" wrapText="1"/>
    </xf>
    <xf numFmtId="0" fontId="13" fillId="0" borderId="0" xfId="0" applyFont="1" applyAlignment="1">
      <alignment horizont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55" fillId="0" borderId="42" xfId="0" applyFont="1" applyBorder="1" applyAlignment="1">
      <alignment horizontal="center" vertical="center"/>
    </xf>
    <xf numFmtId="0" fontId="55" fillId="0" borderId="39" xfId="0" applyFont="1" applyBorder="1" applyAlignment="1">
      <alignment horizontal="center"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57" fillId="0" borderId="42" xfId="0" applyFont="1" applyBorder="1" applyAlignment="1">
      <alignment horizontal="center" vertical="center"/>
    </xf>
    <xf numFmtId="0" fontId="57" fillId="0" borderId="39" xfId="0" applyFont="1" applyBorder="1" applyAlignment="1">
      <alignment horizontal="center" vertical="center"/>
    </xf>
    <xf numFmtId="0" fontId="4" fillId="0" borderId="33" xfId="0" applyFont="1" applyBorder="1" applyAlignment="1">
      <alignment vertical="center" wrapText="1"/>
    </xf>
    <xf numFmtId="0" fontId="4" fillId="0" borderId="33" xfId="0" applyFont="1" applyBorder="1" applyAlignment="1">
      <alignment vertical="center"/>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4" fillId="0" borderId="40" xfId="0" applyFont="1" applyBorder="1" applyAlignment="1">
      <alignment horizontal="center" vertical="center"/>
    </xf>
    <xf numFmtId="0" fontId="14" fillId="0" borderId="52" xfId="0" applyFont="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59" fillId="0" borderId="76" xfId="0" applyFont="1" applyBorder="1" applyAlignment="1">
      <alignment horizontal="center" vertical="center"/>
    </xf>
    <xf numFmtId="0" fontId="59"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13" fillId="0" borderId="42" xfId="0" applyFont="1" applyBorder="1" applyAlignment="1">
      <alignment horizontal="center" vertical="center"/>
    </xf>
    <xf numFmtId="0" fontId="27" fillId="0" borderId="0" xfId="0" applyFont="1" applyAlignment="1">
      <alignment horizontal="left" wrapText="1"/>
    </xf>
    <xf numFmtId="0" fontId="28" fillId="0" borderId="86" xfId="0" applyFont="1" applyBorder="1" applyAlignment="1">
      <alignment horizontal="center" vertical="center" textRotation="90"/>
    </xf>
    <xf numFmtId="0" fontId="28" fillId="0" borderId="87" xfId="0" applyFont="1" applyBorder="1" applyAlignment="1">
      <alignment horizontal="center" vertical="center" textRotation="90"/>
    </xf>
    <xf numFmtId="0" fontId="11" fillId="0" borderId="210" xfId="0" applyFont="1" applyBorder="1" applyAlignment="1">
      <alignment horizontal="center" vertical="center" wrapText="1"/>
    </xf>
    <xf numFmtId="0" fontId="11" fillId="0" borderId="216" xfId="0" applyFont="1" applyBorder="1" applyAlignment="1">
      <alignment horizontal="center" vertical="center" wrapText="1"/>
    </xf>
    <xf numFmtId="0" fontId="7" fillId="0" borderId="0" xfId="0" applyFont="1" applyAlignment="1">
      <alignment horizontal="left" vertical="center" wrapText="1" indent="1"/>
    </xf>
    <xf numFmtId="0" fontId="14" fillId="0" borderId="68"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211" xfId="0" applyFont="1" applyBorder="1" applyAlignment="1">
      <alignment horizontal="center" vertical="center" wrapText="1"/>
    </xf>
    <xf numFmtId="0" fontId="30" fillId="0" borderId="90" xfId="0" applyFont="1" applyBorder="1" applyAlignment="1">
      <alignment horizontal="left" vertical="center" indent="2"/>
    </xf>
    <xf numFmtId="0" fontId="30" fillId="0" borderId="91" xfId="0" applyFont="1" applyBorder="1" applyAlignment="1">
      <alignment horizontal="left" vertical="center" indent="2"/>
    </xf>
    <xf numFmtId="0" fontId="30" fillId="0" borderId="92" xfId="0" applyFont="1" applyBorder="1" applyAlignment="1">
      <alignment horizontal="left" vertical="center" indent="2"/>
    </xf>
    <xf numFmtId="0" fontId="30" fillId="0" borderId="90" xfId="0" applyFont="1" applyBorder="1" applyAlignment="1">
      <alignment horizontal="center" vertical="center"/>
    </xf>
    <xf numFmtId="0" fontId="30" fillId="0" borderId="91" xfId="0" applyFont="1" applyBorder="1" applyAlignment="1">
      <alignment horizontal="center" vertical="center"/>
    </xf>
    <xf numFmtId="0" fontId="30" fillId="0" borderId="90" xfId="0" applyFont="1" applyBorder="1" applyAlignment="1">
      <alignment horizontal="center" vertical="center" wrapText="1"/>
    </xf>
    <xf numFmtId="0" fontId="30" fillId="0" borderId="91" xfId="0" applyFont="1" applyBorder="1" applyAlignment="1">
      <alignment horizontal="center" vertical="center" wrapText="1"/>
    </xf>
    <xf numFmtId="0" fontId="30" fillId="0" borderId="93" xfId="0" applyFont="1" applyBorder="1" applyAlignment="1">
      <alignment horizontal="center" vertical="center" wrapText="1"/>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1" fillId="0" borderId="89" xfId="0" applyFont="1" applyBorder="1" applyAlignment="1">
      <alignment horizontal="center" vertical="center" wrapText="1"/>
    </xf>
    <xf numFmtId="0" fontId="11" fillId="0" borderId="214" xfId="0" applyFont="1" applyBorder="1" applyAlignment="1">
      <alignment horizontal="center" vertical="center" wrapText="1"/>
    </xf>
    <xf numFmtId="0" fontId="13" fillId="0" borderId="96" xfId="0" applyFont="1" applyBorder="1" applyAlignment="1">
      <alignment horizontal="center" vertical="center"/>
    </xf>
    <xf numFmtId="0" fontId="4" fillId="0" borderId="0" xfId="0" applyFont="1" applyAlignment="1">
      <alignment vertical="center"/>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16" fillId="0" borderId="0" xfId="0" applyFont="1" applyAlignment="1">
      <alignment horizontal="left"/>
    </xf>
    <xf numFmtId="0" fontId="31" fillId="0" borderId="102" xfId="0" applyFont="1" applyBorder="1" applyAlignment="1">
      <alignment horizontal="center" vertical="center" wrapText="1"/>
    </xf>
    <xf numFmtId="0" fontId="31" fillId="0" borderId="59" xfId="0" applyFont="1" applyBorder="1" applyAlignment="1">
      <alignment horizontal="center" vertical="center" wrapText="1"/>
    </xf>
    <xf numFmtId="0" fontId="30" fillId="0" borderId="90" xfId="0" applyFont="1" applyBorder="1" applyAlignment="1">
      <alignment horizontal="left" indent="4"/>
    </xf>
    <xf numFmtId="0" fontId="30" fillId="0" borderId="91" xfId="0" applyFont="1" applyBorder="1" applyAlignment="1">
      <alignment horizontal="left" indent="4"/>
    </xf>
    <xf numFmtId="0" fontId="30" fillId="0" borderId="93" xfId="0" applyFont="1" applyBorder="1" applyAlignment="1">
      <alignment horizontal="left" indent="4"/>
    </xf>
    <xf numFmtId="0" fontId="16" fillId="0" borderId="40" xfId="0" applyFont="1" applyBorder="1" applyAlignment="1">
      <alignment horizontal="center" vertical="center" wrapText="1"/>
    </xf>
    <xf numFmtId="0" fontId="16" fillId="0" borderId="52"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105"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40" xfId="0" applyFont="1" applyBorder="1" applyAlignment="1">
      <alignment horizontal="center" vertical="center"/>
    </xf>
    <xf numFmtId="0" fontId="13" fillId="0" borderId="89" xfId="0" applyFont="1" applyBorder="1" applyAlignment="1">
      <alignment horizontal="center" vertical="center"/>
    </xf>
    <xf numFmtId="0" fontId="13" fillId="0" borderId="52" xfId="0" applyFont="1" applyBorder="1" applyAlignment="1">
      <alignment horizontal="center" vertical="center"/>
    </xf>
    <xf numFmtId="0" fontId="5" fillId="0" borderId="90" xfId="0" applyFont="1" applyBorder="1" applyAlignment="1">
      <alignment horizontal="center"/>
    </xf>
    <xf numFmtId="0" fontId="5" fillId="0" borderId="92" xfId="0" applyFont="1" applyBorder="1" applyAlignment="1">
      <alignment horizontal="center"/>
    </xf>
    <xf numFmtId="0" fontId="32" fillId="0" borderId="91" xfId="0" applyFont="1" applyBorder="1" applyAlignment="1">
      <alignment horizontal="left" indent="1"/>
    </xf>
    <xf numFmtId="0" fontId="32" fillId="0" borderId="92" xfId="0" applyFont="1" applyBorder="1" applyAlignment="1">
      <alignment horizontal="left" indent="1"/>
    </xf>
    <xf numFmtId="0" fontId="33" fillId="0" borderId="90" xfId="0" applyFont="1" applyBorder="1" applyAlignment="1">
      <alignment horizontal="left" indent="1"/>
    </xf>
    <xf numFmtId="0" fontId="33" fillId="0" borderId="93" xfId="0" applyFont="1" applyBorder="1" applyAlignment="1">
      <alignment horizontal="left" indent="1"/>
    </xf>
    <xf numFmtId="0" fontId="33" fillId="0" borderId="91" xfId="0" applyFont="1" applyBorder="1" applyAlignment="1">
      <alignment horizontal="left" indent="1"/>
    </xf>
    <xf numFmtId="0" fontId="13" fillId="0" borderId="0" xfId="0" applyFont="1" applyAlignment="1">
      <alignment horizontal="center" wrapText="1"/>
    </xf>
    <xf numFmtId="0" fontId="5" fillId="0" borderId="90" xfId="0" applyFont="1" applyBorder="1" applyAlignment="1">
      <alignment horizontal="left" indent="1"/>
    </xf>
    <xf numFmtId="0" fontId="5" fillId="0" borderId="93" xfId="0" applyFont="1" applyBorder="1" applyAlignment="1">
      <alignment horizontal="left" indent="1"/>
    </xf>
    <xf numFmtId="0" fontId="5" fillId="0" borderId="43"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91" xfId="0" applyFont="1" applyBorder="1" applyAlignment="1">
      <alignment horizontal="center"/>
    </xf>
    <xf numFmtId="0" fontId="32" fillId="0" borderId="91" xfId="0" applyFont="1" applyBorder="1" applyAlignment="1">
      <alignment horizontal="center"/>
    </xf>
    <xf numFmtId="0" fontId="32" fillId="0" borderId="92" xfId="0" applyFont="1" applyBorder="1" applyAlignment="1">
      <alignment horizontal="center"/>
    </xf>
    <xf numFmtId="0" fontId="5" fillId="0" borderId="93" xfId="0" applyFont="1" applyBorder="1" applyAlignment="1">
      <alignment horizontal="center"/>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59" xfId="0" applyFont="1" applyBorder="1" applyAlignment="1">
      <alignment horizontal="center" vertical="center" wrapText="1"/>
    </xf>
    <xf numFmtId="0" fontId="33" fillId="0" borderId="90" xfId="0" applyFont="1" applyBorder="1" applyAlignment="1">
      <alignment horizontal="center"/>
    </xf>
    <xf numFmtId="0" fontId="33" fillId="0" borderId="93" xfId="0" applyFont="1" applyBorder="1" applyAlignment="1">
      <alignment horizontal="center"/>
    </xf>
    <xf numFmtId="0" fontId="4" fillId="0" borderId="9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21" xfId="0" applyFont="1" applyBorder="1" applyAlignment="1">
      <alignment horizontal="center" vertical="center" wrapText="1"/>
    </xf>
    <xf numFmtId="0" fontId="13" fillId="0" borderId="68" xfId="0" applyFont="1" applyBorder="1" applyAlignment="1">
      <alignment horizontal="center" vertical="center"/>
    </xf>
    <xf numFmtId="0" fontId="13" fillId="0" borderId="122" xfId="0" applyFont="1" applyBorder="1" applyAlignment="1">
      <alignment horizontal="center" vertical="center"/>
    </xf>
    <xf numFmtId="0" fontId="13" fillId="0" borderId="69" xfId="0" applyFont="1" applyBorder="1" applyAlignment="1">
      <alignment horizontal="center" vertical="center"/>
    </xf>
    <xf numFmtId="0" fontId="5" fillId="0" borderId="39" xfId="0" applyFont="1" applyBorder="1" applyAlignment="1">
      <alignment horizontal="center" vertical="center" wrapText="1"/>
    </xf>
    <xf numFmtId="0" fontId="31" fillId="0" borderId="58" xfId="0" applyFont="1" applyBorder="1" applyAlignment="1">
      <alignment horizontal="center" vertical="center" wrapText="1"/>
    </xf>
    <xf numFmtId="0" fontId="24" fillId="0" borderId="90" xfId="0" applyFont="1" applyBorder="1" applyAlignment="1">
      <alignment horizontal="left" indent="4"/>
    </xf>
    <xf numFmtId="0" fontId="24" fillId="0" borderId="91" xfId="0" applyFont="1" applyBorder="1" applyAlignment="1">
      <alignment horizontal="left" indent="4"/>
    </xf>
    <xf numFmtId="0" fontId="24" fillId="0" borderId="93" xfId="0" applyFont="1" applyBorder="1" applyAlignment="1">
      <alignment horizontal="left" indent="4"/>
    </xf>
    <xf numFmtId="0" fontId="13" fillId="0" borderId="90" xfId="0" applyFont="1" applyBorder="1" applyAlignment="1">
      <alignment horizontal="left" indent="4"/>
    </xf>
    <xf numFmtId="0" fontId="13" fillId="0" borderId="91" xfId="0" applyFont="1" applyBorder="1" applyAlignment="1">
      <alignment horizontal="left" indent="4"/>
    </xf>
    <xf numFmtId="0" fontId="13" fillId="0" borderId="93" xfId="0" applyFont="1" applyBorder="1" applyAlignment="1">
      <alignment horizontal="left" indent="4"/>
    </xf>
    <xf numFmtId="0" fontId="5" fillId="0" borderId="68"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69" xfId="0" applyFont="1" applyBorder="1" applyAlignment="1">
      <alignment horizontal="center" vertical="center" wrapText="1"/>
    </xf>
    <xf numFmtId="0" fontId="13" fillId="0" borderId="121" xfId="0" applyFont="1" applyBorder="1" applyAlignment="1">
      <alignment horizontal="center" vertical="center"/>
    </xf>
    <xf numFmtId="0" fontId="13" fillId="0" borderId="133" xfId="0" applyFont="1" applyBorder="1" applyAlignment="1">
      <alignment horizontal="center" vertical="center"/>
    </xf>
    <xf numFmtId="0" fontId="13" fillId="0" borderId="134" xfId="0" applyFont="1" applyBorder="1" applyAlignment="1">
      <alignment horizontal="center" vertical="center"/>
    </xf>
    <xf numFmtId="0" fontId="13" fillId="0" borderId="80" xfId="0" applyFont="1" applyBorder="1" applyAlignment="1">
      <alignment horizontal="center" vertical="center"/>
    </xf>
    <xf numFmtId="0" fontId="13" fillId="0" borderId="0" xfId="0" applyFont="1" applyAlignment="1">
      <alignment horizontal="center" vertical="center"/>
    </xf>
    <xf numFmtId="0" fontId="13" fillId="0" borderId="135" xfId="0" applyFont="1" applyBorder="1" applyAlignment="1">
      <alignment horizontal="center" vertical="center"/>
    </xf>
    <xf numFmtId="0" fontId="13" fillId="0" borderId="136" xfId="0" applyFont="1" applyBorder="1" applyAlignment="1">
      <alignment horizontal="center" vertical="center"/>
    </xf>
    <xf numFmtId="0" fontId="16" fillId="0" borderId="90" xfId="0" applyFont="1" applyBorder="1" applyAlignment="1">
      <alignment horizontal="left" indent="4"/>
    </xf>
    <xf numFmtId="0" fontId="16" fillId="0" borderId="91" xfId="0" applyFont="1" applyBorder="1" applyAlignment="1">
      <alignment horizontal="left" indent="4"/>
    </xf>
    <xf numFmtId="0" fontId="16" fillId="0" borderId="93" xfId="0" applyFont="1" applyBorder="1" applyAlignment="1">
      <alignment horizontal="left" indent="4"/>
    </xf>
    <xf numFmtId="0" fontId="13" fillId="0" borderId="40"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52" xfId="0" applyFont="1" applyBorder="1" applyAlignment="1">
      <alignment horizontal="center" vertical="center" wrapText="1"/>
    </xf>
    <xf numFmtId="0" fontId="16" fillId="0" borderId="38" xfId="0" applyFont="1" applyBorder="1" applyAlignment="1">
      <alignment horizontal="center" vertical="center"/>
    </xf>
    <xf numFmtId="0" fontId="16" fillId="0" borderId="42" xfId="0" applyFont="1" applyBorder="1" applyAlignment="1">
      <alignment horizontal="center" vertical="center"/>
    </xf>
    <xf numFmtId="0" fontId="16" fillId="0" borderId="121" xfId="0" applyFont="1" applyBorder="1" applyAlignment="1">
      <alignment horizontal="center" vertical="center"/>
    </xf>
    <xf numFmtId="0" fontId="4" fillId="0" borderId="33" xfId="0" applyFont="1" applyBorder="1" applyAlignment="1">
      <alignment horizontal="left" vertical="center" wrapText="1"/>
    </xf>
    <xf numFmtId="0" fontId="24" fillId="0" borderId="128" xfId="0" applyFont="1" applyBorder="1" applyAlignment="1">
      <alignment horizontal="left" indent="4"/>
    </xf>
    <xf numFmtId="166" fontId="5" fillId="0" borderId="147" xfId="0" applyNumberFormat="1" applyFont="1" applyBorder="1" applyAlignment="1">
      <alignment horizontal="center" vertical="center"/>
    </xf>
    <xf numFmtId="166" fontId="5" fillId="0" borderId="148" xfId="0" applyNumberFormat="1" applyFont="1" applyBorder="1" applyAlignment="1">
      <alignment horizontal="center" vertical="center"/>
    </xf>
    <xf numFmtId="166" fontId="5" fillId="0" borderId="149" xfId="0" applyNumberFormat="1" applyFont="1" applyBorder="1" applyAlignment="1">
      <alignment horizontal="center" vertical="center"/>
    </xf>
    <xf numFmtId="0" fontId="33" fillId="0" borderId="150" xfId="0" applyFont="1" applyBorder="1" applyAlignment="1">
      <alignment horizontal="center" textRotation="90" wrapText="1"/>
    </xf>
    <xf numFmtId="0" fontId="33" fillId="0" borderId="89" xfId="0" applyFont="1" applyBorder="1" applyAlignment="1">
      <alignment horizontal="center" textRotation="90" wrapText="1"/>
    </xf>
    <xf numFmtId="0" fontId="33" fillId="0" borderId="151" xfId="0" applyFont="1" applyBorder="1" applyAlignment="1">
      <alignment horizontal="center" textRotation="90" wrapText="1"/>
    </xf>
    <xf numFmtId="0" fontId="13" fillId="0" borderId="152" xfId="0" applyFont="1" applyBorder="1" applyAlignment="1">
      <alignment horizontal="left" vertical="center" wrapText="1" indent="5"/>
    </xf>
    <xf numFmtId="0" fontId="13" fillId="0" borderId="109" xfId="0" applyFont="1" applyBorder="1" applyAlignment="1">
      <alignment horizontal="left" vertical="center" wrapText="1" indent="5"/>
    </xf>
    <xf numFmtId="0" fontId="13" fillId="0" borderId="153" xfId="0" applyFont="1" applyBorder="1" applyAlignment="1">
      <alignment horizontal="left" vertical="center" wrapText="1" indent="5"/>
    </xf>
    <xf numFmtId="0" fontId="13" fillId="0" borderId="103" xfId="0" applyFont="1" applyBorder="1" applyAlignment="1">
      <alignment horizontal="left" vertical="center" wrapText="1" indent="5"/>
    </xf>
    <xf numFmtId="0" fontId="13" fillId="0" borderId="0" xfId="0" applyFont="1" applyAlignment="1">
      <alignment horizontal="left" vertical="center" wrapText="1" indent="5"/>
    </xf>
    <xf numFmtId="0" fontId="13" fillId="0" borderId="97" xfId="0" applyFont="1" applyBorder="1" applyAlignment="1">
      <alignment horizontal="left" vertical="center" wrapText="1" indent="5"/>
    </xf>
    <xf numFmtId="0" fontId="13" fillId="0" borderId="154" xfId="0" applyFont="1" applyBorder="1" applyAlignment="1">
      <alignment horizontal="left" vertical="center" wrapText="1" indent="5"/>
    </xf>
    <xf numFmtId="0" fontId="13" fillId="0" borderId="107" xfId="0" applyFont="1" applyBorder="1" applyAlignment="1">
      <alignment horizontal="left" vertical="center" wrapText="1" indent="5"/>
    </xf>
    <xf numFmtId="0" fontId="13" fillId="0" borderId="41" xfId="0" applyFont="1" applyBorder="1" applyAlignment="1">
      <alignment horizontal="left" vertical="center" wrapText="1" indent="5"/>
    </xf>
    <xf numFmtId="0" fontId="33" fillId="0" borderId="155" xfId="0" applyFont="1" applyBorder="1" applyAlignment="1">
      <alignment horizontal="center" textRotation="90" wrapText="1"/>
    </xf>
    <xf numFmtId="0" fontId="33" fillId="0" borderId="122" xfId="0" applyFont="1" applyBorder="1" applyAlignment="1">
      <alignment horizontal="center" textRotation="90"/>
    </xf>
    <xf numFmtId="0" fontId="33" fillId="0" borderId="69" xfId="0" applyFont="1" applyBorder="1" applyAlignment="1">
      <alignment horizontal="center" textRotation="90"/>
    </xf>
    <xf numFmtId="0" fontId="16" fillId="0" borderId="156" xfId="0" applyFont="1" applyBorder="1" applyAlignment="1">
      <alignment horizontal="left" indent="4"/>
    </xf>
    <xf numFmtId="0" fontId="16" fillId="0" borderId="157" xfId="0" applyFont="1" applyBorder="1" applyAlignment="1">
      <alignment horizontal="left" indent="4"/>
    </xf>
    <xf numFmtId="0" fontId="16" fillId="0" borderId="158" xfId="0" applyFont="1" applyBorder="1" applyAlignment="1">
      <alignment horizontal="left" indent="4"/>
    </xf>
    <xf numFmtId="0" fontId="16" fillId="0" borderId="133" xfId="0" applyFont="1" applyBorder="1" applyAlignment="1">
      <alignment horizontal="left" indent="4"/>
    </xf>
    <xf numFmtId="0" fontId="16" fillId="0" borderId="134" xfId="0" applyFont="1" applyBorder="1" applyAlignment="1">
      <alignment horizontal="left" indent="4"/>
    </xf>
    <xf numFmtId="0" fontId="16" fillId="0" borderId="80" xfId="0" applyFont="1" applyBorder="1" applyAlignment="1">
      <alignment horizontal="left" indent="4"/>
    </xf>
    <xf numFmtId="0" fontId="16" fillId="0" borderId="96" xfId="0" applyFont="1" applyBorder="1" applyAlignment="1">
      <alignment horizontal="center" vertical="center"/>
    </xf>
    <xf numFmtId="0" fontId="16" fillId="0" borderId="94" xfId="0" applyFont="1" applyBorder="1" applyAlignment="1">
      <alignment horizontal="center" vertical="center"/>
    </xf>
    <xf numFmtId="0" fontId="16" fillId="0" borderId="144" xfId="0" applyFont="1" applyBorder="1" applyAlignment="1">
      <alignment horizontal="center" vertical="center"/>
    </xf>
    <xf numFmtId="0" fontId="13" fillId="0" borderId="178" xfId="0" applyFont="1" applyBorder="1" applyAlignment="1">
      <alignment horizontal="center" vertical="center"/>
    </xf>
    <xf numFmtId="0" fontId="13" fillId="0" borderId="108" xfId="0" applyFont="1" applyBorder="1" applyAlignment="1">
      <alignment horizontal="center" vertical="center"/>
    </xf>
    <xf numFmtId="0" fontId="13" fillId="0" borderId="28" xfId="0" applyFont="1" applyBorder="1" applyAlignment="1">
      <alignment horizontal="center" vertical="center"/>
    </xf>
    <xf numFmtId="0" fontId="5" fillId="0" borderId="172" xfId="0" applyFont="1" applyBorder="1" applyAlignment="1">
      <alignment horizontal="center" vertical="center" wrapText="1"/>
    </xf>
    <xf numFmtId="0" fontId="5" fillId="0" borderId="179"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4" xfId="0" applyFont="1" applyBorder="1" applyAlignment="1">
      <alignment horizontal="center" vertical="center" wrapText="1"/>
    </xf>
    <xf numFmtId="0" fontId="13" fillId="0" borderId="81" xfId="0" applyFont="1" applyBorder="1" applyAlignment="1">
      <alignment horizontal="center" vertical="center"/>
    </xf>
    <xf numFmtId="0" fontId="7" fillId="0" borderId="82" xfId="0" applyFont="1" applyBorder="1" applyAlignment="1">
      <alignment horizontal="center" vertical="center" wrapText="1"/>
    </xf>
    <xf numFmtId="0" fontId="7" fillId="0" borderId="85" xfId="0" applyFont="1" applyBorder="1" applyAlignment="1">
      <alignment horizontal="center" vertical="center" wrapText="1"/>
    </xf>
    <xf numFmtId="0" fontId="5" fillId="0" borderId="180"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81"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8" xfId="0" applyFont="1" applyBorder="1" applyAlignment="1">
      <alignment horizontal="center" vertical="center" wrapText="1"/>
    </xf>
    <xf numFmtId="0" fontId="13" fillId="0" borderId="78" xfId="0" applyFont="1" applyBorder="1" applyAlignment="1">
      <alignment horizontal="center"/>
    </xf>
    <xf numFmtId="0" fontId="24" fillId="0" borderId="78" xfId="0" applyFont="1" applyBorder="1" applyAlignment="1">
      <alignment horizontal="left" indent="2"/>
    </xf>
    <xf numFmtId="0" fontId="30" fillId="0" borderId="78" xfId="0" applyFont="1" applyBorder="1" applyAlignment="1">
      <alignment horizontal="left" indent="2"/>
    </xf>
    <xf numFmtId="0" fontId="30" fillId="0" borderId="79" xfId="0" applyFont="1" applyBorder="1" applyAlignment="1">
      <alignment horizontal="left" indent="2"/>
    </xf>
    <xf numFmtId="0" fontId="38" fillId="0" borderId="86" xfId="0" applyFont="1" applyBorder="1" applyAlignment="1">
      <alignment horizontal="center" vertical="center" wrapText="1"/>
    </xf>
    <xf numFmtId="0" fontId="38" fillId="0" borderId="172" xfId="0" applyFont="1" applyBorder="1" applyAlignment="1">
      <alignment horizontal="center" vertical="center" wrapText="1"/>
    </xf>
    <xf numFmtId="0" fontId="38" fillId="0" borderId="81" xfId="0" applyFont="1" applyBorder="1" applyAlignment="1">
      <alignment horizontal="center" vertical="center" wrapText="1"/>
    </xf>
    <xf numFmtId="0" fontId="38" fillId="0" borderId="84" xfId="0" applyFont="1" applyBorder="1" applyAlignment="1">
      <alignment horizontal="center" vertical="center" wrapText="1"/>
    </xf>
    <xf numFmtId="0" fontId="7" fillId="0" borderId="33" xfId="0" applyFont="1" applyBorder="1" applyAlignment="1">
      <alignment horizontal="left" vertical="center" wrapText="1"/>
    </xf>
    <xf numFmtId="0" fontId="13" fillId="0" borderId="36"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41" xfId="0" applyFont="1" applyBorder="1" applyAlignment="1">
      <alignment horizontal="center" vertical="center" wrapText="1"/>
    </xf>
    <xf numFmtId="0" fontId="5" fillId="0" borderId="223" xfId="0" applyFont="1" applyBorder="1" applyAlignment="1">
      <alignment horizontal="left" indent="8"/>
    </xf>
    <xf numFmtId="0" fontId="5" fillId="0" borderId="134" xfId="0" applyFont="1" applyBorder="1" applyAlignment="1">
      <alignment horizontal="left" indent="8"/>
    </xf>
    <xf numFmtId="0" fontId="5" fillId="0" borderId="136" xfId="0" applyFont="1" applyBorder="1" applyAlignment="1">
      <alignment horizontal="left" indent="8"/>
    </xf>
    <xf numFmtId="0" fontId="64" fillId="0" borderId="0" xfId="2" applyFont="1" applyAlignment="1">
      <alignment horizontal="center"/>
    </xf>
    <xf numFmtId="0" fontId="32" fillId="0" borderId="191" xfId="0" applyFont="1" applyBorder="1" applyAlignment="1">
      <alignment horizontal="left" indent="4"/>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121" xfId="0" applyFont="1" applyBorder="1" applyAlignment="1">
      <alignment horizontal="center" vertical="center" wrapText="1"/>
    </xf>
    <xf numFmtId="0" fontId="5" fillId="0" borderId="191" xfId="0" applyFont="1" applyBorder="1" applyAlignment="1">
      <alignment horizontal="center"/>
    </xf>
    <xf numFmtId="0" fontId="57" fillId="0" borderId="68" xfId="0" applyFont="1" applyBorder="1" applyAlignment="1">
      <alignment horizontal="center" vertical="center" wrapText="1"/>
    </xf>
    <xf numFmtId="0" fontId="57" fillId="0" borderId="69" xfId="0" applyFont="1" applyBorder="1" applyAlignment="1">
      <alignment horizontal="center" vertical="center" wrapText="1"/>
    </xf>
    <xf numFmtId="0" fontId="4" fillId="0" borderId="0" xfId="0" applyFont="1" applyAlignment="1">
      <alignment horizontal="left" vertical="center" wrapText="1"/>
    </xf>
    <xf numFmtId="0" fontId="64" fillId="0" borderId="0" xfId="2" applyFont="1" applyAlignment="1">
      <alignment horizontal="center" wrapText="1"/>
    </xf>
    <xf numFmtId="0" fontId="5" fillId="0" borderId="20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30" xfId="0" applyFont="1" applyBorder="1" applyAlignment="1">
      <alignment horizontal="left" vertical="center"/>
    </xf>
    <xf numFmtId="0" fontId="5" fillId="0" borderId="28" xfId="0" applyFont="1" applyBorder="1" applyAlignment="1">
      <alignment horizontal="left" vertical="center"/>
    </xf>
    <xf numFmtId="0" fontId="13" fillId="0" borderId="43" xfId="0" applyFont="1" applyBorder="1" applyAlignment="1">
      <alignment horizontal="center" vertical="center"/>
    </xf>
    <xf numFmtId="0" fontId="13" fillId="0" borderId="209" xfId="0" applyFont="1" applyBorder="1" applyAlignment="1">
      <alignment horizontal="center" vertical="center"/>
    </xf>
    <xf numFmtId="0" fontId="13" fillId="0" borderId="45" xfId="0" applyFont="1" applyBorder="1" applyAlignment="1">
      <alignment horizontal="center" vertical="center"/>
    </xf>
    <xf numFmtId="0" fontId="13" fillId="0" borderId="38" xfId="0" applyFont="1" applyBorder="1" applyAlignment="1">
      <alignment horizontal="center" vertical="center" wrapText="1"/>
    </xf>
    <xf numFmtId="0" fontId="13" fillId="0" borderId="121" xfId="0" applyFont="1" applyBorder="1" applyAlignment="1">
      <alignment horizontal="center" vertical="center" wrapText="1"/>
    </xf>
    <xf numFmtId="0" fontId="41" fillId="0" borderId="90" xfId="0" applyFont="1" applyBorder="1" applyAlignment="1">
      <alignment horizontal="left" indent="4"/>
    </xf>
    <xf numFmtId="0" fontId="41" fillId="0" borderId="91" xfId="0" applyFont="1" applyBorder="1" applyAlignment="1">
      <alignment horizontal="left" indent="4"/>
    </xf>
    <xf numFmtId="0" fontId="41" fillId="0" borderId="93" xfId="0" applyFont="1" applyBorder="1" applyAlignment="1">
      <alignment horizontal="left" indent="4"/>
    </xf>
    <xf numFmtId="0" fontId="42" fillId="0" borderId="0" xfId="0" applyFont="1" applyAlignment="1">
      <alignment horizontal="center"/>
    </xf>
    <xf numFmtId="0" fontId="15" fillId="0" borderId="90" xfId="0" applyFont="1" applyBorder="1" applyAlignment="1">
      <alignment horizontal="left" indent="4"/>
    </xf>
    <xf numFmtId="0" fontId="15" fillId="0" borderId="91" xfId="0" applyFont="1" applyBorder="1" applyAlignment="1">
      <alignment horizontal="left" indent="4"/>
    </xf>
    <xf numFmtId="0" fontId="15" fillId="0" borderId="93" xfId="0" applyFont="1" applyBorder="1" applyAlignment="1">
      <alignment horizontal="left" indent="4"/>
    </xf>
    <xf numFmtId="0" fontId="5" fillId="0" borderId="38" xfId="0" applyFont="1" applyBorder="1" applyAlignment="1">
      <alignment horizontal="center" vertical="center"/>
    </xf>
    <xf numFmtId="0" fontId="5" fillId="0" borderId="42" xfId="0" applyFont="1" applyBorder="1" applyAlignment="1">
      <alignment horizontal="center" vertical="center"/>
    </xf>
    <xf numFmtId="0" fontId="5" fillId="0" borderId="39" xfId="0" applyFont="1" applyBorder="1" applyAlignment="1">
      <alignment horizontal="center" vertical="center"/>
    </xf>
    <xf numFmtId="0" fontId="5" fillId="0" borderId="121" xfId="0" applyFont="1" applyBorder="1" applyAlignment="1">
      <alignment horizontal="center" vertical="center"/>
    </xf>
    <xf numFmtId="2" fontId="65" fillId="0" borderId="76" xfId="0" applyNumberFormat="1" applyFont="1" applyBorder="1" applyAlignment="1">
      <alignment horizontal="center"/>
    </xf>
    <xf numFmtId="2" fontId="65" fillId="0" borderId="0" xfId="0" applyNumberFormat="1" applyFont="1" applyAlignment="1">
      <alignment horizontal="center"/>
    </xf>
    <xf numFmtId="2" fontId="65" fillId="0" borderId="97" xfId="0" applyNumberFormat="1" applyFont="1" applyBorder="1" applyAlignment="1">
      <alignment horizontal="center"/>
    </xf>
    <xf numFmtId="2" fontId="65" fillId="0" borderId="98" xfId="0" applyNumberFormat="1" applyFont="1" applyBorder="1" applyAlignment="1">
      <alignment horizontal="center"/>
    </xf>
    <xf numFmtId="3" fontId="65" fillId="0" borderId="222" xfId="0" applyNumberFormat="1" applyFont="1" applyBorder="1" applyAlignment="1">
      <alignment horizontal="center"/>
    </xf>
    <xf numFmtId="3" fontId="65" fillId="0" borderId="49" xfId="0" applyNumberFormat="1" applyFont="1" applyBorder="1" applyAlignment="1">
      <alignment horizontal="center"/>
    </xf>
    <xf numFmtId="3" fontId="65" fillId="0" borderId="214" xfId="0" applyNumberFormat="1" applyFont="1" applyBorder="1" applyAlignment="1">
      <alignment horizontal="center"/>
    </xf>
    <xf numFmtId="3" fontId="65" fillId="0" borderId="216" xfId="0" applyNumberFormat="1" applyFont="1" applyBorder="1" applyAlignment="1">
      <alignment horizontal="center"/>
    </xf>
  </cellXfs>
  <cellStyles count="3">
    <cellStyle name="Hüperlink" xfId="2" builtinId="8"/>
    <cellStyle name="Normaallaad" xfId="0" builtinId="0"/>
    <cellStyle name="Normaallaad 2" xfId="1" xr:uid="{0DCFF014-783F-4F6B-AE48-783645830EBB}"/>
  </cellStyles>
  <dxfs count="0"/>
  <tableStyles count="0" defaultTableStyle="TableStyleMedium2" defaultPivotStyle="PivotStyleLight16"/>
  <colors>
    <mruColors>
      <color rgb="FF923E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3.jpg"/></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i="0" baseline="0"/>
              <a:t>Kõlvikuline jagunemine (</a:t>
            </a:r>
            <a:r>
              <a:rPr lang="et-EE" b="1" i="0" baseline="0"/>
              <a:t> 4534.1 </a:t>
            </a:r>
            <a:r>
              <a:rPr lang="en-GB" b="1" i="0" baseline="0"/>
              <a:t>tuh. ha)</a:t>
            </a:r>
          </a:p>
        </c:rich>
      </c:tx>
      <c:layout>
        <c:manualLayout>
          <c:xMode val="edge"/>
          <c:yMode val="edge"/>
          <c:x val="9.2402668416447953E-2"/>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t-E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086078842320376E-2"/>
          <c:y val="0.1896466357276875"/>
          <c:w val="0.68412556708828332"/>
          <c:h val="0.77168713383850862"/>
        </c:manualLayout>
      </c:layout>
      <c:pie3DChart>
        <c:varyColors val="1"/>
        <c:ser>
          <c:idx val="0"/>
          <c:order val="0"/>
          <c:tx>
            <c:strRef>
              <c:f>'1.'!$A$3:$A$4</c:f>
              <c:strCache>
                <c:ptCount val="2"/>
                <c:pt idx="0">
                  <c:v>M a a k a t e g o o r i a</c:v>
                </c:pt>
              </c:strCache>
            </c:strRef>
          </c:tx>
          <c:dPt>
            <c:idx val="0"/>
            <c:bubble3D val="0"/>
            <c:spPr>
              <a:blipFill>
                <a:blip xmlns:r="http://schemas.openxmlformats.org/officeDocument/2006/relationships" r:embed="rId3"/>
                <a:stretch>
                  <a:fillRect/>
                </a:stretch>
              </a:blipFill>
              <a:ln w="25400">
                <a:solidFill>
                  <a:schemeClr val="lt1"/>
                </a:solidFill>
              </a:ln>
              <a:effectLst/>
              <a:sp3d contourW="25400">
                <a:contourClr>
                  <a:schemeClr val="lt1"/>
                </a:contourClr>
              </a:sp3d>
            </c:spPr>
            <c:extLst>
              <c:ext xmlns:c16="http://schemas.microsoft.com/office/drawing/2014/chart" uri="{C3380CC4-5D6E-409C-BE32-E72D297353CC}">
                <c16:uniqueId val="{00000001-A318-4B30-BE08-DE3546729696}"/>
              </c:ext>
            </c:extLst>
          </c:dPt>
          <c:dPt>
            <c:idx val="1"/>
            <c:bubble3D val="0"/>
            <c:spPr>
              <a:blipFill>
                <a:blip xmlns:r="http://schemas.openxmlformats.org/officeDocument/2006/relationships" r:embed="rId4"/>
                <a:stretch>
                  <a:fillRect/>
                </a:stretch>
              </a:blipFill>
              <a:ln w="25400">
                <a:solidFill>
                  <a:schemeClr val="lt1"/>
                </a:solidFill>
              </a:ln>
              <a:effectLst/>
              <a:sp3d contourW="25400">
                <a:contourClr>
                  <a:schemeClr val="lt1"/>
                </a:contourClr>
              </a:sp3d>
            </c:spPr>
            <c:extLst>
              <c:ext xmlns:c16="http://schemas.microsoft.com/office/drawing/2014/chart" uri="{C3380CC4-5D6E-409C-BE32-E72D297353CC}">
                <c16:uniqueId val="{00000003-A318-4B30-BE08-DE3546729696}"/>
              </c:ext>
            </c:extLst>
          </c:dPt>
          <c:dPt>
            <c:idx val="2"/>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318-4B30-BE08-DE3546729696}"/>
              </c:ext>
            </c:extLst>
          </c:dPt>
          <c:dPt>
            <c:idx val="3"/>
            <c:bubble3D val="0"/>
            <c:spPr>
              <a:solidFill>
                <a:srgbClr val="923E84"/>
              </a:solidFill>
              <a:ln w="25400">
                <a:solidFill>
                  <a:schemeClr val="lt1"/>
                </a:solidFill>
              </a:ln>
              <a:effectLst/>
              <a:sp3d contourW="25400">
                <a:contourClr>
                  <a:schemeClr val="lt1"/>
                </a:contourClr>
              </a:sp3d>
            </c:spPr>
            <c:extLst>
              <c:ext xmlns:c16="http://schemas.microsoft.com/office/drawing/2014/chart" uri="{C3380CC4-5D6E-409C-BE32-E72D297353CC}">
                <c16:uniqueId val="{00000007-A318-4B30-BE08-DE354672969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A318-4B30-BE08-DE3546729696}"/>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A318-4B30-BE08-DE3546729696}"/>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A318-4B30-BE08-DE3546729696}"/>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A318-4B30-BE08-DE3546729696}"/>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A318-4B30-BE08-DE3546729696}"/>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A318-4B30-BE08-DE3546729696}"/>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A318-4B30-BE08-DE3546729696}"/>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A318-4B30-BE08-DE3546729696}"/>
              </c:ext>
            </c:extLst>
          </c:dPt>
          <c:dLbls>
            <c:dLbl>
              <c:idx val="0"/>
              <c:layout>
                <c:manualLayout>
                  <c:x val="-7.1092036778185957E-2"/>
                  <c:y val="-0.1188229435747409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318-4B30-BE08-DE3546729696}"/>
                </c:ext>
              </c:extLst>
            </c:dLbl>
            <c:dLbl>
              <c:idx val="1"/>
              <c:layout>
                <c:manualLayout>
                  <c:x val="2.7396798415363112E-3"/>
                  <c:y val="-1.065907275424554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318-4B30-BE08-DE3546729696}"/>
                </c:ext>
              </c:extLst>
            </c:dLbl>
            <c:dLbl>
              <c:idx val="2"/>
              <c:layout>
                <c:manualLayout>
                  <c:x val="1.1073984841992877E-2"/>
                  <c:y val="-4.73021899930483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318-4B30-BE08-DE3546729696}"/>
                </c:ext>
              </c:extLst>
            </c:dLbl>
            <c:dLbl>
              <c:idx val="3"/>
              <c:layout>
                <c:manualLayout>
                  <c:x val="2.9535777251750748E-2"/>
                  <c:y val="2.96716566555662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318-4B30-BE08-DE3546729696}"/>
                </c:ext>
              </c:extLst>
            </c:dLbl>
            <c:dLbl>
              <c:idx val="4"/>
              <c:layout>
                <c:manualLayout>
                  <c:x val="7.7514452085103991E-3"/>
                  <c:y val="1.834365565964333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318-4B30-BE08-DE3546729696}"/>
                </c:ext>
              </c:extLst>
            </c:dLbl>
            <c:dLbl>
              <c:idx val="5"/>
              <c:layout>
                <c:manualLayout>
                  <c:x val="9.6843369601101372E-3"/>
                  <c:y val="-1.001877729710663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318-4B30-BE08-DE3546729696}"/>
                </c:ext>
              </c:extLst>
            </c:dLbl>
            <c:dLbl>
              <c:idx val="6"/>
              <c:layout>
                <c:manualLayout>
                  <c:x val="-1.032788241809305E-3"/>
                  <c:y val="-1.74698703550658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318-4B30-BE08-DE3546729696}"/>
                </c:ext>
              </c:extLst>
            </c:dLbl>
            <c:dLbl>
              <c:idx val="7"/>
              <c:layout>
                <c:manualLayout>
                  <c:x val="1.9005247002465458E-2"/>
                  <c:y val="9.6397041278931041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318-4B30-BE08-DE3546729696}"/>
                </c:ext>
              </c:extLst>
            </c:dLbl>
            <c:dLbl>
              <c:idx val="8"/>
              <c:layout>
                <c:manualLayout>
                  <c:x val="6.2880442799244209E-3"/>
                  <c:y val="1.62273194111605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A318-4B30-BE08-DE3546729696}"/>
                </c:ext>
              </c:extLst>
            </c:dLbl>
            <c:dLbl>
              <c:idx val="9"/>
              <c:layout>
                <c:manualLayout>
                  <c:x val="1.1909220535657876E-2"/>
                  <c:y val="4.7161100909817104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A318-4B30-BE08-DE3546729696}"/>
                </c:ext>
              </c:extLst>
            </c:dLbl>
            <c:dLbl>
              <c:idx val="10"/>
              <c:layout>
                <c:manualLayout>
                  <c:x val="1.4941945816095021E-2"/>
                  <c:y val="9.919599970952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A318-4B30-BE08-DE3546729696}"/>
                </c:ext>
              </c:extLst>
            </c:dLbl>
            <c:dLbl>
              <c:idx val="11"/>
              <c:layout>
                <c:manualLayout>
                  <c:x val="1.0378950178060927E-2"/>
                  <c:y val="-2.1267519425684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A318-4B30-BE08-DE354672969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1"/>
            <c:showBubbleSize val="0"/>
            <c:showLeaderLines val="0"/>
            <c:extLst>
              <c:ext xmlns:c15="http://schemas.microsoft.com/office/drawing/2012/chart" uri="{CE6537A1-D6FC-4f65-9D91-7224C49458BB}"/>
            </c:extLst>
          </c:dLbls>
          <c:cat>
            <c:strRef>
              <c:f>('1.'!$M$6:$M$7,'1.'!$M$8:$M$9,'1.'!$M$12:$M$19)</c:f>
              <c:strCache>
                <c:ptCount val="12"/>
                <c:pt idx="0">
                  <c:v>Metsaga metsamaa</c:v>
                </c:pt>
                <c:pt idx="1">
                  <c:v>Metsata metsamaa</c:v>
                </c:pt>
                <c:pt idx="2">
                  <c:v>Põõsastik</c:v>
                </c:pt>
                <c:pt idx="3">
                  <c:v>Põllumajandusmaa</c:v>
                </c:pt>
                <c:pt idx="4">
                  <c:v>Soo</c:v>
                </c:pt>
                <c:pt idx="5">
                  <c:v>Siseveed</c:v>
                </c:pt>
                <c:pt idx="6">
                  <c:v>Muud veekogud</c:v>
                </c:pt>
                <c:pt idx="7">
                  <c:v>Asustusala</c:v>
                </c:pt>
                <c:pt idx="8">
                  <c:v>Teed</c:v>
                </c:pt>
                <c:pt idx="9">
                  <c:v>Trassid</c:v>
                </c:pt>
                <c:pt idx="10">
                  <c:v>Karjäärid</c:v>
                </c:pt>
                <c:pt idx="11">
                  <c:v>Muud maad</c:v>
                </c:pt>
              </c:strCache>
            </c:strRef>
          </c:cat>
          <c:val>
            <c:numRef>
              <c:f>('1.'!$B$6:$B$9,'1.'!$B$12:$B$19)</c:f>
              <c:numCache>
                <c:formatCode>#\ ##0.0</c:formatCode>
                <c:ptCount val="12"/>
                <c:pt idx="0">
                  <c:v>2122.0940000000001</c:v>
                </c:pt>
                <c:pt idx="1">
                  <c:v>212.084</c:v>
                </c:pt>
                <c:pt idx="2">
                  <c:v>57.006</c:v>
                </c:pt>
                <c:pt idx="3">
                  <c:v>1225.865</c:v>
                </c:pt>
                <c:pt idx="4">
                  <c:v>225.09700000000001</c:v>
                </c:pt>
                <c:pt idx="5">
                  <c:v>75.908000000000001</c:v>
                </c:pt>
                <c:pt idx="6">
                  <c:v>187.1077394999993</c:v>
                </c:pt>
                <c:pt idx="7">
                  <c:v>191.93299999999999</c:v>
                </c:pt>
                <c:pt idx="8">
                  <c:v>67.843999999999994</c:v>
                </c:pt>
                <c:pt idx="9">
                  <c:v>77.536000000000001</c:v>
                </c:pt>
                <c:pt idx="10">
                  <c:v>35.658000000000001</c:v>
                </c:pt>
                <c:pt idx="11">
                  <c:v>55.956000000000003</c:v>
                </c:pt>
              </c:numCache>
            </c:numRef>
          </c:val>
          <c:extLst>
            <c:ext xmlns:c16="http://schemas.microsoft.com/office/drawing/2014/chart" uri="{C3380CC4-5D6E-409C-BE32-E72D297353CC}">
              <c16:uniqueId val="{00000018-A318-4B30-BE08-DE3546729696}"/>
            </c:ext>
          </c:extLst>
        </c:ser>
        <c:dLbls>
          <c:showLegendKey val="0"/>
          <c:showVal val="0"/>
          <c:showCatName val="0"/>
          <c:showSerName val="0"/>
          <c:showPercent val="0"/>
          <c:showBubbleSize val="0"/>
          <c:showLeaderLines val="0"/>
        </c:dLbls>
      </c:pie3DChart>
      <c:spPr>
        <a:noFill/>
        <a:ln>
          <a:noFill/>
        </a:ln>
        <a:effectLst/>
      </c:spPr>
    </c:plotArea>
    <c:legend>
      <c:legendPos val="r"/>
      <c:layout>
        <c:manualLayout>
          <c:xMode val="edge"/>
          <c:yMode val="edge"/>
          <c:x val="0.77358850726899353"/>
          <c:y val="6.533800467472152E-2"/>
          <c:w val="0.21869281504843116"/>
          <c:h val="0.8904938878776662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4194805049791883E-2"/>
          <c:y val="0.114525300116174"/>
          <c:w val="0.88380930644539013"/>
          <c:h val="0.68424745062604875"/>
        </c:manualLayout>
      </c:layout>
      <c:barChart>
        <c:barDir val="col"/>
        <c:grouping val="stacked"/>
        <c:varyColors val="0"/>
        <c:ser>
          <c:idx val="0"/>
          <c:order val="0"/>
          <c:tx>
            <c:strRef>
              <c:f>'14.'!$B$4:$D$4</c:f>
              <c:strCache>
                <c:ptCount val="1"/>
                <c:pt idx="0">
                  <c:v>Mänd</c:v>
                </c:pt>
              </c:strCache>
            </c:strRef>
          </c:tx>
          <c:spPr>
            <a:solidFill>
              <a:schemeClr val="accent2">
                <a:lumMod val="60000"/>
                <a:lumOff val="40000"/>
              </a:schemeClr>
            </a:solidFill>
            <a:ln>
              <a:noFill/>
            </a:ln>
            <a:effectLst/>
          </c:spPr>
          <c:invertIfNegative val="0"/>
          <c:cat>
            <c:strLit>
              <c:ptCount val="7"/>
              <c:pt idx="0">
                <c:v>1A</c:v>
              </c:pt>
              <c:pt idx="1">
                <c:v>1</c:v>
              </c:pt>
              <c:pt idx="2">
                <c:v>2</c:v>
              </c:pt>
              <c:pt idx="3">
                <c:v>3</c:v>
              </c:pt>
              <c:pt idx="4">
                <c:v>4</c:v>
              </c:pt>
              <c:pt idx="5">
                <c:v>5</c:v>
              </c:pt>
              <c:pt idx="6">
                <c:v>5A-5B</c:v>
              </c:pt>
            </c:strLit>
          </c:cat>
          <c:val>
            <c:numRef>
              <c:f>'14.'!$B$6:$B$12</c:f>
              <c:numCache>
                <c:formatCode>0.0</c:formatCode>
                <c:ptCount val="7"/>
                <c:pt idx="0">
                  <c:v>39.991999999999997</c:v>
                </c:pt>
                <c:pt idx="1">
                  <c:v>142.72800000000001</c:v>
                </c:pt>
                <c:pt idx="2">
                  <c:v>165.059</c:v>
                </c:pt>
                <c:pt idx="3">
                  <c:v>125.85899999999999</c:v>
                </c:pt>
                <c:pt idx="4">
                  <c:v>76.239999999999995</c:v>
                </c:pt>
                <c:pt idx="5">
                  <c:v>50.405000000000001</c:v>
                </c:pt>
                <c:pt idx="6">
                  <c:v>50.688000000000002</c:v>
                </c:pt>
              </c:numCache>
            </c:numRef>
          </c:val>
          <c:extLst>
            <c:ext xmlns:c16="http://schemas.microsoft.com/office/drawing/2014/chart" uri="{C3380CC4-5D6E-409C-BE32-E72D297353CC}">
              <c16:uniqueId val="{00000000-759E-4925-963F-D51BC350CBD0}"/>
            </c:ext>
          </c:extLst>
        </c:ser>
        <c:ser>
          <c:idx val="1"/>
          <c:order val="1"/>
          <c:tx>
            <c:strRef>
              <c:f>'14.'!$E$4:$G$4</c:f>
              <c:strCache>
                <c:ptCount val="1"/>
                <c:pt idx="0">
                  <c:v>Kuusk</c:v>
                </c:pt>
              </c:strCache>
            </c:strRef>
          </c:tx>
          <c:spPr>
            <a:solidFill>
              <a:schemeClr val="accent3">
                <a:lumMod val="75000"/>
              </a:schemeClr>
            </a:solidFill>
            <a:ln>
              <a:noFill/>
            </a:ln>
            <a:effectLst/>
          </c:spPr>
          <c:invertIfNegative val="0"/>
          <c:cat>
            <c:strLit>
              <c:ptCount val="7"/>
              <c:pt idx="0">
                <c:v>1A</c:v>
              </c:pt>
              <c:pt idx="1">
                <c:v>1</c:v>
              </c:pt>
              <c:pt idx="2">
                <c:v>2</c:v>
              </c:pt>
              <c:pt idx="3">
                <c:v>3</c:v>
              </c:pt>
              <c:pt idx="4">
                <c:v>4</c:v>
              </c:pt>
              <c:pt idx="5">
                <c:v>5</c:v>
              </c:pt>
              <c:pt idx="6">
                <c:v>5A-5B</c:v>
              </c:pt>
            </c:strLit>
          </c:cat>
          <c:val>
            <c:numRef>
              <c:f>'14.'!$E$6:$E$12</c:f>
              <c:numCache>
                <c:formatCode>0.0</c:formatCode>
                <c:ptCount val="7"/>
                <c:pt idx="0">
                  <c:v>139.44</c:v>
                </c:pt>
                <c:pt idx="1">
                  <c:v>136.727</c:v>
                </c:pt>
                <c:pt idx="2">
                  <c:v>55.994</c:v>
                </c:pt>
                <c:pt idx="3">
                  <c:v>17.890999999999998</c:v>
                </c:pt>
                <c:pt idx="4">
                  <c:v>6.5869999999999997</c:v>
                </c:pt>
                <c:pt idx="5">
                  <c:v>1.403</c:v>
                </c:pt>
                <c:pt idx="6">
                  <c:v>0.217</c:v>
                </c:pt>
              </c:numCache>
            </c:numRef>
          </c:val>
          <c:extLst>
            <c:ext xmlns:c16="http://schemas.microsoft.com/office/drawing/2014/chart" uri="{C3380CC4-5D6E-409C-BE32-E72D297353CC}">
              <c16:uniqueId val="{00000001-759E-4925-963F-D51BC350CBD0}"/>
            </c:ext>
          </c:extLst>
        </c:ser>
        <c:ser>
          <c:idx val="2"/>
          <c:order val="2"/>
          <c:tx>
            <c:strRef>
              <c:f>'14.'!$H$4:$J$4</c:f>
              <c:strCache>
                <c:ptCount val="1"/>
                <c:pt idx="0">
                  <c:v>Kask</c:v>
                </c:pt>
              </c:strCache>
            </c:strRef>
          </c:tx>
          <c:spPr>
            <a:solidFill>
              <a:schemeClr val="accent5">
                <a:lumMod val="60000"/>
                <a:lumOff val="40000"/>
              </a:schemeClr>
            </a:solidFill>
            <a:ln>
              <a:noFill/>
            </a:ln>
            <a:effectLst/>
          </c:spPr>
          <c:invertIfNegative val="0"/>
          <c:cat>
            <c:strLit>
              <c:ptCount val="7"/>
              <c:pt idx="0">
                <c:v>1A</c:v>
              </c:pt>
              <c:pt idx="1">
                <c:v>1</c:v>
              </c:pt>
              <c:pt idx="2">
                <c:v>2</c:v>
              </c:pt>
              <c:pt idx="3">
                <c:v>3</c:v>
              </c:pt>
              <c:pt idx="4">
                <c:v>4</c:v>
              </c:pt>
              <c:pt idx="5">
                <c:v>5</c:v>
              </c:pt>
              <c:pt idx="6">
                <c:v>5A-5B</c:v>
              </c:pt>
            </c:strLit>
          </c:cat>
          <c:val>
            <c:numRef>
              <c:f>'14.'!$H$6:$H$12</c:f>
              <c:numCache>
                <c:formatCode>0.0</c:formatCode>
                <c:ptCount val="7"/>
                <c:pt idx="0">
                  <c:v>78.596999999999994</c:v>
                </c:pt>
                <c:pt idx="1">
                  <c:v>238.55699999999999</c:v>
                </c:pt>
                <c:pt idx="2">
                  <c:v>185.69</c:v>
                </c:pt>
                <c:pt idx="3">
                  <c:v>93.483000000000004</c:v>
                </c:pt>
                <c:pt idx="4">
                  <c:v>29.242999999999999</c:v>
                </c:pt>
                <c:pt idx="5">
                  <c:v>10.535</c:v>
                </c:pt>
                <c:pt idx="6">
                  <c:v>2.1819999999999999</c:v>
                </c:pt>
              </c:numCache>
            </c:numRef>
          </c:val>
          <c:extLst>
            <c:ext xmlns:c16="http://schemas.microsoft.com/office/drawing/2014/chart" uri="{C3380CC4-5D6E-409C-BE32-E72D297353CC}">
              <c16:uniqueId val="{00000002-759E-4925-963F-D51BC350CBD0}"/>
            </c:ext>
          </c:extLst>
        </c:ser>
        <c:ser>
          <c:idx val="3"/>
          <c:order val="3"/>
          <c:tx>
            <c:strRef>
              <c:f>'14.'!$K$4:$M$4</c:f>
              <c:strCache>
                <c:ptCount val="1"/>
                <c:pt idx="0">
                  <c:v>Haab</c:v>
                </c:pt>
              </c:strCache>
            </c:strRef>
          </c:tx>
          <c:spPr>
            <a:solidFill>
              <a:schemeClr val="accent6">
                <a:lumMod val="60000"/>
                <a:lumOff val="40000"/>
              </a:schemeClr>
            </a:solidFill>
            <a:ln>
              <a:noFill/>
            </a:ln>
            <a:effectLst/>
          </c:spPr>
          <c:invertIfNegative val="0"/>
          <c:cat>
            <c:strLit>
              <c:ptCount val="7"/>
              <c:pt idx="0">
                <c:v>1A</c:v>
              </c:pt>
              <c:pt idx="1">
                <c:v>1</c:v>
              </c:pt>
              <c:pt idx="2">
                <c:v>2</c:v>
              </c:pt>
              <c:pt idx="3">
                <c:v>3</c:v>
              </c:pt>
              <c:pt idx="4">
                <c:v>4</c:v>
              </c:pt>
              <c:pt idx="5">
                <c:v>5</c:v>
              </c:pt>
              <c:pt idx="6">
                <c:v>5A-5B</c:v>
              </c:pt>
            </c:strLit>
          </c:cat>
          <c:val>
            <c:numRef>
              <c:f>'14.'!$K$6:$K$12</c:f>
              <c:numCache>
                <c:formatCode>0.0</c:formatCode>
                <c:ptCount val="7"/>
                <c:pt idx="0">
                  <c:v>45.13</c:v>
                </c:pt>
                <c:pt idx="1">
                  <c:v>69.022000000000006</c:v>
                </c:pt>
                <c:pt idx="2">
                  <c:v>18.994</c:v>
                </c:pt>
                <c:pt idx="3">
                  <c:v>3.7410000000000001</c:v>
                </c:pt>
                <c:pt idx="4">
                  <c:v>0.624</c:v>
                </c:pt>
                <c:pt idx="5">
                  <c:v>0.156</c:v>
                </c:pt>
                <c:pt idx="6">
                  <c:v>0</c:v>
                </c:pt>
              </c:numCache>
            </c:numRef>
          </c:val>
          <c:extLst>
            <c:ext xmlns:c16="http://schemas.microsoft.com/office/drawing/2014/chart" uri="{C3380CC4-5D6E-409C-BE32-E72D297353CC}">
              <c16:uniqueId val="{00000003-759E-4925-963F-D51BC350CBD0}"/>
            </c:ext>
          </c:extLst>
        </c:ser>
        <c:ser>
          <c:idx val="4"/>
          <c:order val="4"/>
          <c:tx>
            <c:strRef>
              <c:f>'14.'!$N$4:$P$4</c:f>
              <c:strCache>
                <c:ptCount val="1"/>
                <c:pt idx="0">
                  <c:v>Sanglepp</c:v>
                </c:pt>
              </c:strCache>
            </c:strRef>
          </c:tx>
          <c:spPr>
            <a:solidFill>
              <a:schemeClr val="accent4">
                <a:lumMod val="60000"/>
                <a:lumOff val="40000"/>
              </a:schemeClr>
            </a:solidFill>
            <a:ln>
              <a:noFill/>
            </a:ln>
            <a:effectLst/>
          </c:spPr>
          <c:invertIfNegative val="0"/>
          <c:cat>
            <c:strLit>
              <c:ptCount val="7"/>
              <c:pt idx="0">
                <c:v>1A</c:v>
              </c:pt>
              <c:pt idx="1">
                <c:v>1</c:v>
              </c:pt>
              <c:pt idx="2">
                <c:v>2</c:v>
              </c:pt>
              <c:pt idx="3">
                <c:v>3</c:v>
              </c:pt>
              <c:pt idx="4">
                <c:v>4</c:v>
              </c:pt>
              <c:pt idx="5">
                <c:v>5</c:v>
              </c:pt>
              <c:pt idx="6">
                <c:v>5A-5B</c:v>
              </c:pt>
            </c:strLit>
          </c:cat>
          <c:val>
            <c:numRef>
              <c:f>'14.'!$N$6:$N$12</c:f>
              <c:numCache>
                <c:formatCode>0.0</c:formatCode>
                <c:ptCount val="7"/>
                <c:pt idx="0">
                  <c:v>4.2060000000000004</c:v>
                </c:pt>
                <c:pt idx="1">
                  <c:v>37.786000000000001</c:v>
                </c:pt>
                <c:pt idx="2">
                  <c:v>33.499000000000002</c:v>
                </c:pt>
                <c:pt idx="3">
                  <c:v>10.224</c:v>
                </c:pt>
                <c:pt idx="4">
                  <c:v>1.427</c:v>
                </c:pt>
                <c:pt idx="5">
                  <c:v>0.46800000000000003</c:v>
                </c:pt>
                <c:pt idx="6">
                  <c:v>0.156</c:v>
                </c:pt>
              </c:numCache>
            </c:numRef>
          </c:val>
          <c:extLst>
            <c:ext xmlns:c16="http://schemas.microsoft.com/office/drawing/2014/chart" uri="{C3380CC4-5D6E-409C-BE32-E72D297353CC}">
              <c16:uniqueId val="{00000004-759E-4925-963F-D51BC350CBD0}"/>
            </c:ext>
          </c:extLst>
        </c:ser>
        <c:ser>
          <c:idx val="5"/>
          <c:order val="5"/>
          <c:tx>
            <c:strRef>
              <c:f>'14.'!$Q$4:$S$4</c:f>
              <c:strCache>
                <c:ptCount val="1"/>
                <c:pt idx="0">
                  <c:v>Hall lepp</c:v>
                </c:pt>
              </c:strCache>
            </c:strRef>
          </c:tx>
          <c:spPr>
            <a:solidFill>
              <a:srgbClr val="FFC000"/>
            </a:solidFill>
            <a:ln>
              <a:noFill/>
            </a:ln>
            <a:effectLst/>
          </c:spPr>
          <c:invertIfNegative val="0"/>
          <c:cat>
            <c:strLit>
              <c:ptCount val="7"/>
              <c:pt idx="0">
                <c:v>1A</c:v>
              </c:pt>
              <c:pt idx="1">
                <c:v>1</c:v>
              </c:pt>
              <c:pt idx="2">
                <c:v>2</c:v>
              </c:pt>
              <c:pt idx="3">
                <c:v>3</c:v>
              </c:pt>
              <c:pt idx="4">
                <c:v>4</c:v>
              </c:pt>
              <c:pt idx="5">
                <c:v>5</c:v>
              </c:pt>
              <c:pt idx="6">
                <c:v>5A-5B</c:v>
              </c:pt>
            </c:strLit>
          </c:cat>
          <c:val>
            <c:numRef>
              <c:f>'14.'!$Q$6:$Q$12</c:f>
              <c:numCache>
                <c:formatCode>0.0</c:formatCode>
                <c:ptCount val="7"/>
                <c:pt idx="0">
                  <c:v>16.948</c:v>
                </c:pt>
                <c:pt idx="1">
                  <c:v>129.42599999999999</c:v>
                </c:pt>
                <c:pt idx="2">
                  <c:v>56.865000000000002</c:v>
                </c:pt>
                <c:pt idx="3">
                  <c:v>10.164</c:v>
                </c:pt>
                <c:pt idx="4">
                  <c:v>1.9590000000000001</c:v>
                </c:pt>
                <c:pt idx="5">
                  <c:v>0.156</c:v>
                </c:pt>
                <c:pt idx="6">
                  <c:v>0</c:v>
                </c:pt>
              </c:numCache>
            </c:numRef>
          </c:val>
          <c:extLst>
            <c:ext xmlns:c16="http://schemas.microsoft.com/office/drawing/2014/chart" uri="{C3380CC4-5D6E-409C-BE32-E72D297353CC}">
              <c16:uniqueId val="{00000005-759E-4925-963F-D51BC350CBD0}"/>
            </c:ext>
          </c:extLst>
        </c:ser>
        <c:ser>
          <c:idx val="6"/>
          <c:order val="6"/>
          <c:tx>
            <c:strRef>
              <c:f>'14.'!$T$4:$V$4</c:f>
              <c:strCache>
                <c:ptCount val="1"/>
                <c:pt idx="0">
                  <c:v>Teised</c:v>
                </c:pt>
              </c:strCache>
            </c:strRef>
          </c:tx>
          <c:spPr>
            <a:solidFill>
              <a:schemeClr val="tx2">
                <a:lumMod val="60000"/>
                <a:lumOff val="40000"/>
              </a:schemeClr>
            </a:solidFill>
            <a:ln>
              <a:noFill/>
            </a:ln>
            <a:effectLst/>
          </c:spPr>
          <c:invertIfNegative val="0"/>
          <c:cat>
            <c:strLit>
              <c:ptCount val="7"/>
              <c:pt idx="0">
                <c:v>1A</c:v>
              </c:pt>
              <c:pt idx="1">
                <c:v>1</c:v>
              </c:pt>
              <c:pt idx="2">
                <c:v>2</c:v>
              </c:pt>
              <c:pt idx="3">
                <c:v>3</c:v>
              </c:pt>
              <c:pt idx="4">
                <c:v>4</c:v>
              </c:pt>
              <c:pt idx="5">
                <c:v>5</c:v>
              </c:pt>
              <c:pt idx="6">
                <c:v>5A-5B</c:v>
              </c:pt>
            </c:strLit>
          </c:cat>
          <c:val>
            <c:numRef>
              <c:f>'14.'!$T$6:$T$12</c:f>
              <c:numCache>
                <c:formatCode>0.0</c:formatCode>
                <c:ptCount val="7"/>
                <c:pt idx="0">
                  <c:v>4.9989999999999997</c:v>
                </c:pt>
                <c:pt idx="1">
                  <c:v>11.957000000000001</c:v>
                </c:pt>
                <c:pt idx="2">
                  <c:v>7.8689999999999998</c:v>
                </c:pt>
                <c:pt idx="3">
                  <c:v>5.9429999999999996</c:v>
                </c:pt>
                <c:pt idx="4">
                  <c:v>2.391</c:v>
                </c:pt>
                <c:pt idx="5">
                  <c:v>0.46800000000000003</c:v>
                </c:pt>
                <c:pt idx="6">
                  <c:v>0</c:v>
                </c:pt>
              </c:numCache>
            </c:numRef>
          </c:val>
          <c:extLst>
            <c:ext xmlns:c16="http://schemas.microsoft.com/office/drawing/2014/chart" uri="{C3380CC4-5D6E-409C-BE32-E72D297353CC}">
              <c16:uniqueId val="{00000006-759E-4925-963F-D51BC350CBD0}"/>
            </c:ext>
          </c:extLst>
        </c:ser>
        <c:dLbls>
          <c:showLegendKey val="0"/>
          <c:showVal val="0"/>
          <c:showCatName val="0"/>
          <c:showSerName val="0"/>
          <c:showPercent val="0"/>
          <c:showBubbleSize val="0"/>
        </c:dLbls>
        <c:gapWidth val="150"/>
        <c:overlap val="100"/>
        <c:axId val="685252424"/>
        <c:axId val="685249288"/>
      </c:barChart>
      <c:catAx>
        <c:axId val="68525242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t-EE" sz="1100" baseline="0"/>
                  <a:t>Boniteediklassid</a:t>
                </a:r>
              </a:p>
            </c:rich>
          </c:tx>
          <c:layout>
            <c:manualLayout>
              <c:xMode val="edge"/>
              <c:yMode val="edge"/>
              <c:x val="0.44288943230210803"/>
              <c:y val="0.901870401445720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685249288"/>
        <c:crossesAt val="0"/>
        <c:auto val="1"/>
        <c:lblAlgn val="ctr"/>
        <c:lblOffset val="100"/>
        <c:noMultiLvlLbl val="0"/>
      </c:catAx>
      <c:valAx>
        <c:axId val="685249288"/>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685252424"/>
        <c:crosses val="autoZero"/>
        <c:crossBetween val="between"/>
      </c:valAx>
      <c:spPr>
        <a:noFill/>
        <a:ln>
          <a:noFill/>
        </a:ln>
        <a:effectLst/>
      </c:spPr>
    </c:plotArea>
    <c:legend>
      <c:legendPos val="r"/>
      <c:layout>
        <c:manualLayout>
          <c:xMode val="edge"/>
          <c:yMode val="edge"/>
          <c:x val="0.90254859446916957"/>
          <c:y val="9.9210362573383462E-2"/>
          <c:w val="8.0701302272169761E-2"/>
          <c:h val="0.52556297680688746"/>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gradFill>
      <a:gsLst>
        <a:gs pos="0">
          <a:schemeClr val="bg1"/>
        </a:gs>
        <a:gs pos="65000">
          <a:schemeClr val="bg1">
            <a:lumMod val="95000"/>
          </a:schemeClr>
        </a:gs>
        <a:gs pos="100000">
          <a:schemeClr val="bg1">
            <a:lumMod val="95000"/>
          </a:schemeClr>
        </a:gs>
      </a:gsLst>
      <a:lin ang="5400000" scaled="1"/>
    </a:gradFill>
    <a:ln w="9525" cap="flat" cmpd="sng" algn="ctr">
      <a:noFill/>
      <a:round/>
    </a:ln>
    <a:effectLst/>
  </c:spPr>
  <c:txPr>
    <a:bodyPr/>
    <a:lstStyle/>
    <a:p>
      <a:pPr>
        <a:defRPr/>
      </a:pPr>
      <a:endParaRPr lang="et-EE"/>
    </a:p>
  </c:txPr>
  <c:printSettings>
    <c:headerFooter/>
    <c:pageMargins b="0.75" l="0.7" r="0.7" t="0.75" header="0.3" footer="0.3"/>
    <c:pageSetup orientation="portrait"/>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sz="1200" b="1" i="0" baseline="0">
                <a:latin typeface="Garamond" panose="02020404030301010803" pitchFamily="18" charset="0"/>
              </a:rPr>
              <a:t>METSAMAA JAGUNEMINE METSATÜÜPIDE JÄRGI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manualLayout>
          <c:layoutTarget val="inner"/>
          <c:xMode val="edge"/>
          <c:yMode val="edge"/>
          <c:x val="4.1481837671054476E-2"/>
          <c:y val="0.12984496124031009"/>
          <c:w val="0.95039935084450333"/>
          <c:h val="0.63164777434777009"/>
        </c:manualLayout>
      </c:layout>
      <c:barChart>
        <c:barDir val="col"/>
        <c:grouping val="clustered"/>
        <c:varyColors val="0"/>
        <c:ser>
          <c:idx val="0"/>
          <c:order val="0"/>
          <c:spPr>
            <a:gradFill>
              <a:gsLst>
                <a:gs pos="0">
                  <a:schemeClr val="accent3">
                    <a:lumMod val="50000"/>
                  </a:schemeClr>
                </a:gs>
                <a:gs pos="59000">
                  <a:schemeClr val="accent3">
                    <a:lumMod val="60000"/>
                    <a:lumOff val="40000"/>
                  </a:schemeClr>
                </a:gs>
                <a:gs pos="100000">
                  <a:schemeClr val="accent3">
                    <a:lumMod val="50000"/>
                  </a:schemeClr>
                </a:gs>
              </a:gsLst>
              <a:lin ang="5400000" scaled="1"/>
            </a:gradFill>
            <a:ln>
              <a:gradFill>
                <a:gsLst>
                  <a:gs pos="30465">
                    <a:srgbClr val="D6E3BB"/>
                  </a:gs>
                  <a:gs pos="0">
                    <a:schemeClr val="bg1"/>
                  </a:gs>
                  <a:gs pos="45000">
                    <a:schemeClr val="accent3">
                      <a:lumMod val="60000"/>
                      <a:lumOff val="40000"/>
                    </a:schemeClr>
                  </a:gs>
                  <a:gs pos="100000">
                    <a:schemeClr val="accent3">
                      <a:lumMod val="50000"/>
                    </a:schemeClr>
                  </a:gs>
                </a:gsLst>
                <a:lin ang="5400000" scaled="1"/>
              </a:gra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'18.'!$C$45:$C$54</c:f>
              <c:strCache>
                <c:ptCount val="10"/>
                <c:pt idx="0">
                  <c:v>Loometsad</c:v>
                </c:pt>
                <c:pt idx="1">
                  <c:v>Nõmme-metsad</c:v>
                </c:pt>
                <c:pt idx="2">
                  <c:v>Palumetsad</c:v>
                </c:pt>
                <c:pt idx="3">
                  <c:v>Laane-metsad</c:v>
                </c:pt>
                <c:pt idx="4">
                  <c:v>Salumetsad</c:v>
                </c:pt>
                <c:pt idx="5">
                  <c:v>Sooviku-metsad</c:v>
                </c:pt>
                <c:pt idx="6">
                  <c:v>Rabastuvad metsad</c:v>
                </c:pt>
                <c:pt idx="7">
                  <c:v>Kõdusoo-metsad</c:v>
                </c:pt>
                <c:pt idx="8">
                  <c:v>Soometsad</c:v>
                </c:pt>
                <c:pt idx="9">
                  <c:v>Puistangud</c:v>
                </c:pt>
              </c:strCache>
            </c:strRef>
          </c:cat>
          <c:val>
            <c:numRef>
              <c:f>'18.'!$D$45:$D$54</c:f>
              <c:numCache>
                <c:formatCode>General</c:formatCode>
                <c:ptCount val="10"/>
                <c:pt idx="0">
                  <c:v>37.865000000000002</c:v>
                </c:pt>
                <c:pt idx="1">
                  <c:v>7.702</c:v>
                </c:pt>
                <c:pt idx="2">
                  <c:v>507.14</c:v>
                </c:pt>
                <c:pt idx="3">
                  <c:v>511.58499999999998</c:v>
                </c:pt>
                <c:pt idx="4">
                  <c:v>242.50899999999999</c:v>
                </c:pt>
                <c:pt idx="5">
                  <c:v>458.81700000000001</c:v>
                </c:pt>
                <c:pt idx="6">
                  <c:v>12.637</c:v>
                </c:pt>
                <c:pt idx="7">
                  <c:v>363.101</c:v>
                </c:pt>
                <c:pt idx="8">
                  <c:v>165.32599999999999</c:v>
                </c:pt>
                <c:pt idx="9">
                  <c:v>27.495000000000001</c:v>
                </c:pt>
              </c:numCache>
            </c:numRef>
          </c:val>
          <c:extLst>
            <c:ext xmlns:c16="http://schemas.microsoft.com/office/drawing/2014/chart" uri="{C3380CC4-5D6E-409C-BE32-E72D297353CC}">
              <c16:uniqueId val="{00000000-209E-42F8-B1E0-1B5E9CD07441}"/>
            </c:ext>
          </c:extLst>
        </c:ser>
        <c:dLbls>
          <c:showLegendKey val="0"/>
          <c:showVal val="0"/>
          <c:showCatName val="0"/>
          <c:showSerName val="0"/>
          <c:showPercent val="0"/>
          <c:showBubbleSize val="0"/>
        </c:dLbls>
        <c:gapWidth val="76"/>
        <c:overlap val="2"/>
        <c:axId val="731520800"/>
        <c:axId val="731521584"/>
      </c:barChart>
      <c:catAx>
        <c:axId val="73152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731521584"/>
        <c:crosses val="autoZero"/>
        <c:auto val="1"/>
        <c:lblAlgn val="ctr"/>
        <c:lblOffset val="100"/>
        <c:noMultiLvlLbl val="0"/>
      </c:catAx>
      <c:valAx>
        <c:axId val="731521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731520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Garamond" panose="02020404030301010803" pitchFamily="18" charset="0"/>
                <a:ea typeface="+mn-ea"/>
                <a:cs typeface="+mn-cs"/>
              </a:defRPr>
            </a:pPr>
            <a:r>
              <a:rPr lang="et-EE" sz="1200" b="1" i="0" baseline="0">
                <a:latin typeface="Garamond" panose="02020404030301010803" pitchFamily="18" charset="0"/>
              </a:rPr>
              <a:t>MAJANDATAVA METSAMAA JAGUNEMINE METSAKASVUKOHATÜÜPIDE</a:t>
            </a:r>
          </a:p>
          <a:p>
            <a:pPr>
              <a:defRPr sz="1200" b="1">
                <a:latin typeface="Garamond" panose="02020404030301010803" pitchFamily="18" charset="0"/>
              </a:defRPr>
            </a:pPr>
            <a:r>
              <a:rPr lang="et-EE" sz="1200" b="1" i="0" baseline="0">
                <a:latin typeface="Garamond" panose="02020404030301010803" pitchFamily="18" charset="0"/>
              </a:rPr>
              <a:t>  JA VALDAJATE JÄRGI</a:t>
            </a:r>
            <a:endParaRPr lang="en-US" sz="1200" b="1" i="0" baseline="0">
              <a:latin typeface="Garamond" panose="02020404030301010803" pitchFamily="18" charset="0"/>
            </a:endParaRPr>
          </a:p>
        </c:rich>
      </c:tx>
      <c:layout>
        <c:manualLayout>
          <c:xMode val="edge"/>
          <c:yMode val="edge"/>
          <c:x val="0.14852406672761087"/>
          <c:y val="3.491898525230926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Garamond" panose="02020404030301010803" pitchFamily="18" charset="0"/>
              <a:ea typeface="+mn-ea"/>
              <a:cs typeface="+mn-cs"/>
            </a:defRPr>
          </a:pPr>
          <a:endParaRPr lang="et-EE"/>
        </a:p>
      </c:txPr>
    </c:title>
    <c:autoTitleDeleted val="0"/>
    <c:plotArea>
      <c:layout>
        <c:manualLayout>
          <c:layoutTarget val="inner"/>
          <c:xMode val="edge"/>
          <c:yMode val="edge"/>
          <c:x val="4.346618712655384E-2"/>
          <c:y val="0.12886191224040841"/>
          <c:w val="0.93776820054172783"/>
          <c:h val="0.62035939043741206"/>
        </c:manualLayout>
      </c:layout>
      <c:barChart>
        <c:barDir val="col"/>
        <c:grouping val="clustered"/>
        <c:varyColors val="0"/>
        <c:ser>
          <c:idx val="1"/>
          <c:order val="0"/>
          <c:tx>
            <c:strRef>
              <c:f>'18.'!$T$3:$V$3</c:f>
              <c:strCache>
                <c:ptCount val="1"/>
                <c:pt idx="0">
                  <c:v>Riigimetskonnad</c:v>
                </c:pt>
              </c:strCache>
            </c:strRef>
          </c:tx>
          <c:spPr>
            <a:solidFill>
              <a:schemeClr val="accent2"/>
            </a:solidFill>
            <a:ln>
              <a:noFill/>
            </a:ln>
            <a:effectLst/>
          </c:spPr>
          <c:invertIfNegative val="0"/>
          <c:cat>
            <c:strLit>
              <c:ptCount val="27"/>
              <c:pt idx="0">
                <c:v>Kastikuloo</c:v>
              </c:pt>
              <c:pt idx="1">
                <c:v>Leesikaloo</c:v>
              </c:pt>
              <c:pt idx="2">
                <c:v>Lubikaloo</c:v>
              </c:pt>
              <c:pt idx="3">
                <c:v>Kanarbiku</c:v>
              </c:pt>
              <c:pt idx="4">
                <c:v>Sambliku</c:v>
              </c:pt>
              <c:pt idx="5">
                <c:v>Jänesekapsa-mustika</c:v>
              </c:pt>
              <c:pt idx="6">
                <c:v>Jänesekapsa-pohla</c:v>
              </c:pt>
              <c:pt idx="7">
                <c:v>Karusambla-mustika</c:v>
              </c:pt>
              <c:pt idx="8">
                <c:v>Mustika</c:v>
              </c:pt>
              <c:pt idx="9">
                <c:v>Pohla</c:v>
              </c:pt>
              <c:pt idx="10">
                <c:v>Jänesekapsa</c:v>
              </c:pt>
              <c:pt idx="11">
                <c:v>Sinilille</c:v>
              </c:pt>
              <c:pt idx="12">
                <c:v>Naadi</c:v>
              </c:pt>
              <c:pt idx="13">
                <c:v>Sõnajala</c:v>
              </c:pt>
              <c:pt idx="14">
                <c:v>Angervaksa</c:v>
              </c:pt>
              <c:pt idx="15">
                <c:v>Osja</c:v>
              </c:pt>
              <c:pt idx="16">
                <c:v>Tarna-angervaksa</c:v>
              </c:pt>
              <c:pt idx="17">
                <c:v>Tarna</c:v>
              </c:pt>
              <c:pt idx="18">
                <c:v>Karusambla</c:v>
              </c:pt>
              <c:pt idx="19">
                <c:v>Sinika</c:v>
              </c:pt>
              <c:pt idx="20">
                <c:v>Jänesekapsa-kõdusoo</c:v>
              </c:pt>
              <c:pt idx="21">
                <c:v>Mustika-kõdusoo</c:v>
              </c:pt>
              <c:pt idx="22">
                <c:v>Lodu</c:v>
              </c:pt>
              <c:pt idx="23">
                <c:v>Madalsoo</c:v>
              </c:pt>
              <c:pt idx="24">
                <c:v>Raba</c:v>
              </c:pt>
              <c:pt idx="25">
                <c:v>Siirdesoo</c:v>
              </c:pt>
              <c:pt idx="26">
                <c:v> Puistangud</c:v>
              </c:pt>
            </c:strLit>
          </c:cat>
          <c:val>
            <c:numRef>
              <c:f>'18.'!$R$45:$R$71</c:f>
              <c:numCache>
                <c:formatCode>General</c:formatCode>
                <c:ptCount val="27"/>
                <c:pt idx="0">
                  <c:v>4.6769999999999996</c:v>
                </c:pt>
                <c:pt idx="1">
                  <c:v>0</c:v>
                </c:pt>
                <c:pt idx="2">
                  <c:v>0.68200000000000005</c:v>
                </c:pt>
                <c:pt idx="3">
                  <c:v>0.41899999999999998</c:v>
                </c:pt>
                <c:pt idx="4">
                  <c:v>1.7150000000000001</c:v>
                </c:pt>
                <c:pt idx="5">
                  <c:v>73.033000000000001</c:v>
                </c:pt>
                <c:pt idx="6">
                  <c:v>22.581</c:v>
                </c:pt>
                <c:pt idx="7">
                  <c:v>20.509</c:v>
                </c:pt>
                <c:pt idx="8">
                  <c:v>53.92</c:v>
                </c:pt>
                <c:pt idx="9">
                  <c:v>28.335000000000001</c:v>
                </c:pt>
                <c:pt idx="10">
                  <c:v>73.61</c:v>
                </c:pt>
                <c:pt idx="11">
                  <c:v>40.295999999999999</c:v>
                </c:pt>
                <c:pt idx="12">
                  <c:v>45.808</c:v>
                </c:pt>
                <c:pt idx="13">
                  <c:v>0.93500000000000005</c:v>
                </c:pt>
                <c:pt idx="14">
                  <c:v>78.956000000000003</c:v>
                </c:pt>
                <c:pt idx="15">
                  <c:v>2.1819999999999999</c:v>
                </c:pt>
                <c:pt idx="16">
                  <c:v>38.305</c:v>
                </c:pt>
                <c:pt idx="17">
                  <c:v>7.415</c:v>
                </c:pt>
                <c:pt idx="18">
                  <c:v>1.8859999999999999</c:v>
                </c:pt>
                <c:pt idx="19">
                  <c:v>1.6679999999999999</c:v>
                </c:pt>
                <c:pt idx="20">
                  <c:v>78.278999999999996</c:v>
                </c:pt>
                <c:pt idx="21">
                  <c:v>66.784000000000006</c:v>
                </c:pt>
                <c:pt idx="22">
                  <c:v>3.4239999999999999</c:v>
                </c:pt>
                <c:pt idx="23">
                  <c:v>7.0149999999999997</c:v>
                </c:pt>
                <c:pt idx="24">
                  <c:v>25.978999999999999</c:v>
                </c:pt>
                <c:pt idx="25">
                  <c:v>16.457000000000001</c:v>
                </c:pt>
                <c:pt idx="26">
                  <c:v>10.827999999999999</c:v>
                </c:pt>
              </c:numCache>
            </c:numRef>
          </c:val>
          <c:extLst>
            <c:ext xmlns:c16="http://schemas.microsoft.com/office/drawing/2014/chart" uri="{C3380CC4-5D6E-409C-BE32-E72D297353CC}">
              <c16:uniqueId val="{00000000-5403-4E10-A45D-6D36D8AB6A47}"/>
            </c:ext>
          </c:extLst>
        </c:ser>
        <c:ser>
          <c:idx val="2"/>
          <c:order val="1"/>
          <c:tx>
            <c:strRef>
              <c:f>'18.'!$W$3:$Y$3</c:f>
              <c:strCache>
                <c:ptCount val="1"/>
                <c:pt idx="0">
                  <c:v>Teised valdajad</c:v>
                </c:pt>
              </c:strCache>
            </c:strRef>
          </c:tx>
          <c:spPr>
            <a:solidFill>
              <a:schemeClr val="accent3"/>
            </a:solidFill>
            <a:ln>
              <a:noFill/>
            </a:ln>
            <a:effectLst/>
          </c:spPr>
          <c:invertIfNegative val="0"/>
          <c:cat>
            <c:strLit>
              <c:ptCount val="27"/>
              <c:pt idx="0">
                <c:v>Kastikuloo</c:v>
              </c:pt>
              <c:pt idx="1">
                <c:v>Leesikaloo</c:v>
              </c:pt>
              <c:pt idx="2">
                <c:v>Lubikaloo</c:v>
              </c:pt>
              <c:pt idx="3">
                <c:v>Kanarbiku</c:v>
              </c:pt>
              <c:pt idx="4">
                <c:v>Sambliku</c:v>
              </c:pt>
              <c:pt idx="5">
                <c:v>Jänesekapsa-mustika</c:v>
              </c:pt>
              <c:pt idx="6">
                <c:v>Jänesekapsa-pohla</c:v>
              </c:pt>
              <c:pt idx="7">
                <c:v>Karusambla-mustika</c:v>
              </c:pt>
              <c:pt idx="8">
                <c:v>Mustika</c:v>
              </c:pt>
              <c:pt idx="9">
                <c:v>Pohla</c:v>
              </c:pt>
              <c:pt idx="10">
                <c:v>Jänesekapsa</c:v>
              </c:pt>
              <c:pt idx="11">
                <c:v>Sinilille</c:v>
              </c:pt>
              <c:pt idx="12">
                <c:v>Naadi</c:v>
              </c:pt>
              <c:pt idx="13">
                <c:v>Sõnajala</c:v>
              </c:pt>
              <c:pt idx="14">
                <c:v>Angervaksa</c:v>
              </c:pt>
              <c:pt idx="15">
                <c:v>Osja</c:v>
              </c:pt>
              <c:pt idx="16">
                <c:v>Tarna-angervaksa</c:v>
              </c:pt>
              <c:pt idx="17">
                <c:v>Tarna</c:v>
              </c:pt>
              <c:pt idx="18">
                <c:v>Karusambla</c:v>
              </c:pt>
              <c:pt idx="19">
                <c:v>Sinika</c:v>
              </c:pt>
              <c:pt idx="20">
                <c:v>Jänesekapsa-kõdusoo</c:v>
              </c:pt>
              <c:pt idx="21">
                <c:v>Mustika-kõdusoo</c:v>
              </c:pt>
              <c:pt idx="22">
                <c:v>Lodu</c:v>
              </c:pt>
              <c:pt idx="23">
                <c:v>Madalsoo</c:v>
              </c:pt>
              <c:pt idx="24">
                <c:v>Raba</c:v>
              </c:pt>
              <c:pt idx="25">
                <c:v>Siirdesoo</c:v>
              </c:pt>
              <c:pt idx="26">
                <c:v> Puistangud</c:v>
              </c:pt>
            </c:strLit>
          </c:cat>
          <c:val>
            <c:numRef>
              <c:f>'18.'!$S$45:$S$71</c:f>
              <c:numCache>
                <c:formatCode>General</c:formatCode>
                <c:ptCount val="27"/>
                <c:pt idx="0">
                  <c:v>20.645</c:v>
                </c:pt>
                <c:pt idx="1">
                  <c:v>0.77900000000000003</c:v>
                </c:pt>
                <c:pt idx="2">
                  <c:v>1.369</c:v>
                </c:pt>
                <c:pt idx="3">
                  <c:v>0.71599999999999997</c:v>
                </c:pt>
                <c:pt idx="4">
                  <c:v>0.44</c:v>
                </c:pt>
                <c:pt idx="5">
                  <c:v>90.281000000000006</c:v>
                </c:pt>
                <c:pt idx="6">
                  <c:v>34.335999999999999</c:v>
                </c:pt>
                <c:pt idx="7">
                  <c:v>15.388999999999999</c:v>
                </c:pt>
                <c:pt idx="8">
                  <c:v>39.073</c:v>
                </c:pt>
                <c:pt idx="9">
                  <c:v>17.594999999999999</c:v>
                </c:pt>
                <c:pt idx="10">
                  <c:v>197.035</c:v>
                </c:pt>
                <c:pt idx="11">
                  <c:v>142.983</c:v>
                </c:pt>
                <c:pt idx="12">
                  <c:v>165.279</c:v>
                </c:pt>
                <c:pt idx="13">
                  <c:v>1.4970000000000001</c:v>
                </c:pt>
                <c:pt idx="14">
                  <c:v>150.60300000000001</c:v>
                </c:pt>
                <c:pt idx="15">
                  <c:v>3.323</c:v>
                </c:pt>
                <c:pt idx="16">
                  <c:v>99.11</c:v>
                </c:pt>
                <c:pt idx="17">
                  <c:v>16.074000000000002</c:v>
                </c:pt>
                <c:pt idx="18">
                  <c:v>1.871</c:v>
                </c:pt>
                <c:pt idx="19">
                  <c:v>1.403</c:v>
                </c:pt>
                <c:pt idx="20">
                  <c:v>97.426000000000002</c:v>
                </c:pt>
                <c:pt idx="21">
                  <c:v>51.554000000000002</c:v>
                </c:pt>
                <c:pt idx="22">
                  <c:v>4.766</c:v>
                </c:pt>
                <c:pt idx="23">
                  <c:v>8.5609999999999999</c:v>
                </c:pt>
                <c:pt idx="24">
                  <c:v>8.7439999999999998</c:v>
                </c:pt>
                <c:pt idx="25">
                  <c:v>12.565</c:v>
                </c:pt>
                <c:pt idx="26">
                  <c:v>15.454000000000001</c:v>
                </c:pt>
              </c:numCache>
            </c:numRef>
          </c:val>
          <c:extLst>
            <c:ext xmlns:c16="http://schemas.microsoft.com/office/drawing/2014/chart" uri="{C3380CC4-5D6E-409C-BE32-E72D297353CC}">
              <c16:uniqueId val="{00000001-5403-4E10-A45D-6D36D8AB6A47}"/>
            </c:ext>
          </c:extLst>
        </c:ser>
        <c:dLbls>
          <c:showLegendKey val="0"/>
          <c:showVal val="0"/>
          <c:showCatName val="0"/>
          <c:showSerName val="0"/>
          <c:showPercent val="0"/>
          <c:showBubbleSize val="0"/>
        </c:dLbls>
        <c:gapWidth val="150"/>
        <c:axId val="685250856"/>
        <c:axId val="685247328"/>
      </c:barChart>
      <c:catAx>
        <c:axId val="68525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685247328"/>
        <c:crosses val="autoZero"/>
        <c:auto val="1"/>
        <c:lblAlgn val="ctr"/>
        <c:lblOffset val="100"/>
        <c:noMultiLvlLbl val="0"/>
      </c:catAx>
      <c:valAx>
        <c:axId val="68524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685250856"/>
        <c:crosses val="autoZero"/>
        <c:crossBetween val="between"/>
      </c:valAx>
      <c:spPr>
        <a:noFill/>
        <a:ln>
          <a:noFill/>
        </a:ln>
        <a:effectLst/>
      </c:spPr>
    </c:plotArea>
    <c:legend>
      <c:legendPos val="r"/>
      <c:layout>
        <c:manualLayout>
          <c:xMode val="edge"/>
          <c:yMode val="edge"/>
          <c:x val="0.8722976113671872"/>
          <c:y val="0.12034419644502316"/>
          <c:w val="0.11298022807464556"/>
          <c:h val="0.134664220709225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b="1"/>
              <a:t>Metsamaal kuivanud</a:t>
            </a:r>
            <a:r>
              <a:rPr lang="et-EE" b="1" baseline="0"/>
              <a:t> ja murdunud ning lamapuidu</a:t>
            </a:r>
            <a:r>
              <a:rPr lang="et-EE" b="1"/>
              <a:t> tagavara puuliigiti</a:t>
            </a:r>
          </a:p>
        </c:rich>
      </c:tx>
      <c:layout>
        <c:manualLayout>
          <c:xMode val="edge"/>
          <c:yMode val="edge"/>
          <c:x val="0.20157193192705847"/>
          <c:y val="2.22210933310755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319682466162318"/>
          <c:y val="0.16821244049364892"/>
          <c:w val="0.86201823456278492"/>
          <c:h val="0.72770298873931083"/>
        </c:manualLayout>
      </c:layout>
      <c:bar3DChart>
        <c:barDir val="col"/>
        <c:grouping val="stacked"/>
        <c:varyColors val="0"/>
        <c:ser>
          <c:idx val="0"/>
          <c:order val="0"/>
          <c:tx>
            <c:v>Riigimetskonnad - kuivanud puit</c:v>
          </c:tx>
          <c:spPr>
            <a:solidFill>
              <a:schemeClr val="accent1">
                <a:lumMod val="40000"/>
                <a:lumOff val="60000"/>
              </a:schemeClr>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'20.'!$A$6:$A$12</c:f>
              <c:strCache>
                <c:ptCount val="7"/>
                <c:pt idx="0">
                  <c:v>Mänd</c:v>
                </c:pt>
                <c:pt idx="1">
                  <c:v>Kuusk</c:v>
                </c:pt>
                <c:pt idx="2">
                  <c:v>Kask</c:v>
                </c:pt>
                <c:pt idx="3">
                  <c:v>Haab</c:v>
                </c:pt>
                <c:pt idx="4">
                  <c:v>Sanglepp</c:v>
                </c:pt>
                <c:pt idx="5">
                  <c:v>Hall lepp</c:v>
                </c:pt>
                <c:pt idx="6">
                  <c:v>Teised</c:v>
                </c:pt>
              </c:strCache>
            </c:strRef>
          </c:cat>
          <c:val>
            <c:numRef>
              <c:f>'20.'!$F$6:$F$12</c:f>
              <c:numCache>
                <c:formatCode>#,##0</c:formatCode>
                <c:ptCount val="7"/>
                <c:pt idx="0">
                  <c:v>2822.6508299632701</c:v>
                </c:pt>
                <c:pt idx="1">
                  <c:v>3430.3797242246501</c:v>
                </c:pt>
                <c:pt idx="2">
                  <c:v>1130.7119215851001</c:v>
                </c:pt>
                <c:pt idx="3">
                  <c:v>295.96610343650701</c:v>
                </c:pt>
                <c:pt idx="4">
                  <c:v>165.04108741720799</c:v>
                </c:pt>
                <c:pt idx="5">
                  <c:v>357.11578386038201</c:v>
                </c:pt>
                <c:pt idx="6">
                  <c:v>309.86522750927401</c:v>
                </c:pt>
              </c:numCache>
            </c:numRef>
          </c:val>
          <c:extLst>
            <c:ext xmlns:c16="http://schemas.microsoft.com/office/drawing/2014/chart" uri="{C3380CC4-5D6E-409C-BE32-E72D297353CC}">
              <c16:uniqueId val="{00000000-7E55-4081-9BBD-B92A3857C2FD}"/>
            </c:ext>
          </c:extLst>
        </c:ser>
        <c:ser>
          <c:idx val="2"/>
          <c:order val="1"/>
          <c:tx>
            <c:v>'Riigimetskonnad - murdunud ja lamapuit</c:v>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'20.'!$H$6:$H$12</c:f>
              <c:numCache>
                <c:formatCode>#,##0</c:formatCode>
                <c:ptCount val="7"/>
                <c:pt idx="0">
                  <c:v>1985.2658949228801</c:v>
                </c:pt>
                <c:pt idx="1">
                  <c:v>3713.5118899345698</c:v>
                </c:pt>
                <c:pt idx="2">
                  <c:v>2287.0275577149</c:v>
                </c:pt>
                <c:pt idx="3">
                  <c:v>993.20062137953698</c:v>
                </c:pt>
                <c:pt idx="4">
                  <c:v>310.32394501466899</c:v>
                </c:pt>
                <c:pt idx="5">
                  <c:v>590.94672940822704</c:v>
                </c:pt>
                <c:pt idx="6">
                  <c:v>1090.73464450134</c:v>
                </c:pt>
              </c:numCache>
            </c:numRef>
          </c:val>
          <c:extLst>
            <c:ext xmlns:c16="http://schemas.microsoft.com/office/drawing/2014/chart" uri="{C3380CC4-5D6E-409C-BE32-E72D297353CC}">
              <c16:uniqueId val="{00000002-7E55-4081-9BBD-B92A3857C2FD}"/>
            </c:ext>
          </c:extLst>
        </c:ser>
        <c:ser>
          <c:idx val="1"/>
          <c:order val="2"/>
          <c:tx>
            <c:v>Teised valdajad - kuivanud puit</c:v>
          </c:tx>
          <c:spPr>
            <a:solidFill>
              <a:schemeClr val="accent6">
                <a:lumMod val="40000"/>
                <a:lumOff val="60000"/>
              </a:schemeClr>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'20.'!$A$6:$A$12</c:f>
              <c:strCache>
                <c:ptCount val="7"/>
                <c:pt idx="0">
                  <c:v>Mänd</c:v>
                </c:pt>
                <c:pt idx="1">
                  <c:v>Kuusk</c:v>
                </c:pt>
                <c:pt idx="2">
                  <c:v>Kask</c:v>
                </c:pt>
                <c:pt idx="3">
                  <c:v>Haab</c:v>
                </c:pt>
                <c:pt idx="4">
                  <c:v>Sanglepp</c:v>
                </c:pt>
                <c:pt idx="5">
                  <c:v>Hall lepp</c:v>
                </c:pt>
                <c:pt idx="6">
                  <c:v>Teised</c:v>
                </c:pt>
              </c:strCache>
            </c:strRef>
          </c:cat>
          <c:val>
            <c:numRef>
              <c:f>'20.'!$J$6:$J$12</c:f>
              <c:numCache>
                <c:formatCode>#,##0</c:formatCode>
                <c:ptCount val="7"/>
                <c:pt idx="0">
                  <c:v>1895.14652085596</c:v>
                </c:pt>
                <c:pt idx="1">
                  <c:v>2044.7429597258099</c:v>
                </c:pt>
                <c:pt idx="2">
                  <c:v>817.46438186194598</c:v>
                </c:pt>
                <c:pt idx="3">
                  <c:v>271.14108976312599</c:v>
                </c:pt>
                <c:pt idx="4">
                  <c:v>215.806520376153</c:v>
                </c:pt>
                <c:pt idx="5">
                  <c:v>946.62015376279805</c:v>
                </c:pt>
                <c:pt idx="6">
                  <c:v>800.95129760462601</c:v>
                </c:pt>
              </c:numCache>
            </c:numRef>
          </c:val>
          <c:extLst>
            <c:ext xmlns:c16="http://schemas.microsoft.com/office/drawing/2014/chart" uri="{C3380CC4-5D6E-409C-BE32-E72D297353CC}">
              <c16:uniqueId val="{00000001-7E55-4081-9BBD-B92A3857C2FD}"/>
            </c:ext>
          </c:extLst>
        </c:ser>
        <c:ser>
          <c:idx val="3"/>
          <c:order val="3"/>
          <c:tx>
            <c:v>Teised valdajad - murdunud ja lamapuit</c:v>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'20.'!$L$6:$L$12</c:f>
              <c:numCache>
                <c:formatCode>#,##0</c:formatCode>
                <c:ptCount val="7"/>
                <c:pt idx="0">
                  <c:v>1489.3296792933199</c:v>
                </c:pt>
                <c:pt idx="1">
                  <c:v>2698.6687272674799</c:v>
                </c:pt>
                <c:pt idx="2">
                  <c:v>1699.58474644638</c:v>
                </c:pt>
                <c:pt idx="3">
                  <c:v>536.65576524785297</c:v>
                </c:pt>
                <c:pt idx="4">
                  <c:v>231.10497257198199</c:v>
                </c:pt>
                <c:pt idx="5">
                  <c:v>1772.2494484128399</c:v>
                </c:pt>
                <c:pt idx="6">
                  <c:v>2005.83923114969</c:v>
                </c:pt>
              </c:numCache>
            </c:numRef>
          </c:val>
          <c:extLst>
            <c:ext xmlns:c16="http://schemas.microsoft.com/office/drawing/2014/chart" uri="{C3380CC4-5D6E-409C-BE32-E72D297353CC}">
              <c16:uniqueId val="{00000003-7E55-4081-9BBD-B92A3857C2FD}"/>
            </c:ext>
          </c:extLst>
        </c:ser>
        <c:dLbls>
          <c:showLegendKey val="0"/>
          <c:showVal val="0"/>
          <c:showCatName val="0"/>
          <c:showSerName val="0"/>
          <c:showPercent val="0"/>
          <c:showBubbleSize val="0"/>
        </c:dLbls>
        <c:gapWidth val="150"/>
        <c:shape val="box"/>
        <c:axId val="685251640"/>
        <c:axId val="685248896"/>
        <c:axId val="0"/>
      </c:bar3DChart>
      <c:catAx>
        <c:axId val="685251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685248896"/>
        <c:crossesAt val="0"/>
        <c:auto val="1"/>
        <c:lblAlgn val="ctr"/>
        <c:lblOffset val="100"/>
        <c:noMultiLvlLbl val="0"/>
      </c:catAx>
      <c:valAx>
        <c:axId val="685248896"/>
        <c:scaling>
          <c:orientation val="minMax"/>
          <c:max val="12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685251640"/>
        <c:crosses val="autoZero"/>
        <c:crossBetween val="between"/>
      </c:valAx>
      <c:spPr>
        <a:noFill/>
        <a:ln>
          <a:noFill/>
        </a:ln>
        <a:effectLst/>
      </c:spPr>
    </c:plotArea>
    <c:legend>
      <c:legendPos val="r"/>
      <c:layout>
        <c:manualLayout>
          <c:xMode val="edge"/>
          <c:yMode val="edge"/>
          <c:x val="0.66728951160516703"/>
          <c:y val="0.1459648489497552"/>
          <c:w val="0.32417488023787239"/>
          <c:h val="0.2485005503344339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paperSize="9" orientation="landscape"/>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a:t>Kahjustatud metsamaa pindala enamuspuuliigiti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156284972783904"/>
          <c:y val="0.11090583431159355"/>
          <c:w val="0.86839780024949764"/>
          <c:h val="0.81014036590397021"/>
        </c:manualLayout>
      </c:layout>
      <c:bar3DChart>
        <c:barDir val="col"/>
        <c:grouping val="stacked"/>
        <c:varyColors val="0"/>
        <c:ser>
          <c:idx val="0"/>
          <c:order val="0"/>
          <c:tx>
            <c:strRef>
              <c:f>'21.'!$E$3:$G$3</c:f>
              <c:strCache>
                <c:ptCount val="1"/>
                <c:pt idx="0">
                  <c:v>Riigimetskonnad</c:v>
                </c:pt>
              </c:strCache>
            </c:strRef>
          </c:tx>
          <c:spPr>
            <a:solidFill>
              <a:schemeClr val="accent1"/>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'21.'!$A$5:$A$11</c:f>
              <c:strCache>
                <c:ptCount val="7"/>
                <c:pt idx="0">
                  <c:v>Mänd</c:v>
                </c:pt>
                <c:pt idx="1">
                  <c:v>Kuusk</c:v>
                </c:pt>
                <c:pt idx="2">
                  <c:v>Kask</c:v>
                </c:pt>
                <c:pt idx="3">
                  <c:v>Haab</c:v>
                </c:pt>
                <c:pt idx="4">
                  <c:v>Sanglepp</c:v>
                </c:pt>
                <c:pt idx="5">
                  <c:v>Hall lepp</c:v>
                </c:pt>
                <c:pt idx="6">
                  <c:v>Teised</c:v>
                </c:pt>
              </c:strCache>
            </c:strRef>
          </c:cat>
          <c:val>
            <c:numRef>
              <c:f>'21.'!$E$5:$E$11</c:f>
              <c:numCache>
                <c:formatCode>#\ ##0.0</c:formatCode>
                <c:ptCount val="7"/>
                <c:pt idx="0">
                  <c:v>171.19200000000001</c:v>
                </c:pt>
                <c:pt idx="1">
                  <c:v>110.52200000000001</c:v>
                </c:pt>
                <c:pt idx="2">
                  <c:v>114.19799999999999</c:v>
                </c:pt>
                <c:pt idx="3">
                  <c:v>41.095999999999997</c:v>
                </c:pt>
                <c:pt idx="4">
                  <c:v>15.426</c:v>
                </c:pt>
                <c:pt idx="5">
                  <c:v>15.111000000000001</c:v>
                </c:pt>
                <c:pt idx="6">
                  <c:v>2.8860000000000001</c:v>
                </c:pt>
              </c:numCache>
            </c:numRef>
          </c:val>
          <c:extLst>
            <c:ext xmlns:c16="http://schemas.microsoft.com/office/drawing/2014/chart" uri="{C3380CC4-5D6E-409C-BE32-E72D297353CC}">
              <c16:uniqueId val="{00000000-7DBC-49C2-B8D2-3AA5AA1ECA5F}"/>
            </c:ext>
          </c:extLst>
        </c:ser>
        <c:ser>
          <c:idx val="1"/>
          <c:order val="1"/>
          <c:tx>
            <c:strRef>
              <c:f>'21.'!$H$3:$J$3</c:f>
              <c:strCache>
                <c:ptCount val="1"/>
                <c:pt idx="0">
                  <c:v>Teised valdajad</c:v>
                </c:pt>
              </c:strCache>
            </c:strRef>
          </c:tx>
          <c:spPr>
            <a:solidFill>
              <a:schemeClr val="accent2"/>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'21.'!$A$5:$A$11</c:f>
              <c:strCache>
                <c:ptCount val="7"/>
                <c:pt idx="0">
                  <c:v>Mänd</c:v>
                </c:pt>
                <c:pt idx="1">
                  <c:v>Kuusk</c:v>
                </c:pt>
                <c:pt idx="2">
                  <c:v>Kask</c:v>
                </c:pt>
                <c:pt idx="3">
                  <c:v>Haab</c:v>
                </c:pt>
                <c:pt idx="4">
                  <c:v>Sanglepp</c:v>
                </c:pt>
                <c:pt idx="5">
                  <c:v>Hall lepp</c:v>
                </c:pt>
                <c:pt idx="6">
                  <c:v>Teised</c:v>
                </c:pt>
              </c:strCache>
            </c:strRef>
          </c:cat>
          <c:val>
            <c:numRef>
              <c:f>'21.'!$H$5:$H$11</c:f>
              <c:numCache>
                <c:formatCode>#\ ##0.0</c:formatCode>
                <c:ptCount val="7"/>
                <c:pt idx="0">
                  <c:v>90.775000000000006</c:v>
                </c:pt>
                <c:pt idx="1">
                  <c:v>88.84</c:v>
                </c:pt>
                <c:pt idx="2">
                  <c:v>123.176</c:v>
                </c:pt>
                <c:pt idx="3">
                  <c:v>57.162999999999997</c:v>
                </c:pt>
                <c:pt idx="4">
                  <c:v>18.791</c:v>
                </c:pt>
                <c:pt idx="5">
                  <c:v>59.371000000000002</c:v>
                </c:pt>
                <c:pt idx="6">
                  <c:v>15.959</c:v>
                </c:pt>
              </c:numCache>
            </c:numRef>
          </c:val>
          <c:extLst>
            <c:ext xmlns:c16="http://schemas.microsoft.com/office/drawing/2014/chart" uri="{C3380CC4-5D6E-409C-BE32-E72D297353CC}">
              <c16:uniqueId val="{00000001-7DBC-49C2-B8D2-3AA5AA1ECA5F}"/>
            </c:ext>
          </c:extLst>
        </c:ser>
        <c:dLbls>
          <c:showLegendKey val="0"/>
          <c:showVal val="0"/>
          <c:showCatName val="0"/>
          <c:showSerName val="0"/>
          <c:showPercent val="0"/>
          <c:showBubbleSize val="0"/>
        </c:dLbls>
        <c:gapWidth val="150"/>
        <c:shape val="box"/>
        <c:axId val="685251640"/>
        <c:axId val="685248896"/>
        <c:axId val="0"/>
      </c:bar3DChart>
      <c:catAx>
        <c:axId val="685251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685248896"/>
        <c:crossesAt val="0"/>
        <c:auto val="1"/>
        <c:lblAlgn val="ctr"/>
        <c:lblOffset val="100"/>
        <c:noMultiLvlLbl val="0"/>
      </c:catAx>
      <c:valAx>
        <c:axId val="685248896"/>
        <c:scaling>
          <c:orientation val="minMax"/>
          <c:max val="3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685251640"/>
        <c:crosses val="autoZero"/>
        <c:crossBetween val="between"/>
      </c:valAx>
      <c:spPr>
        <a:noFill/>
        <a:ln>
          <a:noFill/>
        </a:ln>
        <a:effectLst/>
      </c:spPr>
    </c:plotArea>
    <c:legend>
      <c:legendPos val="r"/>
      <c:layout>
        <c:manualLayout>
          <c:xMode val="edge"/>
          <c:yMode val="edge"/>
          <c:x val="0.86516463119417819"/>
          <c:y val="4.9562915736105953E-2"/>
          <c:w val="0.12068220006859891"/>
          <c:h val="0.143648638141684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b="1"/>
              <a:t>Raiete pindalaline jaotus</a:t>
            </a:r>
          </a:p>
        </c:rich>
      </c:tx>
      <c:layout>
        <c:manualLayout>
          <c:xMode val="edge"/>
          <c:yMode val="edge"/>
          <c:x val="0.50381668121589973"/>
          <c:y val="1.2115895085410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manualLayout>
          <c:layoutTarget val="inner"/>
          <c:xMode val="edge"/>
          <c:yMode val="edge"/>
          <c:x val="0.20005536563720591"/>
          <c:y val="0.26871554327327329"/>
          <c:w val="0.56750520701041407"/>
          <c:h val="0.69731422659369779"/>
        </c:manualLayout>
      </c:layout>
      <c:pieChart>
        <c:varyColors val="1"/>
        <c:ser>
          <c:idx val="0"/>
          <c:order val="0"/>
          <c:dPt>
            <c:idx val="0"/>
            <c:bubble3D val="0"/>
            <c:spPr>
              <a:solidFill>
                <a:schemeClr val="accent4">
                  <a:shade val="47000"/>
                </a:schemeClr>
              </a:solidFill>
              <a:ln w="19050">
                <a:solidFill>
                  <a:schemeClr val="lt1"/>
                </a:solidFill>
              </a:ln>
              <a:effectLst/>
            </c:spPr>
            <c:extLst>
              <c:ext xmlns:c16="http://schemas.microsoft.com/office/drawing/2014/chart" uri="{C3380CC4-5D6E-409C-BE32-E72D297353CC}">
                <c16:uniqueId val="{00000001-3631-49FA-9AE1-E984D2E662FE}"/>
              </c:ext>
            </c:extLst>
          </c:dPt>
          <c:dPt>
            <c:idx val="1"/>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3-3631-49FA-9AE1-E984D2E662FE}"/>
              </c:ext>
            </c:extLst>
          </c:dPt>
          <c:dPt>
            <c:idx val="2"/>
            <c:bubble3D val="0"/>
            <c:spPr>
              <a:solidFill>
                <a:schemeClr val="accent4">
                  <a:shade val="82000"/>
                </a:schemeClr>
              </a:solidFill>
              <a:ln w="19050">
                <a:solidFill>
                  <a:schemeClr val="lt1"/>
                </a:solidFill>
              </a:ln>
              <a:effectLst/>
            </c:spPr>
            <c:extLst>
              <c:ext xmlns:c16="http://schemas.microsoft.com/office/drawing/2014/chart" uri="{C3380CC4-5D6E-409C-BE32-E72D297353CC}">
                <c16:uniqueId val="{00000005-3631-49FA-9AE1-E984D2E662F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631-49FA-9AE1-E984D2E662FE}"/>
              </c:ext>
            </c:extLst>
          </c:dPt>
          <c:dPt>
            <c:idx val="4"/>
            <c:bubble3D val="0"/>
            <c:spPr>
              <a:solidFill>
                <a:schemeClr val="accent4">
                  <a:tint val="83000"/>
                </a:schemeClr>
              </a:solidFill>
              <a:ln w="19050">
                <a:solidFill>
                  <a:schemeClr val="lt1"/>
                </a:solidFill>
              </a:ln>
              <a:effectLst/>
            </c:spPr>
            <c:extLst>
              <c:ext xmlns:c16="http://schemas.microsoft.com/office/drawing/2014/chart" uri="{C3380CC4-5D6E-409C-BE32-E72D297353CC}">
                <c16:uniqueId val="{00000009-3631-49FA-9AE1-E984D2E662FE}"/>
              </c:ext>
            </c:extLst>
          </c:dPt>
          <c:dPt>
            <c:idx val="5"/>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B-3631-49FA-9AE1-E984D2E662FE}"/>
              </c:ext>
            </c:extLst>
          </c:dPt>
          <c:dPt>
            <c:idx val="6"/>
            <c:bubble3D val="0"/>
            <c:spPr>
              <a:solidFill>
                <a:schemeClr val="accent4">
                  <a:tint val="48000"/>
                </a:schemeClr>
              </a:solidFill>
              <a:ln w="19050">
                <a:solidFill>
                  <a:schemeClr val="lt1"/>
                </a:solidFill>
              </a:ln>
              <a:effectLst/>
            </c:spPr>
            <c:extLst>
              <c:ext xmlns:c16="http://schemas.microsoft.com/office/drawing/2014/chart" uri="{C3380CC4-5D6E-409C-BE32-E72D297353CC}">
                <c16:uniqueId val="{0000000D-3631-49FA-9AE1-E984D2E662FE}"/>
              </c:ext>
            </c:extLst>
          </c:dPt>
          <c:dLbls>
            <c:dLbl>
              <c:idx val="0"/>
              <c:layout>
                <c:manualLayout>
                  <c:x val="9.0485442991964593E-2"/>
                  <c:y val="1.00337708157692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8570877473207056"/>
                      <c:h val="0.14661158091877355"/>
                    </c:manualLayout>
                  </c15:layout>
                </c:ext>
                <c:ext xmlns:c16="http://schemas.microsoft.com/office/drawing/2014/chart" uri="{C3380CC4-5D6E-409C-BE32-E72D297353CC}">
                  <c16:uniqueId val="{00000001-3631-49FA-9AE1-E984D2E662FE}"/>
                </c:ext>
              </c:extLst>
            </c:dLbl>
            <c:dLbl>
              <c:idx val="1"/>
              <c:layout>
                <c:manualLayout>
                  <c:x val="0.19630419718663059"/>
                  <c:y val="-7.9274055683754181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889935547458167"/>
                      <c:h val="0.20194860042435592"/>
                    </c:manualLayout>
                  </c15:layout>
                </c:ext>
                <c:ext xmlns:c16="http://schemas.microsoft.com/office/drawing/2014/chart" uri="{C3380CC4-5D6E-409C-BE32-E72D297353CC}">
                  <c16:uniqueId val="{00000003-3631-49FA-9AE1-E984D2E662FE}"/>
                </c:ext>
              </c:extLst>
            </c:dLbl>
            <c:dLbl>
              <c:idx val="2"/>
              <c:layout>
                <c:manualLayout>
                  <c:x val="-2.2297511016241486E-3"/>
                  <c:y val="-2.180015948291334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70566268290098"/>
                      <c:h val="0.18609408867686916"/>
                    </c:manualLayout>
                  </c15:layout>
                </c:ext>
                <c:ext xmlns:c16="http://schemas.microsoft.com/office/drawing/2014/chart" uri="{C3380CC4-5D6E-409C-BE32-E72D297353CC}">
                  <c16:uniqueId val="{00000005-3631-49FA-9AE1-E984D2E662FE}"/>
                </c:ext>
              </c:extLst>
            </c:dLbl>
            <c:dLbl>
              <c:idx val="3"/>
              <c:layout>
                <c:manualLayout>
                  <c:x val="1.8193195395879685E-3"/>
                  <c:y val="7.379827112363013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203652096932064"/>
                      <c:h val="0.17907434369348071"/>
                    </c:manualLayout>
                  </c15:layout>
                </c:ext>
                <c:ext xmlns:c16="http://schemas.microsoft.com/office/drawing/2014/chart" uri="{C3380CC4-5D6E-409C-BE32-E72D297353CC}">
                  <c16:uniqueId val="{00000007-3631-49FA-9AE1-E984D2E662FE}"/>
                </c:ext>
              </c:extLst>
            </c:dLbl>
            <c:dLbl>
              <c:idx val="4"/>
              <c:layout>
                <c:manualLayout>
                  <c:x val="-6.0011637660131123E-2"/>
                  <c:y val="0.11495436207734029"/>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7090767770720875"/>
                      <c:h val="0.17409387882689378"/>
                    </c:manualLayout>
                  </c15:layout>
                </c:ext>
                <c:ext xmlns:c16="http://schemas.microsoft.com/office/drawing/2014/chart" uri="{C3380CC4-5D6E-409C-BE32-E72D297353CC}">
                  <c16:uniqueId val="{00000009-3631-49FA-9AE1-E984D2E662FE}"/>
                </c:ext>
              </c:extLst>
            </c:dLbl>
            <c:dLbl>
              <c:idx val="5"/>
              <c:layout>
                <c:manualLayout>
                  <c:x val="-0.14434388741871573"/>
                  <c:y val="-2.842192471930489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5582851502332465"/>
                      <c:h val="0.13331028729840153"/>
                    </c:manualLayout>
                  </c15:layout>
                </c:ext>
                <c:ext xmlns:c16="http://schemas.microsoft.com/office/drawing/2014/chart" uri="{C3380CC4-5D6E-409C-BE32-E72D297353CC}">
                  <c16:uniqueId val="{0000000B-3631-49FA-9AE1-E984D2E662FE}"/>
                </c:ext>
              </c:extLst>
            </c:dLbl>
            <c:dLbl>
              <c:idx val="6"/>
              <c:layout>
                <c:manualLayout>
                  <c:x val="0.31206691251509322"/>
                  <c:y val="-7.834803816652361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631-49FA-9AE1-E984D2E662FE}"/>
                </c:ext>
              </c:extLst>
            </c:dLbl>
            <c:spPr>
              <a:noFill/>
              <a:ln>
                <a:no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t-E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'22.'!$B$49:$B$55</c:f>
              <c:strCache>
                <c:ptCount val="7"/>
                <c:pt idx="0">
                  <c:v>Lageraie</c:v>
                </c:pt>
                <c:pt idx="1">
                  <c:v>Harvendusraie</c:v>
                </c:pt>
                <c:pt idx="2">
                  <c:v>Valgustusraie</c:v>
                </c:pt>
                <c:pt idx="3">
                  <c:v>Sanitaarraie</c:v>
                </c:pt>
                <c:pt idx="4">
                  <c:v>Muud raied</c:v>
                </c:pt>
                <c:pt idx="5">
                  <c:v>Aegjärkne raie</c:v>
                </c:pt>
                <c:pt idx="6">
                  <c:v>Valikraie</c:v>
                </c:pt>
              </c:strCache>
            </c:strRef>
          </c:cat>
          <c:val>
            <c:numRef>
              <c:f>'22.'!$C$49:$C$55</c:f>
              <c:numCache>
                <c:formatCode>0.0</c:formatCode>
                <c:ptCount val="7"/>
                <c:pt idx="0">
                  <c:v>32.645000000000003</c:v>
                </c:pt>
                <c:pt idx="1">
                  <c:v>18.939</c:v>
                </c:pt>
                <c:pt idx="2">
                  <c:v>20.565999999999999</c:v>
                </c:pt>
                <c:pt idx="3">
                  <c:v>15.936</c:v>
                </c:pt>
                <c:pt idx="4">
                  <c:v>9.0950000000000006</c:v>
                </c:pt>
                <c:pt idx="5">
                  <c:v>1.885</c:v>
                </c:pt>
                <c:pt idx="6">
                  <c:v>1.45</c:v>
                </c:pt>
              </c:numCache>
            </c:numRef>
          </c:val>
          <c:extLst>
            <c:ext xmlns:c16="http://schemas.microsoft.com/office/drawing/2014/chart" uri="{C3380CC4-5D6E-409C-BE32-E72D297353CC}">
              <c16:uniqueId val="{0000000E-3631-49FA-9AE1-E984D2E662F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54187488203834"/>
          <c:y val="0.13913734843967401"/>
          <c:w val="0.71364654585840648"/>
          <c:h val="0.68309958571815355"/>
        </c:manualLayout>
      </c:layout>
      <c:barChart>
        <c:barDir val="bar"/>
        <c:grouping val="percentStacked"/>
        <c:varyColors val="0"/>
        <c:ser>
          <c:idx val="0"/>
          <c:order val="0"/>
          <c:tx>
            <c:v>Riigimetskonnad</c:v>
          </c:tx>
          <c:spPr>
            <a:solidFill>
              <a:srgbClr val="926F00"/>
            </a:solidFill>
            <a:ln>
              <a:noFill/>
            </a:ln>
            <a:effectLst/>
          </c:spPr>
          <c:invertIfNegative val="0"/>
          <c:cat>
            <c:strRef>
              <c:f>'22.'!$B$49:$B$55</c:f>
              <c:strCache>
                <c:ptCount val="7"/>
                <c:pt idx="0">
                  <c:v>Lageraie</c:v>
                </c:pt>
                <c:pt idx="1">
                  <c:v>Harvendusraie</c:v>
                </c:pt>
                <c:pt idx="2">
                  <c:v>Valgustusraie</c:v>
                </c:pt>
                <c:pt idx="3">
                  <c:v>Sanitaarraie</c:v>
                </c:pt>
                <c:pt idx="4">
                  <c:v>Muud raied</c:v>
                </c:pt>
                <c:pt idx="5">
                  <c:v>Aegjärkne raie</c:v>
                </c:pt>
                <c:pt idx="6">
                  <c:v>Valikraie</c:v>
                </c:pt>
              </c:strCache>
            </c:strRef>
          </c:cat>
          <c:val>
            <c:numRef>
              <c:f>'22.'!$D$49:$D$55</c:f>
              <c:numCache>
                <c:formatCode>0.0</c:formatCode>
                <c:ptCount val="7"/>
                <c:pt idx="0">
                  <c:v>11.54</c:v>
                </c:pt>
                <c:pt idx="1">
                  <c:v>6.2080000000000002</c:v>
                </c:pt>
                <c:pt idx="2">
                  <c:v>10.646000000000001</c:v>
                </c:pt>
                <c:pt idx="3">
                  <c:v>3.238</c:v>
                </c:pt>
                <c:pt idx="4">
                  <c:v>3.2320000000000002</c:v>
                </c:pt>
                <c:pt idx="5">
                  <c:v>0</c:v>
                </c:pt>
                <c:pt idx="6">
                  <c:v>0</c:v>
                </c:pt>
              </c:numCache>
            </c:numRef>
          </c:val>
          <c:extLst>
            <c:ext xmlns:c16="http://schemas.microsoft.com/office/drawing/2014/chart" uri="{C3380CC4-5D6E-409C-BE32-E72D297353CC}">
              <c16:uniqueId val="{00000000-EA96-4D0D-B897-3AD54AE92844}"/>
            </c:ext>
          </c:extLst>
        </c:ser>
        <c:ser>
          <c:idx val="1"/>
          <c:order val="1"/>
          <c:tx>
            <c:v>Teised valdajad</c:v>
          </c:tx>
          <c:spPr>
            <a:solidFill>
              <a:schemeClr val="accent4">
                <a:lumMod val="60000"/>
                <a:lumOff val="40000"/>
              </a:schemeClr>
            </a:solidFill>
            <a:ln>
              <a:noFill/>
            </a:ln>
            <a:effectLst/>
          </c:spPr>
          <c:invertIfNegative val="0"/>
          <c:cat>
            <c:strRef>
              <c:f>'22.'!$B$49:$B$55</c:f>
              <c:strCache>
                <c:ptCount val="7"/>
                <c:pt idx="0">
                  <c:v>Lageraie</c:v>
                </c:pt>
                <c:pt idx="1">
                  <c:v>Harvendusraie</c:v>
                </c:pt>
                <c:pt idx="2">
                  <c:v>Valgustusraie</c:v>
                </c:pt>
                <c:pt idx="3">
                  <c:v>Sanitaarraie</c:v>
                </c:pt>
                <c:pt idx="4">
                  <c:v>Muud raied</c:v>
                </c:pt>
                <c:pt idx="5">
                  <c:v>Aegjärkne raie</c:v>
                </c:pt>
                <c:pt idx="6">
                  <c:v>Valikraie</c:v>
                </c:pt>
              </c:strCache>
            </c:strRef>
          </c:cat>
          <c:val>
            <c:numRef>
              <c:f>'22.'!$E$49:$E$55</c:f>
              <c:numCache>
                <c:formatCode>0.0</c:formatCode>
                <c:ptCount val="7"/>
                <c:pt idx="0">
                  <c:v>21.105</c:v>
                </c:pt>
                <c:pt idx="1">
                  <c:v>12.73</c:v>
                </c:pt>
                <c:pt idx="2">
                  <c:v>9.92</c:v>
                </c:pt>
                <c:pt idx="3">
                  <c:v>12.698</c:v>
                </c:pt>
                <c:pt idx="4">
                  <c:v>5.8630000000000004</c:v>
                </c:pt>
                <c:pt idx="5">
                  <c:v>1.885</c:v>
                </c:pt>
                <c:pt idx="6">
                  <c:v>1.45</c:v>
                </c:pt>
              </c:numCache>
            </c:numRef>
          </c:val>
          <c:extLst>
            <c:ext xmlns:c16="http://schemas.microsoft.com/office/drawing/2014/chart" uri="{C3380CC4-5D6E-409C-BE32-E72D297353CC}">
              <c16:uniqueId val="{00000001-EA96-4D0D-B897-3AD54AE92844}"/>
            </c:ext>
          </c:extLst>
        </c:ser>
        <c:dLbls>
          <c:showLegendKey val="0"/>
          <c:showVal val="0"/>
          <c:showCatName val="0"/>
          <c:showSerName val="0"/>
          <c:showPercent val="0"/>
          <c:showBubbleSize val="0"/>
        </c:dLbls>
        <c:gapWidth val="50"/>
        <c:overlap val="100"/>
        <c:axId val="685253600"/>
        <c:axId val="685254384"/>
      </c:barChart>
      <c:catAx>
        <c:axId val="685253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t-EE"/>
          </a:p>
        </c:txPr>
        <c:crossAx val="685254384"/>
        <c:crosses val="autoZero"/>
        <c:auto val="1"/>
        <c:lblAlgn val="ctr"/>
        <c:lblOffset val="100"/>
        <c:noMultiLvlLbl val="0"/>
      </c:catAx>
      <c:valAx>
        <c:axId val="6852543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t-EE"/>
          </a:p>
        </c:txPr>
        <c:crossAx val="685253600"/>
        <c:crosses val="autoZero"/>
        <c:crossBetween val="between"/>
      </c:valAx>
      <c:spPr>
        <a:noFill/>
        <a:ln>
          <a:noFill/>
        </a:ln>
        <a:effectLst/>
      </c:spPr>
    </c:plotArea>
    <c:legend>
      <c:legendPos val="b"/>
      <c:layout>
        <c:manualLayout>
          <c:xMode val="edge"/>
          <c:yMode val="edge"/>
          <c:x val="0.49474857915386189"/>
          <c:y val="2.5180260338656259E-2"/>
          <c:w val="0.50065610250992898"/>
          <c:h val="0.136166163487166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b="1"/>
              <a:t>Raiete tagavaraline jaotus</a:t>
            </a:r>
          </a:p>
        </c:rich>
      </c:tx>
      <c:layout>
        <c:manualLayout>
          <c:xMode val="edge"/>
          <c:yMode val="edge"/>
          <c:x val="0.50381668121589973"/>
          <c:y val="1.2115895085410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manualLayout>
          <c:layoutTarget val="inner"/>
          <c:xMode val="edge"/>
          <c:yMode val="edge"/>
          <c:x val="0.20005536563720591"/>
          <c:y val="0.26871554327327329"/>
          <c:w val="0.56750520701041407"/>
          <c:h val="0.69731422659369779"/>
        </c:manualLayout>
      </c:layout>
      <c:pieChart>
        <c:varyColors val="1"/>
        <c:ser>
          <c:idx val="0"/>
          <c:order val="0"/>
          <c:dPt>
            <c:idx val="0"/>
            <c:bubble3D val="0"/>
            <c:spPr>
              <a:solidFill>
                <a:schemeClr val="accent4">
                  <a:shade val="47000"/>
                </a:schemeClr>
              </a:solidFill>
              <a:ln w="19050">
                <a:solidFill>
                  <a:schemeClr val="lt1"/>
                </a:solidFill>
              </a:ln>
              <a:effectLst/>
            </c:spPr>
            <c:extLst>
              <c:ext xmlns:c16="http://schemas.microsoft.com/office/drawing/2014/chart" uri="{C3380CC4-5D6E-409C-BE32-E72D297353CC}">
                <c16:uniqueId val="{00000001-4399-4DE3-98BD-9ED7370A3056}"/>
              </c:ext>
            </c:extLst>
          </c:dPt>
          <c:dPt>
            <c:idx val="1"/>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3-4399-4DE3-98BD-9ED7370A3056}"/>
              </c:ext>
            </c:extLst>
          </c:dPt>
          <c:dPt>
            <c:idx val="2"/>
            <c:bubble3D val="0"/>
            <c:spPr>
              <a:solidFill>
                <a:schemeClr val="accent4">
                  <a:shade val="82000"/>
                </a:schemeClr>
              </a:solidFill>
              <a:ln w="19050">
                <a:solidFill>
                  <a:schemeClr val="lt1"/>
                </a:solidFill>
              </a:ln>
              <a:effectLst/>
            </c:spPr>
            <c:extLst>
              <c:ext xmlns:c16="http://schemas.microsoft.com/office/drawing/2014/chart" uri="{C3380CC4-5D6E-409C-BE32-E72D297353CC}">
                <c16:uniqueId val="{00000005-4399-4DE3-98BD-9ED7370A30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399-4DE3-98BD-9ED7370A3056}"/>
              </c:ext>
            </c:extLst>
          </c:dPt>
          <c:dPt>
            <c:idx val="4"/>
            <c:bubble3D val="0"/>
            <c:spPr>
              <a:solidFill>
                <a:schemeClr val="accent4">
                  <a:tint val="83000"/>
                </a:schemeClr>
              </a:solidFill>
              <a:ln w="19050">
                <a:solidFill>
                  <a:schemeClr val="lt1"/>
                </a:solidFill>
              </a:ln>
              <a:effectLst/>
            </c:spPr>
            <c:extLst>
              <c:ext xmlns:c16="http://schemas.microsoft.com/office/drawing/2014/chart" uri="{C3380CC4-5D6E-409C-BE32-E72D297353CC}">
                <c16:uniqueId val="{00000009-4399-4DE3-98BD-9ED7370A3056}"/>
              </c:ext>
            </c:extLst>
          </c:dPt>
          <c:dPt>
            <c:idx val="5"/>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B-4399-4DE3-98BD-9ED7370A3056}"/>
              </c:ext>
            </c:extLst>
          </c:dPt>
          <c:dPt>
            <c:idx val="6"/>
            <c:bubble3D val="0"/>
            <c:spPr>
              <a:solidFill>
                <a:schemeClr val="accent4">
                  <a:tint val="48000"/>
                </a:schemeClr>
              </a:solidFill>
              <a:ln w="19050">
                <a:solidFill>
                  <a:schemeClr val="lt1"/>
                </a:solidFill>
              </a:ln>
              <a:effectLst/>
            </c:spPr>
            <c:extLst>
              <c:ext xmlns:c16="http://schemas.microsoft.com/office/drawing/2014/chart" uri="{C3380CC4-5D6E-409C-BE32-E72D297353CC}">
                <c16:uniqueId val="{0000000D-4399-4DE3-98BD-9ED7370A3056}"/>
              </c:ext>
            </c:extLst>
          </c:dPt>
          <c:dLbls>
            <c:dLbl>
              <c:idx val="0"/>
              <c:layout>
                <c:manualLayout>
                  <c:x val="9.0485442991964593E-2"/>
                  <c:y val="1.00337708157692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8570877473207056"/>
                      <c:h val="0.14661158091877355"/>
                    </c:manualLayout>
                  </c15:layout>
                </c:ext>
                <c:ext xmlns:c16="http://schemas.microsoft.com/office/drawing/2014/chart" uri="{C3380CC4-5D6E-409C-BE32-E72D297353CC}">
                  <c16:uniqueId val="{00000001-4399-4DE3-98BD-9ED7370A3056}"/>
                </c:ext>
              </c:extLst>
            </c:dLbl>
            <c:dLbl>
              <c:idx val="1"/>
              <c:layout>
                <c:manualLayout>
                  <c:x val="6.7792874121035069E-3"/>
                  <c:y val="2.8533400533668409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595327518434941"/>
                      <c:h val="0.16143710893950533"/>
                    </c:manualLayout>
                  </c15:layout>
                </c:ext>
                <c:ext xmlns:c16="http://schemas.microsoft.com/office/drawing/2014/chart" uri="{C3380CC4-5D6E-409C-BE32-E72D297353CC}">
                  <c16:uniqueId val="{00000003-4399-4DE3-98BD-9ED7370A3056}"/>
                </c:ext>
              </c:extLst>
            </c:dLbl>
            <c:dLbl>
              <c:idx val="2"/>
              <c:delete val="1"/>
              <c:extLst>
                <c:ext xmlns:c15="http://schemas.microsoft.com/office/drawing/2012/chart" uri="{CE6537A1-D6FC-4f65-9D91-7224C49458BB}">
                  <c15:layout>
                    <c:manualLayout>
                      <c:w val="0.20099858013097072"/>
                      <c:h val="0.14558240201856196"/>
                    </c:manualLayout>
                  </c15:layout>
                </c:ext>
                <c:ext xmlns:c16="http://schemas.microsoft.com/office/drawing/2014/chart" uri="{C3380CC4-5D6E-409C-BE32-E72D297353CC}">
                  <c16:uniqueId val="{00000005-4399-4DE3-98BD-9ED7370A3056}"/>
                </c:ext>
              </c:extLst>
            </c:dLbl>
            <c:dLbl>
              <c:idx val="3"/>
              <c:layout>
                <c:manualLayout>
                  <c:x val="-7.6852831000998628E-2"/>
                  <c:y val="7.379840856421486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203652096932064"/>
                      <c:h val="0.17907434369348071"/>
                    </c:manualLayout>
                  </c15:layout>
                </c:ext>
                <c:ext xmlns:c16="http://schemas.microsoft.com/office/drawing/2014/chart" uri="{C3380CC4-5D6E-409C-BE32-E72D297353CC}">
                  <c16:uniqueId val="{00000007-4399-4DE3-98BD-9ED7370A3056}"/>
                </c:ext>
              </c:extLst>
            </c:dLbl>
            <c:dLbl>
              <c:idx val="4"/>
              <c:layout>
                <c:manualLayout>
                  <c:x val="-0.12065492588211396"/>
                  <c:y val="-7.5450133257626659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796163230476928"/>
                      <c:h val="0.12548003847006528"/>
                    </c:manualLayout>
                  </c15:layout>
                </c:ext>
                <c:ext xmlns:c16="http://schemas.microsoft.com/office/drawing/2014/chart" uri="{C3380CC4-5D6E-409C-BE32-E72D297353CC}">
                  <c16:uniqueId val="{00000009-4399-4DE3-98BD-9ED7370A3056}"/>
                </c:ext>
              </c:extLst>
            </c:dLbl>
            <c:dLbl>
              <c:idx val="5"/>
              <c:layout>
                <c:manualLayout>
                  <c:x val="-4.6003481864648837E-2"/>
                  <c:y val="-7.298468154588344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960451446596428"/>
                      <c:h val="0.14141257869058232"/>
                    </c:manualLayout>
                  </c15:layout>
                </c:ext>
                <c:ext xmlns:c16="http://schemas.microsoft.com/office/drawing/2014/chart" uri="{C3380CC4-5D6E-409C-BE32-E72D297353CC}">
                  <c16:uniqueId val="{0000000B-4399-4DE3-98BD-9ED7370A3056}"/>
                </c:ext>
              </c:extLst>
            </c:dLbl>
            <c:dLbl>
              <c:idx val="6"/>
              <c:layout>
                <c:manualLayout>
                  <c:x val="0.27928676682580922"/>
                  <c:y val="5.29327044998173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399-4DE3-98BD-9ED7370A3056}"/>
                </c:ext>
              </c:extLst>
            </c:dLbl>
            <c:spPr>
              <a:noFill/>
              <a:ln>
                <a:no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t-E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'23.'!$B$49:$B$55</c:f>
              <c:strCache>
                <c:ptCount val="7"/>
                <c:pt idx="0">
                  <c:v>Lageraie</c:v>
                </c:pt>
                <c:pt idx="1">
                  <c:v>Harvendusraie</c:v>
                </c:pt>
                <c:pt idx="2">
                  <c:v>Valgustusraie</c:v>
                </c:pt>
                <c:pt idx="3">
                  <c:v>Sanitaarraie</c:v>
                </c:pt>
                <c:pt idx="4">
                  <c:v>Muud raied</c:v>
                </c:pt>
                <c:pt idx="5">
                  <c:v>Aegjärkne raie</c:v>
                </c:pt>
                <c:pt idx="6">
                  <c:v>Valikraie</c:v>
                </c:pt>
              </c:strCache>
            </c:strRef>
          </c:cat>
          <c:val>
            <c:numRef>
              <c:f>'23.'!$C$49:$C$55</c:f>
              <c:numCache>
                <c:formatCode>0.0</c:formatCode>
                <c:ptCount val="7"/>
                <c:pt idx="0">
                  <c:v>8450.0679999999993</c:v>
                </c:pt>
                <c:pt idx="1">
                  <c:v>1429.93</c:v>
                </c:pt>
                <c:pt idx="2">
                  <c:v>21.745000000000001</c:v>
                </c:pt>
                <c:pt idx="3">
                  <c:v>642.44399999999996</c:v>
                </c:pt>
                <c:pt idx="4">
                  <c:v>162.83199999999999</c:v>
                </c:pt>
                <c:pt idx="5">
                  <c:v>427.32499999999999</c:v>
                </c:pt>
                <c:pt idx="6">
                  <c:v>86.605999999999995</c:v>
                </c:pt>
              </c:numCache>
            </c:numRef>
          </c:val>
          <c:extLst>
            <c:ext xmlns:c16="http://schemas.microsoft.com/office/drawing/2014/chart" uri="{C3380CC4-5D6E-409C-BE32-E72D297353CC}">
              <c16:uniqueId val="{0000000E-4399-4DE3-98BD-9ED7370A305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54187488203834"/>
          <c:y val="0.13913734843967401"/>
          <c:w val="0.71364654585840648"/>
          <c:h val="0.68309958571815355"/>
        </c:manualLayout>
      </c:layout>
      <c:barChart>
        <c:barDir val="bar"/>
        <c:grouping val="percentStacked"/>
        <c:varyColors val="0"/>
        <c:ser>
          <c:idx val="0"/>
          <c:order val="0"/>
          <c:tx>
            <c:v>Riigimetskonnad</c:v>
          </c:tx>
          <c:spPr>
            <a:solidFill>
              <a:srgbClr val="926F00"/>
            </a:solidFill>
            <a:ln>
              <a:noFill/>
            </a:ln>
            <a:effectLst/>
          </c:spPr>
          <c:invertIfNegative val="0"/>
          <c:cat>
            <c:strRef>
              <c:f>'23.'!$B$49:$B$55</c:f>
              <c:strCache>
                <c:ptCount val="7"/>
                <c:pt idx="0">
                  <c:v>Lageraie</c:v>
                </c:pt>
                <c:pt idx="1">
                  <c:v>Harvendusraie</c:v>
                </c:pt>
                <c:pt idx="2">
                  <c:v>Valgustusraie</c:v>
                </c:pt>
                <c:pt idx="3">
                  <c:v>Sanitaarraie</c:v>
                </c:pt>
                <c:pt idx="4">
                  <c:v>Muud raied</c:v>
                </c:pt>
                <c:pt idx="5">
                  <c:v>Aegjärkne raie</c:v>
                </c:pt>
                <c:pt idx="6">
                  <c:v>Valikraie</c:v>
                </c:pt>
              </c:strCache>
            </c:strRef>
          </c:cat>
          <c:val>
            <c:numRef>
              <c:f>'23.'!$D$49:$D$55</c:f>
              <c:numCache>
                <c:formatCode>0.0</c:formatCode>
                <c:ptCount val="7"/>
                <c:pt idx="0">
                  <c:v>3341.7669999999998</c:v>
                </c:pt>
                <c:pt idx="1">
                  <c:v>609.74400000000003</c:v>
                </c:pt>
                <c:pt idx="2">
                  <c:v>5.633</c:v>
                </c:pt>
                <c:pt idx="3">
                  <c:v>228.61500000000001</c:v>
                </c:pt>
                <c:pt idx="4">
                  <c:v>62.752000000000002</c:v>
                </c:pt>
                <c:pt idx="5">
                  <c:v>103.196</c:v>
                </c:pt>
                <c:pt idx="6">
                  <c:v>0</c:v>
                </c:pt>
              </c:numCache>
            </c:numRef>
          </c:val>
          <c:extLst>
            <c:ext xmlns:c16="http://schemas.microsoft.com/office/drawing/2014/chart" uri="{C3380CC4-5D6E-409C-BE32-E72D297353CC}">
              <c16:uniqueId val="{00000000-A5A2-4720-B6E8-6E5AFFFC76BB}"/>
            </c:ext>
          </c:extLst>
        </c:ser>
        <c:ser>
          <c:idx val="1"/>
          <c:order val="1"/>
          <c:tx>
            <c:v>Teised valdajad</c:v>
          </c:tx>
          <c:spPr>
            <a:solidFill>
              <a:schemeClr val="accent4">
                <a:lumMod val="60000"/>
                <a:lumOff val="40000"/>
              </a:schemeClr>
            </a:solidFill>
            <a:ln>
              <a:noFill/>
            </a:ln>
            <a:effectLst/>
          </c:spPr>
          <c:invertIfNegative val="0"/>
          <c:cat>
            <c:strRef>
              <c:f>'23.'!$B$49:$B$55</c:f>
              <c:strCache>
                <c:ptCount val="7"/>
                <c:pt idx="0">
                  <c:v>Lageraie</c:v>
                </c:pt>
                <c:pt idx="1">
                  <c:v>Harvendusraie</c:v>
                </c:pt>
                <c:pt idx="2">
                  <c:v>Valgustusraie</c:v>
                </c:pt>
                <c:pt idx="3">
                  <c:v>Sanitaarraie</c:v>
                </c:pt>
                <c:pt idx="4">
                  <c:v>Muud raied</c:v>
                </c:pt>
                <c:pt idx="5">
                  <c:v>Aegjärkne raie</c:v>
                </c:pt>
                <c:pt idx="6">
                  <c:v>Valikraie</c:v>
                </c:pt>
              </c:strCache>
            </c:strRef>
          </c:cat>
          <c:val>
            <c:numRef>
              <c:f>'23.'!$E$49:$E$55</c:f>
              <c:numCache>
                <c:formatCode>0.0</c:formatCode>
                <c:ptCount val="7"/>
                <c:pt idx="0">
                  <c:v>5108.3010000000004</c:v>
                </c:pt>
                <c:pt idx="1">
                  <c:v>820.18600000000004</c:v>
                </c:pt>
                <c:pt idx="2">
                  <c:v>16.111000000000001</c:v>
                </c:pt>
                <c:pt idx="3">
                  <c:v>413.82900000000001</c:v>
                </c:pt>
                <c:pt idx="4">
                  <c:v>100.08</c:v>
                </c:pt>
                <c:pt idx="5">
                  <c:v>324.12900000000002</c:v>
                </c:pt>
                <c:pt idx="6">
                  <c:v>86.605999999999995</c:v>
                </c:pt>
              </c:numCache>
            </c:numRef>
          </c:val>
          <c:extLst>
            <c:ext xmlns:c16="http://schemas.microsoft.com/office/drawing/2014/chart" uri="{C3380CC4-5D6E-409C-BE32-E72D297353CC}">
              <c16:uniqueId val="{00000001-A5A2-4720-B6E8-6E5AFFFC76BB}"/>
            </c:ext>
          </c:extLst>
        </c:ser>
        <c:dLbls>
          <c:showLegendKey val="0"/>
          <c:showVal val="0"/>
          <c:showCatName val="0"/>
          <c:showSerName val="0"/>
          <c:showPercent val="0"/>
          <c:showBubbleSize val="0"/>
        </c:dLbls>
        <c:gapWidth val="50"/>
        <c:overlap val="100"/>
        <c:axId val="685253600"/>
        <c:axId val="685254384"/>
      </c:barChart>
      <c:catAx>
        <c:axId val="685253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t-EE"/>
          </a:p>
        </c:txPr>
        <c:crossAx val="685254384"/>
        <c:crosses val="autoZero"/>
        <c:auto val="1"/>
        <c:lblAlgn val="ctr"/>
        <c:lblOffset val="100"/>
        <c:noMultiLvlLbl val="0"/>
      </c:catAx>
      <c:valAx>
        <c:axId val="6852543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t-EE"/>
          </a:p>
        </c:txPr>
        <c:crossAx val="685253600"/>
        <c:crosses val="autoZero"/>
        <c:crossBetween val="between"/>
      </c:valAx>
      <c:spPr>
        <a:noFill/>
        <a:ln>
          <a:noFill/>
        </a:ln>
        <a:effectLst/>
      </c:spPr>
    </c:plotArea>
    <c:legend>
      <c:legendPos val="b"/>
      <c:layout>
        <c:manualLayout>
          <c:xMode val="edge"/>
          <c:yMode val="edge"/>
          <c:x val="0.68278971976454561"/>
          <c:y val="2.5180260338656259E-2"/>
          <c:w val="0.3126151313702108"/>
          <c:h val="0.136166163487166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b="1"/>
              <a:t>Metsamaa (</a:t>
            </a:r>
            <a:r>
              <a:rPr lang="et-EE" sz="1400" b="1" i="0" u="none" strike="noStrike" baseline="0">
                <a:effectLst/>
              </a:rPr>
              <a:t>2334.2 </a:t>
            </a:r>
            <a:r>
              <a:rPr lang="et-EE" sz="1400" b="1" i="0" u="none" strike="noStrike" baseline="0"/>
              <a:t>tuh ha)</a:t>
            </a:r>
            <a:r>
              <a:rPr lang="et-EE" b="1"/>
              <a:t> jaotus omandivormide järgi</a:t>
            </a:r>
            <a:endParaRPr lang="en-US" b="1"/>
          </a:p>
        </c:rich>
      </c:tx>
      <c:layout>
        <c:manualLayout>
          <c:xMode val="edge"/>
          <c:yMode val="edge"/>
          <c:x val="1.7483526347274259E-3"/>
          <c:y val="1.4820735736730491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57764027711973"/>
          <c:y val="0.24795480799942912"/>
          <c:w val="0.65347198816625707"/>
          <c:h val="0.59738392045198419"/>
        </c:manualLayout>
      </c:layout>
      <c:pie3DChart>
        <c:varyColors val="1"/>
        <c:ser>
          <c:idx val="0"/>
          <c:order val="0"/>
          <c:tx>
            <c:v>metsamaa omandivormid</c:v>
          </c:tx>
          <c:dPt>
            <c:idx val="0"/>
            <c:bubble3D val="0"/>
            <c:spPr>
              <a:solidFill>
                <a:schemeClr val="accent6">
                  <a:shade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1BD5-41F2-A8BB-C9CB551E42A4}"/>
              </c:ext>
            </c:extLst>
          </c:dPt>
          <c:dPt>
            <c:idx val="1"/>
            <c:bubble3D val="0"/>
            <c:spPr>
              <a:solidFill>
                <a:schemeClr val="accent6">
                  <a:shade val="7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1BD5-41F2-A8BB-C9CB551E42A4}"/>
              </c:ext>
            </c:extLst>
          </c:dPt>
          <c:dPt>
            <c:idx val="2"/>
            <c:bubble3D val="0"/>
            <c:spPr>
              <a:solidFill>
                <a:schemeClr val="accent6">
                  <a:shade val="9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1BD5-41F2-A8BB-C9CB551E42A4}"/>
              </c:ext>
            </c:extLst>
          </c:dPt>
          <c:dPt>
            <c:idx val="3"/>
            <c:bubble3D val="0"/>
            <c:spPr>
              <a:solidFill>
                <a:schemeClr val="accent6">
                  <a:tint val="9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1BD5-41F2-A8BB-C9CB551E42A4}"/>
              </c:ext>
            </c:extLst>
          </c:dPt>
          <c:dPt>
            <c:idx val="4"/>
            <c:bubble3D val="0"/>
            <c:spPr>
              <a:solidFill>
                <a:schemeClr val="accent6">
                  <a:tint val="7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1BD5-41F2-A8BB-C9CB551E42A4}"/>
              </c:ext>
            </c:extLst>
          </c:dPt>
          <c:dPt>
            <c:idx val="5"/>
            <c:bubble3D val="0"/>
            <c:spPr>
              <a:solidFill>
                <a:schemeClr val="accent6">
                  <a:tint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1BD5-41F2-A8BB-C9CB551E42A4}"/>
              </c:ext>
            </c:extLst>
          </c:dPt>
          <c:dLbls>
            <c:dLbl>
              <c:idx val="0"/>
              <c:layout>
                <c:manualLayout>
                  <c:x val="5.3471819194753557E-2"/>
                  <c:y val="-6.324625797702773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D5-41F2-A8BB-C9CB551E42A4}"/>
                </c:ext>
              </c:extLst>
            </c:dLbl>
            <c:dLbl>
              <c:idx val="1"/>
              <c:layout>
                <c:manualLayout>
                  <c:x val="1.0062597880608084E-2"/>
                  <c:y val="3.220669011265415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BD5-41F2-A8BB-C9CB551E42A4}"/>
                </c:ext>
              </c:extLst>
            </c:dLbl>
            <c:dLbl>
              <c:idx val="2"/>
              <c:layout>
                <c:manualLayout>
                  <c:x val="1.8140586977972471E-2"/>
                  <c:y val="7.231490966705676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BD5-41F2-A8BB-C9CB551E42A4}"/>
                </c:ext>
              </c:extLst>
            </c:dLbl>
            <c:dLbl>
              <c:idx val="3"/>
              <c:layout>
                <c:manualLayout>
                  <c:x val="9.5971809389443687E-3"/>
                  <c:y val="1.1359507363110446E-3"/>
                </c:manualLayout>
              </c:layout>
              <c:showLegendKey val="0"/>
              <c:showVal val="0"/>
              <c:showCatName val="1"/>
              <c:showSerName val="0"/>
              <c:showPercent val="1"/>
              <c:showBubbleSize val="0"/>
              <c:extLst>
                <c:ext xmlns:c15="http://schemas.microsoft.com/office/drawing/2012/chart" uri="{CE6537A1-D6FC-4f65-9D91-7224C49458BB}">
                  <c15:layout>
                    <c:manualLayout>
                      <c:w val="0.21882975668317464"/>
                      <c:h val="0.13565215717779519"/>
                    </c:manualLayout>
                  </c15:layout>
                </c:ext>
                <c:ext xmlns:c16="http://schemas.microsoft.com/office/drawing/2014/chart" uri="{C3380CC4-5D6E-409C-BE32-E72D297353CC}">
                  <c16:uniqueId val="{00000007-1BD5-41F2-A8BB-C9CB551E42A4}"/>
                </c:ext>
              </c:extLst>
            </c:dLbl>
            <c:dLbl>
              <c:idx val="4"/>
              <c:layout>
                <c:manualLayout>
                  <c:x val="1.8091358797799294E-3"/>
                  <c:y val="-8.5061018912910465E-3"/>
                </c:manualLayout>
              </c:layout>
              <c:showLegendKey val="0"/>
              <c:showVal val="0"/>
              <c:showCatName val="1"/>
              <c:showSerName val="0"/>
              <c:showPercent val="1"/>
              <c:showBubbleSize val="0"/>
              <c:extLst>
                <c:ext xmlns:c15="http://schemas.microsoft.com/office/drawing/2012/chart" uri="{CE6537A1-D6FC-4f65-9D91-7224C49458BB}">
                  <c15:layout>
                    <c:manualLayout>
                      <c:w val="0.19086383531678255"/>
                      <c:h val="0.1259500399314861"/>
                    </c:manualLayout>
                  </c15:layout>
                </c:ext>
                <c:ext xmlns:c16="http://schemas.microsoft.com/office/drawing/2014/chart" uri="{C3380CC4-5D6E-409C-BE32-E72D297353CC}">
                  <c16:uniqueId val="{00000009-1BD5-41F2-A8BB-C9CB551E42A4}"/>
                </c:ext>
              </c:extLst>
            </c:dLbl>
            <c:dLbl>
              <c:idx val="5"/>
              <c:delete val="1"/>
              <c:extLst>
                <c:ext xmlns:c15="http://schemas.microsoft.com/office/drawing/2012/chart" uri="{CE6537A1-D6FC-4f65-9D91-7224C49458BB}"/>
                <c:ext xmlns:c16="http://schemas.microsoft.com/office/drawing/2014/chart" uri="{C3380CC4-5D6E-409C-BE32-E72D297353CC}">
                  <c16:uniqueId val="{0000000B-1BD5-41F2-A8BB-C9CB551E42A4}"/>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t-EE"/>
              </a:p>
            </c:txPr>
            <c:showLegendKey val="0"/>
            <c:showVal val="0"/>
            <c:showCatName val="1"/>
            <c:showSerName val="0"/>
            <c:showPercent val="1"/>
            <c:showBubbleSize val="0"/>
            <c:showLeaderLines val="1"/>
            <c:extLst>
              <c:ext xmlns:c15="http://schemas.microsoft.com/office/drawing/2012/chart" uri="{CE6537A1-D6FC-4f65-9D91-7224C49458BB}"/>
            </c:extLst>
          </c:dLbls>
          <c:cat>
            <c:strRef>
              <c:f>'2.'!$R$5:$R$9</c:f>
              <c:strCache>
                <c:ptCount val="5"/>
                <c:pt idx="0">
                  <c:v>Riigimetskonnad</c:v>
                </c:pt>
                <c:pt idx="1">
                  <c:v>Muu riigimaa</c:v>
                </c:pt>
                <c:pt idx="2">
                  <c:v>Füüsiliste isikute maa</c:v>
                </c:pt>
                <c:pt idx="3">
                  <c:v>Juriidiliste isikute maa</c:v>
                </c:pt>
                <c:pt idx="4">
                  <c:v>Omand määramata</c:v>
                </c:pt>
              </c:strCache>
            </c:strRef>
          </c:cat>
          <c:val>
            <c:numRef>
              <c:f>'2.'!$S$5:$S$9</c:f>
              <c:numCache>
                <c:formatCode>0.0</c:formatCode>
                <c:ptCount val="5"/>
                <c:pt idx="0">
                  <c:v>1070.7439999999999</c:v>
                </c:pt>
                <c:pt idx="1">
                  <c:v>106.741</c:v>
                </c:pt>
                <c:pt idx="2">
                  <c:v>633.50800000000004</c:v>
                </c:pt>
                <c:pt idx="3">
                  <c:v>521.86400000000003</c:v>
                </c:pt>
                <c:pt idx="4">
                  <c:v>1.32</c:v>
                </c:pt>
              </c:numCache>
            </c:numRef>
          </c:val>
          <c:extLst>
            <c:ext xmlns:c16="http://schemas.microsoft.com/office/drawing/2014/chart" uri="{C3380CC4-5D6E-409C-BE32-E72D297353CC}">
              <c16:uniqueId val="{0000000C-1BD5-41F2-A8BB-C9CB551E42A4}"/>
            </c:ext>
          </c:extLst>
        </c:ser>
        <c:ser>
          <c:idx val="1"/>
          <c:order val="1"/>
          <c:tx>
            <c:v> 1 sealhulgas munitsipaalmaa  2 sealhulgas kirikute-koguduste maa</c:v>
          </c:tx>
          <c:dPt>
            <c:idx val="0"/>
            <c:bubble3D val="0"/>
            <c:spPr>
              <a:solidFill>
                <a:schemeClr val="accent6">
                  <a:shade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E-1BD5-41F2-A8BB-C9CB551E42A4}"/>
              </c:ext>
            </c:extLst>
          </c:dPt>
          <c:cat>
            <c:strRef>
              <c:f>'2.'!$R$5:$R$9</c:f>
              <c:strCache>
                <c:ptCount val="5"/>
                <c:pt idx="0">
                  <c:v>Riigimetskonnad</c:v>
                </c:pt>
                <c:pt idx="1">
                  <c:v>Muu riigimaa</c:v>
                </c:pt>
                <c:pt idx="2">
                  <c:v>Füüsiliste isikute maa</c:v>
                </c:pt>
                <c:pt idx="3">
                  <c:v>Juriidiliste isikute maa</c:v>
                </c:pt>
                <c:pt idx="4">
                  <c:v>Omand määramata</c:v>
                </c:pt>
              </c:strCache>
            </c:strRef>
          </c:cat>
          <c:val>
            <c:numRef>
              <c:f>{}</c:f>
            </c:numRef>
          </c:val>
          <c:extLst>
            <c:ext xmlns:c16="http://schemas.microsoft.com/office/drawing/2014/chart" uri="{C3380CC4-5D6E-409C-BE32-E72D297353CC}">
              <c16:uniqueId val="{0000000F-1BD5-41F2-A8BB-C9CB551E42A4}"/>
            </c:ext>
          </c:extLst>
        </c:ser>
        <c:ser>
          <c:idx val="2"/>
          <c:order val="2"/>
          <c:tx>
            <c:v> 1 sealhulgas munitsipaalmaa  2 sealhulgas kirikute-koguduste maa</c:v>
          </c:tx>
          <c:dPt>
            <c:idx val="0"/>
            <c:bubble3D val="0"/>
            <c:spPr>
              <a:solidFill>
                <a:schemeClr val="accent6">
                  <a:shade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1BD5-41F2-A8BB-C9CB551E42A4}"/>
              </c:ext>
            </c:extLst>
          </c:dPt>
          <c:cat>
            <c:strRef>
              <c:f>'2.'!$R$5:$R$9</c:f>
              <c:strCache>
                <c:ptCount val="5"/>
                <c:pt idx="0">
                  <c:v>Riigimetskonnad</c:v>
                </c:pt>
                <c:pt idx="1">
                  <c:v>Muu riigimaa</c:v>
                </c:pt>
                <c:pt idx="2">
                  <c:v>Füüsiliste isikute maa</c:v>
                </c:pt>
                <c:pt idx="3">
                  <c:v>Juriidiliste isikute maa</c:v>
                </c:pt>
                <c:pt idx="4">
                  <c:v>Omand määramata</c:v>
                </c:pt>
              </c:strCache>
            </c:strRef>
          </c:cat>
          <c:val>
            <c:numRef>
              <c:f>{}</c:f>
            </c:numRef>
          </c:val>
          <c:extLst>
            <c:ext xmlns:c16="http://schemas.microsoft.com/office/drawing/2014/chart" uri="{C3380CC4-5D6E-409C-BE32-E72D297353CC}">
              <c16:uniqueId val="{00000012-1BD5-41F2-A8BB-C9CB551E42A4}"/>
            </c:ext>
          </c:extLst>
        </c:ser>
        <c:ser>
          <c:idx val="3"/>
          <c:order val="3"/>
          <c:tx>
            <c:v> 1 sealhulgas munitsipaalmaa  2 sealhulgas kirikute-koguduste maa</c:v>
          </c:tx>
          <c:dPt>
            <c:idx val="0"/>
            <c:bubble3D val="0"/>
            <c:spPr>
              <a:solidFill>
                <a:schemeClr val="accent6">
                  <a:shade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4-1BD5-41F2-A8BB-C9CB551E42A4}"/>
              </c:ext>
            </c:extLst>
          </c:dPt>
          <c:cat>
            <c:strRef>
              <c:f>'2.'!$R$5:$R$9</c:f>
              <c:strCache>
                <c:ptCount val="5"/>
                <c:pt idx="0">
                  <c:v>Riigimetskonnad</c:v>
                </c:pt>
                <c:pt idx="1">
                  <c:v>Muu riigimaa</c:v>
                </c:pt>
                <c:pt idx="2">
                  <c:v>Füüsiliste isikute maa</c:v>
                </c:pt>
                <c:pt idx="3">
                  <c:v>Juriidiliste isikute maa</c:v>
                </c:pt>
                <c:pt idx="4">
                  <c:v>Omand määramata</c:v>
                </c:pt>
              </c:strCache>
            </c:strRef>
          </c:cat>
          <c:val>
            <c:numRef>
              <c:f>{}</c:f>
            </c:numRef>
          </c:val>
          <c:extLst>
            <c:ext xmlns:c16="http://schemas.microsoft.com/office/drawing/2014/chart" uri="{C3380CC4-5D6E-409C-BE32-E72D297353CC}">
              <c16:uniqueId val="{00000015-1BD5-41F2-A8BB-C9CB551E42A4}"/>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t-EE" sz="1200" b="1"/>
              <a:t>Metsamaa pindala majanduskategooria järgi</a:t>
            </a:r>
          </a:p>
        </c:rich>
      </c:tx>
      <c:layout>
        <c:manualLayout>
          <c:xMode val="edge"/>
          <c:yMode val="edge"/>
          <c:x val="9.2344706911637634E-4"/>
          <c:y val="2.7777777777777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t-E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6911232870084787E-2"/>
          <c:y val="0.35387217940513616"/>
          <c:w val="0.71111111111111114"/>
          <c:h val="0.58412620297462814"/>
        </c:manualLayout>
      </c:layout>
      <c:pie3DChart>
        <c:varyColors val="1"/>
        <c:ser>
          <c:idx val="0"/>
          <c:order val="0"/>
          <c:dPt>
            <c:idx val="0"/>
            <c:bubble3D val="0"/>
            <c:spPr>
              <a:solidFill>
                <a:schemeClr val="accent4">
                  <a:shade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5D33-4DBA-95B7-0EC24F58F13C}"/>
              </c:ext>
            </c:extLst>
          </c:dPt>
          <c:dPt>
            <c:idx val="1"/>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5D33-4DBA-95B7-0EC24F58F13C}"/>
              </c:ext>
            </c:extLst>
          </c:dPt>
          <c:dPt>
            <c:idx val="2"/>
            <c:bubble3D val="0"/>
            <c:spPr>
              <a:solidFill>
                <a:schemeClr val="accent4">
                  <a:tint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5D33-4DBA-95B7-0EC24F58F13C}"/>
              </c:ext>
            </c:extLst>
          </c:dPt>
          <c:dLbls>
            <c:dLbl>
              <c:idx val="0"/>
              <c:layout>
                <c:manualLayout>
                  <c:x val="0.1147646445324278"/>
                  <c:y val="2.7369360530496323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t-EE"/>
                </a:p>
              </c:txPr>
              <c:showLegendKey val="0"/>
              <c:showVal val="0"/>
              <c:showCatName val="1"/>
              <c:showSerName val="0"/>
              <c:showPercent val="1"/>
              <c:showBubbleSize val="0"/>
              <c:extLst>
                <c:ext xmlns:c15="http://schemas.microsoft.com/office/drawing/2012/chart" uri="{CE6537A1-D6FC-4f65-9D91-7224C49458BB}">
                  <c15:layout>
                    <c:manualLayout>
                      <c:w val="0.30713085299365828"/>
                      <c:h val="0.24062847992048766"/>
                    </c:manualLayout>
                  </c15:layout>
                </c:ext>
                <c:ext xmlns:c16="http://schemas.microsoft.com/office/drawing/2014/chart" uri="{C3380CC4-5D6E-409C-BE32-E72D297353CC}">
                  <c16:uniqueId val="{00000001-5D33-4DBA-95B7-0EC24F58F13C}"/>
                </c:ext>
              </c:extLst>
            </c:dLbl>
            <c:dLbl>
              <c:idx val="1"/>
              <c:layout>
                <c:manualLayout>
                  <c:x val="7.2058001789324241E-2"/>
                  <c:y val="5.3472635134859094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t-EE"/>
                </a:p>
              </c:txPr>
              <c:showLegendKey val="0"/>
              <c:showVal val="0"/>
              <c:showCatName val="1"/>
              <c:showSerName val="0"/>
              <c:showPercent val="1"/>
              <c:showBubbleSize val="0"/>
              <c:extLst>
                <c:ext xmlns:c15="http://schemas.microsoft.com/office/drawing/2012/chart" uri="{CE6537A1-D6FC-4f65-9D91-7224C49458BB}">
                  <c15:layout>
                    <c:manualLayout>
                      <c:w val="0.20483364720652852"/>
                      <c:h val="0.31254036593576345"/>
                    </c:manualLayout>
                  </c15:layout>
                </c:ext>
                <c:ext xmlns:c16="http://schemas.microsoft.com/office/drawing/2014/chart" uri="{C3380CC4-5D6E-409C-BE32-E72D297353CC}">
                  <c16:uniqueId val="{00000003-5D33-4DBA-95B7-0EC24F58F13C}"/>
                </c:ext>
              </c:extLst>
            </c:dLbl>
            <c:dLbl>
              <c:idx val="2"/>
              <c:layout>
                <c:manualLayout>
                  <c:x val="9.4163194289979286E-3"/>
                  <c:y val="1.5665408756770291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t-EE"/>
                </a:p>
              </c:txPr>
              <c:showLegendKey val="0"/>
              <c:showVal val="0"/>
              <c:showCatName val="1"/>
              <c:showSerName val="0"/>
              <c:showPercent val="1"/>
              <c:showBubbleSize val="0"/>
              <c:extLst>
                <c:ext xmlns:c15="http://schemas.microsoft.com/office/drawing/2012/chart" uri="{CE6537A1-D6FC-4f65-9D91-7224C49458BB}">
                  <c15:layout>
                    <c:manualLayout>
                      <c:w val="0.19912585079407444"/>
                      <c:h val="0.29536674422407422"/>
                    </c:manualLayout>
                  </c15:layout>
                </c:ext>
                <c:ext xmlns:c16="http://schemas.microsoft.com/office/drawing/2014/chart" uri="{C3380CC4-5D6E-409C-BE32-E72D297353CC}">
                  <c16:uniqueId val="{00000005-5D33-4DBA-95B7-0EC24F58F13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t-E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'4.'!$A$5:$A$7</c:f>
              <c:strCache>
                <c:ptCount val="3"/>
                <c:pt idx="0">
                  <c:v>Mittemajandatavad metsad</c:v>
                </c:pt>
                <c:pt idx="1">
                  <c:v>Majandus piiranguga metsad</c:v>
                </c:pt>
                <c:pt idx="2">
                  <c:v>Majandus piiranguta metsad</c:v>
                </c:pt>
              </c:strCache>
            </c:strRef>
          </c:cat>
          <c:val>
            <c:numRef>
              <c:f>'4.'!$B$5:$B$7</c:f>
              <c:numCache>
                <c:formatCode>#\ ##0.0</c:formatCode>
                <c:ptCount val="3"/>
                <c:pt idx="0">
                  <c:v>429.61</c:v>
                </c:pt>
                <c:pt idx="1">
                  <c:v>308.45400000000001</c:v>
                </c:pt>
                <c:pt idx="2">
                  <c:v>1596.1130000000001</c:v>
                </c:pt>
              </c:numCache>
            </c:numRef>
          </c:val>
          <c:extLst>
            <c:ext xmlns:c16="http://schemas.microsoft.com/office/drawing/2014/chart" uri="{C3380CC4-5D6E-409C-BE32-E72D297353CC}">
              <c16:uniqueId val="{00000006-5D33-4DBA-95B7-0EC24F58F13C}"/>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percentStacked"/>
        <c:varyColors val="0"/>
        <c:ser>
          <c:idx val="0"/>
          <c:order val="0"/>
          <c:tx>
            <c:strRef>
              <c:f>'4.'!$E$3:$F$3</c:f>
              <c:strCache>
                <c:ptCount val="1"/>
                <c:pt idx="0">
                  <c:v>Riigimetskonnad</c:v>
                </c:pt>
              </c:strCache>
            </c:strRef>
          </c:tx>
          <c:spPr>
            <a:solidFill>
              <a:schemeClr val="accent4">
                <a:shade val="76000"/>
              </a:schemeClr>
            </a:solidFill>
            <a:ln>
              <a:noFill/>
            </a:ln>
            <a:effectLst/>
          </c:spPr>
          <c:invertIfNegative val="0"/>
          <c:cat>
            <c:strRef>
              <c:f>'4.'!$A$5:$A$7</c:f>
              <c:strCache>
                <c:ptCount val="3"/>
                <c:pt idx="0">
                  <c:v>Mittemajandatavad metsad</c:v>
                </c:pt>
                <c:pt idx="1">
                  <c:v>Majandus piiranguga metsad</c:v>
                </c:pt>
                <c:pt idx="2">
                  <c:v>Majandus piiranguta metsad</c:v>
                </c:pt>
              </c:strCache>
            </c:strRef>
          </c:cat>
          <c:val>
            <c:numRef>
              <c:f>'4.'!$E$5:$E$7</c:f>
              <c:numCache>
                <c:formatCode>#\ ##0.0</c:formatCode>
                <c:ptCount val="3"/>
                <c:pt idx="0">
                  <c:v>365.04700000000003</c:v>
                </c:pt>
                <c:pt idx="1">
                  <c:v>140.38900000000001</c:v>
                </c:pt>
                <c:pt idx="2">
                  <c:v>565.30799999999999</c:v>
                </c:pt>
              </c:numCache>
            </c:numRef>
          </c:val>
          <c:extLst>
            <c:ext xmlns:c16="http://schemas.microsoft.com/office/drawing/2014/chart" uri="{C3380CC4-5D6E-409C-BE32-E72D297353CC}">
              <c16:uniqueId val="{00000000-8EE9-4A78-B915-903161B82CD6}"/>
            </c:ext>
          </c:extLst>
        </c:ser>
        <c:ser>
          <c:idx val="1"/>
          <c:order val="1"/>
          <c:tx>
            <c:strRef>
              <c:f>'4.'!$H$3:$I$3</c:f>
              <c:strCache>
                <c:ptCount val="1"/>
                <c:pt idx="0">
                  <c:v>Teised valdajad</c:v>
                </c:pt>
              </c:strCache>
            </c:strRef>
          </c:tx>
          <c:spPr>
            <a:solidFill>
              <a:schemeClr val="accent4">
                <a:tint val="77000"/>
              </a:schemeClr>
            </a:solidFill>
            <a:ln>
              <a:noFill/>
            </a:ln>
            <a:effectLst/>
          </c:spPr>
          <c:invertIfNegative val="0"/>
          <c:cat>
            <c:strRef>
              <c:f>'4.'!$A$5:$A$7</c:f>
              <c:strCache>
                <c:ptCount val="3"/>
                <c:pt idx="0">
                  <c:v>Mittemajandatavad metsad</c:v>
                </c:pt>
                <c:pt idx="1">
                  <c:v>Majandus piiranguga metsad</c:v>
                </c:pt>
                <c:pt idx="2">
                  <c:v>Majandus piiranguta metsad</c:v>
                </c:pt>
              </c:strCache>
            </c:strRef>
          </c:cat>
          <c:val>
            <c:numRef>
              <c:f>'4.'!$H$5:$H$7</c:f>
              <c:numCache>
                <c:formatCode>#\ ##0.0</c:formatCode>
                <c:ptCount val="3"/>
                <c:pt idx="0">
                  <c:v>64.563000000000002</c:v>
                </c:pt>
                <c:pt idx="1">
                  <c:v>168.065</c:v>
                </c:pt>
                <c:pt idx="2">
                  <c:v>1030.8050000000001</c:v>
                </c:pt>
              </c:numCache>
            </c:numRef>
          </c:val>
          <c:extLst>
            <c:ext xmlns:c16="http://schemas.microsoft.com/office/drawing/2014/chart" uri="{C3380CC4-5D6E-409C-BE32-E72D297353CC}">
              <c16:uniqueId val="{00000001-8EE9-4A78-B915-903161B82CD6}"/>
            </c:ext>
          </c:extLst>
        </c:ser>
        <c:dLbls>
          <c:showLegendKey val="0"/>
          <c:showVal val="0"/>
          <c:showCatName val="0"/>
          <c:showSerName val="0"/>
          <c:showPercent val="0"/>
          <c:showBubbleSize val="0"/>
        </c:dLbls>
        <c:gapWidth val="150"/>
        <c:overlap val="100"/>
        <c:axId val="542076824"/>
        <c:axId val="542081920"/>
      </c:barChart>
      <c:catAx>
        <c:axId val="542076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900" b="1" i="0" u="none" strike="noStrike" kern="1200" baseline="0">
                <a:solidFill>
                  <a:schemeClr val="tx1">
                    <a:lumMod val="65000"/>
                    <a:lumOff val="35000"/>
                  </a:schemeClr>
                </a:solidFill>
                <a:latin typeface="+mn-lt"/>
                <a:ea typeface="+mn-ea"/>
                <a:cs typeface="+mn-cs"/>
              </a:defRPr>
            </a:pPr>
            <a:endParaRPr lang="et-EE"/>
          </a:p>
        </c:txPr>
        <c:crossAx val="542081920"/>
        <c:crosses val="autoZero"/>
        <c:auto val="0"/>
        <c:lblAlgn val="ctr"/>
        <c:lblOffset val="100"/>
        <c:tickLblSkip val="1"/>
        <c:noMultiLvlLbl val="0"/>
      </c:catAx>
      <c:valAx>
        <c:axId val="5420819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542076824"/>
        <c:crosses val="autoZero"/>
        <c:crossBetween val="between"/>
      </c:valAx>
      <c:spPr>
        <a:noFill/>
        <a:ln>
          <a:noFill/>
        </a:ln>
        <a:effectLst/>
      </c:spPr>
    </c:plotArea>
    <c:legend>
      <c:legendPos val="b"/>
      <c:layout>
        <c:manualLayout>
          <c:xMode val="edge"/>
          <c:yMode val="edge"/>
          <c:x val="0.33600000000000002"/>
          <c:y val="0.89967053460422708"/>
          <c:w val="0.56133333333333335"/>
          <c:h val="7.4013675922088698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06771345915753E-2"/>
          <c:y val="2.3408431077658515E-2"/>
          <c:w val="0.84722709222328507"/>
          <c:h val="0.71579963875425989"/>
        </c:manualLayout>
      </c:layout>
      <c:barChart>
        <c:barDir val="col"/>
        <c:grouping val="clustered"/>
        <c:varyColors val="0"/>
        <c:ser>
          <c:idx val="0"/>
          <c:order val="0"/>
          <c:tx>
            <c:strRef>
              <c:f>'8.'!$B$3:$C$3</c:f>
              <c:strCache>
                <c:ptCount val="1"/>
                <c:pt idx="0">
                  <c:v>Kõik  kokku</c:v>
                </c:pt>
              </c:strCache>
            </c:strRef>
          </c:tx>
          <c:spPr>
            <a:gradFill flip="none" rotWithShape="1">
              <a:gsLst>
                <a:gs pos="0">
                  <a:schemeClr val="accent1">
                    <a:lumMod val="0"/>
                    <a:lumOff val="100000"/>
                  </a:schemeClr>
                </a:gs>
                <a:gs pos="30000">
                  <a:schemeClr val="accent1">
                    <a:lumMod val="0"/>
                    <a:lumOff val="100000"/>
                  </a:schemeClr>
                </a:gs>
                <a:gs pos="100000">
                  <a:schemeClr val="accent1">
                    <a:lumMod val="100000"/>
                  </a:schemeClr>
                </a:gs>
              </a:gsLst>
              <a:path path="circle">
                <a:fillToRect l="50000" t="-80000" r="50000" b="180000"/>
              </a:path>
              <a:tileRect/>
            </a:gra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('8.'!$A$13,'8.'!$A$6:$A$12)</c:f>
              <c:strCache>
                <c:ptCount val="8"/>
                <c:pt idx="0">
                  <c:v>Keskmine</c:v>
                </c:pt>
                <c:pt idx="1">
                  <c:v>Mänd</c:v>
                </c:pt>
                <c:pt idx="2">
                  <c:v>Kuusk</c:v>
                </c:pt>
                <c:pt idx="3">
                  <c:v>Kask</c:v>
                </c:pt>
                <c:pt idx="4">
                  <c:v>Haab</c:v>
                </c:pt>
                <c:pt idx="5">
                  <c:v>Sanglepp</c:v>
                </c:pt>
                <c:pt idx="6">
                  <c:v>Hall lepp</c:v>
                </c:pt>
                <c:pt idx="7">
                  <c:v>Teised</c:v>
                </c:pt>
              </c:strCache>
            </c:strRef>
          </c:cat>
          <c:val>
            <c:numRef>
              <c:f>('8.'!$B$13,'8.'!$B$6:$B$12)</c:f>
              <c:numCache>
                <c:formatCode>0.00</c:formatCode>
                <c:ptCount val="8"/>
                <c:pt idx="0">
                  <c:v>1.722</c:v>
                </c:pt>
                <c:pt idx="1">
                  <c:v>2.6240000000000001</c:v>
                </c:pt>
                <c:pt idx="2">
                  <c:v>0.8</c:v>
                </c:pt>
                <c:pt idx="3">
                  <c:v>1.673</c:v>
                </c:pt>
                <c:pt idx="4">
                  <c:v>0.79200000000000004</c:v>
                </c:pt>
                <c:pt idx="5">
                  <c:v>1.6339999999999999</c:v>
                </c:pt>
                <c:pt idx="6">
                  <c:v>1.3089999999999999</c:v>
                </c:pt>
                <c:pt idx="7">
                  <c:v>1.6719999999999999</c:v>
                </c:pt>
              </c:numCache>
            </c:numRef>
          </c:val>
          <c:extLst>
            <c:ext xmlns:c16="http://schemas.microsoft.com/office/drawing/2014/chart" uri="{C3380CC4-5D6E-409C-BE32-E72D297353CC}">
              <c16:uniqueId val="{00000000-B4BA-4319-ACCF-59EA88DDF085}"/>
            </c:ext>
          </c:extLst>
        </c:ser>
        <c:ser>
          <c:idx val="1"/>
          <c:order val="1"/>
          <c:tx>
            <c:strRef>
              <c:f>'8.'!$D$3:$E$3</c:f>
              <c:strCache>
                <c:ptCount val="1"/>
                <c:pt idx="0">
                  <c:v>Riigimetskonnad</c:v>
                </c:pt>
              </c:strCache>
            </c:strRef>
          </c:tx>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('8.'!$A$13,'8.'!$A$6:$A$12)</c:f>
              <c:strCache>
                <c:ptCount val="8"/>
                <c:pt idx="0">
                  <c:v>Keskmine</c:v>
                </c:pt>
                <c:pt idx="1">
                  <c:v>Mänd</c:v>
                </c:pt>
                <c:pt idx="2">
                  <c:v>Kuusk</c:v>
                </c:pt>
                <c:pt idx="3">
                  <c:v>Kask</c:v>
                </c:pt>
                <c:pt idx="4">
                  <c:v>Haab</c:v>
                </c:pt>
                <c:pt idx="5">
                  <c:v>Sanglepp</c:v>
                </c:pt>
                <c:pt idx="6">
                  <c:v>Hall lepp</c:v>
                </c:pt>
                <c:pt idx="7">
                  <c:v>Teised</c:v>
                </c:pt>
              </c:strCache>
            </c:strRef>
          </c:cat>
          <c:val>
            <c:numRef>
              <c:f>('8.'!$D$13,'8.'!$D$6:$D$12)</c:f>
              <c:numCache>
                <c:formatCode>0.00</c:formatCode>
                <c:ptCount val="8"/>
                <c:pt idx="0">
                  <c:v>1.91</c:v>
                </c:pt>
                <c:pt idx="1">
                  <c:v>2.77</c:v>
                </c:pt>
                <c:pt idx="2">
                  <c:v>0.754</c:v>
                </c:pt>
                <c:pt idx="3">
                  <c:v>1.7509999999999999</c:v>
                </c:pt>
                <c:pt idx="4">
                  <c:v>0.54200000000000004</c:v>
                </c:pt>
                <c:pt idx="5">
                  <c:v>1.583</c:v>
                </c:pt>
                <c:pt idx="6">
                  <c:v>1.413</c:v>
                </c:pt>
                <c:pt idx="7">
                  <c:v>1.76</c:v>
                </c:pt>
              </c:numCache>
            </c:numRef>
          </c:val>
          <c:extLst>
            <c:ext xmlns:c16="http://schemas.microsoft.com/office/drawing/2014/chart" uri="{C3380CC4-5D6E-409C-BE32-E72D297353CC}">
              <c16:uniqueId val="{00000001-B4BA-4319-ACCF-59EA88DDF085}"/>
            </c:ext>
          </c:extLst>
        </c:ser>
        <c:ser>
          <c:idx val="2"/>
          <c:order val="2"/>
          <c:tx>
            <c:strRef>
              <c:f>'8.'!$F$3:$G$3</c:f>
              <c:strCache>
                <c:ptCount val="1"/>
                <c:pt idx="0">
                  <c:v>Teised valdajad</c:v>
                </c:pt>
              </c:strCache>
            </c:strRef>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('8.'!$A$13,'8.'!$A$6:$A$12)</c:f>
              <c:strCache>
                <c:ptCount val="8"/>
                <c:pt idx="0">
                  <c:v>Keskmine</c:v>
                </c:pt>
                <c:pt idx="1">
                  <c:v>Mänd</c:v>
                </c:pt>
                <c:pt idx="2">
                  <c:v>Kuusk</c:v>
                </c:pt>
                <c:pt idx="3">
                  <c:v>Kask</c:v>
                </c:pt>
                <c:pt idx="4">
                  <c:v>Haab</c:v>
                </c:pt>
                <c:pt idx="5">
                  <c:v>Sanglepp</c:v>
                </c:pt>
                <c:pt idx="6">
                  <c:v>Hall lepp</c:v>
                </c:pt>
                <c:pt idx="7">
                  <c:v>Teised</c:v>
                </c:pt>
              </c:strCache>
            </c:strRef>
          </c:cat>
          <c:val>
            <c:numRef>
              <c:f>('8.'!$F$13,'8.'!$F$6:$F$12)</c:f>
              <c:numCache>
                <c:formatCode>0.00</c:formatCode>
                <c:ptCount val="8"/>
                <c:pt idx="0">
                  <c:v>1.5569999999999999</c:v>
                </c:pt>
                <c:pt idx="1">
                  <c:v>2.37</c:v>
                </c:pt>
                <c:pt idx="2">
                  <c:v>0.85199999999999998</c:v>
                </c:pt>
                <c:pt idx="3">
                  <c:v>1.617</c:v>
                </c:pt>
                <c:pt idx="4">
                  <c:v>0.92600000000000005</c:v>
                </c:pt>
                <c:pt idx="5">
                  <c:v>1.6659999999999999</c:v>
                </c:pt>
                <c:pt idx="6">
                  <c:v>1.292</c:v>
                </c:pt>
                <c:pt idx="7">
                  <c:v>1.65</c:v>
                </c:pt>
              </c:numCache>
            </c:numRef>
          </c:val>
          <c:extLst>
            <c:ext xmlns:c16="http://schemas.microsoft.com/office/drawing/2014/chart" uri="{C3380CC4-5D6E-409C-BE32-E72D297353CC}">
              <c16:uniqueId val="{00000002-B4BA-4319-ACCF-59EA88DDF085}"/>
            </c:ext>
          </c:extLst>
        </c:ser>
        <c:dLbls>
          <c:showLegendKey val="0"/>
          <c:showVal val="0"/>
          <c:showCatName val="0"/>
          <c:showSerName val="0"/>
          <c:showPercent val="0"/>
          <c:showBubbleSize val="0"/>
        </c:dLbls>
        <c:gapWidth val="219"/>
        <c:overlap val="-27"/>
        <c:axId val="542082704"/>
        <c:axId val="542080352"/>
      </c:barChart>
      <c:catAx>
        <c:axId val="54208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542080352"/>
        <c:crosses val="autoZero"/>
        <c:auto val="1"/>
        <c:lblAlgn val="ctr"/>
        <c:lblOffset val="100"/>
        <c:noMultiLvlLbl val="0"/>
      </c:catAx>
      <c:valAx>
        <c:axId val="542080352"/>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t>Arvutuslik boniteet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542082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gradFill flip="none" rotWithShape="1">
      <a:gsLst>
        <a:gs pos="45000">
          <a:schemeClr val="bg1">
            <a:lumMod val="95000"/>
          </a:schemeClr>
        </a:gs>
        <a:gs pos="0">
          <a:schemeClr val="bg1"/>
        </a:gs>
        <a:gs pos="100000">
          <a:schemeClr val="bg1">
            <a:lumMod val="95000"/>
          </a:schemeClr>
        </a:gs>
      </a:gsLst>
      <a:lin ang="5400000" scaled="0"/>
      <a:tileRect/>
    </a:gradFill>
    <a:ln w="9525" cap="flat" cmpd="sng" algn="ctr">
      <a:noFill/>
      <a:round/>
    </a:ln>
    <a:effectLst>
      <a:outerShdw blurRad="50800" dist="50800" dir="5400000" algn="ctr" rotWithShape="0">
        <a:schemeClr val="bg1">
          <a:lumMod val="95000"/>
        </a:schemeClr>
      </a:outerShdw>
    </a:effectLst>
  </c:spPr>
  <c:txPr>
    <a:bodyPr/>
    <a:lstStyle/>
    <a:p>
      <a:pPr>
        <a:defRPr/>
      </a:pPr>
      <a:endParaRPr lang="et-E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76214797474644E-2"/>
          <c:y val="2.3420219638242895E-2"/>
          <c:w val="0.84722709222328507"/>
          <c:h val="0.71579963875425989"/>
        </c:manualLayout>
      </c:layout>
      <c:barChart>
        <c:barDir val="col"/>
        <c:grouping val="clustered"/>
        <c:varyColors val="0"/>
        <c:ser>
          <c:idx val="0"/>
          <c:order val="0"/>
          <c:tx>
            <c:strRef>
              <c:f>'8.'!$K$3:$L$3</c:f>
              <c:strCache>
                <c:ptCount val="1"/>
                <c:pt idx="0">
                  <c:v>Kõik  kokku</c:v>
                </c:pt>
              </c:strCache>
            </c:strRef>
          </c:tx>
          <c:spPr>
            <a:gradFill flip="none" rotWithShape="1">
              <a:gsLst>
                <a:gs pos="0">
                  <a:schemeClr val="accent1">
                    <a:lumMod val="0"/>
                    <a:lumOff val="100000"/>
                  </a:schemeClr>
                </a:gs>
                <a:gs pos="30000">
                  <a:schemeClr val="accent1">
                    <a:lumMod val="0"/>
                    <a:lumOff val="100000"/>
                  </a:schemeClr>
                </a:gs>
                <a:gs pos="100000">
                  <a:schemeClr val="accent1">
                    <a:lumMod val="100000"/>
                  </a:schemeClr>
                </a:gs>
              </a:gsLst>
              <a:path path="circle">
                <a:fillToRect l="50000" t="-80000" r="50000" b="180000"/>
              </a:path>
              <a:tileRect/>
            </a:gra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('8.'!$A$13,'8.'!$A$6:$A$12)</c:f>
              <c:strCache>
                <c:ptCount val="8"/>
                <c:pt idx="0">
                  <c:v>Keskmine</c:v>
                </c:pt>
                <c:pt idx="1">
                  <c:v>Mänd</c:v>
                </c:pt>
                <c:pt idx="2">
                  <c:v>Kuusk</c:v>
                </c:pt>
                <c:pt idx="3">
                  <c:v>Kask</c:v>
                </c:pt>
                <c:pt idx="4">
                  <c:v>Haab</c:v>
                </c:pt>
                <c:pt idx="5">
                  <c:v>Sanglepp</c:v>
                </c:pt>
                <c:pt idx="6">
                  <c:v>Hall lepp</c:v>
                </c:pt>
                <c:pt idx="7">
                  <c:v>Teised</c:v>
                </c:pt>
              </c:strCache>
            </c:strRef>
          </c:cat>
          <c:val>
            <c:numRef>
              <c:f>('8.'!$K$13,'8.'!$K$6:$K$12)</c:f>
              <c:numCache>
                <c:formatCode>0.00</c:formatCode>
                <c:ptCount val="8"/>
                <c:pt idx="0">
                  <c:v>1.5660000000000001</c:v>
                </c:pt>
                <c:pt idx="1">
                  <c:v>2.355</c:v>
                </c:pt>
                <c:pt idx="2">
                  <c:v>0.73299999999999998</c:v>
                </c:pt>
                <c:pt idx="3">
                  <c:v>1.6040000000000001</c:v>
                </c:pt>
                <c:pt idx="4">
                  <c:v>0.85699999999999998</c:v>
                </c:pt>
                <c:pt idx="5">
                  <c:v>1.585</c:v>
                </c:pt>
                <c:pt idx="6">
                  <c:v>1.292</c:v>
                </c:pt>
                <c:pt idx="7">
                  <c:v>1.474</c:v>
                </c:pt>
              </c:numCache>
            </c:numRef>
          </c:val>
          <c:extLst>
            <c:ext xmlns:c16="http://schemas.microsoft.com/office/drawing/2014/chart" uri="{C3380CC4-5D6E-409C-BE32-E72D297353CC}">
              <c16:uniqueId val="{00000000-247B-4581-B233-561BF6488824}"/>
            </c:ext>
          </c:extLst>
        </c:ser>
        <c:ser>
          <c:idx val="1"/>
          <c:order val="1"/>
          <c:tx>
            <c:strRef>
              <c:f>'8.'!$M$3:$N$3</c:f>
              <c:strCache>
                <c:ptCount val="1"/>
                <c:pt idx="0">
                  <c:v>Riigimetskonnad</c:v>
                </c:pt>
              </c:strCache>
            </c:strRef>
          </c:tx>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('8.'!$A$13,'8.'!$A$6:$A$12)</c:f>
              <c:strCache>
                <c:ptCount val="8"/>
                <c:pt idx="0">
                  <c:v>Keskmine</c:v>
                </c:pt>
                <c:pt idx="1">
                  <c:v>Mänd</c:v>
                </c:pt>
                <c:pt idx="2">
                  <c:v>Kuusk</c:v>
                </c:pt>
                <c:pt idx="3">
                  <c:v>Kask</c:v>
                </c:pt>
                <c:pt idx="4">
                  <c:v>Haab</c:v>
                </c:pt>
                <c:pt idx="5">
                  <c:v>Sanglepp</c:v>
                </c:pt>
                <c:pt idx="6">
                  <c:v>Hall lepp</c:v>
                </c:pt>
                <c:pt idx="7">
                  <c:v>Teised</c:v>
                </c:pt>
              </c:strCache>
            </c:strRef>
          </c:cat>
          <c:val>
            <c:numRef>
              <c:f>('8.'!$M$13,'8.'!$M$6:$M$12)</c:f>
              <c:numCache>
                <c:formatCode>0.00</c:formatCode>
                <c:ptCount val="8"/>
                <c:pt idx="0">
                  <c:v>1.65</c:v>
                </c:pt>
                <c:pt idx="1">
                  <c:v>2.4180000000000001</c:v>
                </c:pt>
                <c:pt idx="2">
                  <c:v>0.63</c:v>
                </c:pt>
                <c:pt idx="3">
                  <c:v>1.6180000000000001</c:v>
                </c:pt>
                <c:pt idx="4">
                  <c:v>0.67300000000000004</c:v>
                </c:pt>
                <c:pt idx="5">
                  <c:v>1.377</c:v>
                </c:pt>
                <c:pt idx="6">
                  <c:v>1.3680000000000001</c:v>
                </c:pt>
                <c:pt idx="7">
                  <c:v>1.282</c:v>
                </c:pt>
              </c:numCache>
            </c:numRef>
          </c:val>
          <c:extLst>
            <c:ext xmlns:c16="http://schemas.microsoft.com/office/drawing/2014/chart" uri="{C3380CC4-5D6E-409C-BE32-E72D297353CC}">
              <c16:uniqueId val="{00000001-247B-4581-B233-561BF6488824}"/>
            </c:ext>
          </c:extLst>
        </c:ser>
        <c:ser>
          <c:idx val="2"/>
          <c:order val="2"/>
          <c:tx>
            <c:strRef>
              <c:f>'8.'!$O$3:$P$3</c:f>
              <c:strCache>
                <c:ptCount val="1"/>
                <c:pt idx="0">
                  <c:v>Teised valdajad</c:v>
                </c:pt>
              </c:strCache>
            </c:strRef>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('8.'!$A$13,'8.'!$A$6:$A$12)</c:f>
              <c:strCache>
                <c:ptCount val="8"/>
                <c:pt idx="0">
                  <c:v>Keskmine</c:v>
                </c:pt>
                <c:pt idx="1">
                  <c:v>Mänd</c:v>
                </c:pt>
                <c:pt idx="2">
                  <c:v>Kuusk</c:v>
                </c:pt>
                <c:pt idx="3">
                  <c:v>Kask</c:v>
                </c:pt>
                <c:pt idx="4">
                  <c:v>Haab</c:v>
                </c:pt>
                <c:pt idx="5">
                  <c:v>Sanglepp</c:v>
                </c:pt>
                <c:pt idx="6">
                  <c:v>Hall lepp</c:v>
                </c:pt>
                <c:pt idx="7">
                  <c:v>Teised</c:v>
                </c:pt>
              </c:strCache>
            </c:strRef>
          </c:cat>
          <c:val>
            <c:numRef>
              <c:f>('8.'!$O$13,'8.'!$O$6:$O$12)</c:f>
              <c:numCache>
                <c:formatCode>0.00</c:formatCode>
                <c:ptCount val="8"/>
                <c:pt idx="0">
                  <c:v>1.516</c:v>
                </c:pt>
                <c:pt idx="1">
                  <c:v>2.2829999999999999</c:v>
                </c:pt>
                <c:pt idx="2">
                  <c:v>0.82299999999999995</c:v>
                </c:pt>
                <c:pt idx="3">
                  <c:v>1.597</c:v>
                </c:pt>
                <c:pt idx="4">
                  <c:v>0.92100000000000004</c:v>
                </c:pt>
                <c:pt idx="5">
                  <c:v>1.661</c:v>
                </c:pt>
                <c:pt idx="6">
                  <c:v>1.282</c:v>
                </c:pt>
                <c:pt idx="7">
                  <c:v>1.502</c:v>
                </c:pt>
              </c:numCache>
            </c:numRef>
          </c:val>
          <c:extLst>
            <c:ext xmlns:c16="http://schemas.microsoft.com/office/drawing/2014/chart" uri="{C3380CC4-5D6E-409C-BE32-E72D297353CC}">
              <c16:uniqueId val="{00000002-247B-4581-B233-561BF6488824}"/>
            </c:ext>
          </c:extLst>
        </c:ser>
        <c:dLbls>
          <c:showLegendKey val="0"/>
          <c:showVal val="0"/>
          <c:showCatName val="0"/>
          <c:showSerName val="0"/>
          <c:showPercent val="0"/>
          <c:showBubbleSize val="0"/>
        </c:dLbls>
        <c:gapWidth val="219"/>
        <c:overlap val="-27"/>
        <c:axId val="542082704"/>
        <c:axId val="542080352"/>
      </c:barChart>
      <c:catAx>
        <c:axId val="54208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542080352"/>
        <c:crosses val="autoZero"/>
        <c:auto val="1"/>
        <c:lblAlgn val="ctr"/>
        <c:lblOffset val="100"/>
        <c:noMultiLvlLbl val="0"/>
      </c:catAx>
      <c:valAx>
        <c:axId val="542080352"/>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t>Arvutuslik boniteet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542082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gradFill flip="none" rotWithShape="1">
      <a:gsLst>
        <a:gs pos="45000">
          <a:schemeClr val="bg1">
            <a:lumMod val="95000"/>
          </a:schemeClr>
        </a:gs>
        <a:gs pos="0">
          <a:schemeClr val="bg1"/>
        </a:gs>
        <a:gs pos="100000">
          <a:schemeClr val="bg1">
            <a:lumMod val="95000"/>
          </a:schemeClr>
        </a:gs>
      </a:gsLst>
      <a:lin ang="5400000" scaled="0"/>
      <a:tileRect/>
    </a:gradFill>
    <a:ln w="9525" cap="flat" cmpd="sng" algn="ctr">
      <a:noFill/>
      <a:round/>
    </a:ln>
    <a:effectLst>
      <a:outerShdw blurRad="50800" dist="50800" dir="5400000" algn="ctr" rotWithShape="0">
        <a:schemeClr val="bg1">
          <a:lumMod val="95000"/>
        </a:schemeClr>
      </a:outerShdw>
    </a:effectLst>
  </c:spPr>
  <c:txPr>
    <a:bodyPr/>
    <a:lstStyle/>
    <a:p>
      <a:pPr>
        <a:defRPr/>
      </a:pPr>
      <a:endParaRPr lang="et-E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a:t>Eesti puistute keskmine täius ja rinnaspindala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manualLayout>
          <c:layoutTarget val="inner"/>
          <c:xMode val="edge"/>
          <c:yMode val="edge"/>
          <c:x val="4.3522706114824894E-2"/>
          <c:y val="0.20339097147740254"/>
          <c:w val="0.90949158243091466"/>
          <c:h val="0.59390293761356761"/>
        </c:manualLayout>
      </c:layout>
      <c:barChart>
        <c:barDir val="col"/>
        <c:grouping val="clustered"/>
        <c:varyColors val="0"/>
        <c:ser>
          <c:idx val="0"/>
          <c:order val="0"/>
          <c:tx>
            <c:strRef>
              <c:f>'9.'!$B$3:$E$3</c:f>
              <c:strCache>
                <c:ptCount val="1"/>
                <c:pt idx="0">
                  <c:v>Kõik  kokku</c:v>
                </c:pt>
              </c:strCache>
            </c:strRef>
          </c:tx>
          <c:spPr>
            <a:gradFill flip="none" rotWithShape="1">
              <a:gsLst>
                <a:gs pos="0">
                  <a:schemeClr val="accent1">
                    <a:lumMod val="0"/>
                    <a:lumOff val="100000"/>
                  </a:schemeClr>
                </a:gs>
                <a:gs pos="35000">
                  <a:schemeClr val="accent1">
                    <a:lumMod val="0"/>
                    <a:lumOff val="100000"/>
                  </a:schemeClr>
                </a:gs>
                <a:gs pos="100000">
                  <a:schemeClr val="accent1">
                    <a:lumMod val="100000"/>
                  </a:schemeClr>
                </a:gs>
              </a:gsLst>
              <a:path path="circle">
                <a:fillToRect l="50000" t="-80000" r="50000" b="180000"/>
              </a:path>
              <a:tileRect/>
            </a:gradFill>
            <a:ln>
              <a:solidFill>
                <a:schemeClr val="accent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('9.'!$A$13,'9.'!$A$6:$A$12)</c:f>
              <c:strCache>
                <c:ptCount val="8"/>
                <c:pt idx="0">
                  <c:v>Keskmine</c:v>
                </c:pt>
                <c:pt idx="1">
                  <c:v>Mänd</c:v>
                </c:pt>
                <c:pt idx="2">
                  <c:v>Kuusk</c:v>
                </c:pt>
                <c:pt idx="3">
                  <c:v>Kask</c:v>
                </c:pt>
                <c:pt idx="4">
                  <c:v>Haab</c:v>
                </c:pt>
                <c:pt idx="5">
                  <c:v>Sanglepp</c:v>
                </c:pt>
                <c:pt idx="6">
                  <c:v>Hall lepp</c:v>
                </c:pt>
                <c:pt idx="7">
                  <c:v>Teised</c:v>
                </c:pt>
              </c:strCache>
            </c:strRef>
          </c:cat>
          <c:val>
            <c:numRef>
              <c:f>('9.'!$B$13,'9.'!$B$6:$B$12)</c:f>
              <c:numCache>
                <c:formatCode>0</c:formatCode>
                <c:ptCount val="8"/>
                <c:pt idx="0" formatCode="0.0">
                  <c:v>80.533000000000001</c:v>
                </c:pt>
                <c:pt idx="1">
                  <c:v>75.572999999999993</c:v>
                </c:pt>
                <c:pt idx="2">
                  <c:v>74.796000000000006</c:v>
                </c:pt>
                <c:pt idx="3">
                  <c:v>87.635999999999996</c:v>
                </c:pt>
                <c:pt idx="4">
                  <c:v>75.968999999999994</c:v>
                </c:pt>
                <c:pt idx="5">
                  <c:v>88.131</c:v>
                </c:pt>
                <c:pt idx="6">
                  <c:v>88.244</c:v>
                </c:pt>
                <c:pt idx="7">
                  <c:v>71.372</c:v>
                </c:pt>
              </c:numCache>
            </c:numRef>
          </c:val>
          <c:extLst>
            <c:ext xmlns:c16="http://schemas.microsoft.com/office/drawing/2014/chart" uri="{C3380CC4-5D6E-409C-BE32-E72D297353CC}">
              <c16:uniqueId val="{00000000-2347-4B0C-B652-3C8FF61B431A}"/>
            </c:ext>
          </c:extLst>
        </c:ser>
        <c:ser>
          <c:idx val="1"/>
          <c:order val="2"/>
          <c:tx>
            <c:strRef>
              <c:f>'9.'!$F$3:$I$3</c:f>
              <c:strCache>
                <c:ptCount val="1"/>
                <c:pt idx="0">
                  <c:v>Riigimetskonnad</c:v>
                </c:pt>
              </c:strCache>
            </c:strRef>
          </c:tx>
          <c:spPr>
            <a:gradFill flip="none" rotWithShape="1">
              <a:gsLst>
                <a:gs pos="0">
                  <a:srgbClr val="70AD47">
                    <a:lumMod val="0"/>
                    <a:lumOff val="100000"/>
                  </a:srgbClr>
                </a:gs>
                <a:gs pos="35000">
                  <a:srgbClr val="70AD47">
                    <a:lumMod val="0"/>
                    <a:lumOff val="100000"/>
                  </a:srgbClr>
                </a:gs>
                <a:gs pos="100000">
                  <a:srgbClr val="70AD47">
                    <a:lumMod val="100000"/>
                  </a:srgbClr>
                </a:gs>
              </a:gsLst>
              <a:path path="circle">
                <a:fillToRect l="50000" t="-80000" r="50000" b="180000"/>
              </a:path>
              <a:tileRect/>
            </a:gradFill>
            <a:ln>
              <a:solidFill>
                <a:srgbClr val="70AD47"/>
              </a:solidFill>
            </a:ln>
            <a:effectLst/>
          </c:spPr>
          <c:invertIfNegative val="0"/>
          <c:dLbls>
            <c:dLbl>
              <c:idx val="0"/>
              <c:layout>
                <c:manualLayout>
                  <c:x val="5.025125628140688E-3"/>
                  <c:y val="-4.42829022887651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47-4B0C-B652-3C8FF61B431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('9.'!$A$13,'9.'!$A$6:$A$12)</c:f>
              <c:strCache>
                <c:ptCount val="8"/>
                <c:pt idx="0">
                  <c:v>Keskmine</c:v>
                </c:pt>
                <c:pt idx="1">
                  <c:v>Mänd</c:v>
                </c:pt>
                <c:pt idx="2">
                  <c:v>Kuusk</c:v>
                </c:pt>
                <c:pt idx="3">
                  <c:v>Kask</c:v>
                </c:pt>
                <c:pt idx="4">
                  <c:v>Haab</c:v>
                </c:pt>
                <c:pt idx="5">
                  <c:v>Sanglepp</c:v>
                </c:pt>
                <c:pt idx="6">
                  <c:v>Hall lepp</c:v>
                </c:pt>
                <c:pt idx="7">
                  <c:v>Teised</c:v>
                </c:pt>
              </c:strCache>
            </c:strRef>
          </c:cat>
          <c:val>
            <c:numRef>
              <c:f>('9.'!$F$13,'9.'!$F$6:$F$12)</c:f>
              <c:numCache>
                <c:formatCode>0</c:formatCode>
                <c:ptCount val="8"/>
                <c:pt idx="0" formatCode="0.0">
                  <c:v>80.834000000000003</c:v>
                </c:pt>
                <c:pt idx="1">
                  <c:v>77.456000000000003</c:v>
                </c:pt>
                <c:pt idx="2">
                  <c:v>74.897999999999996</c:v>
                </c:pt>
                <c:pt idx="3">
                  <c:v>90.695999999999998</c:v>
                </c:pt>
                <c:pt idx="4">
                  <c:v>75.444000000000003</c:v>
                </c:pt>
                <c:pt idx="5">
                  <c:v>88.298000000000002</c:v>
                </c:pt>
                <c:pt idx="6">
                  <c:v>84.197000000000003</c:v>
                </c:pt>
                <c:pt idx="7">
                  <c:v>67.430999999999997</c:v>
                </c:pt>
              </c:numCache>
            </c:numRef>
          </c:val>
          <c:extLst>
            <c:ext xmlns:c16="http://schemas.microsoft.com/office/drawing/2014/chart" uri="{C3380CC4-5D6E-409C-BE32-E72D297353CC}">
              <c16:uniqueId val="{00000002-2347-4B0C-B652-3C8FF61B431A}"/>
            </c:ext>
          </c:extLst>
        </c:ser>
        <c:ser>
          <c:idx val="4"/>
          <c:order val="4"/>
          <c:tx>
            <c:strRef>
              <c:f>'9.'!$J$3:$M$3</c:f>
              <c:strCache>
                <c:ptCount val="1"/>
                <c:pt idx="0">
                  <c:v>Teised valdajad</c:v>
                </c:pt>
              </c:strCache>
            </c:strRef>
          </c:tx>
          <c:spPr>
            <a:gradFill>
              <a:gsLst>
                <a:gs pos="32000">
                  <a:srgbClr val="FFC000">
                    <a:lumMod val="20000"/>
                    <a:lumOff val="80000"/>
                  </a:srgbClr>
                </a:gs>
                <a:gs pos="93000">
                  <a:srgbClr val="F9D979"/>
                </a:gs>
                <a:gs pos="100000">
                  <a:srgbClr val="FFC000"/>
                </a:gs>
                <a:gs pos="100000">
                  <a:sysClr val="window" lastClr="FFFFFF">
                    <a:lumMod val="95000"/>
                  </a:sysClr>
                </a:gs>
              </a:gsLst>
              <a:path path="circle">
                <a:fillToRect l="50000" t="-80000" r="50000" b="180000"/>
              </a:path>
            </a:gradFill>
            <a:ln>
              <a:solidFill>
                <a:srgbClr val="ED7D3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('9.'!$A$13,'9.'!$A$6:$A$12)</c:f>
              <c:strCache>
                <c:ptCount val="8"/>
                <c:pt idx="0">
                  <c:v>Keskmine</c:v>
                </c:pt>
                <c:pt idx="1">
                  <c:v>Mänd</c:v>
                </c:pt>
                <c:pt idx="2">
                  <c:v>Kuusk</c:v>
                </c:pt>
                <c:pt idx="3">
                  <c:v>Kask</c:v>
                </c:pt>
                <c:pt idx="4">
                  <c:v>Haab</c:v>
                </c:pt>
                <c:pt idx="5">
                  <c:v>Sanglepp</c:v>
                </c:pt>
                <c:pt idx="6">
                  <c:v>Hall lepp</c:v>
                </c:pt>
                <c:pt idx="7">
                  <c:v>Teised</c:v>
                </c:pt>
              </c:strCache>
            </c:strRef>
          </c:cat>
          <c:val>
            <c:numRef>
              <c:f>('9.'!$J$13,'9.'!$J$6:$J$12)</c:f>
              <c:numCache>
                <c:formatCode>0</c:formatCode>
                <c:ptCount val="8"/>
                <c:pt idx="0" formatCode="0.0">
                  <c:v>80.228999999999999</c:v>
                </c:pt>
                <c:pt idx="1">
                  <c:v>72.242999999999995</c:v>
                </c:pt>
                <c:pt idx="2">
                  <c:v>74.671000000000006</c:v>
                </c:pt>
                <c:pt idx="3">
                  <c:v>85.221000000000004</c:v>
                </c:pt>
                <c:pt idx="4">
                  <c:v>76.394000000000005</c:v>
                </c:pt>
                <c:pt idx="5">
                  <c:v>87.994</c:v>
                </c:pt>
                <c:pt idx="6">
                  <c:v>89.093999999999994</c:v>
                </c:pt>
                <c:pt idx="7">
                  <c:v>72.41</c:v>
                </c:pt>
              </c:numCache>
            </c:numRef>
          </c:val>
          <c:extLst>
            <c:ext xmlns:c16="http://schemas.microsoft.com/office/drawing/2014/chart" uri="{C3380CC4-5D6E-409C-BE32-E72D297353CC}">
              <c16:uniqueId val="{00000003-2347-4B0C-B652-3C8FF61B431A}"/>
            </c:ext>
          </c:extLst>
        </c:ser>
        <c:dLbls>
          <c:showLegendKey val="0"/>
          <c:showVal val="0"/>
          <c:showCatName val="0"/>
          <c:showSerName val="0"/>
          <c:showPercent val="0"/>
          <c:showBubbleSize val="0"/>
        </c:dLbls>
        <c:gapWidth val="95"/>
        <c:overlap val="-1"/>
        <c:axId val="542079960"/>
        <c:axId val="542081136"/>
      </c:barChart>
      <c:barChart>
        <c:barDir val="col"/>
        <c:grouping val="clustered"/>
        <c:varyColors val="0"/>
        <c:ser>
          <c:idx val="3"/>
          <c:order val="1"/>
          <c:tx>
            <c:strRef>
              <c:f>'9.'!$B$3:$E$3</c:f>
              <c:strCache>
                <c:ptCount val="1"/>
                <c:pt idx="0">
                  <c:v>Kõik  kokku</c:v>
                </c:pt>
              </c:strCache>
            </c:strRef>
          </c:tx>
          <c:spPr>
            <a:solidFill>
              <a:schemeClr val="accent5">
                <a:lumMod val="60000"/>
                <a:lumOff val="40000"/>
              </a:schemeClr>
            </a:solidFill>
            <a:ln w="6350">
              <a:solidFill>
                <a:schemeClr val="accent1"/>
              </a:solidFill>
            </a:ln>
            <a:effectLst/>
          </c:spPr>
          <c:invertIfNegative val="0"/>
          <c:dLbls>
            <c:dLbl>
              <c:idx val="2"/>
              <c:layout>
                <c:manualLayout>
                  <c:x val="0"/>
                  <c:y val="0.107910982958116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47-4B0C-B652-3C8FF61B43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f>
            </c:multiLvlStrRef>
          </c:cat>
          <c:val>
            <c:numRef>
              <c:f>('9.'!$D$13,'9.'!$D$6:$D$12)</c:f>
              <c:numCache>
                <c:formatCode>0.0</c:formatCode>
                <c:ptCount val="8"/>
                <c:pt idx="0">
                  <c:v>24.169</c:v>
                </c:pt>
                <c:pt idx="1">
                  <c:v>25.457000000000001</c:v>
                </c:pt>
                <c:pt idx="2">
                  <c:v>24.661999999999999</c:v>
                </c:pt>
                <c:pt idx="3">
                  <c:v>22.350999999999999</c:v>
                </c:pt>
                <c:pt idx="4">
                  <c:v>25.916</c:v>
                </c:pt>
                <c:pt idx="5">
                  <c:v>26.847000000000001</c:v>
                </c:pt>
                <c:pt idx="6">
                  <c:v>23.033000000000001</c:v>
                </c:pt>
                <c:pt idx="7">
                  <c:v>18.670999999999999</c:v>
                </c:pt>
              </c:numCache>
            </c:numRef>
          </c:val>
          <c:extLst>
            <c:ext xmlns:c16="http://schemas.microsoft.com/office/drawing/2014/chart" uri="{C3380CC4-5D6E-409C-BE32-E72D297353CC}">
              <c16:uniqueId val="{00000005-2347-4B0C-B652-3C8FF61B431A}"/>
            </c:ext>
          </c:extLst>
        </c:ser>
        <c:ser>
          <c:idx val="2"/>
          <c:order val="3"/>
          <c:tx>
            <c:strRef>
              <c:f>'9.'!$F$3:$I$3</c:f>
              <c:strCache>
                <c:ptCount val="1"/>
                <c:pt idx="0">
                  <c:v>Riigimetskonnad</c:v>
                </c:pt>
              </c:strCache>
            </c:strRef>
          </c:tx>
          <c:spPr>
            <a:solidFill>
              <a:srgbClr val="70AD47">
                <a:lumMod val="60000"/>
                <a:lumOff val="40000"/>
              </a:srgbClr>
            </a:solidFill>
            <a:ln>
              <a:solidFill>
                <a:srgbClr val="70AD47"/>
              </a:solidFill>
            </a:ln>
            <a:effectLst/>
          </c:spPr>
          <c:invertIfNegative val="0"/>
          <c:dLbls>
            <c:dLbl>
              <c:idx val="0"/>
              <c:layout>
                <c:manualLayout>
                  <c:x val="0"/>
                  <c:y val="0.180635112918577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347-4B0C-B652-3C8FF61B431A}"/>
                </c:ext>
              </c:extLst>
            </c:dLbl>
            <c:dLbl>
              <c:idx val="1"/>
              <c:layout>
                <c:manualLayout>
                  <c:x val="0"/>
                  <c:y val="0.1708671031505677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347-4B0C-B652-3C8FF61B431A}"/>
                </c:ext>
              </c:extLst>
            </c:dLbl>
            <c:dLbl>
              <c:idx val="2"/>
              <c:layout>
                <c:manualLayout>
                  <c:x val="0"/>
                  <c:y val="0.1952871275705921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347-4B0C-B652-3C8FF61B431A}"/>
                </c:ext>
              </c:extLst>
            </c:dLbl>
            <c:dLbl>
              <c:idx val="3"/>
              <c:layout>
                <c:manualLayout>
                  <c:x val="0"/>
                  <c:y val="0.1708671031505677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347-4B0C-B652-3C8FF61B431A}"/>
                </c:ext>
              </c:extLst>
            </c:dLbl>
            <c:dLbl>
              <c:idx val="4"/>
              <c:layout>
                <c:manualLayout>
                  <c:x val="0"/>
                  <c:y val="0.2001711324545970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347-4B0C-B652-3C8FF61B431A}"/>
                </c:ext>
              </c:extLst>
            </c:dLbl>
            <c:dLbl>
              <c:idx val="5"/>
              <c:layout>
                <c:manualLayout>
                  <c:x val="1.5558148580318942E-3"/>
                  <c:y val="0.2001711324545970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outEnd"/>
              <c:showLegendKey val="0"/>
              <c:showVal val="1"/>
              <c:showCatName val="0"/>
              <c:showSerName val="0"/>
              <c:showPercent val="0"/>
              <c:showBubbleSize val="0"/>
              <c:extLst>
                <c:ext xmlns:c15="http://schemas.microsoft.com/office/drawing/2012/chart" uri="{CE6537A1-D6FC-4f65-9D91-7224C49458BB}">
                  <c15:layout>
                    <c:manualLayout>
                      <c:w val="3.415013613380008E-2"/>
                      <c:h val="7.3187005470470037E-2"/>
                    </c:manualLayout>
                  </c15:layout>
                </c:ext>
                <c:ext xmlns:c16="http://schemas.microsoft.com/office/drawing/2014/chart" uri="{C3380CC4-5D6E-409C-BE32-E72D297353CC}">
                  <c16:uniqueId val="{0000000B-2347-4B0C-B652-3C8FF61B431A}"/>
                </c:ext>
              </c:extLst>
            </c:dLbl>
            <c:dLbl>
              <c:idx val="6"/>
              <c:layout>
                <c:manualLayout>
                  <c:x val="0"/>
                  <c:y val="0.1659830982665628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347-4B0C-B652-3C8FF61B431A}"/>
                </c:ext>
              </c:extLst>
            </c:dLbl>
            <c:dLbl>
              <c:idx val="7"/>
              <c:layout>
                <c:manualLayout>
                  <c:x val="4.7619047619047623E-3"/>
                  <c:y val="0.1448552626573851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347-4B0C-B652-3C8FF61B43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f>
            </c:multiLvlStrRef>
          </c:cat>
          <c:val>
            <c:numRef>
              <c:f>('9.'!$H$13,'9.'!$H$6:$H$12)</c:f>
              <c:numCache>
                <c:formatCode>0.0</c:formatCode>
                <c:ptCount val="8"/>
                <c:pt idx="0">
                  <c:v>25.131</c:v>
                </c:pt>
                <c:pt idx="1">
                  <c:v>26.032</c:v>
                </c:pt>
                <c:pt idx="2">
                  <c:v>24.824000000000002</c:v>
                </c:pt>
                <c:pt idx="3">
                  <c:v>23.382000000000001</c:v>
                </c:pt>
                <c:pt idx="4">
                  <c:v>28.25</c:v>
                </c:pt>
                <c:pt idx="5">
                  <c:v>27.382000000000001</c:v>
                </c:pt>
                <c:pt idx="6">
                  <c:v>23.504000000000001</c:v>
                </c:pt>
                <c:pt idx="7">
                  <c:v>17.404</c:v>
                </c:pt>
              </c:numCache>
            </c:numRef>
          </c:val>
          <c:extLst>
            <c:ext xmlns:c16="http://schemas.microsoft.com/office/drawing/2014/chart" uri="{C3380CC4-5D6E-409C-BE32-E72D297353CC}">
              <c16:uniqueId val="{0000000E-2347-4B0C-B652-3C8FF61B431A}"/>
            </c:ext>
          </c:extLst>
        </c:ser>
        <c:ser>
          <c:idx val="5"/>
          <c:order val="5"/>
          <c:tx>
            <c:strRef>
              <c:f>'9.'!$J$3:$M$3</c:f>
              <c:strCache>
                <c:ptCount val="1"/>
                <c:pt idx="0">
                  <c:v>Teised valdajad</c:v>
                </c:pt>
              </c:strCache>
            </c:strRef>
          </c:tx>
          <c:spPr>
            <a:solidFill>
              <a:srgbClr val="FFC000"/>
            </a:solidFill>
            <a:ln>
              <a:solidFill>
                <a:srgbClr val="ED7D3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f>
            </c:multiLvlStrRef>
          </c:cat>
          <c:val>
            <c:numRef>
              <c:f>('9.'!$L$13,'9.'!$L$6:$L$12)</c:f>
              <c:numCache>
                <c:formatCode>0.0</c:formatCode>
                <c:ptCount val="8"/>
                <c:pt idx="0">
                  <c:v>23.199000000000002</c:v>
                </c:pt>
                <c:pt idx="1">
                  <c:v>24.44</c:v>
                </c:pt>
                <c:pt idx="2">
                  <c:v>24.462</c:v>
                </c:pt>
                <c:pt idx="3">
                  <c:v>21.536999999999999</c:v>
                </c:pt>
                <c:pt idx="4">
                  <c:v>24.023</c:v>
                </c:pt>
                <c:pt idx="5">
                  <c:v>26.404</c:v>
                </c:pt>
                <c:pt idx="6">
                  <c:v>22.934000000000001</c:v>
                </c:pt>
                <c:pt idx="7">
                  <c:v>19.004000000000001</c:v>
                </c:pt>
              </c:numCache>
            </c:numRef>
          </c:val>
          <c:extLst>
            <c:ext xmlns:c16="http://schemas.microsoft.com/office/drawing/2014/chart" uri="{C3380CC4-5D6E-409C-BE32-E72D297353CC}">
              <c16:uniqueId val="{0000000F-2347-4B0C-B652-3C8FF61B431A}"/>
            </c:ext>
          </c:extLst>
        </c:ser>
        <c:dLbls>
          <c:showLegendKey val="0"/>
          <c:showVal val="0"/>
          <c:showCatName val="0"/>
          <c:showSerName val="0"/>
          <c:showPercent val="0"/>
          <c:showBubbleSize val="0"/>
        </c:dLbls>
        <c:gapWidth val="95"/>
        <c:overlap val="-1"/>
        <c:axId val="542081528"/>
        <c:axId val="542080744"/>
      </c:barChart>
      <c:catAx>
        <c:axId val="542079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542081136"/>
        <c:crosses val="autoZero"/>
        <c:auto val="1"/>
        <c:lblAlgn val="ctr"/>
        <c:lblOffset val="100"/>
        <c:noMultiLvlLbl val="0"/>
      </c:catAx>
      <c:valAx>
        <c:axId val="5420811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crossAx val="542079960"/>
        <c:crosses val="autoZero"/>
        <c:crossBetween val="between"/>
      </c:valAx>
      <c:valAx>
        <c:axId val="542080744"/>
        <c:scaling>
          <c:orientation val="minMax"/>
          <c:max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crossAx val="542081528"/>
        <c:crosses val="max"/>
        <c:crossBetween val="between"/>
      </c:valAx>
      <c:catAx>
        <c:axId val="542081528"/>
        <c:scaling>
          <c:orientation val="minMax"/>
        </c:scaling>
        <c:delete val="1"/>
        <c:axPos val="b"/>
        <c:numFmt formatCode="General" sourceLinked="1"/>
        <c:majorTickMark val="out"/>
        <c:minorTickMark val="none"/>
        <c:tickLblPos val="nextTo"/>
        <c:crossAx val="542080744"/>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ayout>
        <c:manualLayout>
          <c:xMode val="edge"/>
          <c:yMode val="edge"/>
          <c:x val="0.32201796620388579"/>
          <c:y val="0.9107137308700235"/>
          <c:w val="0.35596406759222848"/>
          <c:h val="8.42912660995437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gradFill>
      <a:gsLst>
        <a:gs pos="0">
          <a:schemeClr val="accent6">
            <a:lumMod val="0"/>
            <a:lumOff val="100000"/>
          </a:schemeClr>
        </a:gs>
        <a:gs pos="35000">
          <a:schemeClr val="accent6">
            <a:lumMod val="0"/>
            <a:lumOff val="100000"/>
          </a:schemeClr>
        </a:gs>
        <a:gs pos="100000">
          <a:schemeClr val="bg1">
            <a:lumMod val="95000"/>
          </a:schemeClr>
        </a:gs>
      </a:gsLst>
      <a:path path="circle">
        <a:fillToRect l="50000" t="-80000" r="50000" b="180000"/>
      </a:path>
    </a:gradFill>
    <a:ln w="9525" cap="flat" cmpd="sng" algn="ctr">
      <a:noFill/>
      <a:round/>
    </a:ln>
    <a:effectLst>
      <a:outerShdw blurRad="50800" dist="50800" dir="5400000" algn="ctr" rotWithShape="0">
        <a:schemeClr val="bg1">
          <a:lumMod val="95000"/>
        </a:schemeClr>
      </a:outerShdw>
    </a:effectLst>
  </c:spPr>
  <c:txPr>
    <a:bodyPr/>
    <a:lstStyle/>
    <a:p>
      <a:pPr>
        <a:defRPr/>
      </a:pPr>
      <a:endParaRPr lang="et-EE"/>
    </a:p>
  </c:txPr>
  <c:printSettings>
    <c:headerFooter/>
    <c:pageMargins b="0.75" l="0.7" r="0.7" t="0.75" header="0.3" footer="0.3"/>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45658779511131E-2"/>
          <c:y val="3.1749595130395936E-2"/>
          <c:w val="0.94305756301010335"/>
          <c:h val="0.86464101561772866"/>
        </c:manualLayout>
      </c:layout>
      <c:barChart>
        <c:barDir val="col"/>
        <c:grouping val="clustered"/>
        <c:varyColors val="0"/>
        <c:ser>
          <c:idx val="0"/>
          <c:order val="0"/>
          <c:tx>
            <c:strRef>
              <c:f>'10.'!$D$3:$E$3</c:f>
              <c:strCache>
                <c:ptCount val="1"/>
                <c:pt idx="0">
                  <c:v>Riigimetskonnad</c:v>
                </c:pt>
              </c:strCache>
            </c:strRef>
          </c:tx>
          <c:spPr>
            <a:gradFill flip="none" rotWithShape="1">
              <a:gsLst>
                <a:gs pos="70000">
                  <a:schemeClr val="tx2">
                    <a:lumMod val="40000"/>
                    <a:lumOff val="60000"/>
                  </a:schemeClr>
                </a:gs>
                <a:gs pos="0">
                  <a:schemeClr val="tx2">
                    <a:lumMod val="60000"/>
                    <a:lumOff val="40000"/>
                  </a:schemeClr>
                </a:gs>
                <a:gs pos="100000">
                  <a:schemeClr val="bg1"/>
                </a:gs>
              </a:gsLst>
              <a:path path="circle">
                <a:fillToRect l="50000" t="-80000" r="50000" b="180000"/>
              </a:path>
              <a:tileRect/>
            </a:gradFill>
            <a:ln>
              <a:solidFill>
                <a:srgbClr val="002060"/>
              </a:solidFill>
            </a:ln>
            <a:effectLst/>
          </c:spPr>
          <c:invertIfNegative val="0"/>
          <c:dLbls>
            <c:dLbl>
              <c:idx val="4"/>
              <c:layout>
                <c:manualLayout>
                  <c:x val="0"/>
                  <c:y val="1.4492753623188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4F-4352-86F2-6BCF5140E4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('10.'!$A$13,'10.'!$A$6:$A$12)</c:f>
              <c:strCache>
                <c:ptCount val="8"/>
                <c:pt idx="0">
                  <c:v>Keskmine</c:v>
                </c:pt>
                <c:pt idx="1">
                  <c:v>Mänd</c:v>
                </c:pt>
                <c:pt idx="2">
                  <c:v>Kuusk</c:v>
                </c:pt>
                <c:pt idx="3">
                  <c:v>Kask</c:v>
                </c:pt>
                <c:pt idx="4">
                  <c:v>Haab</c:v>
                </c:pt>
                <c:pt idx="5">
                  <c:v>Sanglepp</c:v>
                </c:pt>
                <c:pt idx="6">
                  <c:v>Hall lepp</c:v>
                </c:pt>
                <c:pt idx="7">
                  <c:v>Teised</c:v>
                </c:pt>
              </c:strCache>
            </c:strRef>
          </c:cat>
          <c:val>
            <c:numRef>
              <c:f>('10.'!$D$13,'10.'!$D$6:$D$12)</c:f>
              <c:numCache>
                <c:formatCode>0</c:formatCode>
                <c:ptCount val="8"/>
                <c:pt idx="0">
                  <c:v>232.268</c:v>
                </c:pt>
                <c:pt idx="1">
                  <c:v>238.67599999999999</c:v>
                </c:pt>
                <c:pt idx="2">
                  <c:v>235.91200000000001</c:v>
                </c:pt>
                <c:pt idx="3">
                  <c:v>203.858</c:v>
                </c:pt>
                <c:pt idx="4">
                  <c:v>347.54599999999999</c:v>
                </c:pt>
                <c:pt idx="5">
                  <c:v>241.47900000000001</c:v>
                </c:pt>
                <c:pt idx="6">
                  <c:v>187.398</c:v>
                </c:pt>
                <c:pt idx="7">
                  <c:v>187.8</c:v>
                </c:pt>
              </c:numCache>
            </c:numRef>
          </c:val>
          <c:extLst>
            <c:ext xmlns:c16="http://schemas.microsoft.com/office/drawing/2014/chart" uri="{C3380CC4-5D6E-409C-BE32-E72D297353CC}">
              <c16:uniqueId val="{00000001-B74F-4352-86F2-6BCF5140E415}"/>
            </c:ext>
          </c:extLst>
        </c:ser>
        <c:ser>
          <c:idx val="1"/>
          <c:order val="1"/>
          <c:tx>
            <c:strRef>
              <c:f>'10.'!$F$3:$G$3</c:f>
              <c:strCache>
                <c:ptCount val="1"/>
                <c:pt idx="0">
                  <c:v>Teised valdajad</c:v>
                </c:pt>
              </c:strCache>
            </c:strRef>
          </c:tx>
          <c:spPr>
            <a:gradFill>
              <a:gsLst>
                <a:gs pos="70000">
                  <a:schemeClr val="accent6">
                    <a:lumMod val="60000"/>
                    <a:lumOff val="40000"/>
                  </a:schemeClr>
                </a:gs>
                <a:gs pos="0">
                  <a:schemeClr val="accent6">
                    <a:lumMod val="75000"/>
                  </a:schemeClr>
                </a:gs>
                <a:gs pos="100000">
                  <a:schemeClr val="bg1"/>
                </a:gs>
              </a:gsLst>
              <a:path path="circle">
                <a:fillToRect l="50000" t="-80000" r="50000" b="180000"/>
              </a:path>
            </a:gra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('10.'!$A$13,'10.'!$A$6:$A$12)</c:f>
              <c:strCache>
                <c:ptCount val="8"/>
                <c:pt idx="0">
                  <c:v>Keskmine</c:v>
                </c:pt>
                <c:pt idx="1">
                  <c:v>Mänd</c:v>
                </c:pt>
                <c:pt idx="2">
                  <c:v>Kuusk</c:v>
                </c:pt>
                <c:pt idx="3">
                  <c:v>Kask</c:v>
                </c:pt>
                <c:pt idx="4">
                  <c:v>Haab</c:v>
                </c:pt>
                <c:pt idx="5">
                  <c:v>Sanglepp</c:v>
                </c:pt>
                <c:pt idx="6">
                  <c:v>Hall lepp</c:v>
                </c:pt>
                <c:pt idx="7">
                  <c:v>Teised</c:v>
                </c:pt>
              </c:strCache>
            </c:strRef>
          </c:cat>
          <c:val>
            <c:numRef>
              <c:f>('10.'!$F$13,'10.'!$F$6:$F$12)</c:f>
              <c:numCache>
                <c:formatCode>0</c:formatCode>
                <c:ptCount val="8"/>
                <c:pt idx="0">
                  <c:v>197.667</c:v>
                </c:pt>
                <c:pt idx="1">
                  <c:v>248.71199999999999</c:v>
                </c:pt>
                <c:pt idx="2">
                  <c:v>233.096</c:v>
                </c:pt>
                <c:pt idx="3">
                  <c:v>176.68199999999999</c:v>
                </c:pt>
                <c:pt idx="4">
                  <c:v>202.68</c:v>
                </c:pt>
                <c:pt idx="5">
                  <c:v>199.41800000000001</c:v>
                </c:pt>
                <c:pt idx="6">
                  <c:v>142.16</c:v>
                </c:pt>
                <c:pt idx="7">
                  <c:v>180.95500000000001</c:v>
                </c:pt>
              </c:numCache>
            </c:numRef>
          </c:val>
          <c:extLst>
            <c:ext xmlns:c16="http://schemas.microsoft.com/office/drawing/2014/chart" uri="{C3380CC4-5D6E-409C-BE32-E72D297353CC}">
              <c16:uniqueId val="{00000002-B74F-4352-86F2-6BCF5140E415}"/>
            </c:ext>
          </c:extLst>
        </c:ser>
        <c:dLbls>
          <c:showLegendKey val="0"/>
          <c:showVal val="0"/>
          <c:showCatName val="0"/>
          <c:showSerName val="0"/>
          <c:showPercent val="0"/>
          <c:showBubbleSize val="0"/>
        </c:dLbls>
        <c:gapWidth val="219"/>
        <c:overlap val="-27"/>
        <c:axId val="685248112"/>
        <c:axId val="685253992"/>
      </c:barChart>
      <c:catAx>
        <c:axId val="68524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685253992"/>
        <c:crosses val="autoZero"/>
        <c:auto val="1"/>
        <c:lblAlgn val="ctr"/>
        <c:lblOffset val="100"/>
        <c:noMultiLvlLbl val="0"/>
      </c:catAx>
      <c:valAx>
        <c:axId val="685253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685248112"/>
        <c:crosses val="autoZero"/>
        <c:crossBetween val="between"/>
      </c:valAx>
      <c:spPr>
        <a:noFill/>
        <a:ln>
          <a:noFill/>
        </a:ln>
        <a:effectLst/>
      </c:spPr>
    </c:plotArea>
    <c:legend>
      <c:legendPos val="r"/>
      <c:layout>
        <c:manualLayout>
          <c:xMode val="edge"/>
          <c:yMode val="edge"/>
          <c:x val="0.8147970337661663"/>
          <c:y val="5.6133712452610091E-2"/>
          <c:w val="0.16669012742439862"/>
          <c:h val="0.1842948356383818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gradFill>
      <a:gsLst>
        <a:gs pos="75000">
          <a:schemeClr val="accent3">
            <a:lumMod val="20000"/>
            <a:lumOff val="80000"/>
          </a:schemeClr>
        </a:gs>
        <a:gs pos="0">
          <a:schemeClr val="bg1"/>
        </a:gs>
        <a:gs pos="100000">
          <a:schemeClr val="accent3">
            <a:lumMod val="60000"/>
            <a:lumOff val="40000"/>
          </a:schemeClr>
        </a:gs>
      </a:gsLst>
      <a:path path="circle">
        <a:fillToRect l="50000" t="-80000" r="50000" b="180000"/>
      </a:path>
    </a:gradFill>
    <a:ln w="9525" cap="flat" cmpd="sng" algn="ctr">
      <a:noFill/>
      <a:round/>
    </a:ln>
    <a:effectLst/>
  </c:spPr>
  <c:txPr>
    <a:bodyPr/>
    <a:lstStyle/>
    <a:p>
      <a:pPr>
        <a:defRPr/>
      </a:pPr>
      <a:endParaRPr lang="et-EE"/>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b="1"/>
              <a:t>Metsamaa tagavara juurdekasv enamuspuuliigiti</a:t>
            </a:r>
          </a:p>
        </c:rich>
      </c:tx>
      <c:layout>
        <c:manualLayout>
          <c:xMode val="edge"/>
          <c:yMode val="edge"/>
          <c:x val="0.21393985502849486"/>
          <c:y val="3.2973816323293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156284972783904"/>
          <c:y val="0.11090583431159355"/>
          <c:w val="0.86839780024949764"/>
          <c:h val="0.81014036590397021"/>
        </c:manualLayout>
      </c:layout>
      <c:bar3DChart>
        <c:barDir val="col"/>
        <c:grouping val="stacked"/>
        <c:varyColors val="0"/>
        <c:ser>
          <c:idx val="0"/>
          <c:order val="0"/>
          <c:tx>
            <c:strRef>
              <c:f>'11.'!$F$3:$I$3</c:f>
              <c:strCache>
                <c:ptCount val="1"/>
                <c:pt idx="0">
                  <c:v>Riigimetskonnad</c:v>
                </c:pt>
              </c:strCache>
            </c:strRef>
          </c:tx>
          <c:spPr>
            <a:solidFill>
              <a:schemeClr val="accent1">
                <a:lumMod val="40000"/>
                <a:lumOff val="60000"/>
              </a:schemeClr>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'11.'!$A$6:$A$12</c:f>
              <c:strCache>
                <c:ptCount val="7"/>
                <c:pt idx="0">
                  <c:v>Mänd</c:v>
                </c:pt>
                <c:pt idx="1">
                  <c:v>Kuusk</c:v>
                </c:pt>
                <c:pt idx="2">
                  <c:v>Kask</c:v>
                </c:pt>
                <c:pt idx="3">
                  <c:v>Haab</c:v>
                </c:pt>
                <c:pt idx="4">
                  <c:v>Sanglepp</c:v>
                </c:pt>
                <c:pt idx="5">
                  <c:v>Hall lepp</c:v>
                </c:pt>
                <c:pt idx="6">
                  <c:v>Teised</c:v>
                </c:pt>
              </c:strCache>
            </c:strRef>
          </c:cat>
          <c:val>
            <c:numRef>
              <c:f>'11.'!$F$6:$F$12</c:f>
              <c:numCache>
                <c:formatCode>#\ ##0.0</c:formatCode>
                <c:ptCount val="7"/>
                <c:pt idx="0">
                  <c:v>2554.1550000000002</c:v>
                </c:pt>
                <c:pt idx="1">
                  <c:v>1844.3610000000001</c:v>
                </c:pt>
                <c:pt idx="2">
                  <c:v>1765.684</c:v>
                </c:pt>
                <c:pt idx="3">
                  <c:v>589.33100000000002</c:v>
                </c:pt>
                <c:pt idx="4">
                  <c:v>284.61900000000003</c:v>
                </c:pt>
                <c:pt idx="5">
                  <c:v>219.17500000000001</c:v>
                </c:pt>
                <c:pt idx="6">
                  <c:v>36.509</c:v>
                </c:pt>
              </c:numCache>
            </c:numRef>
          </c:val>
          <c:extLst>
            <c:ext xmlns:c16="http://schemas.microsoft.com/office/drawing/2014/chart" uri="{C3380CC4-5D6E-409C-BE32-E72D297353CC}">
              <c16:uniqueId val="{00000000-D0DE-4660-85F7-00F98CED341A}"/>
            </c:ext>
          </c:extLst>
        </c:ser>
        <c:ser>
          <c:idx val="1"/>
          <c:order val="1"/>
          <c:tx>
            <c:strRef>
              <c:f>'11.'!$J$3:$M$3</c:f>
              <c:strCache>
                <c:ptCount val="1"/>
                <c:pt idx="0">
                  <c:v>Teised valdajad</c:v>
                </c:pt>
              </c:strCache>
            </c:strRef>
          </c:tx>
          <c:spPr>
            <a:solidFill>
              <a:schemeClr val="accent6">
                <a:lumMod val="40000"/>
                <a:lumOff val="60000"/>
              </a:schemeClr>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'11.'!$A$6:$A$12</c:f>
              <c:strCache>
                <c:ptCount val="7"/>
                <c:pt idx="0">
                  <c:v>Mänd</c:v>
                </c:pt>
                <c:pt idx="1">
                  <c:v>Kuusk</c:v>
                </c:pt>
                <c:pt idx="2">
                  <c:v>Kask</c:v>
                </c:pt>
                <c:pt idx="3">
                  <c:v>Haab</c:v>
                </c:pt>
                <c:pt idx="4">
                  <c:v>Sanglepp</c:v>
                </c:pt>
                <c:pt idx="5">
                  <c:v>Hall lepp</c:v>
                </c:pt>
                <c:pt idx="6">
                  <c:v>Teised</c:v>
                </c:pt>
              </c:strCache>
            </c:strRef>
          </c:cat>
          <c:val>
            <c:numRef>
              <c:f>'11.'!$J$6:$J$12</c:f>
              <c:numCache>
                <c:formatCode>#\ ##0.0</c:formatCode>
                <c:ptCount val="7"/>
                <c:pt idx="0">
                  <c:v>1613.9659999999999</c:v>
                </c:pt>
                <c:pt idx="1">
                  <c:v>1573.2919999999999</c:v>
                </c:pt>
                <c:pt idx="2">
                  <c:v>2394.6660000000002</c:v>
                </c:pt>
                <c:pt idx="3">
                  <c:v>823.42399999999998</c:v>
                </c:pt>
                <c:pt idx="4">
                  <c:v>404.70400000000001</c:v>
                </c:pt>
                <c:pt idx="5">
                  <c:v>1225.8530000000001</c:v>
                </c:pt>
                <c:pt idx="6">
                  <c:v>155.655</c:v>
                </c:pt>
              </c:numCache>
            </c:numRef>
          </c:val>
          <c:extLst>
            <c:ext xmlns:c16="http://schemas.microsoft.com/office/drawing/2014/chart" uri="{C3380CC4-5D6E-409C-BE32-E72D297353CC}">
              <c16:uniqueId val="{00000001-D0DE-4660-85F7-00F98CED341A}"/>
            </c:ext>
          </c:extLst>
        </c:ser>
        <c:dLbls>
          <c:showLegendKey val="0"/>
          <c:showVal val="0"/>
          <c:showCatName val="0"/>
          <c:showSerName val="0"/>
          <c:showPercent val="0"/>
          <c:showBubbleSize val="0"/>
        </c:dLbls>
        <c:gapWidth val="150"/>
        <c:shape val="box"/>
        <c:axId val="685251640"/>
        <c:axId val="685248896"/>
        <c:axId val="0"/>
      </c:bar3DChart>
      <c:catAx>
        <c:axId val="685251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685248896"/>
        <c:crossesAt val="0"/>
        <c:auto val="1"/>
        <c:lblAlgn val="ctr"/>
        <c:lblOffset val="100"/>
        <c:noMultiLvlLbl val="0"/>
      </c:catAx>
      <c:valAx>
        <c:axId val="685248896"/>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crossAx val="685251640"/>
        <c:crosses val="autoZero"/>
        <c:crossBetween val="between"/>
      </c:valAx>
      <c:spPr>
        <a:noFill/>
        <a:ln>
          <a:noFill/>
        </a:ln>
        <a:effectLst/>
      </c:spPr>
    </c:plotArea>
    <c:legend>
      <c:legendPos val="r"/>
      <c:layout>
        <c:manualLayout>
          <c:xMode val="edge"/>
          <c:yMode val="edge"/>
          <c:x val="0.77026630458762702"/>
          <c:y val="0.13379504443634424"/>
          <c:w val="0.17471586556010604"/>
          <c:h val="0.1224795651026976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7">
  <a:schemeClr val="accent4"/>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 id="17">
  <a:schemeClr val="accent4"/>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111126</xdr:colOff>
      <xdr:row>0</xdr:row>
      <xdr:rowOff>132715</xdr:rowOff>
    </xdr:from>
    <xdr:to>
      <xdr:col>21</xdr:col>
      <xdr:colOff>698501</xdr:colOff>
      <xdr:row>22</xdr:row>
      <xdr:rowOff>158750</xdr:rowOff>
    </xdr:to>
    <xdr:graphicFrame macro="">
      <xdr:nvGraphicFramePr>
        <xdr:cNvPr id="2" name="Diagramm 1">
          <a:extLst>
            <a:ext uri="{FF2B5EF4-FFF2-40B4-BE49-F238E27FC236}">
              <a16:creationId xmlns:a16="http://schemas.microsoft.com/office/drawing/2014/main" id="{AC4E5BE5-E059-429F-AC8C-0E89958BDA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222250</xdr:colOff>
      <xdr:row>0</xdr:row>
      <xdr:rowOff>174625</xdr:rowOff>
    </xdr:from>
    <xdr:to>
      <xdr:col>22</xdr:col>
      <xdr:colOff>553720</xdr:colOff>
      <xdr:row>13</xdr:row>
      <xdr:rowOff>81599</xdr:rowOff>
    </xdr:to>
    <xdr:graphicFrame macro="">
      <xdr:nvGraphicFramePr>
        <xdr:cNvPr id="2" name="Diagramm 1">
          <a:extLst>
            <a:ext uri="{FF2B5EF4-FFF2-40B4-BE49-F238E27FC236}">
              <a16:creationId xmlns:a16="http://schemas.microsoft.com/office/drawing/2014/main" id="{5F569EFB-56C6-4A60-A099-BE6FD59F8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0.02191</cdr:x>
      <cdr:y>0.0538</cdr:y>
    </cdr:from>
    <cdr:to>
      <cdr:x>0.10851</cdr:x>
      <cdr:y>0.14079</cdr:y>
    </cdr:to>
    <cdr:sp macro="" textlink="">
      <cdr:nvSpPr>
        <cdr:cNvPr id="3" name="TextBox 2"/>
        <cdr:cNvSpPr txBox="1"/>
      </cdr:nvSpPr>
      <cdr:spPr>
        <a:xfrm xmlns:a="http://schemas.openxmlformats.org/drawingml/2006/main">
          <a:off x="136525" y="223840"/>
          <a:ext cx="539751" cy="3619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t-EE" sz="1000" baseline="0"/>
            <a:t>tuh.tm</a:t>
          </a:r>
        </a:p>
        <a:p xmlns:a="http://schemas.openxmlformats.org/drawingml/2006/main">
          <a:pPr algn="ctr"/>
          <a:r>
            <a:rPr lang="et-EE" sz="1000" baseline="0"/>
            <a:t>aastas</a:t>
          </a:r>
          <a:endParaRPr lang="et-EE" sz="10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127000</xdr:colOff>
      <xdr:row>13</xdr:row>
      <xdr:rowOff>127000</xdr:rowOff>
    </xdr:from>
    <xdr:to>
      <xdr:col>24</xdr:col>
      <xdr:colOff>212724</xdr:colOff>
      <xdr:row>13</xdr:row>
      <xdr:rowOff>3474085</xdr:rowOff>
    </xdr:to>
    <xdr:graphicFrame macro="">
      <xdr:nvGraphicFramePr>
        <xdr:cNvPr id="2" name="Diagramm 1">
          <a:extLst>
            <a:ext uri="{FF2B5EF4-FFF2-40B4-BE49-F238E27FC236}">
              <a16:creationId xmlns:a16="http://schemas.microsoft.com/office/drawing/2014/main" id="{6E23FFF7-02BF-45C1-BFF8-D62DBF828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0.00201</cdr:x>
      <cdr:y>0.01687</cdr:y>
    </cdr:from>
    <cdr:to>
      <cdr:x>0.06902</cdr:x>
      <cdr:y>0.097</cdr:y>
    </cdr:to>
    <cdr:sp macro="" textlink="">
      <cdr:nvSpPr>
        <cdr:cNvPr id="4" name="TextBox 1"/>
        <cdr:cNvSpPr txBox="1"/>
      </cdr:nvSpPr>
      <cdr:spPr>
        <a:xfrm xmlns:a="http://schemas.openxmlformats.org/drawingml/2006/main">
          <a:off x="18754" y="48882"/>
          <a:ext cx="624313" cy="2321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t-EE" sz="1100" baseline="0"/>
            <a:t>tuh. ha</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31750</xdr:colOff>
      <xdr:row>42</xdr:row>
      <xdr:rowOff>120650</xdr:rowOff>
    </xdr:from>
    <xdr:to>
      <xdr:col>12</xdr:col>
      <xdr:colOff>15875</xdr:colOff>
      <xdr:row>77</xdr:row>
      <xdr:rowOff>66675</xdr:rowOff>
    </xdr:to>
    <xdr:graphicFrame macro="">
      <xdr:nvGraphicFramePr>
        <xdr:cNvPr id="2" name="Diagramm 1">
          <a:extLst>
            <a:ext uri="{FF2B5EF4-FFF2-40B4-BE49-F238E27FC236}">
              <a16:creationId xmlns:a16="http://schemas.microsoft.com/office/drawing/2014/main" id="{AFFDAEBB-B705-4DB4-9E55-ED367E17CC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200025</xdr:colOff>
      <xdr:row>42</xdr:row>
      <xdr:rowOff>158749</xdr:rowOff>
    </xdr:from>
    <xdr:to>
      <xdr:col>24</xdr:col>
      <xdr:colOff>571500</xdr:colOff>
      <xdr:row>77</xdr:row>
      <xdr:rowOff>104774</xdr:rowOff>
    </xdr:to>
    <xdr:graphicFrame macro="">
      <xdr:nvGraphicFramePr>
        <xdr:cNvPr id="3" name="Diagramm 2">
          <a:extLst>
            <a:ext uri="{FF2B5EF4-FFF2-40B4-BE49-F238E27FC236}">
              <a16:creationId xmlns:a16="http://schemas.microsoft.com/office/drawing/2014/main" id="{0590263F-168E-488F-8485-A8BD5B1C3A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0.04342</cdr:y>
    </cdr:from>
    <cdr:to>
      <cdr:x>0.0788</cdr:x>
      <cdr:y>0.12644</cdr:y>
    </cdr:to>
    <cdr:sp macro="" textlink="">
      <cdr:nvSpPr>
        <cdr:cNvPr id="2" name="TextBox 1"/>
        <cdr:cNvSpPr txBox="1"/>
      </cdr:nvSpPr>
      <cdr:spPr>
        <a:xfrm xmlns:a="http://schemas.openxmlformats.org/drawingml/2006/main">
          <a:off x="0" y="181269"/>
          <a:ext cx="655498" cy="34661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t-EE" sz="1100" baseline="0"/>
            <a:t>tuh. ha</a:t>
          </a:r>
        </a:p>
      </cdr:txBody>
    </cdr:sp>
  </cdr:relSizeAnchor>
</c:userShapes>
</file>

<file path=xl/drawings/drawing16.xml><?xml version="1.0" encoding="utf-8"?>
<c:userShapes xmlns:c="http://schemas.openxmlformats.org/drawingml/2006/chart">
  <cdr:relSizeAnchor xmlns:cdr="http://schemas.openxmlformats.org/drawingml/2006/chartDrawing">
    <cdr:from>
      <cdr:x>0.0081</cdr:x>
      <cdr:y>0.01746</cdr:y>
    </cdr:from>
    <cdr:to>
      <cdr:x>0.08355</cdr:x>
      <cdr:y>0.08728</cdr:y>
    </cdr:to>
    <cdr:sp macro="" textlink="">
      <cdr:nvSpPr>
        <cdr:cNvPr id="2" name="TextBox 1"/>
        <cdr:cNvSpPr txBox="1"/>
      </cdr:nvSpPr>
      <cdr:spPr>
        <a:xfrm xmlns:a="http://schemas.openxmlformats.org/drawingml/2006/main">
          <a:off x="69849" y="55566"/>
          <a:ext cx="650875"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1100"/>
            <a:t>tuh. ha</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104775</xdr:colOff>
      <xdr:row>16</xdr:row>
      <xdr:rowOff>38100</xdr:rowOff>
    </xdr:from>
    <xdr:to>
      <xdr:col>12</xdr:col>
      <xdr:colOff>333375</xdr:colOff>
      <xdr:row>36</xdr:row>
      <xdr:rowOff>120650</xdr:rowOff>
    </xdr:to>
    <xdr:graphicFrame macro="">
      <xdr:nvGraphicFramePr>
        <xdr:cNvPr id="3" name="Diagramm 2">
          <a:extLst>
            <a:ext uri="{FF2B5EF4-FFF2-40B4-BE49-F238E27FC236}">
              <a16:creationId xmlns:a16="http://schemas.microsoft.com/office/drawing/2014/main" id="{7C1BABDD-3F33-4C34-92AA-67FF4A2700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0.06235</cdr:x>
      <cdr:y>0.01885</cdr:y>
    </cdr:from>
    <cdr:to>
      <cdr:x>0.14895</cdr:x>
      <cdr:y>0.0914</cdr:y>
    </cdr:to>
    <cdr:sp macro="" textlink="">
      <cdr:nvSpPr>
        <cdr:cNvPr id="3" name="TextBox 2"/>
        <cdr:cNvSpPr txBox="1"/>
      </cdr:nvSpPr>
      <cdr:spPr>
        <a:xfrm xmlns:a="http://schemas.openxmlformats.org/drawingml/2006/main">
          <a:off x="543379" y="66805"/>
          <a:ext cx="754751" cy="2570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t-EE" sz="1000" baseline="0"/>
            <a:t>tuh.tm</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85725</xdr:colOff>
      <xdr:row>12</xdr:row>
      <xdr:rowOff>180975</xdr:rowOff>
    </xdr:from>
    <xdr:to>
      <xdr:col>10</xdr:col>
      <xdr:colOff>21590</xdr:colOff>
      <xdr:row>30</xdr:row>
      <xdr:rowOff>63499</xdr:rowOff>
    </xdr:to>
    <xdr:graphicFrame macro="">
      <xdr:nvGraphicFramePr>
        <xdr:cNvPr id="2" name="Diagramm 1">
          <a:extLst>
            <a:ext uri="{FF2B5EF4-FFF2-40B4-BE49-F238E27FC236}">
              <a16:creationId xmlns:a16="http://schemas.microsoft.com/office/drawing/2014/main" id="{D2D68AC3-EC1D-4E03-8733-BE1C3BB1A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3175</xdr:colOff>
      <xdr:row>0</xdr:row>
      <xdr:rowOff>0</xdr:rowOff>
    </xdr:from>
    <xdr:to>
      <xdr:col>26</xdr:col>
      <xdr:colOff>381000</xdr:colOff>
      <xdr:row>23</xdr:row>
      <xdr:rowOff>94933</xdr:rowOff>
    </xdr:to>
    <xdr:graphicFrame macro="">
      <xdr:nvGraphicFramePr>
        <xdr:cNvPr id="2" name="Diagramm 1">
          <a:extLst>
            <a:ext uri="{FF2B5EF4-FFF2-40B4-BE49-F238E27FC236}">
              <a16:creationId xmlns:a16="http://schemas.microsoft.com/office/drawing/2014/main" id="{199DEA90-A79D-487A-85ED-CA9F44F1D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0.0797</cdr:x>
      <cdr:y>0.0538</cdr:y>
    </cdr:from>
    <cdr:to>
      <cdr:x>0.1663</cdr:x>
      <cdr:y>0.11512</cdr:y>
    </cdr:to>
    <cdr:sp macro="" textlink="">
      <cdr:nvSpPr>
        <cdr:cNvPr id="3" name="TextBox 2"/>
        <cdr:cNvSpPr txBox="1"/>
      </cdr:nvSpPr>
      <cdr:spPr>
        <a:xfrm xmlns:a="http://schemas.openxmlformats.org/drawingml/2006/main">
          <a:off x="643669" y="160532"/>
          <a:ext cx="699375" cy="1829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t-EE" sz="1000" baseline="0"/>
            <a:t>tuh.ha</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15</xdr:row>
      <xdr:rowOff>19050</xdr:rowOff>
    </xdr:from>
    <xdr:to>
      <xdr:col>4</xdr:col>
      <xdr:colOff>556426</xdr:colOff>
      <xdr:row>15</xdr:row>
      <xdr:rowOff>3153955</xdr:rowOff>
    </xdr:to>
    <xdr:graphicFrame macro="">
      <xdr:nvGraphicFramePr>
        <xdr:cNvPr id="2" name="Diagramm 1">
          <a:extLst>
            <a:ext uri="{FF2B5EF4-FFF2-40B4-BE49-F238E27FC236}">
              <a16:creationId xmlns:a16="http://schemas.microsoft.com/office/drawing/2014/main" id="{9FEA918B-159A-4D37-A267-F5285705D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580604</xdr:colOff>
      <xdr:row>15</xdr:row>
      <xdr:rowOff>0</xdr:rowOff>
    </xdr:from>
    <xdr:to>
      <xdr:col>11</xdr:col>
      <xdr:colOff>581026</xdr:colOff>
      <xdr:row>15</xdr:row>
      <xdr:rowOff>3194685</xdr:rowOff>
    </xdr:to>
    <xdr:graphicFrame macro="">
      <xdr:nvGraphicFramePr>
        <xdr:cNvPr id="3" name="Diagramm 2">
          <a:extLst>
            <a:ext uri="{FF2B5EF4-FFF2-40B4-BE49-F238E27FC236}">
              <a16:creationId xmlns:a16="http://schemas.microsoft.com/office/drawing/2014/main" id="{7930AFD4-B442-42BC-BDE2-0A2B68367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15</xdr:row>
      <xdr:rowOff>19050</xdr:rowOff>
    </xdr:from>
    <xdr:to>
      <xdr:col>4</xdr:col>
      <xdr:colOff>222250</xdr:colOff>
      <xdr:row>15</xdr:row>
      <xdr:rowOff>3153955</xdr:rowOff>
    </xdr:to>
    <xdr:graphicFrame macro="">
      <xdr:nvGraphicFramePr>
        <xdr:cNvPr id="2" name="Diagramm 1">
          <a:extLst>
            <a:ext uri="{FF2B5EF4-FFF2-40B4-BE49-F238E27FC236}">
              <a16:creationId xmlns:a16="http://schemas.microsoft.com/office/drawing/2014/main" id="{DEE944B7-F268-4DF7-8BD7-5D7889AD4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250404</xdr:colOff>
      <xdr:row>15</xdr:row>
      <xdr:rowOff>47625</xdr:rowOff>
    </xdr:from>
    <xdr:to>
      <xdr:col>11</xdr:col>
      <xdr:colOff>412750</xdr:colOff>
      <xdr:row>15</xdr:row>
      <xdr:rowOff>3242310</xdr:rowOff>
    </xdr:to>
    <xdr:graphicFrame macro="">
      <xdr:nvGraphicFramePr>
        <xdr:cNvPr id="3" name="Diagramm 2">
          <a:extLst>
            <a:ext uri="{FF2B5EF4-FFF2-40B4-BE49-F238E27FC236}">
              <a16:creationId xmlns:a16="http://schemas.microsoft.com/office/drawing/2014/main" id="{B5B015CB-B545-4605-B1F0-1D52489139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21</xdr:row>
      <xdr:rowOff>38100</xdr:rowOff>
    </xdr:from>
    <xdr:to>
      <xdr:col>17</xdr:col>
      <xdr:colOff>257044</xdr:colOff>
      <xdr:row>60</xdr:row>
      <xdr:rowOff>126127</xdr:rowOff>
    </xdr:to>
    <xdr:pic>
      <xdr:nvPicPr>
        <xdr:cNvPr id="2" name="Pilt 1">
          <a:extLst>
            <a:ext uri="{FF2B5EF4-FFF2-40B4-BE49-F238E27FC236}">
              <a16:creationId xmlns:a16="http://schemas.microsoft.com/office/drawing/2014/main" id="{B7628860-CA65-D075-D8FE-F5753B990141}"/>
            </a:ext>
          </a:extLst>
        </xdr:cNvPr>
        <xdr:cNvPicPr>
          <a:picLocks noChangeAspect="1"/>
        </xdr:cNvPicPr>
      </xdr:nvPicPr>
      <xdr:blipFill>
        <a:blip xmlns:r="http://schemas.openxmlformats.org/officeDocument/2006/relationships" r:embed="rId1"/>
        <a:stretch>
          <a:fillRect/>
        </a:stretch>
      </xdr:blipFill>
      <xdr:spPr>
        <a:xfrm>
          <a:off x="0" y="5588000"/>
          <a:ext cx="9869039" cy="6528832"/>
        </a:xfrm>
        <a:prstGeom prst="rect">
          <a:avLst/>
        </a:prstGeom>
      </xdr:spPr>
    </xdr:pic>
    <xdr:clientData/>
  </xdr:twoCellAnchor>
  <xdr:twoCellAnchor>
    <xdr:from>
      <xdr:col>0</xdr:col>
      <xdr:colOff>19050</xdr:colOff>
      <xdr:row>57</xdr:row>
      <xdr:rowOff>125730</xdr:rowOff>
    </xdr:from>
    <xdr:to>
      <xdr:col>10</xdr:col>
      <xdr:colOff>57150</xdr:colOff>
      <xdr:row>59</xdr:row>
      <xdr:rowOff>118110</xdr:rowOff>
    </xdr:to>
    <xdr:sp macro="" textlink="">
      <xdr:nvSpPr>
        <xdr:cNvPr id="6" name="TextBox 5">
          <a:extLst>
            <a:ext uri="{FF2B5EF4-FFF2-40B4-BE49-F238E27FC236}">
              <a16:creationId xmlns:a16="http://schemas.microsoft.com/office/drawing/2014/main" id="{B289BB3D-B76D-F04B-F802-F5CF07517341}"/>
            </a:ext>
          </a:extLst>
        </xdr:cNvPr>
        <xdr:cNvSpPr txBox="1"/>
      </xdr:nvSpPr>
      <xdr:spPr>
        <a:xfrm>
          <a:off x="19050" y="11450955"/>
          <a:ext cx="6181725" cy="316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a:latin typeface="Arial" panose="020B0604020202020204" pitchFamily="34" charset="0"/>
              <a:cs typeface="Arial" panose="020B0604020202020204" pitchFamily="34" charset="0"/>
            </a:rPr>
            <a:t>Maakonnal on märgitud mittemajandatava metsa % maakonna metsamaast</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0.66893</cdr:x>
      <cdr:y>0.57869</cdr:y>
    </cdr:from>
    <cdr:to>
      <cdr:x>0.99864</cdr:x>
      <cdr:y>0.77563</cdr:y>
    </cdr:to>
    <cdr:sp macro="" textlink="">
      <cdr:nvSpPr>
        <cdr:cNvPr id="2" name="TextBox 1"/>
        <cdr:cNvSpPr txBox="1"/>
      </cdr:nvSpPr>
      <cdr:spPr>
        <a:xfrm xmlns:a="http://schemas.openxmlformats.org/drawingml/2006/main">
          <a:off x="4695825" y="3414713"/>
          <a:ext cx="2314575" cy="1162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t-EE" sz="1100"/>
        </a:p>
      </cdr:txBody>
    </cdr:sp>
  </cdr:relSizeAnchor>
  <cdr:relSizeAnchor xmlns:cdr="http://schemas.openxmlformats.org/drawingml/2006/chartDrawing">
    <cdr:from>
      <cdr:x>0.654</cdr:x>
      <cdr:y>0.57385</cdr:y>
    </cdr:from>
    <cdr:to>
      <cdr:x>0.98779</cdr:x>
      <cdr:y>0.82405</cdr:y>
    </cdr:to>
    <cdr:sp macro="" textlink="">
      <cdr:nvSpPr>
        <cdr:cNvPr id="3" name="TextBox 2"/>
        <cdr:cNvSpPr txBox="1"/>
      </cdr:nvSpPr>
      <cdr:spPr>
        <a:xfrm xmlns:a="http://schemas.openxmlformats.org/drawingml/2006/main">
          <a:off x="4591050" y="3386138"/>
          <a:ext cx="2343150" cy="1476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t-EE" sz="1100"/>
        </a:p>
      </cdr:txBody>
    </cdr:sp>
  </cdr:relSizeAnchor>
  <cdr:relSizeAnchor xmlns:cdr="http://schemas.openxmlformats.org/drawingml/2006/chartDrawing">
    <cdr:from>
      <cdr:x>0.73541</cdr:x>
      <cdr:y>0.67877</cdr:y>
    </cdr:from>
    <cdr:to>
      <cdr:x>0.98779</cdr:x>
      <cdr:y>0.90315</cdr:y>
    </cdr:to>
    <cdr:sp macro="" textlink="">
      <cdr:nvSpPr>
        <cdr:cNvPr id="4" name="TextBox 3"/>
        <cdr:cNvSpPr txBox="1"/>
      </cdr:nvSpPr>
      <cdr:spPr>
        <a:xfrm xmlns:a="http://schemas.openxmlformats.org/drawingml/2006/main">
          <a:off x="5162550" y="4005262"/>
          <a:ext cx="1771650" cy="1323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t-EE"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11</xdr:row>
      <xdr:rowOff>1404</xdr:rowOff>
    </xdr:from>
    <xdr:to>
      <xdr:col>4</xdr:col>
      <xdr:colOff>217170</xdr:colOff>
      <xdr:row>24</xdr:row>
      <xdr:rowOff>85725</xdr:rowOff>
    </xdr:to>
    <xdr:graphicFrame macro="">
      <xdr:nvGraphicFramePr>
        <xdr:cNvPr id="2" name="Diagramm 1">
          <a:extLst>
            <a:ext uri="{FF2B5EF4-FFF2-40B4-BE49-F238E27FC236}">
              <a16:creationId xmlns:a16="http://schemas.microsoft.com/office/drawing/2014/main" id="{42E85482-A784-47D1-B4D7-33807767A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302894</xdr:colOff>
      <xdr:row>11</xdr:row>
      <xdr:rowOff>0</xdr:rowOff>
    </xdr:from>
    <xdr:to>
      <xdr:col>10</xdr:col>
      <xdr:colOff>563879</xdr:colOff>
      <xdr:row>24</xdr:row>
      <xdr:rowOff>87630</xdr:rowOff>
    </xdr:to>
    <xdr:graphicFrame macro="">
      <xdr:nvGraphicFramePr>
        <xdr:cNvPr id="3" name="Diagramm 2">
          <a:extLst>
            <a:ext uri="{FF2B5EF4-FFF2-40B4-BE49-F238E27FC236}">
              <a16:creationId xmlns:a16="http://schemas.microsoft.com/office/drawing/2014/main" id="{91E93E0D-FA2B-4D92-87F3-B54C622B0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55095</xdr:rowOff>
    </xdr:from>
    <xdr:to>
      <xdr:col>7</xdr:col>
      <xdr:colOff>616323</xdr:colOff>
      <xdr:row>27</xdr:row>
      <xdr:rowOff>173691</xdr:rowOff>
    </xdr:to>
    <xdr:graphicFrame macro="">
      <xdr:nvGraphicFramePr>
        <xdr:cNvPr id="2" name="Diagramm 1">
          <a:extLst>
            <a:ext uri="{FF2B5EF4-FFF2-40B4-BE49-F238E27FC236}">
              <a16:creationId xmlns:a16="http://schemas.microsoft.com/office/drawing/2014/main" id="{6C88498A-C19D-475E-9A04-DBFDDDF84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730250</xdr:colOff>
      <xdr:row>13</xdr:row>
      <xdr:rowOff>82174</xdr:rowOff>
    </xdr:from>
    <xdr:to>
      <xdr:col>15</xdr:col>
      <xdr:colOff>720368</xdr:colOff>
      <xdr:row>28</xdr:row>
      <xdr:rowOff>6909</xdr:rowOff>
    </xdr:to>
    <xdr:graphicFrame macro="">
      <xdr:nvGraphicFramePr>
        <xdr:cNvPr id="4" name="Diagramm 3">
          <a:extLst>
            <a:ext uri="{FF2B5EF4-FFF2-40B4-BE49-F238E27FC236}">
              <a16:creationId xmlns:a16="http://schemas.microsoft.com/office/drawing/2014/main" id="{9B6FBBF4-13A4-4C26-AE8F-344FAE9AD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13</xdr:row>
      <xdr:rowOff>21167</xdr:rowOff>
    </xdr:from>
    <xdr:to>
      <xdr:col>12</xdr:col>
      <xdr:colOff>396876</xdr:colOff>
      <xdr:row>27</xdr:row>
      <xdr:rowOff>31751</xdr:rowOff>
    </xdr:to>
    <xdr:graphicFrame macro="">
      <xdr:nvGraphicFramePr>
        <xdr:cNvPr id="2" name="Diagramm 1">
          <a:extLst>
            <a:ext uri="{FF2B5EF4-FFF2-40B4-BE49-F238E27FC236}">
              <a16:creationId xmlns:a16="http://schemas.microsoft.com/office/drawing/2014/main" id="{253C0BA8-C899-47D8-B8DA-C2C364E4A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0.07161</cdr:x>
      <cdr:y>0.1413</cdr:y>
    </cdr:to>
    <cdr:sp macro="" textlink="">
      <cdr:nvSpPr>
        <cdr:cNvPr id="2" name="TextBox 2"/>
        <cdr:cNvSpPr txBox="1"/>
      </cdr:nvSpPr>
      <cdr:spPr>
        <a:xfrm xmlns:a="http://schemas.openxmlformats.org/drawingml/2006/main">
          <a:off x="0" y="0"/>
          <a:ext cx="542925" cy="3714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t-EE" sz="1100"/>
            <a:t>täius</a:t>
          </a:r>
        </a:p>
        <a:p xmlns:a="http://schemas.openxmlformats.org/drawingml/2006/main">
          <a:pPr algn="ctr"/>
          <a:r>
            <a:rPr lang="et-EE" sz="1100"/>
            <a:t>%</a:t>
          </a:r>
        </a:p>
      </cdr:txBody>
    </cdr:sp>
  </cdr:relSizeAnchor>
  <cdr:relSizeAnchor xmlns:cdr="http://schemas.openxmlformats.org/drawingml/2006/chartDrawing">
    <cdr:from>
      <cdr:x>0.92337</cdr:x>
      <cdr:y>0</cdr:y>
    </cdr:from>
    <cdr:to>
      <cdr:x>1</cdr:x>
      <cdr:y>0.14493</cdr:y>
    </cdr:to>
    <cdr:sp macro="" textlink="">
      <cdr:nvSpPr>
        <cdr:cNvPr id="3" name="TextBox 2"/>
        <cdr:cNvSpPr txBox="1"/>
      </cdr:nvSpPr>
      <cdr:spPr>
        <a:xfrm xmlns:a="http://schemas.openxmlformats.org/drawingml/2006/main">
          <a:off x="7000875" y="0"/>
          <a:ext cx="581025" cy="3810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t-EE" sz="1100"/>
            <a:t>G m</a:t>
          </a:r>
          <a:r>
            <a:rPr lang="et-EE" sz="1100" baseline="30000"/>
            <a:t>2</a:t>
          </a:r>
          <a:r>
            <a:rPr lang="et-EE" sz="1100" baseline="0"/>
            <a:t>/ha</a:t>
          </a:r>
          <a:endParaRPr lang="et-EE"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927735</xdr:colOff>
      <xdr:row>27</xdr:row>
      <xdr:rowOff>120015</xdr:rowOff>
    </xdr:to>
    <xdr:graphicFrame macro="">
      <xdr:nvGraphicFramePr>
        <xdr:cNvPr id="2" name="Diagramm 1">
          <a:extLst>
            <a:ext uri="{FF2B5EF4-FFF2-40B4-BE49-F238E27FC236}">
              <a16:creationId xmlns:a16="http://schemas.microsoft.com/office/drawing/2014/main" id="{FF170405-D51B-4295-B8AD-CC2D9AD2E5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0.02286</cdr:x>
      <cdr:y>0</cdr:y>
    </cdr:from>
    <cdr:to>
      <cdr:x>0.0992</cdr:x>
      <cdr:y>0.08867</cdr:y>
    </cdr:to>
    <cdr:sp macro="" textlink="">
      <cdr:nvSpPr>
        <cdr:cNvPr id="2" name="TextBox 1">
          <a:extLst xmlns:a="http://schemas.openxmlformats.org/drawingml/2006/main">
            <a:ext uri="{FF2B5EF4-FFF2-40B4-BE49-F238E27FC236}">
              <a16:creationId xmlns:a16="http://schemas.microsoft.com/office/drawing/2014/main" id="{0F2276EE-43DC-42DE-8A2E-E450C7F6D38E}"/>
            </a:ext>
          </a:extLst>
        </cdr:cNvPr>
        <cdr:cNvSpPr txBox="1"/>
      </cdr:nvSpPr>
      <cdr:spPr>
        <a:xfrm xmlns:a="http://schemas.openxmlformats.org/drawingml/2006/main">
          <a:off x="164796" y="0"/>
          <a:ext cx="550298"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1100"/>
            <a:t>tm/ha</a:t>
          </a:r>
        </a:p>
      </cdr:txBody>
    </cdr:sp>
  </cdr:relSizeAnchor>
</c:userShape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showGridLines="0" tabSelected="1" zoomScale="70" zoomScaleNormal="70" workbookViewId="0">
      <selection sqref="A1:G1"/>
    </sheetView>
  </sheetViews>
  <sheetFormatPr defaultColWidth="11.42578125" defaultRowHeight="12.75"/>
  <cols>
    <col min="1" max="1" width="3.5703125" customWidth="1"/>
    <col min="2" max="2" width="7.7109375" customWidth="1"/>
    <col min="3" max="3" width="111.7109375" customWidth="1"/>
  </cols>
  <sheetData>
    <row r="1" spans="1:3">
      <c r="B1">
        <v>2023</v>
      </c>
    </row>
    <row r="2" spans="1:3" ht="46.5" customHeight="1">
      <c r="C2" s="1" t="s">
        <v>0</v>
      </c>
    </row>
    <row r="4" spans="1:3" ht="26.25" customHeight="1">
      <c r="A4" s="10"/>
      <c r="B4" s="3" t="s">
        <v>1</v>
      </c>
      <c r="C4" s="10" t="s">
        <v>2</v>
      </c>
    </row>
    <row r="5" spans="1:3" ht="26.25" customHeight="1">
      <c r="A5" s="10"/>
      <c r="B5" s="2" t="s">
        <v>330</v>
      </c>
      <c r="C5" s="10" t="s">
        <v>3</v>
      </c>
    </row>
    <row r="6" spans="1:3" ht="26.25" customHeight="1">
      <c r="A6" s="10"/>
      <c r="B6" s="5" t="s">
        <v>4</v>
      </c>
      <c r="C6" s="10" t="s">
        <v>5</v>
      </c>
    </row>
    <row r="7" spans="1:3" ht="26.25" customHeight="1">
      <c r="A7" s="10"/>
      <c r="B7" s="6" t="s">
        <v>6</v>
      </c>
      <c r="C7" s="10" t="s">
        <v>429</v>
      </c>
    </row>
    <row r="8" spans="1:3" ht="26.25" customHeight="1">
      <c r="A8" s="10"/>
      <c r="B8" s="5" t="s">
        <v>7</v>
      </c>
      <c r="C8" s="3" t="s">
        <v>8</v>
      </c>
    </row>
    <row r="9" spans="1:3" ht="26.25" customHeight="1">
      <c r="A9" s="10"/>
      <c r="B9" s="5" t="s">
        <v>9</v>
      </c>
      <c r="C9" s="10" t="s">
        <v>10</v>
      </c>
    </row>
    <row r="10" spans="1:3" ht="26.25" customHeight="1">
      <c r="A10" s="10"/>
      <c r="B10" s="6" t="s">
        <v>11</v>
      </c>
      <c r="C10" s="10" t="s">
        <v>12</v>
      </c>
    </row>
    <row r="11" spans="1:3" ht="26.25" customHeight="1">
      <c r="A11" s="10"/>
      <c r="B11" s="5" t="s">
        <v>13</v>
      </c>
      <c r="C11" s="10" t="s">
        <v>119</v>
      </c>
    </row>
    <row r="12" spans="1:3" ht="26.25" customHeight="1">
      <c r="A12" s="10"/>
      <c r="B12" s="5" t="s">
        <v>15</v>
      </c>
      <c r="C12" s="5" t="s">
        <v>118</v>
      </c>
    </row>
    <row r="13" spans="1:3" ht="26.25" customHeight="1">
      <c r="A13" s="10"/>
      <c r="B13" s="5" t="s">
        <v>16</v>
      </c>
      <c r="C13" s="10" t="s">
        <v>14</v>
      </c>
    </row>
    <row r="14" spans="1:3" ht="26.25" customHeight="1">
      <c r="A14" s="10"/>
      <c r="B14" s="6" t="s">
        <v>129</v>
      </c>
      <c r="C14" s="10" t="s">
        <v>233</v>
      </c>
    </row>
    <row r="15" spans="1:3" ht="42" customHeight="1">
      <c r="A15" s="10"/>
      <c r="B15" s="5" t="s">
        <v>130</v>
      </c>
      <c r="C15" s="11" t="s">
        <v>326</v>
      </c>
    </row>
    <row r="16" spans="1:3" ht="27" customHeight="1">
      <c r="A16" s="10"/>
      <c r="B16" s="5" t="s">
        <v>224</v>
      </c>
      <c r="C16" s="11" t="s">
        <v>327</v>
      </c>
    </row>
    <row r="17" spans="1:3" ht="42" customHeight="1">
      <c r="A17" s="10"/>
      <c r="B17" s="5" t="s">
        <v>254</v>
      </c>
      <c r="C17" s="11" t="s">
        <v>328</v>
      </c>
    </row>
    <row r="18" spans="1:3" ht="42" customHeight="1">
      <c r="A18" s="10"/>
      <c r="B18" s="5" t="s">
        <v>255</v>
      </c>
      <c r="C18" s="11" t="s">
        <v>329</v>
      </c>
    </row>
    <row r="19" spans="1:3" ht="42" customHeight="1">
      <c r="A19" s="10"/>
      <c r="B19" s="5" t="s">
        <v>256</v>
      </c>
      <c r="C19" s="11" t="s">
        <v>277</v>
      </c>
    </row>
    <row r="20" spans="1:3" ht="42" customHeight="1">
      <c r="A20" s="10"/>
      <c r="B20" s="5" t="s">
        <v>257</v>
      </c>
      <c r="C20" s="11" t="s">
        <v>342</v>
      </c>
    </row>
    <row r="21" spans="1:3" ht="26.25" customHeight="1">
      <c r="A21" s="10"/>
      <c r="B21" s="5" t="s">
        <v>137</v>
      </c>
      <c r="C21" s="10" t="s">
        <v>138</v>
      </c>
    </row>
    <row r="22" spans="1:3" ht="26.25" customHeight="1">
      <c r="A22" s="10"/>
      <c r="B22" s="5" t="s">
        <v>251</v>
      </c>
      <c r="C22" s="5" t="s">
        <v>281</v>
      </c>
    </row>
    <row r="23" spans="1:3" ht="26.25" customHeight="1">
      <c r="A23" s="10"/>
      <c r="B23" s="5" t="s">
        <v>252</v>
      </c>
      <c r="C23" s="5" t="s">
        <v>282</v>
      </c>
    </row>
    <row r="24" spans="1:3" ht="26.25" customHeight="1">
      <c r="A24" s="10"/>
      <c r="B24" s="5" t="s">
        <v>253</v>
      </c>
      <c r="C24" s="5" t="s">
        <v>283</v>
      </c>
    </row>
    <row r="25" spans="1:3" ht="26.25" customHeight="1">
      <c r="A25" s="10"/>
      <c r="B25" s="2" t="s">
        <v>331</v>
      </c>
      <c r="C25" s="10" t="str">
        <f>"Raied " &amp; (B1-1) &amp; ". a."</f>
        <v>Raied 2022. a.</v>
      </c>
    </row>
    <row r="26" spans="1:3" ht="26.25" customHeight="1">
      <c r="B26" s="7" t="s">
        <v>332</v>
      </c>
      <c r="C26" s="10" t="s">
        <v>405</v>
      </c>
    </row>
    <row r="27" spans="1:3" ht="26.25" customHeight="1">
      <c r="A27" s="10"/>
      <c r="B27" s="4" t="s">
        <v>18</v>
      </c>
      <c r="C27" s="10" t="s">
        <v>17</v>
      </c>
    </row>
    <row r="28" spans="1:3" ht="15" customHeight="1">
      <c r="A28" s="8"/>
      <c r="B28" s="9"/>
      <c r="C28" s="8"/>
    </row>
    <row r="29" spans="1:3" ht="15" customHeight="1">
      <c r="A29" s="8"/>
      <c r="B29" s="9"/>
      <c r="C29" s="8"/>
    </row>
  </sheetData>
  <hyperlinks>
    <hyperlink ref="C4" location="'1'!A2" display="1. Eesti üldpindala jaotus maakategooriate järgi" xr:uid="{00000000-0004-0000-0000-000000000000}"/>
    <hyperlink ref="C5" location="'2'!A2" display="2. Üldpindala jaotus maakategooriate järgi omandivormiti" xr:uid="{00000000-0004-0000-0000-000001000000}"/>
    <hyperlink ref="C7" location="'3'!A2" display="3. Metsamaa pindala kaitserežiimi järgi" xr:uid="{00000000-0004-0000-0000-000002000000}"/>
    <hyperlink ref="C8" location="'4'!A2" display="4. Metsamaa looduslikkus" xr:uid="{00000000-0004-0000-0000-000003000000}"/>
    <hyperlink ref="C9" location="'5'!A2" display="5. Metsamaa pindala ja tagavara enamuspuuliigiti" xr:uid="{00000000-0004-0000-0000-000004000000}"/>
    <hyperlink ref="C10" location="'7'!A2" display="7. Puistute keskmine vanus" xr:uid="{00000000-0004-0000-0000-000005000000}"/>
    <hyperlink ref="C11" location="'8'!A2" display="8. Puistute keskmine hektaritagavara enamuspuuliigiti" xr:uid="{00000000-0004-0000-0000-000006000000}"/>
    <hyperlink ref="C13" location="'10'!A2" display="10. Puistute pindala, tagavara ja juurdekasv enamuspuuliigiti" xr:uid="{00000000-0004-0000-0000-000007000000}"/>
    <hyperlink ref="C6" location="'3.'!A2" display="Eesti metsasuse jaotus ja metsamaa pindala FRA järgi" xr:uid="{00000000-0004-0000-0000-000008000000}"/>
    <hyperlink ref="C27" location="'24.'!A2" display="Maakondade metsamaa pindala ja tagavara" xr:uid="{00000000-0004-0000-0000-000009000000}"/>
    <hyperlink ref="C4" location="'1.'!A2" display="Eesti üldpindala jaotus maakategooriate järgi" xr:uid="{00000000-0004-0000-0000-00000A000000}"/>
    <hyperlink ref="C5" location="'2.'!A2" display="Üldpindala jaotus maakategooriate järgi omandivormiti" xr:uid="{00000000-0004-0000-0000-00000B000000}"/>
    <hyperlink ref="C7" location="'4.'!A2" display="Metsamaa pindala kaitserežiimi järgi" xr:uid="{00000000-0004-0000-0000-00000C000000}"/>
    <hyperlink ref="C8" location="'5.'!A2" display="Metsamaa looduslikkus" xr:uid="{00000000-0004-0000-0000-00000D000000}"/>
    <hyperlink ref="C9" location="'6.'!A2" display="Metsamaa pindala ja tagavara enamuspuuliigiti" xr:uid="{00000000-0004-0000-0000-00000E000000}"/>
    <hyperlink ref="C10" location="'7.'!A2" display="Puistute  vanus, RMK, teised (eraldi majandatavad)" xr:uid="{00000000-0004-0000-0000-00000F000000}"/>
    <hyperlink ref="C12" location="'9.'!A1" display="Keskmine täius ja rinnaspindala, RMK, teised" xr:uid="{00000000-0004-0000-0000-000010000000}"/>
    <hyperlink ref="C11" location="'8.'!A1" display="Keskmine boniteet, RMK, teised (eraldi majandatavad)" xr:uid="{00000000-0004-0000-0000-000011000000}"/>
    <hyperlink ref="C14" location="'11.'!A1" display="Metsamaa keskminejuurdekasv enamuspuuliigiti, RMK, teised" xr:uid="{00000000-0004-0000-0000-000012000000}"/>
    <hyperlink ref="C15" location="'12.'!A1" display="Puistute pindala, tagavara, ja juurdekasv enamuspuuliigiti RMK , teised ( majandatavaderaldi)" xr:uid="{00000000-0004-0000-0000-000013000000}"/>
    <hyperlink ref="C13" location="'10.'!A1" display="Puistute keskmine hektaritagavara enamuspuuliigiti" xr:uid="{00000000-0004-0000-0000-000014000000}"/>
    <hyperlink ref="C21" location="'18.'!A1" display="Metsamaa tüpoloogiline jagunemine RMK, teised (majandatavad eraldi)" xr:uid="{00000000-0004-0000-0000-000015000000}"/>
    <hyperlink ref="C16" location="'13.'!A1" display="Puistute jagunemine vanusklassidesse, puuliigiti  RMK , teised ( majandatavad eraldi)" xr:uid="{00000000-0004-0000-0000-000016000000}"/>
    <hyperlink ref="C25" location="'22.'!A1" display="Raie 2014.a." xr:uid="{00000000-0004-0000-0000-000017000000}"/>
    <hyperlink ref="C18" location="'15.'!A1" display="Puistute hektaritagavara enamuspuuliigiti ja vanuseklasside järgi  (10 a. vanuseklassid)" xr:uid="{00000000-0004-0000-0000-000018000000}"/>
    <hyperlink ref="C17" location="'14.'!A1" display="Puistute jagunemine boniteediklassidesse ja enamuspuuliigiti  RMK , teised ( majandatavad eraldi)" xr:uid="{00000000-0004-0000-0000-000019000000}"/>
    <hyperlink ref="C20" location="'17.'!A1" display="'17.'!A1" xr:uid="{00000000-0004-0000-0000-00001A000000}"/>
    <hyperlink ref="C19" location="'16.'!A1" display="Metsamaa pindala jagunemine arenguklassidesse ja enamuspuuliigiti, RMK, teised (majandatavad eraldi)" xr:uid="{00000000-0004-0000-0000-00001B000000}"/>
    <hyperlink ref="C22" location="'19.'!A1" display="Tagavara puuliigiti, RMK, teised (eraldi majandatavad)" xr:uid="{00000000-0004-0000-0000-00001C000000}"/>
    <hyperlink ref="C23" location="'20.'!A1" display="Surnud metsa tagavara metsamaal puuliikide lõikes, RMK, teised" xr:uid="{00000000-0004-0000-0000-00001D000000}"/>
    <hyperlink ref="C26" location="'23.'!A1" display="'23.'!A1" xr:uid="{00000000-0004-0000-0000-00001E000000}"/>
    <hyperlink ref="C24" location="'21.'!A1" display="Metsamaa kahjustused" xr:uid="{00000000-0004-0000-0000-00001F000000}"/>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R28"/>
  <sheetViews>
    <sheetView zoomScale="85" zoomScaleNormal="85" workbookViewId="0">
      <selection sqref="A1:G1"/>
    </sheetView>
  </sheetViews>
  <sheetFormatPr defaultColWidth="11.42578125" defaultRowHeight="12.75"/>
  <cols>
    <col min="1" max="1" width="19.42578125" customWidth="1"/>
    <col min="2" max="7" width="11.5703125" customWidth="1"/>
    <col min="10" max="10" width="18.28515625" customWidth="1"/>
    <col min="12" max="12" width="16.5703125" customWidth="1"/>
    <col min="13" max="13" width="14.7109375" customWidth="1"/>
    <col min="15" max="15" width="14.140625" customWidth="1"/>
    <col min="16" max="16" width="12.42578125" customWidth="1"/>
    <col min="17" max="17" width="11.5703125" customWidth="1"/>
    <col min="18" max="18" width="15.140625" customWidth="1"/>
  </cols>
  <sheetData>
    <row r="1" spans="1:18" ht="26.25" customHeight="1">
      <c r="A1" s="706" t="s">
        <v>231</v>
      </c>
      <c r="B1" s="627"/>
      <c r="C1" s="627"/>
      <c r="D1" s="627"/>
      <c r="E1" s="627"/>
      <c r="F1" s="627"/>
      <c r="G1" s="627"/>
      <c r="J1" s="706" t="s">
        <v>232</v>
      </c>
      <c r="K1" s="627"/>
      <c r="L1" s="627"/>
      <c r="M1" s="627"/>
      <c r="N1" s="627"/>
      <c r="O1" s="627"/>
      <c r="P1" s="627"/>
    </row>
    <row r="2" spans="1:18" ht="8.25" customHeight="1" thickBot="1">
      <c r="A2" s="181"/>
      <c r="B2" s="181"/>
      <c r="C2" s="181"/>
      <c r="D2" s="181"/>
      <c r="E2" s="181"/>
      <c r="F2" s="181"/>
      <c r="G2" s="181"/>
      <c r="J2" s="181"/>
      <c r="K2" s="181"/>
      <c r="L2" s="181"/>
      <c r="M2" s="181"/>
      <c r="N2" s="181"/>
      <c r="O2" s="181"/>
      <c r="P2" s="181"/>
    </row>
    <row r="3" spans="1:18" ht="16.5" customHeight="1" thickBot="1">
      <c r="A3" s="696" t="s">
        <v>78</v>
      </c>
      <c r="B3" s="699" t="s">
        <v>136</v>
      </c>
      <c r="C3" s="700"/>
      <c r="D3" s="701" t="s">
        <v>65</v>
      </c>
      <c r="E3" s="702"/>
      <c r="F3" s="707" t="s">
        <v>22</v>
      </c>
      <c r="G3" s="708"/>
      <c r="J3" s="696" t="s">
        <v>78</v>
      </c>
      <c r="K3" s="699" t="s">
        <v>136</v>
      </c>
      <c r="L3" s="700"/>
      <c r="M3" s="701" t="s">
        <v>65</v>
      </c>
      <c r="N3" s="702"/>
      <c r="O3" s="707" t="s">
        <v>22</v>
      </c>
      <c r="P3" s="708"/>
    </row>
    <row r="4" spans="1:18" ht="18" customHeight="1">
      <c r="A4" s="697"/>
      <c r="B4" s="709" t="s">
        <v>120</v>
      </c>
      <c r="C4" s="690" t="s">
        <v>236</v>
      </c>
      <c r="D4" s="709" t="s">
        <v>120</v>
      </c>
      <c r="E4" s="690" t="s">
        <v>236</v>
      </c>
      <c r="F4" s="709" t="s">
        <v>120</v>
      </c>
      <c r="G4" s="692" t="s">
        <v>236</v>
      </c>
      <c r="J4" s="697"/>
      <c r="K4" s="709" t="s">
        <v>120</v>
      </c>
      <c r="L4" s="690" t="s">
        <v>236</v>
      </c>
      <c r="M4" s="709" t="s">
        <v>120</v>
      </c>
      <c r="N4" s="690" t="s">
        <v>236</v>
      </c>
      <c r="O4" s="709" t="s">
        <v>120</v>
      </c>
      <c r="P4" s="692" t="s">
        <v>236</v>
      </c>
    </row>
    <row r="5" spans="1:18" ht="16.5" customHeight="1" thickBot="1">
      <c r="A5" s="698"/>
      <c r="B5" s="695"/>
      <c r="C5" s="691"/>
      <c r="D5" s="695"/>
      <c r="E5" s="691"/>
      <c r="F5" s="695"/>
      <c r="G5" s="693"/>
      <c r="J5" s="698"/>
      <c r="K5" s="695"/>
      <c r="L5" s="691"/>
      <c r="M5" s="695"/>
      <c r="N5" s="691"/>
      <c r="O5" s="695"/>
      <c r="P5" s="693"/>
    </row>
    <row r="6" spans="1:18" ht="16.5" customHeight="1" thickTop="1">
      <c r="A6" s="237" t="s">
        <v>84</v>
      </c>
      <c r="B6" s="227">
        <v>2.6240000000000001</v>
      </c>
      <c r="C6" s="240">
        <v>1.70456357955508</v>
      </c>
      <c r="D6" s="227">
        <v>2.77</v>
      </c>
      <c r="E6" s="240">
        <v>2.1312780554377899</v>
      </c>
      <c r="F6" s="227">
        <v>2.37</v>
      </c>
      <c r="G6" s="242">
        <v>2.2931480656156999</v>
      </c>
      <c r="J6" s="222" t="s">
        <v>84</v>
      </c>
      <c r="K6" s="231">
        <v>2.355</v>
      </c>
      <c r="L6" s="245">
        <v>2.0738786850888502</v>
      </c>
      <c r="M6" s="231">
        <v>2.4180000000000001</v>
      </c>
      <c r="N6" s="245">
        <v>2.91853380116798</v>
      </c>
      <c r="O6" s="231">
        <v>2.2829999999999999</v>
      </c>
      <c r="P6" s="247">
        <v>2.3664152721079699</v>
      </c>
    </row>
    <row r="7" spans="1:18" ht="16.5" customHeight="1">
      <c r="A7" s="238" t="s">
        <v>85</v>
      </c>
      <c r="B7" s="228">
        <v>0.8</v>
      </c>
      <c r="C7" s="25">
        <v>3.6502942365474298</v>
      </c>
      <c r="D7" s="228">
        <v>0.754</v>
      </c>
      <c r="E7" s="25">
        <v>5.5357219586316502</v>
      </c>
      <c r="F7" s="228">
        <v>0.85199999999999998</v>
      </c>
      <c r="G7" s="243">
        <v>4.3896524590267596</v>
      </c>
      <c r="J7" s="223" t="s">
        <v>85</v>
      </c>
      <c r="K7" s="232">
        <v>0.73299999999999998</v>
      </c>
      <c r="L7" s="145">
        <v>4.0998619055712302</v>
      </c>
      <c r="M7" s="232">
        <v>0.63</v>
      </c>
      <c r="N7" s="145">
        <v>7.02172693497495</v>
      </c>
      <c r="O7" s="232">
        <v>0.82299999999999995</v>
      </c>
      <c r="P7" s="234">
        <v>4.5983948309630502</v>
      </c>
    </row>
    <row r="8" spans="1:18" ht="16.5" customHeight="1">
      <c r="A8" s="238" t="s">
        <v>86</v>
      </c>
      <c r="B8" s="228">
        <v>1.673</v>
      </c>
      <c r="C8" s="25">
        <v>1.53309143929794</v>
      </c>
      <c r="D8" s="228">
        <v>1.7509999999999999</v>
      </c>
      <c r="E8" s="25">
        <v>2.62204659613433</v>
      </c>
      <c r="F8" s="228">
        <v>1.617</v>
      </c>
      <c r="G8" s="243">
        <v>1.7259792798276501</v>
      </c>
      <c r="J8" s="223" t="s">
        <v>86</v>
      </c>
      <c r="K8" s="232">
        <v>1.6040000000000001</v>
      </c>
      <c r="L8" s="145">
        <v>1.58273148492534</v>
      </c>
      <c r="M8" s="232">
        <v>1.6180000000000001</v>
      </c>
      <c r="N8" s="145">
        <v>2.95123946134717</v>
      </c>
      <c r="O8" s="232">
        <v>1.597</v>
      </c>
      <c r="P8" s="234">
        <v>1.7776014219248699</v>
      </c>
    </row>
    <row r="9" spans="1:18" ht="16.5" customHeight="1">
      <c r="A9" s="238" t="s">
        <v>87</v>
      </c>
      <c r="B9" s="228">
        <v>0.79200000000000004</v>
      </c>
      <c r="C9" s="25">
        <v>4.8042711053988301</v>
      </c>
      <c r="D9" s="228">
        <v>0.54200000000000004</v>
      </c>
      <c r="E9" s="25">
        <v>11.616022662121701</v>
      </c>
      <c r="F9" s="228">
        <v>0.92600000000000005</v>
      </c>
      <c r="G9" s="243">
        <v>4.6336846206685101</v>
      </c>
      <c r="J9" s="223" t="s">
        <v>87</v>
      </c>
      <c r="K9" s="232">
        <v>0.85699999999999998</v>
      </c>
      <c r="L9" s="145">
        <v>4.2257051225055102</v>
      </c>
      <c r="M9" s="232">
        <v>0.67300000000000004</v>
      </c>
      <c r="N9" s="145">
        <v>9.0839251132278207</v>
      </c>
      <c r="O9" s="232">
        <v>0.92100000000000004</v>
      </c>
      <c r="P9" s="234">
        <v>4.5836040013230503</v>
      </c>
    </row>
    <row r="10" spans="1:18" ht="16.5" customHeight="1">
      <c r="A10" s="238" t="s">
        <v>88</v>
      </c>
      <c r="B10" s="228">
        <v>1.6339999999999999</v>
      </c>
      <c r="C10" s="25">
        <v>2.7311472488298398</v>
      </c>
      <c r="D10" s="228">
        <v>1.583</v>
      </c>
      <c r="E10" s="25">
        <v>5.20613136707476</v>
      </c>
      <c r="F10" s="228">
        <v>1.6659999999999999</v>
      </c>
      <c r="G10" s="243">
        <v>2.8385843440551599</v>
      </c>
      <c r="J10" s="223" t="s">
        <v>88</v>
      </c>
      <c r="K10" s="232">
        <v>1.585</v>
      </c>
      <c r="L10" s="145">
        <v>2.6966812627051602</v>
      </c>
      <c r="M10" s="232">
        <v>1.377</v>
      </c>
      <c r="N10" s="145">
        <v>4.87630661300288</v>
      </c>
      <c r="O10" s="232">
        <v>1.661</v>
      </c>
      <c r="P10" s="234">
        <v>2.97750938692303</v>
      </c>
    </row>
    <row r="11" spans="1:18" ht="16.5" customHeight="1">
      <c r="A11" s="238" t="s">
        <v>89</v>
      </c>
      <c r="B11" s="228">
        <v>1.3089999999999999</v>
      </c>
      <c r="C11" s="25">
        <v>1.6913232195429699</v>
      </c>
      <c r="D11" s="228">
        <v>1.413</v>
      </c>
      <c r="E11" s="25">
        <v>4.0197139544338301</v>
      </c>
      <c r="F11" s="228">
        <v>1.292</v>
      </c>
      <c r="G11" s="243">
        <v>1.8107367603259801</v>
      </c>
      <c r="J11" s="223" t="s">
        <v>89</v>
      </c>
      <c r="K11" s="232">
        <v>1.292</v>
      </c>
      <c r="L11" s="145">
        <v>1.72689980470215</v>
      </c>
      <c r="M11" s="232">
        <v>1.3680000000000001</v>
      </c>
      <c r="N11" s="145">
        <v>4.7108511733627303</v>
      </c>
      <c r="O11" s="232">
        <v>1.282</v>
      </c>
      <c r="P11" s="234">
        <v>1.8230338117578799</v>
      </c>
    </row>
    <row r="12" spans="1:18" ht="16.5" customHeight="1" thickBot="1">
      <c r="A12" s="239" t="s">
        <v>90</v>
      </c>
      <c r="B12" s="229">
        <v>1.6719999999999999</v>
      </c>
      <c r="C12" s="241">
        <v>5.5081422275073004</v>
      </c>
      <c r="D12" s="229">
        <v>1.76</v>
      </c>
      <c r="E12" s="241">
        <v>10.649383410324401</v>
      </c>
      <c r="F12" s="229">
        <v>1.65</v>
      </c>
      <c r="G12" s="244">
        <v>6.1064233956692897</v>
      </c>
      <c r="J12" s="224" t="s">
        <v>90</v>
      </c>
      <c r="K12" s="233">
        <v>1.474</v>
      </c>
      <c r="L12" s="246">
        <v>6.2563795746165702</v>
      </c>
      <c r="M12" s="233">
        <v>1.282</v>
      </c>
      <c r="N12" s="246">
        <v>16.555323520264199</v>
      </c>
      <c r="O12" s="233">
        <v>1.502</v>
      </c>
      <c r="P12" s="248">
        <v>6.6209584546914702</v>
      </c>
    </row>
    <row r="13" spans="1:18" ht="23.25" customHeight="1" thickTop="1" thickBot="1">
      <c r="A13" s="225" t="s">
        <v>95</v>
      </c>
      <c r="B13" s="230">
        <v>1.722</v>
      </c>
      <c r="C13" s="235">
        <v>1.30299597038255</v>
      </c>
      <c r="D13" s="230">
        <v>1.91</v>
      </c>
      <c r="E13" s="235">
        <v>2.1295949990744201</v>
      </c>
      <c r="F13" s="230">
        <v>1.5569999999999999</v>
      </c>
      <c r="G13" s="236">
        <v>1.34941552233523</v>
      </c>
      <c r="J13" s="225" t="s">
        <v>95</v>
      </c>
      <c r="K13" s="230">
        <v>1.5660000000000001</v>
      </c>
      <c r="L13" s="235">
        <v>1.37373683985258</v>
      </c>
      <c r="M13" s="230">
        <v>1.65</v>
      </c>
      <c r="N13" s="235">
        <v>2.6201981373999801</v>
      </c>
      <c r="O13" s="230">
        <v>1.516</v>
      </c>
      <c r="P13" s="236">
        <v>1.34484004998933</v>
      </c>
    </row>
    <row r="14" spans="1:18" ht="13.5" customHeight="1" thickTop="1">
      <c r="L14" s="70"/>
      <c r="M14" s="70"/>
      <c r="N14" s="70"/>
      <c r="O14" s="70"/>
      <c r="P14" s="70"/>
      <c r="Q14" s="70"/>
      <c r="R14" s="70"/>
    </row>
    <row r="15" spans="1:18" ht="21" customHeight="1"/>
    <row r="16" spans="1:18" ht="9.75" customHeight="1"/>
    <row r="17" ht="15.75" customHeight="1"/>
    <row r="18" ht="21" customHeight="1"/>
    <row r="19" ht="14.25" customHeight="1"/>
    <row r="20" ht="16.5" customHeight="1"/>
    <row r="21" ht="16.5" customHeight="1"/>
    <row r="22" ht="16.5" customHeight="1"/>
    <row r="23" ht="16.5" customHeight="1"/>
    <row r="24" ht="16.5" customHeight="1"/>
    <row r="25" ht="16.5" customHeight="1"/>
    <row r="26" ht="16.5" customHeight="1"/>
    <row r="27" ht="24" customHeight="1"/>
    <row r="28" ht="13.5" customHeight="1"/>
  </sheetData>
  <mergeCells count="22">
    <mergeCell ref="F3:G3"/>
    <mergeCell ref="B4:B5"/>
    <mergeCell ref="C4:C5"/>
    <mergeCell ref="D4:D5"/>
    <mergeCell ref="E4:E5"/>
    <mergeCell ref="F4:F5"/>
    <mergeCell ref="P4:P5"/>
    <mergeCell ref="G4:G5"/>
    <mergeCell ref="J1:P1"/>
    <mergeCell ref="J3:J5"/>
    <mergeCell ref="K3:L3"/>
    <mergeCell ref="M3:N3"/>
    <mergeCell ref="O3:P3"/>
    <mergeCell ref="K4:K5"/>
    <mergeCell ref="L4:L5"/>
    <mergeCell ref="M4:M5"/>
    <mergeCell ref="A1:G1"/>
    <mergeCell ref="A3:A5"/>
    <mergeCell ref="B3:C3"/>
    <mergeCell ref="D3:E3"/>
    <mergeCell ref="O4:O5"/>
    <mergeCell ref="N4:N5"/>
  </mergeCells>
  <hyperlinks>
    <hyperlink ref="A1:G1" location="'0'!A1" display="PUISTUTE   KESKMINE BONITEET  ENAMUSPUULIIGITI" xr:uid="{00000000-0004-0000-0900-000000000000}"/>
  </hyperlinks>
  <printOptions horizontalCentered="1"/>
  <pageMargins left="0.78740157480314965" right="0.78740157480314965" top="0.98425196850393704" bottom="1.1811023622047245" header="0.51181102362204722" footer="0.51181102362204722"/>
  <pageSetup paperSize="9" scale="93" orientation="landscape" r:id="rId1"/>
  <headerFooter>
    <oddHeader>&amp;L&amp;G</oddHeader>
    <oddFooter>&amp;L&amp;D</oddFooter>
  </headerFooter>
  <rowBreaks count="1" manualBreakCount="1">
    <brk id="29" max="16383" man="1"/>
  </rowBreaks>
  <colBreaks count="1" manualBreakCount="1">
    <brk id="8" max="1048575" man="1"/>
  </col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M14"/>
  <sheetViews>
    <sheetView zoomScale="90" zoomScaleNormal="90" workbookViewId="0">
      <selection sqref="A1:G1"/>
    </sheetView>
  </sheetViews>
  <sheetFormatPr defaultColWidth="11.42578125" defaultRowHeight="12.75"/>
  <cols>
    <col min="1" max="1" width="19.42578125" customWidth="1"/>
    <col min="2" max="12" width="8.85546875" customWidth="1"/>
    <col min="13" max="13" width="7.5703125" customWidth="1"/>
  </cols>
  <sheetData>
    <row r="1" spans="1:13" ht="15.75" customHeight="1">
      <c r="A1" s="829" t="s">
        <v>121</v>
      </c>
      <c r="B1" s="829"/>
      <c r="C1" s="829"/>
      <c r="D1" s="829"/>
      <c r="E1" s="829"/>
      <c r="F1" s="829"/>
      <c r="G1" s="829"/>
      <c r="H1" s="829"/>
      <c r="I1" s="829"/>
      <c r="J1" s="829"/>
      <c r="K1" s="829"/>
      <c r="L1" s="829"/>
      <c r="M1" s="829"/>
    </row>
    <row r="2" spans="1:13" ht="8.25" customHeight="1">
      <c r="A2" s="181"/>
      <c r="B2" s="257"/>
      <c r="C2" s="181"/>
      <c r="D2" s="181"/>
      <c r="E2" s="181"/>
      <c r="F2" s="257"/>
      <c r="G2" s="181"/>
      <c r="H2" s="181"/>
      <c r="I2" s="181"/>
      <c r="J2" s="257"/>
      <c r="K2" s="181"/>
      <c r="L2" s="181"/>
      <c r="M2" s="181"/>
    </row>
    <row r="3" spans="1:13" ht="19.5" customHeight="1">
      <c r="A3" s="696" t="s">
        <v>78</v>
      </c>
      <c r="B3" s="699" t="s">
        <v>136</v>
      </c>
      <c r="C3" s="712"/>
      <c r="D3" s="712"/>
      <c r="E3" s="700"/>
      <c r="F3" s="713" t="s">
        <v>65</v>
      </c>
      <c r="G3" s="713"/>
      <c r="H3" s="713"/>
      <c r="I3" s="714"/>
      <c r="J3" s="699" t="s">
        <v>22</v>
      </c>
      <c r="K3" s="712"/>
      <c r="L3" s="712"/>
      <c r="M3" s="715"/>
    </row>
    <row r="4" spans="1:13" ht="18" customHeight="1">
      <c r="A4" s="697"/>
      <c r="B4" s="709" t="s">
        <v>122</v>
      </c>
      <c r="C4" s="690" t="s">
        <v>236</v>
      </c>
      <c r="D4" s="718" t="s">
        <v>123</v>
      </c>
      <c r="E4" s="690" t="s">
        <v>236</v>
      </c>
      <c r="F4" s="709" t="s">
        <v>122</v>
      </c>
      <c r="G4" s="690" t="s">
        <v>236</v>
      </c>
      <c r="H4" s="718" t="s">
        <v>123</v>
      </c>
      <c r="I4" s="690" t="s">
        <v>236</v>
      </c>
      <c r="J4" s="709" t="s">
        <v>122</v>
      </c>
      <c r="K4" s="690" t="s">
        <v>236</v>
      </c>
      <c r="L4" s="710" t="s">
        <v>123</v>
      </c>
      <c r="M4" s="716" t="s">
        <v>236</v>
      </c>
    </row>
    <row r="5" spans="1:13" ht="12.75" customHeight="1">
      <c r="A5" s="698"/>
      <c r="B5" s="695"/>
      <c r="C5" s="691"/>
      <c r="D5" s="719"/>
      <c r="E5" s="691"/>
      <c r="F5" s="695"/>
      <c r="G5" s="691"/>
      <c r="H5" s="719"/>
      <c r="I5" s="691"/>
      <c r="J5" s="695"/>
      <c r="K5" s="691"/>
      <c r="L5" s="711"/>
      <c r="M5" s="717"/>
    </row>
    <row r="6" spans="1:13" ht="22.5" customHeight="1">
      <c r="A6" s="222" t="s">
        <v>84</v>
      </c>
      <c r="B6" s="259">
        <v>75.572999999999993</v>
      </c>
      <c r="C6" s="249">
        <v>0.72073973462558505</v>
      </c>
      <c r="D6" s="262">
        <v>25.457000000000001</v>
      </c>
      <c r="E6" s="249">
        <v>0.85781181784447103</v>
      </c>
      <c r="F6" s="259">
        <v>77.456000000000003</v>
      </c>
      <c r="G6" s="249">
        <v>0.92117144821390795</v>
      </c>
      <c r="H6" s="262">
        <v>26.032</v>
      </c>
      <c r="I6" s="249">
        <v>1.13539179221624</v>
      </c>
      <c r="J6" s="259">
        <v>72.242999999999995</v>
      </c>
      <c r="K6" s="266">
        <v>1.1534824468561999</v>
      </c>
      <c r="L6" s="262">
        <v>24.44</v>
      </c>
      <c r="M6" s="250">
        <v>1.33734596891695</v>
      </c>
    </row>
    <row r="7" spans="1:13" ht="22.5" customHeight="1">
      <c r="A7" s="223" t="s">
        <v>85</v>
      </c>
      <c r="B7" s="260">
        <v>74.796000000000006</v>
      </c>
      <c r="C7" s="251">
        <v>1.02854943133621</v>
      </c>
      <c r="D7" s="263">
        <v>24.661999999999999</v>
      </c>
      <c r="E7" s="251">
        <v>1.1444656812959499</v>
      </c>
      <c r="F7" s="260">
        <v>74.897999999999996</v>
      </c>
      <c r="G7" s="251">
        <v>1.4299921414038499</v>
      </c>
      <c r="H7" s="263">
        <v>24.824000000000002</v>
      </c>
      <c r="I7" s="251">
        <v>1.6492276704750399</v>
      </c>
      <c r="J7" s="260">
        <v>74.671000000000006</v>
      </c>
      <c r="K7" s="267">
        <v>1.4579069698345299</v>
      </c>
      <c r="L7" s="263">
        <v>24.462</v>
      </c>
      <c r="M7" s="252">
        <v>1.5303738505475999</v>
      </c>
    </row>
    <row r="8" spans="1:13" ht="22.5" customHeight="1">
      <c r="A8" s="223" t="s">
        <v>86</v>
      </c>
      <c r="B8" s="260">
        <v>87.635999999999996</v>
      </c>
      <c r="C8" s="251">
        <v>0.823919107659282</v>
      </c>
      <c r="D8" s="263">
        <v>22.350999999999999</v>
      </c>
      <c r="E8" s="251">
        <v>1.0184577481321599</v>
      </c>
      <c r="F8" s="260">
        <v>90.695999999999998</v>
      </c>
      <c r="G8" s="251">
        <v>1.2718199702580799</v>
      </c>
      <c r="H8" s="263">
        <v>23.382000000000001</v>
      </c>
      <c r="I8" s="251">
        <v>1.60993252286124</v>
      </c>
      <c r="J8" s="260">
        <v>85.221000000000004</v>
      </c>
      <c r="K8" s="267">
        <v>1.0060452781496001</v>
      </c>
      <c r="L8" s="263">
        <v>21.536999999999999</v>
      </c>
      <c r="M8" s="252">
        <v>1.20664222624097</v>
      </c>
    </row>
    <row r="9" spans="1:13" ht="22.5" customHeight="1">
      <c r="A9" s="223" t="s">
        <v>87</v>
      </c>
      <c r="B9" s="260">
        <v>75.968999999999994</v>
      </c>
      <c r="C9" s="251">
        <v>1.7787707869709799</v>
      </c>
      <c r="D9" s="263">
        <v>25.916</v>
      </c>
      <c r="E9" s="251">
        <v>2.3085089275973898</v>
      </c>
      <c r="F9" s="260">
        <v>75.444000000000003</v>
      </c>
      <c r="G9" s="251">
        <v>2.6201494512983201</v>
      </c>
      <c r="H9" s="263">
        <v>28.25</v>
      </c>
      <c r="I9" s="251">
        <v>3.5286477937923402</v>
      </c>
      <c r="J9" s="260">
        <v>76.394000000000005</v>
      </c>
      <c r="K9" s="267">
        <v>2.3645589379138698</v>
      </c>
      <c r="L9" s="263">
        <v>24.023</v>
      </c>
      <c r="M9" s="252">
        <v>2.64307526373852</v>
      </c>
    </row>
    <row r="10" spans="1:13" ht="22.5" customHeight="1">
      <c r="A10" s="223" t="s">
        <v>88</v>
      </c>
      <c r="B10" s="260">
        <v>88.131</v>
      </c>
      <c r="C10" s="251">
        <v>1.8508651426426399</v>
      </c>
      <c r="D10" s="263">
        <v>26.847000000000001</v>
      </c>
      <c r="E10" s="251">
        <v>2.2241093254311899</v>
      </c>
      <c r="F10" s="260">
        <v>88.298000000000002</v>
      </c>
      <c r="G10" s="251">
        <v>2.88932748134649</v>
      </c>
      <c r="H10" s="263">
        <v>27.382000000000001</v>
      </c>
      <c r="I10" s="251">
        <v>3.2404408842722598</v>
      </c>
      <c r="J10" s="260">
        <v>87.994</v>
      </c>
      <c r="K10" s="267">
        <v>2.4480622131097398</v>
      </c>
      <c r="L10" s="263">
        <v>26.404</v>
      </c>
      <c r="M10" s="252">
        <v>3.0968510480893001</v>
      </c>
    </row>
    <row r="11" spans="1:13" ht="22.5" customHeight="1">
      <c r="A11" s="223" t="s">
        <v>89</v>
      </c>
      <c r="B11" s="260">
        <v>88.244</v>
      </c>
      <c r="C11" s="251">
        <v>1.3918409510960399</v>
      </c>
      <c r="D11" s="263">
        <v>23.033000000000001</v>
      </c>
      <c r="E11" s="251">
        <v>1.6411104454533501</v>
      </c>
      <c r="F11" s="260">
        <v>84.197000000000003</v>
      </c>
      <c r="G11" s="251">
        <v>3.2173486325916199</v>
      </c>
      <c r="H11" s="263">
        <v>23.504000000000001</v>
      </c>
      <c r="I11" s="251">
        <v>3.7616189732538001</v>
      </c>
      <c r="J11" s="260">
        <v>89.093999999999994</v>
      </c>
      <c r="K11" s="267">
        <v>1.56763517799528</v>
      </c>
      <c r="L11" s="263">
        <v>22.934000000000001</v>
      </c>
      <c r="M11" s="252">
        <v>1.86978860184429</v>
      </c>
    </row>
    <row r="12" spans="1:13" ht="22.5" customHeight="1">
      <c r="A12" s="224" t="s">
        <v>90</v>
      </c>
      <c r="B12" s="261">
        <v>71.372</v>
      </c>
      <c r="C12" s="253">
        <v>3.9927995925648601</v>
      </c>
      <c r="D12" s="264">
        <v>18.670999999999999</v>
      </c>
      <c r="E12" s="253">
        <v>4.0916534254179497</v>
      </c>
      <c r="F12" s="261">
        <v>67.430999999999997</v>
      </c>
      <c r="G12" s="253">
        <v>7.5305240197748997</v>
      </c>
      <c r="H12" s="264">
        <v>17.404</v>
      </c>
      <c r="I12" s="253">
        <v>7.3846369885611196</v>
      </c>
      <c r="J12" s="261">
        <v>72.41</v>
      </c>
      <c r="K12" s="268">
        <v>4.3190498447830104</v>
      </c>
      <c r="L12" s="264">
        <v>19.004000000000001</v>
      </c>
      <c r="M12" s="254">
        <v>4.5407767255600904</v>
      </c>
    </row>
    <row r="13" spans="1:13" ht="24" customHeight="1">
      <c r="A13" s="225" t="s">
        <v>95</v>
      </c>
      <c r="B13" s="258">
        <v>80.533000000000001</v>
      </c>
      <c r="C13" s="255">
        <v>0.47454813112779798</v>
      </c>
      <c r="D13" s="265">
        <v>24.169</v>
      </c>
      <c r="E13" s="255">
        <v>0.56530286120477302</v>
      </c>
      <c r="F13" s="258">
        <v>80.834000000000003</v>
      </c>
      <c r="G13" s="255">
        <v>0.69437435778635204</v>
      </c>
      <c r="H13" s="265">
        <v>25.131</v>
      </c>
      <c r="I13" s="255">
        <v>0.82179715529214703</v>
      </c>
      <c r="J13" s="258">
        <v>80.228999999999999</v>
      </c>
      <c r="K13" s="269">
        <v>0.63294840606355196</v>
      </c>
      <c r="L13" s="265">
        <v>23.199000000000002</v>
      </c>
      <c r="M13" s="256">
        <v>0.72246541217540505</v>
      </c>
    </row>
    <row r="14" spans="1:13" ht="12.75" customHeight="1">
      <c r="A14" s="71"/>
      <c r="B14" s="207"/>
      <c r="C14" s="207"/>
      <c r="D14" s="207"/>
      <c r="E14" s="207"/>
      <c r="F14" s="207"/>
      <c r="G14" s="207"/>
      <c r="H14" s="207"/>
      <c r="J14" s="77"/>
    </row>
  </sheetData>
  <mergeCells count="17">
    <mergeCell ref="D4:D5"/>
    <mergeCell ref="H4:H5"/>
    <mergeCell ref="A1:M1"/>
    <mergeCell ref="L4:L5"/>
    <mergeCell ref="A3:A5"/>
    <mergeCell ref="B3:E3"/>
    <mergeCell ref="F3:I3"/>
    <mergeCell ref="J3:M3"/>
    <mergeCell ref="B4:B5"/>
    <mergeCell ref="E4:E5"/>
    <mergeCell ref="F4:F5"/>
    <mergeCell ref="I4:I5"/>
    <mergeCell ref="J4:J5"/>
    <mergeCell ref="C4:C5"/>
    <mergeCell ref="G4:G5"/>
    <mergeCell ref="K4:K5"/>
    <mergeCell ref="M4:M5"/>
  </mergeCells>
  <hyperlinks>
    <hyperlink ref="A1:M1" location="'0'!A1" display="KESKMINE TÄIUS JA RINNASPINDALA  ENAMUSPUULIIGITI" xr:uid="{F416CED2-962F-4598-A81E-0D8C758FEA49}"/>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rowBreaks count="1" manualBreakCount="1">
    <brk id="28" max="16383" man="1"/>
  </rowBreaks>
  <colBreaks count="1" manualBreakCount="1">
    <brk id="13" max="1048575" man="1"/>
  </colBreak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H14"/>
  <sheetViews>
    <sheetView workbookViewId="0">
      <selection sqref="A1:G1"/>
    </sheetView>
  </sheetViews>
  <sheetFormatPr defaultColWidth="11.42578125" defaultRowHeight="12.75"/>
  <cols>
    <col min="1" max="1" width="19.42578125" customWidth="1"/>
    <col min="2" max="7" width="14.140625" customWidth="1"/>
  </cols>
  <sheetData>
    <row r="1" spans="1:8" ht="15.75" customHeight="1">
      <c r="A1" s="627" t="s">
        <v>96</v>
      </c>
      <c r="B1" s="627"/>
      <c r="C1" s="627"/>
      <c r="D1" s="627"/>
      <c r="E1" s="627"/>
      <c r="F1" s="627"/>
      <c r="G1" s="627"/>
    </row>
    <row r="2" spans="1:8" ht="8.25" customHeight="1">
      <c r="A2" s="181"/>
      <c r="B2" s="181"/>
      <c r="C2" s="181"/>
      <c r="D2" s="181"/>
      <c r="E2" s="181"/>
      <c r="F2" s="181"/>
      <c r="G2" s="181"/>
    </row>
    <row r="3" spans="1:8" ht="19.5" customHeight="1">
      <c r="A3" s="696" t="s">
        <v>78</v>
      </c>
      <c r="B3" s="699" t="s">
        <v>136</v>
      </c>
      <c r="C3" s="700"/>
      <c r="D3" s="713" t="s">
        <v>65</v>
      </c>
      <c r="E3" s="714"/>
      <c r="F3" s="722" t="s">
        <v>22</v>
      </c>
      <c r="G3" s="723"/>
    </row>
    <row r="4" spans="1:8" ht="25.5" customHeight="1">
      <c r="A4" s="697"/>
      <c r="B4" s="709" t="s">
        <v>333</v>
      </c>
      <c r="C4" s="724" t="s">
        <v>236</v>
      </c>
      <c r="D4" s="709" t="s">
        <v>83</v>
      </c>
      <c r="E4" s="724" t="s">
        <v>236</v>
      </c>
      <c r="F4" s="709" t="s">
        <v>83</v>
      </c>
      <c r="G4" s="720" t="s">
        <v>236</v>
      </c>
    </row>
    <row r="5" spans="1:8" ht="12" customHeight="1">
      <c r="A5" s="698"/>
      <c r="B5" s="695"/>
      <c r="C5" s="647"/>
      <c r="D5" s="695"/>
      <c r="E5" s="647"/>
      <c r="F5" s="695"/>
      <c r="G5" s="721"/>
    </row>
    <row r="6" spans="1:8" ht="18" customHeight="1">
      <c r="A6" s="222" t="s">
        <v>84</v>
      </c>
      <c r="B6" s="259">
        <v>242.32599999999999</v>
      </c>
      <c r="C6" s="249">
        <v>1.23775357758097</v>
      </c>
      <c r="D6" s="259">
        <v>238.67599999999999</v>
      </c>
      <c r="E6" s="249">
        <v>1.67978584566906</v>
      </c>
      <c r="F6" s="259">
        <v>248.71199999999999</v>
      </c>
      <c r="G6" s="250">
        <v>1.63014844604826</v>
      </c>
    </row>
    <row r="7" spans="1:8" ht="18" customHeight="1">
      <c r="A7" s="223" t="s">
        <v>85</v>
      </c>
      <c r="B7" s="260">
        <v>234.596</v>
      </c>
      <c r="C7" s="251">
        <v>1.2658350552031401</v>
      </c>
      <c r="D7" s="260">
        <v>235.91200000000001</v>
      </c>
      <c r="E7" s="251">
        <v>1.73911668195688</v>
      </c>
      <c r="F7" s="260">
        <v>233.096</v>
      </c>
      <c r="G7" s="252">
        <v>1.7482962008174201</v>
      </c>
    </row>
    <row r="8" spans="1:8" ht="18" customHeight="1">
      <c r="A8" s="223" t="s">
        <v>86</v>
      </c>
      <c r="B8" s="260">
        <v>187.964</v>
      </c>
      <c r="C8" s="251">
        <v>1.1781268765244499</v>
      </c>
      <c r="D8" s="260">
        <v>203.858</v>
      </c>
      <c r="E8" s="251">
        <v>1.7093790627645</v>
      </c>
      <c r="F8" s="260">
        <v>176.68199999999999</v>
      </c>
      <c r="G8" s="252">
        <v>1.54653614252609</v>
      </c>
    </row>
    <row r="9" spans="1:8" ht="18" customHeight="1">
      <c r="A9" s="223" t="s">
        <v>87</v>
      </c>
      <c r="B9" s="260">
        <v>253.13200000000001</v>
      </c>
      <c r="C9" s="251">
        <v>3.1004090044781898</v>
      </c>
      <c r="D9" s="260">
        <v>347.54599999999999</v>
      </c>
      <c r="E9" s="251">
        <v>3.8362712759980702</v>
      </c>
      <c r="F9" s="260">
        <v>202.68</v>
      </c>
      <c r="G9" s="252">
        <v>3.9899809631558201</v>
      </c>
    </row>
    <row r="10" spans="1:8" ht="18" customHeight="1">
      <c r="A10" s="223" t="s">
        <v>88</v>
      </c>
      <c r="B10" s="260">
        <v>215.59299999999999</v>
      </c>
      <c r="C10" s="251">
        <v>2.9319769876572299</v>
      </c>
      <c r="D10" s="260">
        <v>241.47900000000001</v>
      </c>
      <c r="E10" s="251">
        <v>4.2274627964323201</v>
      </c>
      <c r="F10" s="260">
        <v>199.41800000000001</v>
      </c>
      <c r="G10" s="252">
        <v>3.8186249913390999</v>
      </c>
    </row>
    <row r="11" spans="1:8" ht="18" customHeight="1">
      <c r="A11" s="223" t="s">
        <v>89</v>
      </c>
      <c r="B11" s="260">
        <v>148.53399999999999</v>
      </c>
      <c r="C11" s="251">
        <v>1.95044242775646</v>
      </c>
      <c r="D11" s="260">
        <v>187.398</v>
      </c>
      <c r="E11" s="251">
        <v>3.6358332631399501</v>
      </c>
      <c r="F11" s="260">
        <v>142.16</v>
      </c>
      <c r="G11" s="252">
        <v>2.1972088878727898</v>
      </c>
    </row>
    <row r="12" spans="1:8" ht="18" customHeight="1">
      <c r="A12" s="224" t="s">
        <v>90</v>
      </c>
      <c r="B12" s="261">
        <v>182.315</v>
      </c>
      <c r="C12" s="253">
        <v>4.1938447801940404</v>
      </c>
      <c r="D12" s="261">
        <v>187.8</v>
      </c>
      <c r="E12" s="253">
        <v>9.7322913085441698</v>
      </c>
      <c r="F12" s="261">
        <v>180.95500000000001</v>
      </c>
      <c r="G12" s="254">
        <v>4.8226734093038202</v>
      </c>
    </row>
    <row r="13" spans="1:8" ht="23.25" customHeight="1">
      <c r="A13" s="225" t="s">
        <v>95</v>
      </c>
      <c r="B13" s="270">
        <v>213.78899999999999</v>
      </c>
      <c r="C13" s="255">
        <v>0.77612931984626199</v>
      </c>
      <c r="D13" s="270">
        <v>232.268</v>
      </c>
      <c r="E13" s="255">
        <v>1.0761323503511899</v>
      </c>
      <c r="F13" s="270">
        <v>197.667</v>
      </c>
      <c r="G13" s="256">
        <v>0.98005747771388696</v>
      </c>
    </row>
    <row r="14" spans="1:8" ht="12.75" customHeight="1">
      <c r="A14" s="74"/>
      <c r="B14" s="74"/>
      <c r="C14" s="74"/>
      <c r="D14" s="74"/>
      <c r="E14" s="74"/>
      <c r="F14" s="74"/>
      <c r="G14" s="74"/>
      <c r="H14" s="207"/>
    </row>
  </sheetData>
  <mergeCells count="11">
    <mergeCell ref="G4:G5"/>
    <mergeCell ref="A1:G1"/>
    <mergeCell ref="A3:A5"/>
    <mergeCell ref="B3:C3"/>
    <mergeCell ref="D3:E3"/>
    <mergeCell ref="F3:G3"/>
    <mergeCell ref="B4:B5"/>
    <mergeCell ref="C4:C5"/>
    <mergeCell ref="D4:D5"/>
    <mergeCell ref="E4:E5"/>
    <mergeCell ref="F4:F5"/>
  </mergeCells>
  <hyperlinks>
    <hyperlink ref="A1:G1" location="'0'!A1" display="PUISTUTE  KESKMINE  HEKTARITAGAVARA  ENAMUSPUULIIGITI" xr:uid="{F7EEF9A4-51C3-472B-A609-B7DBC8C1AB79}"/>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rowBreaks count="1" manualBreakCount="1">
    <brk id="30" max="16383" man="1"/>
  </rowBreaks>
  <colBreaks count="1" manualBreakCount="1">
    <brk id="9" max="1048575" man="1"/>
  </col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R37"/>
  <sheetViews>
    <sheetView zoomScaleNormal="100" workbookViewId="0">
      <selection sqref="A1:G1"/>
    </sheetView>
  </sheetViews>
  <sheetFormatPr defaultColWidth="11.42578125" defaultRowHeight="12.75"/>
  <cols>
    <col min="1" max="1" width="23.28515625" customWidth="1"/>
    <col min="2" max="2" width="8.5703125" customWidth="1"/>
    <col min="3" max="3" width="6" customWidth="1"/>
    <col min="4" max="4" width="7.42578125" customWidth="1"/>
    <col min="5" max="5" width="8.140625" customWidth="1"/>
    <col min="6" max="6" width="9.28515625" customWidth="1"/>
    <col min="7" max="8" width="7.7109375" customWidth="1"/>
    <col min="9" max="9" width="8.140625" customWidth="1"/>
    <col min="10" max="10" width="9.5703125" customWidth="1"/>
    <col min="11" max="11" width="7.85546875" customWidth="1"/>
    <col min="12" max="12" width="8" customWidth="1"/>
    <col min="13" max="13" width="8.140625" customWidth="1"/>
    <col min="14" max="14" width="6.7109375" customWidth="1"/>
  </cols>
  <sheetData>
    <row r="1" spans="1:18" ht="27.75" customHeight="1">
      <c r="A1" s="627" t="s">
        <v>229</v>
      </c>
      <c r="B1" s="627"/>
      <c r="C1" s="627"/>
      <c r="D1" s="627"/>
      <c r="E1" s="627"/>
      <c r="F1" s="627"/>
      <c r="G1" s="627"/>
      <c r="H1" s="627"/>
      <c r="I1" s="627"/>
      <c r="J1" s="627"/>
      <c r="K1" s="627"/>
      <c r="L1" s="627"/>
      <c r="M1" s="627"/>
    </row>
    <row r="2" spans="1:18" ht="8.25" customHeight="1">
      <c r="A2" s="181"/>
      <c r="B2" s="181"/>
      <c r="C2" s="181"/>
      <c r="D2" s="181"/>
      <c r="E2" s="181"/>
      <c r="F2" s="181"/>
      <c r="G2" s="181"/>
      <c r="H2" s="181"/>
      <c r="I2" s="181"/>
      <c r="J2" s="181"/>
      <c r="K2" s="181"/>
      <c r="L2" s="181"/>
      <c r="M2" s="181"/>
    </row>
    <row r="3" spans="1:18" ht="19.5" customHeight="1">
      <c r="A3" s="728" t="s">
        <v>78</v>
      </c>
      <c r="B3" s="699" t="s">
        <v>228</v>
      </c>
      <c r="C3" s="712"/>
      <c r="D3" s="712"/>
      <c r="E3" s="700"/>
      <c r="F3" s="713" t="s">
        <v>65</v>
      </c>
      <c r="G3" s="713"/>
      <c r="H3" s="713"/>
      <c r="I3" s="714"/>
      <c r="J3" s="699" t="s">
        <v>22</v>
      </c>
      <c r="K3" s="712"/>
      <c r="L3" s="712"/>
      <c r="M3" s="715"/>
    </row>
    <row r="4" spans="1:18" ht="20.25" customHeight="1">
      <c r="A4" s="729"/>
      <c r="B4" s="725" t="s">
        <v>226</v>
      </c>
      <c r="C4" s="726"/>
      <c r="D4" s="726"/>
      <c r="E4" s="731"/>
      <c r="F4" s="725" t="s">
        <v>226</v>
      </c>
      <c r="G4" s="726"/>
      <c r="H4" s="726"/>
      <c r="I4" s="731"/>
      <c r="J4" s="725" t="s">
        <v>226</v>
      </c>
      <c r="K4" s="726"/>
      <c r="L4" s="726"/>
      <c r="M4" s="727"/>
    </row>
    <row r="5" spans="1:18" ht="35.25" customHeight="1">
      <c r="A5" s="730"/>
      <c r="B5" s="277" t="s">
        <v>334</v>
      </c>
      <c r="C5" s="276" t="s">
        <v>24</v>
      </c>
      <c r="D5" s="302" t="s">
        <v>236</v>
      </c>
      <c r="E5" s="299" t="s">
        <v>227</v>
      </c>
      <c r="F5" s="277" t="s">
        <v>334</v>
      </c>
      <c r="G5" s="276" t="s">
        <v>24</v>
      </c>
      <c r="H5" s="302" t="s">
        <v>236</v>
      </c>
      <c r="I5" s="300" t="s">
        <v>227</v>
      </c>
      <c r="J5" s="277" t="s">
        <v>334</v>
      </c>
      <c r="K5" s="276" t="s">
        <v>24</v>
      </c>
      <c r="L5" s="302" t="s">
        <v>236</v>
      </c>
      <c r="M5" s="301" t="s">
        <v>227</v>
      </c>
    </row>
    <row r="6" spans="1:18" ht="32.25" customHeight="1">
      <c r="A6" s="295" t="s">
        <v>84</v>
      </c>
      <c r="B6" s="281">
        <v>4168.1220000000003</v>
      </c>
      <c r="C6" s="282">
        <f>B6/B$13*100</f>
        <v>26.916471940173309</v>
      </c>
      <c r="D6" s="283">
        <v>2.7370913365046601</v>
      </c>
      <c r="E6" s="278">
        <v>5.9859999999999998</v>
      </c>
      <c r="F6" s="281">
        <v>2554.1550000000002</v>
      </c>
      <c r="G6" s="282">
        <f>F6/F$13*100</f>
        <v>35.018002877499001</v>
      </c>
      <c r="H6" s="283">
        <v>3.88886171879229</v>
      </c>
      <c r="I6" s="278">
        <v>5.798</v>
      </c>
      <c r="J6" s="281">
        <v>1613.9659999999999</v>
      </c>
      <c r="K6" s="282">
        <f>J6/J$13*100</f>
        <v>19.702789248593767</v>
      </c>
      <c r="L6" s="283">
        <v>4.0081172627009796</v>
      </c>
      <c r="M6" s="278">
        <v>6.3079999999999998</v>
      </c>
    </row>
    <row r="7" spans="1:18" ht="32.25" customHeight="1">
      <c r="A7" s="296" t="s">
        <v>85</v>
      </c>
      <c r="B7" s="284">
        <v>3417.652</v>
      </c>
      <c r="C7" s="285">
        <f t="shared" ref="C7:C12" si="0">B7/B$13*100</f>
        <v>22.070163531508236</v>
      </c>
      <c r="D7" s="286">
        <v>3.2260203788870698</v>
      </c>
      <c r="E7" s="279">
        <v>8.0419999999999998</v>
      </c>
      <c r="F7" s="284">
        <v>1844.3610000000001</v>
      </c>
      <c r="G7" s="285">
        <f t="shared" ref="G7:G12" si="1">F7/F$13*100</f>
        <v>25.286577676431904</v>
      </c>
      <c r="H7" s="286">
        <v>4.9537866192023703</v>
      </c>
      <c r="I7" s="279">
        <v>8.4260000000000002</v>
      </c>
      <c r="J7" s="284">
        <v>1573.2919999999999</v>
      </c>
      <c r="K7" s="285">
        <f t="shared" ref="K7:K12" si="2">J7/J$13*100</f>
        <v>19.206253850761779</v>
      </c>
      <c r="L7" s="286">
        <v>3.97605008818141</v>
      </c>
      <c r="M7" s="279">
        <v>7.6340000000000003</v>
      </c>
    </row>
    <row r="8" spans="1:18" ht="32.25" customHeight="1">
      <c r="A8" s="296" t="s">
        <v>86</v>
      </c>
      <c r="B8" s="284">
        <v>4160.3500000000004</v>
      </c>
      <c r="C8" s="285">
        <f t="shared" si="0"/>
        <v>26.866282713485841</v>
      </c>
      <c r="D8" s="286">
        <v>2.38746423407816</v>
      </c>
      <c r="E8" s="279">
        <v>5.9710000000000001</v>
      </c>
      <c r="F8" s="284">
        <v>1765.684</v>
      </c>
      <c r="G8" s="285">
        <f t="shared" si="1"/>
        <v>24.207899439444329</v>
      </c>
      <c r="H8" s="286">
        <v>4.1796936392184003</v>
      </c>
      <c r="I8" s="279">
        <v>6.2370000000000001</v>
      </c>
      <c r="J8" s="284">
        <v>2394.6660000000002</v>
      </c>
      <c r="K8" s="285">
        <f t="shared" si="2"/>
        <v>29.233329276312542</v>
      </c>
      <c r="L8" s="286">
        <v>3.0608472803859299</v>
      </c>
      <c r="M8" s="279">
        <v>5.7889999999999997</v>
      </c>
    </row>
    <row r="9" spans="1:18" ht="32.25" customHeight="1">
      <c r="A9" s="296" t="s">
        <v>87</v>
      </c>
      <c r="B9" s="284">
        <v>1412.7550000000001</v>
      </c>
      <c r="C9" s="285">
        <f t="shared" si="0"/>
        <v>9.1231447438053728</v>
      </c>
      <c r="D9" s="286">
        <v>4.8212973529952903</v>
      </c>
      <c r="E9" s="279">
        <v>9.2579999999999991</v>
      </c>
      <c r="F9" s="284">
        <v>589.33100000000002</v>
      </c>
      <c r="G9" s="285">
        <f t="shared" si="1"/>
        <v>8.0798521052165437</v>
      </c>
      <c r="H9" s="286">
        <v>8.6828933331046905</v>
      </c>
      <c r="I9" s="279">
        <v>11.093999999999999</v>
      </c>
      <c r="J9" s="284">
        <v>823.42399999999998</v>
      </c>
      <c r="K9" s="285">
        <f t="shared" si="2"/>
        <v>10.052101180715129</v>
      </c>
      <c r="L9" s="286">
        <v>5.6444888447745702</v>
      </c>
      <c r="M9" s="279">
        <v>8.2780000000000005</v>
      </c>
    </row>
    <row r="10" spans="1:18" ht="32.25" customHeight="1">
      <c r="A10" s="296" t="s">
        <v>88</v>
      </c>
      <c r="B10" s="284">
        <v>689.32299999999998</v>
      </c>
      <c r="C10" s="285">
        <f t="shared" si="0"/>
        <v>4.4514395661202046</v>
      </c>
      <c r="D10" s="286">
        <v>6.0731718315773602</v>
      </c>
      <c r="E10" s="279">
        <v>7.0609999999999999</v>
      </c>
      <c r="F10" s="284">
        <v>284.61900000000003</v>
      </c>
      <c r="G10" s="285">
        <f t="shared" si="1"/>
        <v>3.902186422120383</v>
      </c>
      <c r="H10" s="286">
        <v>9.4076787553964998</v>
      </c>
      <c r="I10" s="279">
        <v>7.76</v>
      </c>
      <c r="J10" s="284">
        <v>404.70400000000001</v>
      </c>
      <c r="K10" s="285">
        <f t="shared" si="2"/>
        <v>4.9404991307517587</v>
      </c>
      <c r="L10" s="286">
        <v>7.3597799295283499</v>
      </c>
      <c r="M10" s="279">
        <v>6.641</v>
      </c>
    </row>
    <row r="11" spans="1:18" ht="32.25" customHeight="1">
      <c r="A11" s="296" t="s">
        <v>89</v>
      </c>
      <c r="B11" s="284">
        <v>1445.028</v>
      </c>
      <c r="C11" s="285">
        <f t="shared" si="0"/>
        <v>9.3315540223546112</v>
      </c>
      <c r="D11" s="286">
        <v>3.7405168170593899</v>
      </c>
      <c r="E11" s="279">
        <v>6.2889999999999997</v>
      </c>
      <c r="F11" s="284">
        <v>219.17500000000001</v>
      </c>
      <c r="G11" s="285">
        <f t="shared" si="1"/>
        <v>3.0049354016008594</v>
      </c>
      <c r="H11" s="286">
        <v>8.7419503008563009</v>
      </c>
      <c r="I11" s="279">
        <v>6.9269999999999996</v>
      </c>
      <c r="J11" s="284">
        <v>1225.8530000000001</v>
      </c>
      <c r="K11" s="285">
        <f t="shared" si="2"/>
        <v>14.96482782707716</v>
      </c>
      <c r="L11" s="286">
        <v>4.1680567470692802</v>
      </c>
      <c r="M11" s="279">
        <v>6.1870000000000003</v>
      </c>
    </row>
    <row r="12" spans="1:18" ht="32.25" customHeight="1">
      <c r="A12" s="297" t="s">
        <v>90</v>
      </c>
      <c r="B12" s="287">
        <v>192.16499999999999</v>
      </c>
      <c r="C12" s="288">
        <f t="shared" si="0"/>
        <v>1.2409434825524308</v>
      </c>
      <c r="D12" s="289">
        <v>8.4577365541627394</v>
      </c>
      <c r="E12" s="280">
        <v>5.3239999999999998</v>
      </c>
      <c r="F12" s="287">
        <v>36.509</v>
      </c>
      <c r="G12" s="288">
        <f t="shared" si="1"/>
        <v>0.50054607768698878</v>
      </c>
      <c r="H12" s="289">
        <v>21.303950478957599</v>
      </c>
      <c r="I12" s="280">
        <v>5.36</v>
      </c>
      <c r="J12" s="287">
        <v>155.655</v>
      </c>
      <c r="K12" s="288">
        <f t="shared" si="2"/>
        <v>1.9001872781024276</v>
      </c>
      <c r="L12" s="289">
        <v>8.9622055685640998</v>
      </c>
      <c r="M12" s="280">
        <v>5.3159999999999998</v>
      </c>
    </row>
    <row r="13" spans="1:18" ht="32.25" customHeight="1">
      <c r="A13" s="298" t="s">
        <v>95</v>
      </c>
      <c r="B13" s="290">
        <v>15485.395</v>
      </c>
      <c r="C13" s="291">
        <f>SUM(C6:C12)</f>
        <v>99.999999999999986</v>
      </c>
      <c r="D13" s="292">
        <v>1.4413693790887701</v>
      </c>
      <c r="E13" s="294">
        <v>6.6340000000000003</v>
      </c>
      <c r="F13" s="290">
        <v>7293.8339999999998</v>
      </c>
      <c r="G13" s="291">
        <f>SUM(G6:G12)</f>
        <v>100.00000000000001</v>
      </c>
      <c r="H13" s="292">
        <v>2.90497317237377</v>
      </c>
      <c r="I13" s="293">
        <v>6.8120000000000003</v>
      </c>
      <c r="J13" s="290">
        <v>8191.5609999999997</v>
      </c>
      <c r="K13" s="291">
        <f>SUM(K6:K12)</f>
        <v>99.999987792314556</v>
      </c>
      <c r="L13" s="292">
        <v>1.9553426545308501</v>
      </c>
      <c r="M13" s="293">
        <v>6.484</v>
      </c>
    </row>
    <row r="14" spans="1:18" ht="18" customHeight="1">
      <c r="A14" s="74"/>
      <c r="B14" s="74"/>
      <c r="C14" s="74"/>
      <c r="D14" s="74"/>
      <c r="E14" s="74"/>
      <c r="F14" s="74"/>
      <c r="G14" s="74"/>
      <c r="H14" s="74"/>
      <c r="I14" s="74"/>
      <c r="J14" s="74"/>
      <c r="K14" s="74"/>
      <c r="L14" s="74"/>
      <c r="M14" s="74"/>
      <c r="N14" s="271"/>
      <c r="O14" s="271"/>
      <c r="P14" s="271"/>
      <c r="Q14" s="271"/>
      <c r="R14" s="271"/>
    </row>
    <row r="15" spans="1:18">
      <c r="M15" s="70"/>
    </row>
    <row r="16" spans="1:18">
      <c r="F16" s="273"/>
      <c r="G16" s="273"/>
      <c r="H16" s="273"/>
    </row>
    <row r="17" spans="2:9">
      <c r="B17" s="274"/>
      <c r="C17" s="274"/>
      <c r="D17" s="274"/>
      <c r="E17" s="274"/>
      <c r="F17" s="275"/>
      <c r="G17" s="275"/>
      <c r="H17" s="275"/>
      <c r="I17" s="275"/>
    </row>
    <row r="18" spans="2:9">
      <c r="B18" s="274"/>
      <c r="C18" s="274"/>
      <c r="D18" s="274"/>
      <c r="E18" s="274"/>
      <c r="F18" s="275"/>
      <c r="G18" s="275"/>
      <c r="H18" s="275"/>
      <c r="I18" s="275"/>
    </row>
    <row r="19" spans="2:9">
      <c r="B19" s="274"/>
      <c r="C19" s="274"/>
      <c r="D19" s="274"/>
      <c r="E19" s="274"/>
      <c r="F19" s="275"/>
      <c r="G19" s="275"/>
      <c r="H19" s="275"/>
      <c r="I19" s="275"/>
    </row>
    <row r="20" spans="2:9">
      <c r="B20" s="274"/>
      <c r="C20" s="274"/>
      <c r="D20" s="274"/>
      <c r="E20" s="274"/>
      <c r="F20" s="275"/>
      <c r="G20" s="275"/>
      <c r="H20" s="275"/>
      <c r="I20" s="275"/>
    </row>
    <row r="21" spans="2:9">
      <c r="B21" s="274"/>
      <c r="C21" s="274"/>
      <c r="D21" s="274"/>
      <c r="E21" s="274"/>
      <c r="F21" s="275"/>
      <c r="G21" s="275"/>
      <c r="H21" s="275"/>
      <c r="I21" s="275"/>
    </row>
    <row r="22" spans="2:9">
      <c r="B22" s="274"/>
      <c r="C22" s="274"/>
      <c r="D22" s="274"/>
      <c r="E22" s="274"/>
      <c r="F22" s="275"/>
      <c r="G22" s="275"/>
      <c r="H22" s="275"/>
      <c r="I22" s="275"/>
    </row>
    <row r="23" spans="2:9">
      <c r="B23" s="274"/>
      <c r="C23" s="274"/>
      <c r="D23" s="274"/>
      <c r="E23" s="274"/>
      <c r="F23" s="275"/>
      <c r="G23" s="275"/>
      <c r="H23" s="275"/>
      <c r="I23" s="275"/>
    </row>
    <row r="37" spans="1:1" ht="20.25" customHeight="1">
      <c r="A37" s="272"/>
    </row>
  </sheetData>
  <mergeCells count="9">
    <mergeCell ref="A1:I1"/>
    <mergeCell ref="J1:M1"/>
    <mergeCell ref="J4:M4"/>
    <mergeCell ref="A3:A5"/>
    <mergeCell ref="B3:E3"/>
    <mergeCell ref="F3:I3"/>
    <mergeCell ref="J3:M3"/>
    <mergeCell ref="B4:E4"/>
    <mergeCell ref="F4:I4"/>
  </mergeCells>
  <hyperlinks>
    <hyperlink ref="A1:M1" location="'0'!A1" display="METSAMAA   TAGAVARA  JUURDEKASV  ENAMUSPUULIIGITI" xr:uid="{3B171433-D66C-40B4-93A7-8B26F70E5DC3}"/>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rowBreaks count="1" manualBreakCount="1">
    <brk id="19" max="16383" man="1"/>
  </rowBreaks>
  <colBreaks count="1" manualBreakCount="1">
    <brk id="14" max="1048575" man="1"/>
  </colBreak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38"/>
  <sheetViews>
    <sheetView zoomScaleNormal="100" workbookViewId="0">
      <selection sqref="A1:G1"/>
    </sheetView>
  </sheetViews>
  <sheetFormatPr defaultColWidth="11.42578125" defaultRowHeight="12.75"/>
  <cols>
    <col min="1" max="1" width="20.5703125" customWidth="1"/>
    <col min="2" max="2" width="13.7109375" customWidth="1"/>
    <col min="3" max="3" width="8.5703125" customWidth="1"/>
    <col min="4" max="4" width="9.85546875" customWidth="1"/>
    <col min="5" max="5" width="16.7109375" customWidth="1"/>
    <col min="6" max="6" width="8.5703125" customWidth="1"/>
    <col min="7" max="7" width="9.85546875" customWidth="1"/>
    <col min="8" max="8" width="12" customWidth="1"/>
    <col min="9" max="9" width="8.5703125" customWidth="1"/>
    <col min="10" max="10" width="9.85546875" customWidth="1"/>
    <col min="11" max="11" width="3.85546875" customWidth="1"/>
    <col min="12" max="12" width="20" customWidth="1"/>
    <col min="13" max="13" width="13.28515625" customWidth="1"/>
    <col min="14" max="14" width="11.140625" customWidth="1"/>
    <col min="15" max="15" width="11" customWidth="1"/>
  </cols>
  <sheetData>
    <row r="1" spans="1:21" ht="15.75" customHeight="1">
      <c r="A1" s="627" t="s">
        <v>97</v>
      </c>
      <c r="B1" s="627"/>
      <c r="C1" s="627"/>
      <c r="D1" s="627"/>
      <c r="E1" s="627"/>
      <c r="F1" s="627"/>
      <c r="G1" s="627"/>
      <c r="H1" s="627"/>
      <c r="I1" s="627"/>
      <c r="J1" s="627"/>
      <c r="L1" s="627" t="s">
        <v>131</v>
      </c>
      <c r="M1" s="627"/>
      <c r="N1" s="627"/>
      <c r="O1" s="627"/>
      <c r="P1" s="627"/>
      <c r="Q1" s="627"/>
      <c r="R1" s="627"/>
      <c r="S1" s="627"/>
      <c r="T1" s="627"/>
      <c r="U1" s="627"/>
    </row>
    <row r="2" spans="1:21" ht="12" customHeight="1">
      <c r="A2" s="181"/>
      <c r="B2" s="181"/>
      <c r="C2" s="181"/>
      <c r="D2" s="181"/>
      <c r="L2" s="181"/>
      <c r="M2" s="181"/>
      <c r="N2" s="181"/>
      <c r="O2" s="181"/>
    </row>
    <row r="3" spans="1:21" ht="21" customHeight="1">
      <c r="A3" s="688" t="s">
        <v>78</v>
      </c>
      <c r="B3" s="630" t="s">
        <v>79</v>
      </c>
      <c r="C3" s="631"/>
      <c r="D3" s="680" t="s">
        <v>236</v>
      </c>
      <c r="E3" s="630" t="s">
        <v>80</v>
      </c>
      <c r="F3" s="631"/>
      <c r="G3" s="680" t="s">
        <v>236</v>
      </c>
      <c r="H3" s="630" t="s">
        <v>132</v>
      </c>
      <c r="I3" s="631"/>
      <c r="J3" s="732" t="s">
        <v>236</v>
      </c>
      <c r="L3" s="688" t="s">
        <v>78</v>
      </c>
      <c r="M3" s="630" t="s">
        <v>79</v>
      </c>
      <c r="N3" s="631"/>
      <c r="O3" s="680" t="s">
        <v>236</v>
      </c>
      <c r="P3" s="630" t="s">
        <v>80</v>
      </c>
      <c r="Q3" s="631"/>
      <c r="R3" s="680" t="s">
        <v>236</v>
      </c>
      <c r="S3" s="630" t="s">
        <v>132</v>
      </c>
      <c r="T3" s="631"/>
      <c r="U3" s="732" t="s">
        <v>236</v>
      </c>
    </row>
    <row r="4" spans="1:21" ht="21" customHeight="1">
      <c r="A4" s="689"/>
      <c r="B4" s="90" t="s">
        <v>23</v>
      </c>
      <c r="C4" s="183" t="s">
        <v>24</v>
      </c>
      <c r="D4" s="681"/>
      <c r="E4" s="90" t="s">
        <v>82</v>
      </c>
      <c r="F4" s="183" t="s">
        <v>24</v>
      </c>
      <c r="G4" s="681"/>
      <c r="H4" s="90" t="s">
        <v>82</v>
      </c>
      <c r="I4" s="183" t="s">
        <v>24</v>
      </c>
      <c r="J4" s="684"/>
      <c r="L4" s="689"/>
      <c r="M4" s="90" t="s">
        <v>23</v>
      </c>
      <c r="N4" s="183" t="s">
        <v>24</v>
      </c>
      <c r="O4" s="681"/>
      <c r="P4" s="90" t="s">
        <v>82</v>
      </c>
      <c r="Q4" s="183" t="s">
        <v>24</v>
      </c>
      <c r="R4" s="681"/>
      <c r="S4" s="90" t="s">
        <v>82</v>
      </c>
      <c r="T4" s="183" t="s">
        <v>24</v>
      </c>
      <c r="U4" s="684"/>
    </row>
    <row r="5" spans="1:21" ht="16.5" customHeight="1">
      <c r="A5" s="16" t="s">
        <v>84</v>
      </c>
      <c r="B5" s="96">
        <v>650.971</v>
      </c>
      <c r="C5" s="100">
        <f>B5/$B$12*100</f>
        <v>30.67587957932118</v>
      </c>
      <c r="D5" s="186">
        <v>2.6147166902985801</v>
      </c>
      <c r="E5" s="187">
        <v>157747.345</v>
      </c>
      <c r="F5" s="100">
        <f>E5/$E$12*100</f>
        <v>34.7706170129226</v>
      </c>
      <c r="G5" s="188">
        <v>2.81732334409643</v>
      </c>
      <c r="H5" s="187">
        <v>4165.7969999999996</v>
      </c>
      <c r="I5" s="100">
        <f>H5/$H$12*100</f>
        <v>26.935931775188976</v>
      </c>
      <c r="J5" s="189">
        <v>2.7377233826492202</v>
      </c>
      <c r="L5" s="16" t="s">
        <v>84</v>
      </c>
      <c r="M5" s="185">
        <v>459.79899999999998</v>
      </c>
      <c r="N5" s="100">
        <f>M5/$M$12*100</f>
        <v>26.997293218955686</v>
      </c>
      <c r="O5" s="186">
        <v>2.9739684540319802</v>
      </c>
      <c r="P5" s="187">
        <v>110937.47900000001</v>
      </c>
      <c r="Q5" s="100">
        <f>P5/$P$12*100</f>
        <v>32.118955320759326</v>
      </c>
      <c r="R5" s="188">
        <v>3.0774815202416299</v>
      </c>
      <c r="S5" s="187">
        <v>3131.9209999999998</v>
      </c>
      <c r="T5" s="100">
        <f>S5/$S$12*100</f>
        <v>24.807393296607113</v>
      </c>
      <c r="U5" s="189">
        <v>3.0393002773259901</v>
      </c>
    </row>
    <row r="6" spans="1:21" ht="16.5" customHeight="1">
      <c r="A6" s="31" t="s">
        <v>85</v>
      </c>
      <c r="B6" s="97">
        <v>358.26</v>
      </c>
      <c r="C6" s="101">
        <f t="shared" ref="C6:C11" si="0">B6/$B$12*100</f>
        <v>16.882381270575195</v>
      </c>
      <c r="D6" s="191">
        <v>2.9805300627364701</v>
      </c>
      <c r="E6" s="192">
        <v>84046.326000000001</v>
      </c>
      <c r="F6" s="101">
        <f t="shared" ref="F6:F11" si="1">E6/$E$12*100</f>
        <v>18.525463060498666</v>
      </c>
      <c r="G6" s="193">
        <v>3.27681087154154</v>
      </c>
      <c r="H6" s="192">
        <v>3407.9059999999999</v>
      </c>
      <c r="I6" s="100">
        <f t="shared" ref="I6:I11" si="2">H6/$H$12*100</f>
        <v>22.035428877657061</v>
      </c>
      <c r="J6" s="194">
        <v>3.2313250373334701</v>
      </c>
      <c r="L6" s="31" t="s">
        <v>85</v>
      </c>
      <c r="M6" s="190">
        <v>295.15699999999998</v>
      </c>
      <c r="N6" s="101">
        <f t="shared" ref="N6:N11" si="3">M6/$M$12*100</f>
        <v>17.330268388202892</v>
      </c>
      <c r="O6" s="191">
        <v>3.1790198637346898</v>
      </c>
      <c r="P6" s="192">
        <v>65585.346999999994</v>
      </c>
      <c r="Q6" s="101">
        <f t="shared" ref="Q6:Q11" si="4">P6/$P$12*100</f>
        <v>18.988468540821053</v>
      </c>
      <c r="R6" s="193">
        <v>3.4989150304246599</v>
      </c>
      <c r="S6" s="192">
        <v>2819.4430000000002</v>
      </c>
      <c r="T6" s="100">
        <f t="shared" ref="T6:T11" si="5">S6/$S$12*100</f>
        <v>22.332310226971195</v>
      </c>
      <c r="U6" s="194">
        <v>3.40925381701101</v>
      </c>
    </row>
    <row r="7" spans="1:21" ht="16.5" customHeight="1">
      <c r="A7" s="31" t="s">
        <v>86</v>
      </c>
      <c r="B7" s="97">
        <v>638.28800000000001</v>
      </c>
      <c r="C7" s="101">
        <f t="shared" si="0"/>
        <v>30.07821519687629</v>
      </c>
      <c r="D7" s="191">
        <v>2.2381044445201099</v>
      </c>
      <c r="E7" s="192">
        <v>119974.83100000001</v>
      </c>
      <c r="F7" s="101">
        <f t="shared" si="1"/>
        <v>26.444812113263229</v>
      </c>
      <c r="G7" s="193">
        <v>2.5184739738105302</v>
      </c>
      <c r="H7" s="192">
        <v>4156.598</v>
      </c>
      <c r="I7" s="100">
        <f t="shared" si="2"/>
        <v>26.876451287685633</v>
      </c>
      <c r="J7" s="194">
        <v>2.3885885099691602</v>
      </c>
      <c r="L7" s="31" t="s">
        <v>86</v>
      </c>
      <c r="M7" s="190">
        <v>536.75699999999995</v>
      </c>
      <c r="N7" s="101">
        <f t="shared" si="3"/>
        <v>31.515914815662921</v>
      </c>
      <c r="O7" s="191">
        <v>2.4617400578935702</v>
      </c>
      <c r="P7" s="192">
        <v>96830.951000000001</v>
      </c>
      <c r="Q7" s="101">
        <f t="shared" si="4"/>
        <v>28.034790558343548</v>
      </c>
      <c r="R7" s="193">
        <v>2.7011607283977699</v>
      </c>
      <c r="S7" s="192">
        <v>3535.373</v>
      </c>
      <c r="T7" s="100">
        <f t="shared" si="5"/>
        <v>28.003065358674689</v>
      </c>
      <c r="U7" s="194">
        <v>2.62821665271938</v>
      </c>
    </row>
    <row r="8" spans="1:21" ht="16.5" customHeight="1">
      <c r="A8" s="31" t="s">
        <v>87</v>
      </c>
      <c r="B8" s="97">
        <v>137.666</v>
      </c>
      <c r="C8" s="101">
        <f t="shared" si="0"/>
        <v>6.4872715346257053</v>
      </c>
      <c r="D8" s="191">
        <v>4.1162384646160701</v>
      </c>
      <c r="E8" s="192">
        <v>34847.722000000002</v>
      </c>
      <c r="F8" s="101">
        <f t="shared" si="1"/>
        <v>7.681123225464094</v>
      </c>
      <c r="G8" s="193">
        <v>5.34989820369361</v>
      </c>
      <c r="H8" s="192">
        <v>1411.086</v>
      </c>
      <c r="I8" s="100">
        <f t="shared" si="2"/>
        <v>9.1240442645007214</v>
      </c>
      <c r="J8" s="194">
        <v>4.8281408208653103</v>
      </c>
      <c r="L8" s="31" t="s">
        <v>87</v>
      </c>
      <c r="M8" s="190">
        <v>113.264</v>
      </c>
      <c r="N8" s="101">
        <f t="shared" si="3"/>
        <v>6.6503437788072537</v>
      </c>
      <c r="O8" s="191">
        <v>4.4760815356751298</v>
      </c>
      <c r="P8" s="192">
        <v>24730.120999999999</v>
      </c>
      <c r="Q8" s="101">
        <f t="shared" si="4"/>
        <v>7.1599396221719793</v>
      </c>
      <c r="R8" s="193">
        <v>5.6526393438396196</v>
      </c>
      <c r="S8" s="192">
        <v>1102.617</v>
      </c>
      <c r="T8" s="100">
        <f t="shared" si="5"/>
        <v>8.7336345886518352</v>
      </c>
      <c r="U8" s="194">
        <v>5.1062783839899799</v>
      </c>
    </row>
    <row r="9" spans="1:21" ht="16.5" customHeight="1">
      <c r="A9" s="31" t="s">
        <v>88</v>
      </c>
      <c r="B9" s="97">
        <v>87.765000000000001</v>
      </c>
      <c r="C9" s="101">
        <f t="shared" si="0"/>
        <v>4.1357734388768828</v>
      </c>
      <c r="D9" s="191">
        <v>5.7453470443250598</v>
      </c>
      <c r="E9" s="192">
        <v>18921.464</v>
      </c>
      <c r="F9" s="101">
        <f t="shared" si="1"/>
        <v>4.1706627649917181</v>
      </c>
      <c r="G9" s="193">
        <v>6.7382673419178696</v>
      </c>
      <c r="H9" s="192">
        <v>687.87800000000004</v>
      </c>
      <c r="I9" s="100">
        <f t="shared" si="2"/>
        <v>4.4478007156021873</v>
      </c>
      <c r="J9" s="194">
        <v>6.08063054125466</v>
      </c>
      <c r="L9" s="31" t="s">
        <v>88</v>
      </c>
      <c r="M9" s="190">
        <v>67.096999999999994</v>
      </c>
      <c r="N9" s="101">
        <f t="shared" si="3"/>
        <v>3.9396288010897575</v>
      </c>
      <c r="O9" s="191">
        <v>6.2607702996625401</v>
      </c>
      <c r="P9" s="192">
        <v>13027.894</v>
      </c>
      <c r="Q9" s="101">
        <f t="shared" si="4"/>
        <v>3.7718753759456574</v>
      </c>
      <c r="R9" s="193">
        <v>7.21543827841493</v>
      </c>
      <c r="S9" s="192">
        <v>516.63099999999997</v>
      </c>
      <c r="T9" s="100">
        <f t="shared" si="5"/>
        <v>4.0921429391799569</v>
      </c>
      <c r="U9" s="194">
        <v>6.5941652782420803</v>
      </c>
    </row>
    <row r="10" spans="1:21" ht="16.5" customHeight="1">
      <c r="A10" s="31" t="s">
        <v>89</v>
      </c>
      <c r="B10" s="97">
        <v>215.518</v>
      </c>
      <c r="C10" s="101">
        <f t="shared" si="0"/>
        <v>10.155912037826788</v>
      </c>
      <c r="D10" s="191">
        <v>3.53544174257163</v>
      </c>
      <c r="E10" s="192">
        <v>32011.734</v>
      </c>
      <c r="F10" s="101">
        <f t="shared" si="1"/>
        <v>7.0560156992407874</v>
      </c>
      <c r="G10" s="193">
        <v>3.9464425432130898</v>
      </c>
      <c r="H10" s="192">
        <v>1444.222</v>
      </c>
      <c r="I10" s="100">
        <f t="shared" si="2"/>
        <v>9.3383007525875534</v>
      </c>
      <c r="J10" s="194">
        <v>3.7433959425631902</v>
      </c>
      <c r="L10" s="31" t="s">
        <v>89</v>
      </c>
      <c r="M10" s="190">
        <v>203.88800000000001</v>
      </c>
      <c r="N10" s="101">
        <f t="shared" si="3"/>
        <v>11.971370359279678</v>
      </c>
      <c r="O10" s="191">
        <v>3.65414730654958</v>
      </c>
      <c r="P10" s="192">
        <v>29671.278999999999</v>
      </c>
      <c r="Q10" s="101">
        <f t="shared" si="4"/>
        <v>8.5905186696263787</v>
      </c>
      <c r="R10" s="193">
        <v>4.1145891470476599</v>
      </c>
      <c r="S10" s="192">
        <v>1361.0719999999999</v>
      </c>
      <c r="T10" s="100">
        <f t="shared" si="5"/>
        <v>10.780811013112922</v>
      </c>
      <c r="U10" s="194">
        <v>3.9001848846657698</v>
      </c>
    </row>
    <row r="11" spans="1:21" ht="16.5" customHeight="1">
      <c r="A11" s="44" t="s">
        <v>90</v>
      </c>
      <c r="B11" s="98">
        <v>33.625999999999998</v>
      </c>
      <c r="C11" s="103">
        <f t="shared" si="0"/>
        <v>1.5845669418979553</v>
      </c>
      <c r="D11" s="196">
        <v>8.1702348889609002</v>
      </c>
      <c r="E11" s="197">
        <v>6130.607</v>
      </c>
      <c r="F11" s="103">
        <f t="shared" si="1"/>
        <v>1.3513063440385786</v>
      </c>
      <c r="G11" s="198">
        <v>9.6760198388909302</v>
      </c>
      <c r="H11" s="197">
        <v>192.08799999999999</v>
      </c>
      <c r="I11" s="100">
        <f t="shared" si="2"/>
        <v>1.2420358608046671</v>
      </c>
      <c r="J11" s="199">
        <v>8.4581734661925001</v>
      </c>
      <c r="L11" s="44" t="s">
        <v>90</v>
      </c>
      <c r="M11" s="195">
        <v>27.167999999999999</v>
      </c>
      <c r="N11" s="103">
        <f t="shared" si="3"/>
        <v>1.5951806380017963</v>
      </c>
      <c r="O11" s="196">
        <v>8.5184528337257301</v>
      </c>
      <c r="P11" s="197">
        <v>4612.5929999999998</v>
      </c>
      <c r="Q11" s="103">
        <f t="shared" si="4"/>
        <v>1.3354519123320552</v>
      </c>
      <c r="R11" s="198">
        <v>10.028849981121899</v>
      </c>
      <c r="S11" s="197">
        <v>157.893</v>
      </c>
      <c r="T11" s="100">
        <f t="shared" si="5"/>
        <v>1.2506425768022844</v>
      </c>
      <c r="U11" s="199">
        <v>9.0412730922368301</v>
      </c>
    </row>
    <row r="12" spans="1:21" ht="19.5" customHeight="1">
      <c r="A12" s="306" t="s">
        <v>40</v>
      </c>
      <c r="B12" s="89">
        <v>2122.0940000000001</v>
      </c>
      <c r="C12" s="104">
        <f>SUM(C5:C11)</f>
        <v>99.999999999999986</v>
      </c>
      <c r="D12" s="81">
        <v>1.2434206576128399</v>
      </c>
      <c r="E12" s="304">
        <v>453680.02799999999</v>
      </c>
      <c r="F12" s="104">
        <f>SUM(F5:F11)</f>
        <v>100.00000022041966</v>
      </c>
      <c r="G12" s="220">
        <v>1.52882779061784</v>
      </c>
      <c r="H12" s="304">
        <v>15465.575999999999</v>
      </c>
      <c r="I12" s="104">
        <f>SUM(I5:I11)</f>
        <v>99.9999935340268</v>
      </c>
      <c r="J12" s="221">
        <v>1.4420310181427101</v>
      </c>
      <c r="L12" s="306" t="s">
        <v>40</v>
      </c>
      <c r="M12" s="89">
        <v>1703.13</v>
      </c>
      <c r="N12" s="104">
        <f>SUM(N5:N11)</f>
        <v>99.999999999999972</v>
      </c>
      <c r="O12" s="81">
        <v>1.4783212200550899</v>
      </c>
      <c r="P12" s="304">
        <v>345395.66399999999</v>
      </c>
      <c r="Q12" s="104">
        <f>SUM(Q5:Q11)</f>
        <v>100</v>
      </c>
      <c r="R12" s="220">
        <v>1.6368742548103601</v>
      </c>
      <c r="S12" s="304">
        <v>12624.95</v>
      </c>
      <c r="T12" s="104">
        <f>SUM(T5:T11)</f>
        <v>99.999999999999986</v>
      </c>
      <c r="U12" s="221">
        <v>1.5932352127525</v>
      </c>
    </row>
    <row r="13" spans="1:21" ht="13.5" customHeight="1"/>
    <row r="14" spans="1:21" ht="24.75" customHeight="1">
      <c r="A14" s="733" t="s">
        <v>91</v>
      </c>
      <c r="B14" s="734"/>
      <c r="C14" s="734"/>
      <c r="D14" s="734"/>
      <c r="E14" s="734"/>
      <c r="F14" s="734"/>
      <c r="G14" s="734"/>
      <c r="H14" s="734"/>
      <c r="I14" s="734"/>
      <c r="J14" s="735"/>
      <c r="L14" s="736" t="s">
        <v>91</v>
      </c>
      <c r="M14" s="737"/>
      <c r="N14" s="737"/>
      <c r="O14" s="737"/>
      <c r="P14" s="737"/>
      <c r="Q14" s="737"/>
      <c r="R14" s="737"/>
      <c r="S14" s="737"/>
      <c r="T14" s="737"/>
      <c r="U14" s="738"/>
    </row>
    <row r="15" spans="1:21" ht="21" customHeight="1">
      <c r="A15" s="688" t="s">
        <v>78</v>
      </c>
      <c r="B15" s="630" t="s">
        <v>79</v>
      </c>
      <c r="C15" s="631"/>
      <c r="D15" s="680" t="s">
        <v>236</v>
      </c>
      <c r="E15" s="630" t="s">
        <v>80</v>
      </c>
      <c r="F15" s="631"/>
      <c r="G15" s="680" t="s">
        <v>236</v>
      </c>
      <c r="H15" s="630" t="s">
        <v>132</v>
      </c>
      <c r="I15" s="631"/>
      <c r="J15" s="732" t="s">
        <v>236</v>
      </c>
      <c r="L15" s="688" t="s">
        <v>78</v>
      </c>
      <c r="M15" s="630" t="s">
        <v>79</v>
      </c>
      <c r="N15" s="631"/>
      <c r="O15" s="680" t="s">
        <v>236</v>
      </c>
      <c r="P15" s="630" t="s">
        <v>80</v>
      </c>
      <c r="Q15" s="631"/>
      <c r="R15" s="680" t="s">
        <v>236</v>
      </c>
      <c r="S15" s="630" t="s">
        <v>132</v>
      </c>
      <c r="T15" s="631"/>
      <c r="U15" s="732" t="s">
        <v>236</v>
      </c>
    </row>
    <row r="16" spans="1:21" ht="21" customHeight="1">
      <c r="A16" s="689"/>
      <c r="B16" s="90" t="s">
        <v>23</v>
      </c>
      <c r="C16" s="183" t="s">
        <v>24</v>
      </c>
      <c r="D16" s="681"/>
      <c r="E16" s="90" t="s">
        <v>82</v>
      </c>
      <c r="F16" s="183" t="s">
        <v>24</v>
      </c>
      <c r="G16" s="681"/>
      <c r="H16" s="90" t="s">
        <v>82</v>
      </c>
      <c r="I16" s="183" t="s">
        <v>24</v>
      </c>
      <c r="J16" s="684"/>
      <c r="L16" s="689"/>
      <c r="M16" s="90" t="s">
        <v>23</v>
      </c>
      <c r="N16" s="183" t="s">
        <v>24</v>
      </c>
      <c r="O16" s="681"/>
      <c r="P16" s="90" t="s">
        <v>82</v>
      </c>
      <c r="Q16" s="183" t="s">
        <v>24</v>
      </c>
      <c r="R16" s="681"/>
      <c r="S16" s="90" t="s">
        <v>82</v>
      </c>
      <c r="T16" s="183" t="s">
        <v>24</v>
      </c>
      <c r="U16" s="684"/>
    </row>
    <row r="17" spans="1:21" ht="16.5" customHeight="1">
      <c r="A17" s="16" t="s">
        <v>84</v>
      </c>
      <c r="B17" s="185">
        <v>414.19200000000001</v>
      </c>
      <c r="C17" s="100">
        <f>B17/$B$24*100</f>
        <v>41.889620437513273</v>
      </c>
      <c r="D17" s="186">
        <v>3.6945719286146601</v>
      </c>
      <c r="E17" s="187">
        <v>98857.698999999993</v>
      </c>
      <c r="F17" s="100">
        <f>E17/$E$24*100</f>
        <v>43.045327698000115</v>
      </c>
      <c r="G17" s="188">
        <v>3.96237789426594</v>
      </c>
      <c r="H17" s="187">
        <v>2552.9090000000001</v>
      </c>
      <c r="I17" s="100">
        <f>H17/$H$24*100</f>
        <v>35.040828206387815</v>
      </c>
      <c r="J17" s="189">
        <v>3.8896584279376998</v>
      </c>
      <c r="L17" s="16" t="s">
        <v>84</v>
      </c>
      <c r="M17" s="185">
        <v>243.28</v>
      </c>
      <c r="N17" s="100">
        <f>M17/$M$24*100</f>
        <v>38.534339247275213</v>
      </c>
      <c r="O17" s="186">
        <v>4.5679542140132101</v>
      </c>
      <c r="P17" s="187">
        <v>56967.892</v>
      </c>
      <c r="Q17" s="100">
        <f>P17/$P$24*100</f>
        <v>41.688989188796945</v>
      </c>
      <c r="R17" s="188">
        <v>4.6873094927471302</v>
      </c>
      <c r="S17" s="187">
        <v>1625.3389999999999</v>
      </c>
      <c r="T17" s="100">
        <f>S17/$S$24*100</f>
        <v>33.477424444339171</v>
      </c>
      <c r="U17" s="189">
        <v>4.68333633442038</v>
      </c>
    </row>
    <row r="18" spans="1:21" ht="16.5" customHeight="1">
      <c r="A18" s="31" t="s">
        <v>85</v>
      </c>
      <c r="B18" s="190">
        <v>190.86500000000001</v>
      </c>
      <c r="C18" s="101">
        <f t="shared" ref="C18:C23" si="6">B18/$B$24*100</f>
        <v>19.30327578708901</v>
      </c>
      <c r="D18" s="191">
        <v>4.6148550073684298</v>
      </c>
      <c r="E18" s="192">
        <v>45027.235999999997</v>
      </c>
      <c r="F18" s="101">
        <f t="shared" ref="F18:F23" si="7">E18/$E$24*100</f>
        <v>19.606081757528948</v>
      </c>
      <c r="G18" s="193">
        <v>4.8901061211301204</v>
      </c>
      <c r="H18" s="192">
        <v>1839.758</v>
      </c>
      <c r="I18" s="100">
        <f t="shared" ref="I18:I23" si="8">H18/$H$24*100</f>
        <v>25.252229522998132</v>
      </c>
      <c r="J18" s="194">
        <v>4.9596477159503403</v>
      </c>
      <c r="L18" s="31" t="s">
        <v>85</v>
      </c>
      <c r="M18" s="190">
        <v>136.89099999999999</v>
      </c>
      <c r="N18" s="101">
        <f t="shared" ref="N18:N23" si="9">M18/$M$24*100</f>
        <v>21.68285199728194</v>
      </c>
      <c r="O18" s="191">
        <v>5.4169611144880703</v>
      </c>
      <c r="P18" s="192">
        <v>29300.874</v>
      </c>
      <c r="Q18" s="101">
        <f t="shared" ref="Q18:Q23" si="10">P18/$P$24*100</f>
        <v>21.442320867486224</v>
      </c>
      <c r="R18" s="193">
        <v>5.8403931903431099</v>
      </c>
      <c r="S18" s="192">
        <v>1332.8910000000001</v>
      </c>
      <c r="T18" s="100">
        <f t="shared" ref="T18:T23" si="11">S18/$S$24*100</f>
        <v>27.453815939345382</v>
      </c>
      <c r="U18" s="194">
        <v>5.7824235071029699</v>
      </c>
    </row>
    <row r="19" spans="1:21" ht="16.5" customHeight="1">
      <c r="A19" s="31" t="s">
        <v>86</v>
      </c>
      <c r="B19" s="190">
        <v>264.97300000000001</v>
      </c>
      <c r="C19" s="101">
        <f t="shared" si="6"/>
        <v>26.798244283301475</v>
      </c>
      <c r="D19" s="191">
        <v>3.9413163166074798</v>
      </c>
      <c r="E19" s="192">
        <v>54016.942999999999</v>
      </c>
      <c r="F19" s="101">
        <f t="shared" si="7"/>
        <v>23.52044439835883</v>
      </c>
      <c r="G19" s="193">
        <v>4.2949533648782099</v>
      </c>
      <c r="H19" s="192">
        <v>1764.4380000000001</v>
      </c>
      <c r="I19" s="100">
        <f t="shared" si="8"/>
        <v>24.218399025904372</v>
      </c>
      <c r="J19" s="194">
        <v>4.18042550797679</v>
      </c>
      <c r="L19" s="31" t="s">
        <v>86</v>
      </c>
      <c r="M19" s="190">
        <v>177.42</v>
      </c>
      <c r="N19" s="101">
        <f t="shared" si="9"/>
        <v>28.102443559896283</v>
      </c>
      <c r="O19" s="191">
        <v>4.8936000495325702</v>
      </c>
      <c r="P19" s="192">
        <v>33629.853999999999</v>
      </c>
      <c r="Q19" s="101">
        <f t="shared" si="10"/>
        <v>24.610259755211231</v>
      </c>
      <c r="R19" s="193">
        <v>5.2806096396449798</v>
      </c>
      <c r="S19" s="192">
        <v>1220.7919999999999</v>
      </c>
      <c r="T19" s="100">
        <f t="shared" si="11"/>
        <v>25.144890968747873</v>
      </c>
      <c r="U19" s="194">
        <v>5.2693298998302396</v>
      </c>
    </row>
    <row r="20" spans="1:21" ht="16.5" customHeight="1">
      <c r="A20" s="31" t="s">
        <v>87</v>
      </c>
      <c r="B20" s="190">
        <v>47.944000000000003</v>
      </c>
      <c r="C20" s="101">
        <f t="shared" si="6"/>
        <v>4.8488526148649331</v>
      </c>
      <c r="D20" s="191">
        <v>7.72818716676802</v>
      </c>
      <c r="E20" s="192">
        <v>16662.918000000001</v>
      </c>
      <c r="F20" s="101">
        <f t="shared" si="7"/>
        <v>7.2554871595271981</v>
      </c>
      <c r="G20" s="193">
        <v>9.0465115453508993</v>
      </c>
      <c r="H20" s="192">
        <v>588.51700000000005</v>
      </c>
      <c r="I20" s="100">
        <f t="shared" si="8"/>
        <v>8.0778919630659534</v>
      </c>
      <c r="J20" s="194">
        <v>8.6876789900178792</v>
      </c>
      <c r="L20" s="31" t="s">
        <v>87</v>
      </c>
      <c r="M20" s="190">
        <v>29.332000000000001</v>
      </c>
      <c r="N20" s="101">
        <f t="shared" si="9"/>
        <v>4.6460425797479301</v>
      </c>
      <c r="O20" s="191">
        <v>9.2632343756278104</v>
      </c>
      <c r="P20" s="192">
        <v>8450.6859999999997</v>
      </c>
      <c r="Q20" s="101">
        <f t="shared" si="10"/>
        <v>6.1841950776749419</v>
      </c>
      <c r="R20" s="193">
        <v>10.8108750145937</v>
      </c>
      <c r="S20" s="192">
        <v>339.94400000000002</v>
      </c>
      <c r="T20" s="100">
        <f t="shared" si="11"/>
        <v>7.001892882227299</v>
      </c>
      <c r="U20" s="194">
        <v>10.141669258336499</v>
      </c>
    </row>
    <row r="21" spans="1:21" ht="16.5" customHeight="1">
      <c r="A21" s="31" t="s">
        <v>88</v>
      </c>
      <c r="B21" s="190">
        <v>33.75</v>
      </c>
      <c r="C21" s="101">
        <f t="shared" si="6"/>
        <v>3.4133317151612608</v>
      </c>
      <c r="D21" s="191">
        <v>9.0346786315901397</v>
      </c>
      <c r="E21" s="192">
        <v>8149.8519999999999</v>
      </c>
      <c r="F21" s="101">
        <f t="shared" si="7"/>
        <v>3.5486669584551191</v>
      </c>
      <c r="G21" s="193">
        <v>9.8392119166399201</v>
      </c>
      <c r="H21" s="192">
        <v>284.53300000000002</v>
      </c>
      <c r="I21" s="100">
        <f t="shared" si="8"/>
        <v>3.9054552951351358</v>
      </c>
      <c r="J21" s="194">
        <v>9.4091937228703095</v>
      </c>
      <c r="L21" s="31" t="s">
        <v>88</v>
      </c>
      <c r="M21" s="190">
        <v>18.021000000000001</v>
      </c>
      <c r="N21" s="101">
        <f t="shared" si="9"/>
        <v>2.8544365651724211</v>
      </c>
      <c r="O21" s="191">
        <v>11.6376720319891</v>
      </c>
      <c r="P21" s="192">
        <v>3669.6469999999999</v>
      </c>
      <c r="Q21" s="101">
        <f t="shared" si="10"/>
        <v>2.6854403197805028</v>
      </c>
      <c r="R21" s="193">
        <v>12.244421865510599</v>
      </c>
      <c r="S21" s="192">
        <v>153.93100000000001</v>
      </c>
      <c r="T21" s="100">
        <f t="shared" si="11"/>
        <v>3.1705468349320189</v>
      </c>
      <c r="U21" s="194">
        <v>12.4470422768948</v>
      </c>
    </row>
    <row r="22" spans="1:21" ht="16.5" customHeight="1">
      <c r="A22" s="31" t="s">
        <v>89</v>
      </c>
      <c r="B22" s="190">
        <v>30.364999999999998</v>
      </c>
      <c r="C22" s="101">
        <f t="shared" si="6"/>
        <v>3.0709871860999018</v>
      </c>
      <c r="D22" s="191">
        <v>8.6056127489517191</v>
      </c>
      <c r="E22" s="192">
        <v>5690.2449999999999</v>
      </c>
      <c r="F22" s="101">
        <f t="shared" si="7"/>
        <v>2.4776872533408518</v>
      </c>
      <c r="G22" s="193">
        <v>9.4455971782589394</v>
      </c>
      <c r="H22" s="192">
        <v>218.86199999999999</v>
      </c>
      <c r="I22" s="100">
        <f t="shared" si="8"/>
        <v>3.0040654574473473</v>
      </c>
      <c r="J22" s="194">
        <v>8.7488119537382794</v>
      </c>
      <c r="L22" s="31" t="s">
        <v>89</v>
      </c>
      <c r="M22" s="190">
        <v>22.981999999999999</v>
      </c>
      <c r="N22" s="101">
        <f t="shared" si="9"/>
        <v>3.6402342345481702</v>
      </c>
      <c r="O22" s="191">
        <v>9.8499855015972404</v>
      </c>
      <c r="P22" s="192">
        <v>4113.799</v>
      </c>
      <c r="Q22" s="101">
        <f t="shared" si="10"/>
        <v>3.0104698631973905</v>
      </c>
      <c r="R22" s="193">
        <v>10.9064817845398</v>
      </c>
      <c r="S22" s="192">
        <v>164.321</v>
      </c>
      <c r="T22" s="100">
        <f t="shared" si="11"/>
        <v>3.3845516917506173</v>
      </c>
      <c r="U22" s="194">
        <v>10.2179512751636</v>
      </c>
    </row>
    <row r="23" spans="1:21" ht="16.5" customHeight="1">
      <c r="A23" s="44" t="s">
        <v>90</v>
      </c>
      <c r="B23" s="195">
        <v>6.681</v>
      </c>
      <c r="C23" s="103">
        <f t="shared" si="6"/>
        <v>0.67568797597014474</v>
      </c>
      <c r="D23" s="196">
        <v>19.327631732417998</v>
      </c>
      <c r="E23" s="197">
        <v>1254.6410000000001</v>
      </c>
      <c r="F23" s="103">
        <f t="shared" si="7"/>
        <v>0.54630477478892736</v>
      </c>
      <c r="G23" s="198">
        <v>21.975963468461899</v>
      </c>
      <c r="H23" s="197">
        <v>36.509</v>
      </c>
      <c r="I23" s="100">
        <f t="shared" si="8"/>
        <v>0.50111680321821606</v>
      </c>
      <c r="J23" s="199">
        <v>21.303950478957599</v>
      </c>
      <c r="L23" s="44" t="s">
        <v>90</v>
      </c>
      <c r="M23" s="195">
        <v>3.407</v>
      </c>
      <c r="N23" s="103">
        <f t="shared" si="9"/>
        <v>0.53965181607804436</v>
      </c>
      <c r="O23" s="196">
        <v>27.5044277068056</v>
      </c>
      <c r="P23" s="197">
        <v>516.97900000000004</v>
      </c>
      <c r="Q23" s="103">
        <f t="shared" si="10"/>
        <v>0.37832419605477169</v>
      </c>
      <c r="R23" s="198">
        <v>33.350304372474803</v>
      </c>
      <c r="S23" s="197">
        <v>17.812000000000001</v>
      </c>
      <c r="T23" s="100">
        <f t="shared" si="11"/>
        <v>0.36687723865763966</v>
      </c>
      <c r="U23" s="199">
        <v>31.084390695768999</v>
      </c>
    </row>
    <row r="24" spans="1:21" ht="19.5" customHeight="1">
      <c r="A24" s="306" t="s">
        <v>40</v>
      </c>
      <c r="B24" s="89">
        <v>988.77</v>
      </c>
      <c r="C24" s="104">
        <f>SUM(C17:C23)</f>
        <v>100</v>
      </c>
      <c r="D24" s="81">
        <v>2.5742983106420501</v>
      </c>
      <c r="E24" s="304">
        <v>229659.53400000001</v>
      </c>
      <c r="F24" s="104">
        <f>SUM(F17:F23)</f>
        <v>99.999999999999972</v>
      </c>
      <c r="G24" s="220">
        <v>2.8816302967664802</v>
      </c>
      <c r="H24" s="304">
        <v>7285.527</v>
      </c>
      <c r="I24" s="104">
        <f>SUM(I17:I23)</f>
        <v>99.999986274156981</v>
      </c>
      <c r="J24" s="221">
        <v>2.90561877685658</v>
      </c>
      <c r="L24" s="306" t="s">
        <v>40</v>
      </c>
      <c r="M24" s="89">
        <v>631.33299999999997</v>
      </c>
      <c r="N24" s="104">
        <f>SUM(N17:N23)</f>
        <v>100.00000000000001</v>
      </c>
      <c r="O24" s="81">
        <v>3.2425125693668302</v>
      </c>
      <c r="P24" s="304">
        <v>136649.73199999999</v>
      </c>
      <c r="Q24" s="104">
        <f>SUM(Q17:Q23)</f>
        <v>99.999999268202004</v>
      </c>
      <c r="R24" s="220">
        <v>3.4275166270003301</v>
      </c>
      <c r="S24" s="304">
        <v>4855.03</v>
      </c>
      <c r="T24" s="104">
        <f>SUM(T17:T23)</f>
        <v>100</v>
      </c>
      <c r="U24" s="221">
        <v>3.5113384220994401</v>
      </c>
    </row>
    <row r="25" spans="1:21" ht="27" customHeight="1"/>
    <row r="26" spans="1:21" ht="30" customHeight="1">
      <c r="A26" s="309" t="s">
        <v>22</v>
      </c>
      <c r="B26" s="307"/>
      <c r="C26" s="307"/>
      <c r="D26" s="307"/>
      <c r="E26" s="307"/>
      <c r="F26" s="307"/>
      <c r="G26" s="307"/>
      <c r="H26" s="307"/>
      <c r="I26" s="307"/>
      <c r="J26" s="308"/>
      <c r="L26" s="309" t="s">
        <v>22</v>
      </c>
      <c r="M26" s="307"/>
      <c r="N26" s="307"/>
      <c r="O26" s="307"/>
      <c r="P26" s="307"/>
      <c r="Q26" s="307"/>
      <c r="R26" s="307"/>
      <c r="S26" s="307"/>
      <c r="T26" s="307"/>
      <c r="U26" s="308"/>
    </row>
    <row r="27" spans="1:21" ht="21" customHeight="1">
      <c r="A27" s="688" t="s">
        <v>78</v>
      </c>
      <c r="B27" s="630" t="s">
        <v>79</v>
      </c>
      <c r="C27" s="631"/>
      <c r="D27" s="680" t="s">
        <v>236</v>
      </c>
      <c r="E27" s="630" t="s">
        <v>80</v>
      </c>
      <c r="F27" s="631"/>
      <c r="G27" s="680" t="s">
        <v>236</v>
      </c>
      <c r="H27" s="630" t="s">
        <v>132</v>
      </c>
      <c r="I27" s="631"/>
      <c r="J27" s="732" t="s">
        <v>236</v>
      </c>
      <c r="L27" s="688" t="s">
        <v>78</v>
      </c>
      <c r="M27" s="630" t="s">
        <v>79</v>
      </c>
      <c r="N27" s="631"/>
      <c r="O27" s="680" t="s">
        <v>236</v>
      </c>
      <c r="P27" s="630" t="s">
        <v>80</v>
      </c>
      <c r="Q27" s="631"/>
      <c r="R27" s="680" t="s">
        <v>236</v>
      </c>
      <c r="S27" s="630" t="s">
        <v>132</v>
      </c>
      <c r="T27" s="631"/>
      <c r="U27" s="732" t="s">
        <v>236</v>
      </c>
    </row>
    <row r="28" spans="1:21" ht="21" customHeight="1">
      <c r="A28" s="689"/>
      <c r="B28" s="90" t="s">
        <v>23</v>
      </c>
      <c r="C28" s="183" t="s">
        <v>24</v>
      </c>
      <c r="D28" s="681"/>
      <c r="E28" s="90" t="s">
        <v>82</v>
      </c>
      <c r="F28" s="183" t="s">
        <v>24</v>
      </c>
      <c r="G28" s="681"/>
      <c r="H28" s="90" t="s">
        <v>82</v>
      </c>
      <c r="I28" s="183" t="s">
        <v>24</v>
      </c>
      <c r="J28" s="684"/>
      <c r="L28" s="689"/>
      <c r="M28" s="90" t="s">
        <v>23</v>
      </c>
      <c r="N28" s="183" t="s">
        <v>24</v>
      </c>
      <c r="O28" s="681"/>
      <c r="P28" s="90" t="s">
        <v>82</v>
      </c>
      <c r="Q28" s="183" t="s">
        <v>24</v>
      </c>
      <c r="R28" s="681"/>
      <c r="S28" s="90" t="s">
        <v>82</v>
      </c>
      <c r="T28" s="183" t="s">
        <v>24</v>
      </c>
      <c r="U28" s="684"/>
    </row>
    <row r="29" spans="1:21" ht="16.5" customHeight="1">
      <c r="A29" s="16" t="s">
        <v>84</v>
      </c>
      <c r="B29" s="185">
        <v>236.77799999999999</v>
      </c>
      <c r="C29" s="100">
        <f>B29/$B$36*100</f>
        <v>20.892366959816396</v>
      </c>
      <c r="D29" s="186">
        <v>3.8597887355317599</v>
      </c>
      <c r="E29" s="187">
        <v>58889.646000000001</v>
      </c>
      <c r="F29" s="100">
        <f>E29/$E$36*100</f>
        <v>26.287615453611128</v>
      </c>
      <c r="G29" s="188">
        <v>4.1926937560759603</v>
      </c>
      <c r="H29" s="187">
        <v>1612.8879999999999</v>
      </c>
      <c r="I29" s="100">
        <f>H29/$H$36*100</f>
        <v>19.717339101513939</v>
      </c>
      <c r="J29" s="189">
        <v>4.01085163558208</v>
      </c>
      <c r="L29" s="16" t="s">
        <v>84</v>
      </c>
      <c r="M29" s="185">
        <v>216.51900000000001</v>
      </c>
      <c r="N29" s="100">
        <f>M29/$M$36*100</f>
        <v>20.201493379809797</v>
      </c>
      <c r="O29" s="186">
        <v>3.9580530340916198</v>
      </c>
      <c r="P29" s="187">
        <v>53969.587</v>
      </c>
      <c r="Q29" s="100">
        <f>P29/$P$36*100</f>
        <v>25.854198079154912</v>
      </c>
      <c r="R29" s="188">
        <v>4.2519898420012998</v>
      </c>
      <c r="S29" s="187">
        <v>1506.5820000000001</v>
      </c>
      <c r="T29" s="100">
        <f>S29/$S$36*100</f>
        <v>19.389931864154569</v>
      </c>
      <c r="U29" s="189">
        <v>4.1343197651602797</v>
      </c>
    </row>
    <row r="30" spans="1:21" ht="16.5" customHeight="1">
      <c r="A30" s="31" t="s">
        <v>85</v>
      </c>
      <c r="B30" s="190">
        <v>167.39500000000001</v>
      </c>
      <c r="C30" s="101">
        <f t="shared" ref="C30:C35" si="12">B30/$B$36*100</f>
        <v>14.770281729039295</v>
      </c>
      <c r="D30" s="191">
        <v>3.78965885409843</v>
      </c>
      <c r="E30" s="192">
        <v>39019.089999999997</v>
      </c>
      <c r="F30" s="101">
        <f t="shared" ref="F30:F35" si="13">E30/$E$36*100</f>
        <v>17.417643048318602</v>
      </c>
      <c r="G30" s="193">
        <v>4.2172420927002596</v>
      </c>
      <c r="H30" s="192">
        <v>1568.1479999999999</v>
      </c>
      <c r="I30" s="100">
        <f t="shared" ref="I30:I35" si="14">H30/$H$36*100</f>
        <v>19.170398612526647</v>
      </c>
      <c r="J30" s="194">
        <v>3.9839769369550999</v>
      </c>
      <c r="L30" s="31" t="s">
        <v>85</v>
      </c>
      <c r="M30" s="190">
        <v>158.26599999999999</v>
      </c>
      <c r="N30" s="101">
        <f t="shared" ref="N30:N35" si="15">M30/$M$36*100</f>
        <v>14.766415655203364</v>
      </c>
      <c r="O30" s="191">
        <v>3.8788133574905501</v>
      </c>
      <c r="P30" s="192">
        <v>36284.472999999998</v>
      </c>
      <c r="Q30" s="101">
        <f t="shared" ref="Q30:Q35" si="16">P30/$P$36*100</f>
        <v>17.382122122590047</v>
      </c>
      <c r="R30" s="193">
        <v>4.3133248381454301</v>
      </c>
      <c r="S30" s="192">
        <v>1486.5530000000001</v>
      </c>
      <c r="T30" s="100">
        <f t="shared" ref="T30:T35" si="17">S30/$S$36*100</f>
        <v>19.132155689139104</v>
      </c>
      <c r="U30" s="194">
        <v>4.0606004880178803</v>
      </c>
    </row>
    <row r="31" spans="1:21" ht="16.5" customHeight="1">
      <c r="A31" s="31" t="s">
        <v>86</v>
      </c>
      <c r="B31" s="190">
        <v>373.31400000000002</v>
      </c>
      <c r="C31" s="101">
        <f t="shared" si="12"/>
        <v>32.939770921440754</v>
      </c>
      <c r="D31" s="191">
        <v>2.8722672123694899</v>
      </c>
      <c r="E31" s="192">
        <v>65957.888999999996</v>
      </c>
      <c r="F31" s="101">
        <f t="shared" si="13"/>
        <v>29.442792408091016</v>
      </c>
      <c r="G31" s="193">
        <v>3.1790596623554901</v>
      </c>
      <c r="H31" s="192">
        <v>2392.1590000000001</v>
      </c>
      <c r="I31" s="100">
        <f t="shared" si="14"/>
        <v>29.243822378081109</v>
      </c>
      <c r="J31" s="194">
        <v>3.0603877987127399</v>
      </c>
      <c r="L31" s="31" t="s">
        <v>86</v>
      </c>
      <c r="M31" s="190">
        <v>359.33699999999999</v>
      </c>
      <c r="N31" s="101">
        <f t="shared" si="15"/>
        <v>33.526591322797131</v>
      </c>
      <c r="O31" s="191">
        <v>2.9286080731506798</v>
      </c>
      <c r="P31" s="192">
        <v>63201.097000000002</v>
      </c>
      <c r="Q31" s="101">
        <f t="shared" si="16"/>
        <v>30.276564478025065</v>
      </c>
      <c r="R31" s="193">
        <v>3.2277431282212299</v>
      </c>
      <c r="S31" s="192">
        <v>2314.58</v>
      </c>
      <c r="T31" s="100">
        <f t="shared" si="17"/>
        <v>29.788984930216134</v>
      </c>
      <c r="U31" s="194">
        <v>3.1159925527895602</v>
      </c>
    </row>
    <row r="32" spans="1:21" ht="16.5" customHeight="1">
      <c r="A32" s="31" t="s">
        <v>87</v>
      </c>
      <c r="B32" s="190">
        <v>89.721999999999994</v>
      </c>
      <c r="C32" s="101">
        <f t="shared" si="12"/>
        <v>7.9167192406754276</v>
      </c>
      <c r="D32" s="191">
        <v>5.0053592649515499</v>
      </c>
      <c r="E32" s="192">
        <v>18184.803</v>
      </c>
      <c r="F32" s="101">
        <f t="shared" si="13"/>
        <v>8.1174729487026305</v>
      </c>
      <c r="G32" s="193">
        <v>6.4797693928948998</v>
      </c>
      <c r="H32" s="192">
        <v>822.57</v>
      </c>
      <c r="I32" s="100">
        <f t="shared" si="14"/>
        <v>10.05580773415905</v>
      </c>
      <c r="J32" s="194">
        <v>5.6494837384455101</v>
      </c>
      <c r="L32" s="31" t="s">
        <v>87</v>
      </c>
      <c r="M32" s="190">
        <v>83.933000000000007</v>
      </c>
      <c r="N32" s="101">
        <f t="shared" si="15"/>
        <v>7.8310538282902451</v>
      </c>
      <c r="O32" s="191">
        <v>5.1305911371357098</v>
      </c>
      <c r="P32" s="192">
        <v>16279.433999999999</v>
      </c>
      <c r="Q32" s="101">
        <f t="shared" si="16"/>
        <v>7.7986831963811243</v>
      </c>
      <c r="R32" s="193">
        <v>6.6794442990576401</v>
      </c>
      <c r="S32" s="192">
        <v>762.673</v>
      </c>
      <c r="T32" s="100">
        <f t="shared" si="17"/>
        <v>9.8157136515837564</v>
      </c>
      <c r="U32" s="194">
        <v>5.7539848088224499</v>
      </c>
    </row>
    <row r="33" spans="1:21" ht="16.5" customHeight="1">
      <c r="A33" s="31" t="s">
        <v>88</v>
      </c>
      <c r="B33" s="190">
        <v>54.015000000000001</v>
      </c>
      <c r="C33" s="101">
        <f t="shared" si="12"/>
        <v>4.766072867134965</v>
      </c>
      <c r="D33" s="191">
        <v>7.0848283240881402</v>
      </c>
      <c r="E33" s="192">
        <v>10771.611999999999</v>
      </c>
      <c r="F33" s="101">
        <f t="shared" si="13"/>
        <v>4.8083154392115564</v>
      </c>
      <c r="G33" s="193">
        <v>8.3543608732316397</v>
      </c>
      <c r="H33" s="192">
        <v>403.34500000000003</v>
      </c>
      <c r="I33" s="100">
        <f t="shared" si="14"/>
        <v>4.9308384338529025</v>
      </c>
      <c r="J33" s="194">
        <v>7.3700561747806201</v>
      </c>
      <c r="L33" s="31" t="s">
        <v>88</v>
      </c>
      <c r="M33" s="190">
        <v>49.076000000000001</v>
      </c>
      <c r="N33" s="101">
        <f t="shared" si="15"/>
        <v>4.5788521520399854</v>
      </c>
      <c r="O33" s="191">
        <v>7.2137484170049699</v>
      </c>
      <c r="P33" s="192">
        <v>9358.2469999999994</v>
      </c>
      <c r="Q33" s="101">
        <f t="shared" si="16"/>
        <v>4.4830799170587907</v>
      </c>
      <c r="R33" s="193">
        <v>8.3775285256319503</v>
      </c>
      <c r="S33" s="192">
        <v>362.7</v>
      </c>
      <c r="T33" s="100">
        <f t="shared" si="17"/>
        <v>4.6680023305262255</v>
      </c>
      <c r="U33" s="194">
        <v>7.4262057775084598</v>
      </c>
    </row>
    <row r="34" spans="1:21" ht="16.5" customHeight="1">
      <c r="A34" s="31" t="s">
        <v>89</v>
      </c>
      <c r="B34" s="190">
        <v>185.154</v>
      </c>
      <c r="C34" s="101">
        <f t="shared" si="12"/>
        <v>16.337266604489628</v>
      </c>
      <c r="D34" s="191">
        <v>3.8910452830231899</v>
      </c>
      <c r="E34" s="192">
        <v>26321.489000000001</v>
      </c>
      <c r="F34" s="101">
        <f t="shared" si="13"/>
        <v>11.749589749587821</v>
      </c>
      <c r="G34" s="193">
        <v>4.393799337351</v>
      </c>
      <c r="H34" s="192">
        <v>1225.3599999999999</v>
      </c>
      <c r="I34" s="100">
        <f t="shared" si="14"/>
        <v>14.979861367578604</v>
      </c>
      <c r="J34" s="194">
        <v>4.1709072449841997</v>
      </c>
      <c r="L34" s="31" t="s">
        <v>89</v>
      </c>
      <c r="M34" s="190">
        <v>180.905</v>
      </c>
      <c r="N34" s="101">
        <f t="shared" si="15"/>
        <v>16.878662657200945</v>
      </c>
      <c r="O34" s="191">
        <v>3.9256495032644101</v>
      </c>
      <c r="P34" s="192">
        <v>25557.48</v>
      </c>
      <c r="Q34" s="101">
        <f t="shared" si="16"/>
        <v>12.243342724190944</v>
      </c>
      <c r="R34" s="193">
        <v>4.4290959091880602</v>
      </c>
      <c r="S34" s="192">
        <v>1196.751</v>
      </c>
      <c r="T34" s="100">
        <f t="shared" si="17"/>
        <v>15.40236133735757</v>
      </c>
      <c r="U34" s="194">
        <v>4.2188838928825696</v>
      </c>
    </row>
    <row r="35" spans="1:21" ht="16.5" customHeight="1">
      <c r="A35" s="44" t="s">
        <v>90</v>
      </c>
      <c r="B35" s="195">
        <v>26.946000000000002</v>
      </c>
      <c r="C35" s="103">
        <f t="shared" si="12"/>
        <v>2.3776099135021522</v>
      </c>
      <c r="D35" s="196">
        <v>8.6760896564575294</v>
      </c>
      <c r="E35" s="197">
        <v>4875.9660000000003</v>
      </c>
      <c r="F35" s="103">
        <f t="shared" si="13"/>
        <v>2.1765713988649629</v>
      </c>
      <c r="G35" s="198">
        <v>10.4708222280718</v>
      </c>
      <c r="H35" s="197">
        <v>155.57900000000001</v>
      </c>
      <c r="I35" s="100">
        <f t="shared" si="14"/>
        <v>1.9019323722877457</v>
      </c>
      <c r="J35" s="199">
        <v>8.9623640738519192</v>
      </c>
      <c r="L35" s="44" t="s">
        <v>90</v>
      </c>
      <c r="M35" s="195">
        <v>23.760999999999999</v>
      </c>
      <c r="N35" s="103">
        <f t="shared" si="15"/>
        <v>2.2169310046585311</v>
      </c>
      <c r="O35" s="196">
        <v>8.7360362407377199</v>
      </c>
      <c r="P35" s="197">
        <v>4095.614</v>
      </c>
      <c r="Q35" s="103">
        <f t="shared" si="16"/>
        <v>1.9620090035478679</v>
      </c>
      <c r="R35" s="198">
        <v>10.357131870909701</v>
      </c>
      <c r="S35" s="197">
        <v>140.08099999999999</v>
      </c>
      <c r="T35" s="100">
        <f t="shared" si="17"/>
        <v>1.8028630671696835</v>
      </c>
      <c r="U35" s="199">
        <v>9.1617874917952999</v>
      </c>
    </row>
    <row r="36" spans="1:21" ht="19.5" customHeight="1">
      <c r="A36" s="303" t="s">
        <v>40</v>
      </c>
      <c r="B36" s="89">
        <v>1133.3230000000001</v>
      </c>
      <c r="C36" s="104">
        <f>SUM(C29:C35)</f>
        <v>100.00008823609862</v>
      </c>
      <c r="D36" s="81">
        <v>1.8561123291795001</v>
      </c>
      <c r="E36" s="304">
        <v>224020.49400000001</v>
      </c>
      <c r="F36" s="104">
        <f>SUM(F29:F35)</f>
        <v>100.00000044638772</v>
      </c>
      <c r="G36" s="220">
        <v>2.1001373755711201</v>
      </c>
      <c r="H36" s="304">
        <v>8180.049</v>
      </c>
      <c r="I36" s="104">
        <f>SUM(I29:I35)</f>
        <v>99.999999999999986</v>
      </c>
      <c r="J36" s="221">
        <v>1.9556978001213501</v>
      </c>
      <c r="L36" s="303" t="s">
        <v>40</v>
      </c>
      <c r="M36" s="89">
        <v>1071.797</v>
      </c>
      <c r="N36" s="104">
        <f>SUM(N29:N35)</f>
        <v>100.00000000000001</v>
      </c>
      <c r="O36" s="81">
        <v>1.90602627861437</v>
      </c>
      <c r="P36" s="304">
        <v>208745.93299999999</v>
      </c>
      <c r="Q36" s="104">
        <f>SUM(Q29:Q35)</f>
        <v>99.999999520948734</v>
      </c>
      <c r="R36" s="220">
        <v>2.1172962867268201</v>
      </c>
      <c r="S36" s="304">
        <v>7769.9189999999999</v>
      </c>
      <c r="T36" s="104">
        <f>SUM(T29:T35)</f>
        <v>100.00001287014705</v>
      </c>
      <c r="U36" s="221">
        <v>1.9978938576887699</v>
      </c>
    </row>
    <row r="37" spans="1:21" ht="19.5" customHeight="1">
      <c r="A37" s="74"/>
      <c r="B37" s="75"/>
      <c r="C37" s="75"/>
      <c r="D37" s="75"/>
      <c r="E37" s="75"/>
      <c r="F37" s="75"/>
      <c r="G37" s="75"/>
      <c r="H37" s="75"/>
      <c r="J37" s="305"/>
      <c r="L37" s="74"/>
      <c r="M37" s="75"/>
      <c r="N37" s="75"/>
      <c r="O37" s="75"/>
      <c r="P37" s="75"/>
      <c r="Q37" s="75"/>
      <c r="R37" s="75"/>
      <c r="S37" s="75"/>
    </row>
    <row r="38" spans="1:21" ht="15" customHeight="1">
      <c r="A38" s="71"/>
      <c r="B38" s="207"/>
      <c r="C38" s="207"/>
      <c r="D38" s="207"/>
      <c r="E38" s="207"/>
      <c r="F38" s="207"/>
      <c r="G38" s="207"/>
      <c r="H38" s="207"/>
      <c r="L38" s="71"/>
      <c r="M38" s="207"/>
      <c r="N38" s="207"/>
      <c r="O38" s="207"/>
      <c r="P38" s="207"/>
      <c r="Q38" s="207"/>
      <c r="R38" s="207"/>
      <c r="S38" s="207"/>
    </row>
  </sheetData>
  <mergeCells count="46">
    <mergeCell ref="U27:U28"/>
    <mergeCell ref="L27:L28"/>
    <mergeCell ref="M27:N27"/>
    <mergeCell ref="O27:O28"/>
    <mergeCell ref="P27:Q27"/>
    <mergeCell ref="R27:R28"/>
    <mergeCell ref="L14:U14"/>
    <mergeCell ref="L15:L16"/>
    <mergeCell ref="M15:N15"/>
    <mergeCell ref="O15:O16"/>
    <mergeCell ref="P15:Q15"/>
    <mergeCell ref="R15:R16"/>
    <mergeCell ref="S15:T15"/>
    <mergeCell ref="U15:U16"/>
    <mergeCell ref="L1:U1"/>
    <mergeCell ref="L3:L4"/>
    <mergeCell ref="M3:N3"/>
    <mergeCell ref="O3:O4"/>
    <mergeCell ref="P3:Q3"/>
    <mergeCell ref="R3:R4"/>
    <mergeCell ref="S3:T3"/>
    <mergeCell ref="U3:U4"/>
    <mergeCell ref="A1:J1"/>
    <mergeCell ref="A3:A4"/>
    <mergeCell ref="B3:C3"/>
    <mergeCell ref="D3:D4"/>
    <mergeCell ref="E3:F3"/>
    <mergeCell ref="G3:G4"/>
    <mergeCell ref="H3:I3"/>
    <mergeCell ref="J3:J4"/>
    <mergeCell ref="A14:J14"/>
    <mergeCell ref="A15:A16"/>
    <mergeCell ref="B15:C15"/>
    <mergeCell ref="D15:D16"/>
    <mergeCell ref="E15:F15"/>
    <mergeCell ref="G15:G16"/>
    <mergeCell ref="H15:I15"/>
    <mergeCell ref="J15:J16"/>
    <mergeCell ref="H27:I27"/>
    <mergeCell ref="J27:J28"/>
    <mergeCell ref="S27:T27"/>
    <mergeCell ref="A27:A28"/>
    <mergeCell ref="B27:C27"/>
    <mergeCell ref="D27:D28"/>
    <mergeCell ref="E27:F27"/>
    <mergeCell ref="G27:G28"/>
  </mergeCells>
  <hyperlinks>
    <hyperlink ref="A1:J1" location="'0'!A1" display="PUISTUTE  PINDALA,  TAGAVARA  JA  JUURDEKASV  ENAMUSPUULIIGITI" xr:uid="{723454D3-9E74-4368-A00D-9C2B437C9D4D}"/>
  </hyperlinks>
  <printOptions horizontalCentered="1"/>
  <pageMargins left="0.78740157480314965" right="0.78740157480314965" top="0.98425196850393704" bottom="1.1811023622047245" header="0.51181102362204722" footer="0.51181102362204722"/>
  <pageSetup paperSize="9" scale="95" orientation="landscape" r:id="rId1"/>
  <headerFooter>
    <oddHeader>&amp;L&amp;G</oddHeader>
    <oddFooter>&amp;L&amp;D</oddFooter>
  </headerFooter>
  <rowBreaks count="1" manualBreakCount="1">
    <brk id="25" max="16383" man="1"/>
  </rowBreaks>
  <colBreaks count="1" manualBreakCount="1">
    <brk id="10" max="1048575" man="1"/>
  </col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Y64"/>
  <sheetViews>
    <sheetView showZeros="0" zoomScale="80" zoomScaleNormal="80" workbookViewId="0">
      <selection sqref="A1:G1"/>
    </sheetView>
  </sheetViews>
  <sheetFormatPr defaultColWidth="11.42578125" defaultRowHeight="12.75"/>
  <cols>
    <col min="1" max="1" width="9.5703125" customWidth="1"/>
    <col min="2" max="2" width="5.85546875" customWidth="1"/>
    <col min="3" max="3" width="5.140625" customWidth="1"/>
    <col min="4" max="4" width="6.140625" customWidth="1"/>
    <col min="5" max="5" width="5.85546875" customWidth="1"/>
    <col min="6" max="6" width="4.5703125" customWidth="1"/>
    <col min="7" max="7" width="6.140625" customWidth="1"/>
    <col min="8" max="8" width="5.85546875" customWidth="1"/>
    <col min="9" max="9" width="4.5703125" customWidth="1"/>
    <col min="10" max="10" width="6.140625" customWidth="1"/>
    <col min="11" max="11" width="5.85546875" customWidth="1"/>
    <col min="12" max="12" width="4.85546875" customWidth="1"/>
    <col min="13" max="13" width="6.140625" customWidth="1"/>
    <col min="14" max="14" width="5.85546875" customWidth="1"/>
    <col min="15" max="15" width="4.85546875" customWidth="1"/>
    <col min="16" max="16" width="6.140625" customWidth="1"/>
    <col min="17" max="17" width="5.85546875" customWidth="1"/>
    <col min="18" max="18" width="4.85546875" customWidth="1"/>
    <col min="19" max="19" width="6.140625" customWidth="1"/>
    <col min="20" max="20" width="5.85546875" customWidth="1"/>
    <col min="21" max="21" width="4.85546875" customWidth="1"/>
    <col min="22" max="22" width="6.140625" customWidth="1"/>
    <col min="23" max="23" width="6.85546875" customWidth="1"/>
    <col min="24" max="24" width="4.42578125" customWidth="1"/>
    <col min="25" max="25" width="6.140625" customWidth="1"/>
    <col min="26" max="26" width="1.140625" customWidth="1"/>
    <col min="27" max="27" width="10.140625" customWidth="1"/>
    <col min="28" max="28" width="6.140625" customWidth="1"/>
    <col min="29" max="29" width="5.85546875" customWidth="1"/>
    <col min="30" max="30" width="6.5703125" customWidth="1"/>
    <col min="31" max="31" width="5.85546875" customWidth="1"/>
    <col min="32" max="32" width="6" customWidth="1"/>
    <col min="33" max="33" width="6.28515625" customWidth="1"/>
    <col min="34" max="34" width="6.5703125" customWidth="1"/>
    <col min="35" max="35" width="6" customWidth="1"/>
    <col min="36" max="36" width="6.140625" customWidth="1"/>
    <col min="37" max="37" width="6.5703125" customWidth="1"/>
    <col min="38" max="38" width="6" customWidth="1"/>
    <col min="39" max="39" width="6.42578125" customWidth="1"/>
    <col min="40" max="40" width="6.5703125" customWidth="1"/>
    <col min="41" max="41" width="5.85546875" customWidth="1"/>
    <col min="42" max="42" width="6.140625" customWidth="1"/>
    <col min="43" max="43" width="6.5703125" customWidth="1"/>
    <col min="44" max="44" width="5" customWidth="1"/>
    <col min="45" max="45" width="6.28515625" customWidth="1"/>
    <col min="46" max="46" width="6.5703125" customWidth="1"/>
    <col min="47" max="47" width="5.28515625" customWidth="1"/>
    <col min="48" max="48" width="6.140625" customWidth="1"/>
    <col min="49" max="49" width="6.5703125" customWidth="1"/>
    <col min="50" max="50" width="5.28515625" customWidth="1"/>
    <col min="51" max="51" width="6.28515625" customWidth="1"/>
  </cols>
  <sheetData>
    <row r="1" spans="1:51" ht="15.75" customHeight="1">
      <c r="A1" s="746" t="s">
        <v>437</v>
      </c>
      <c r="B1" s="746"/>
      <c r="C1" s="746"/>
      <c r="D1" s="746"/>
      <c r="E1" s="746"/>
      <c r="F1" s="746"/>
      <c r="G1" s="746"/>
      <c r="H1" s="746"/>
      <c r="I1" s="746"/>
      <c r="J1" s="746"/>
      <c r="K1" s="746"/>
      <c r="L1" s="746"/>
      <c r="M1" s="746"/>
      <c r="N1" s="746"/>
      <c r="O1" s="746"/>
      <c r="P1" s="746"/>
      <c r="Q1" s="746"/>
      <c r="R1" s="746"/>
      <c r="S1" s="746"/>
      <c r="T1" s="746"/>
      <c r="U1" s="746"/>
      <c r="V1" s="746"/>
      <c r="W1" s="746"/>
      <c r="X1" s="746"/>
      <c r="Y1" s="746"/>
      <c r="AA1" s="746" t="s">
        <v>225</v>
      </c>
      <c r="AB1" s="746"/>
      <c r="AC1" s="746"/>
      <c r="AD1" s="746"/>
      <c r="AE1" s="746"/>
      <c r="AF1" s="746"/>
      <c r="AG1" s="746"/>
      <c r="AH1" s="746"/>
      <c r="AI1" s="746"/>
      <c r="AJ1" s="746"/>
      <c r="AK1" s="746"/>
      <c r="AL1" s="746"/>
      <c r="AM1" s="746"/>
      <c r="AN1" s="746"/>
      <c r="AO1" s="746"/>
      <c r="AP1" s="746"/>
      <c r="AQ1" s="746"/>
      <c r="AR1" s="746"/>
      <c r="AS1" s="746"/>
      <c r="AT1" s="746"/>
      <c r="AU1" s="746"/>
      <c r="AV1" s="746"/>
      <c r="AW1" s="746"/>
      <c r="AX1" s="746"/>
      <c r="AY1" s="746"/>
    </row>
    <row r="2" spans="1:51" ht="9.7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row>
    <row r="3" spans="1:51" ht="18.75" customHeight="1">
      <c r="A3" s="739" t="s">
        <v>223</v>
      </c>
      <c r="B3" s="630" t="s">
        <v>205</v>
      </c>
      <c r="C3" s="656"/>
      <c r="D3" s="656"/>
      <c r="E3" s="656"/>
      <c r="F3" s="656"/>
      <c r="G3" s="656"/>
      <c r="H3" s="656"/>
      <c r="I3" s="656"/>
      <c r="J3" s="656"/>
      <c r="K3" s="656"/>
      <c r="L3" s="656"/>
      <c r="M3" s="656"/>
      <c r="N3" s="656"/>
      <c r="O3" s="656"/>
      <c r="P3" s="656"/>
      <c r="Q3" s="656"/>
      <c r="R3" s="656"/>
      <c r="S3" s="656"/>
      <c r="T3" s="656"/>
      <c r="U3" s="656"/>
      <c r="V3" s="656"/>
      <c r="W3" s="656"/>
      <c r="X3" s="656"/>
      <c r="Y3" s="742"/>
      <c r="AA3" s="739" t="s">
        <v>223</v>
      </c>
      <c r="AB3" s="630" t="s">
        <v>205</v>
      </c>
      <c r="AC3" s="656"/>
      <c r="AD3" s="656"/>
      <c r="AE3" s="656"/>
      <c r="AF3" s="656"/>
      <c r="AG3" s="656"/>
      <c r="AH3" s="656"/>
      <c r="AI3" s="656"/>
      <c r="AJ3" s="656"/>
      <c r="AK3" s="656"/>
      <c r="AL3" s="656"/>
      <c r="AM3" s="656"/>
      <c r="AN3" s="656"/>
      <c r="AO3" s="656"/>
      <c r="AP3" s="656"/>
      <c r="AQ3" s="656"/>
      <c r="AR3" s="656"/>
      <c r="AS3" s="656"/>
      <c r="AT3" s="656"/>
      <c r="AU3" s="656"/>
      <c r="AV3" s="656"/>
      <c r="AW3" s="656"/>
      <c r="AX3" s="656"/>
      <c r="AY3" s="742"/>
    </row>
    <row r="4" spans="1:51" ht="20.25" customHeight="1">
      <c r="A4" s="740"/>
      <c r="B4" s="743" t="s">
        <v>84</v>
      </c>
      <c r="C4" s="744"/>
      <c r="D4" s="745"/>
      <c r="E4" s="743" t="s">
        <v>85</v>
      </c>
      <c r="F4" s="744"/>
      <c r="G4" s="744"/>
      <c r="H4" s="743" t="s">
        <v>86</v>
      </c>
      <c r="I4" s="744"/>
      <c r="J4" s="745"/>
      <c r="K4" s="743" t="s">
        <v>87</v>
      </c>
      <c r="L4" s="744"/>
      <c r="M4" s="745"/>
      <c r="N4" s="743" t="s">
        <v>88</v>
      </c>
      <c r="O4" s="744"/>
      <c r="P4" s="745"/>
      <c r="Q4" s="743" t="s">
        <v>89</v>
      </c>
      <c r="R4" s="744"/>
      <c r="S4" s="745"/>
      <c r="T4" s="743" t="s">
        <v>90</v>
      </c>
      <c r="U4" s="744"/>
      <c r="V4" s="744"/>
      <c r="W4" s="747" t="s">
        <v>174</v>
      </c>
      <c r="X4" s="744"/>
      <c r="Y4" s="748"/>
      <c r="AA4" s="740"/>
      <c r="AB4" s="743" t="s">
        <v>84</v>
      </c>
      <c r="AC4" s="744"/>
      <c r="AD4" s="745"/>
      <c r="AE4" s="743" t="s">
        <v>85</v>
      </c>
      <c r="AF4" s="744"/>
      <c r="AG4" s="744"/>
      <c r="AH4" s="743" t="s">
        <v>86</v>
      </c>
      <c r="AI4" s="744"/>
      <c r="AJ4" s="745"/>
      <c r="AK4" s="743" t="s">
        <v>87</v>
      </c>
      <c r="AL4" s="744"/>
      <c r="AM4" s="745"/>
      <c r="AN4" s="743" t="s">
        <v>88</v>
      </c>
      <c r="AO4" s="744"/>
      <c r="AP4" s="745"/>
      <c r="AQ4" s="743" t="s">
        <v>89</v>
      </c>
      <c r="AR4" s="744"/>
      <c r="AS4" s="745"/>
      <c r="AT4" s="743" t="s">
        <v>90</v>
      </c>
      <c r="AU4" s="744"/>
      <c r="AV4" s="744"/>
      <c r="AW4" s="747" t="s">
        <v>174</v>
      </c>
      <c r="AX4" s="744"/>
      <c r="AY4" s="748"/>
    </row>
    <row r="5" spans="1:51" ht="35.25" customHeight="1">
      <c r="A5" s="741"/>
      <c r="B5" s="314" t="s">
        <v>206</v>
      </c>
      <c r="C5" s="15" t="s">
        <v>24</v>
      </c>
      <c r="D5" s="347" t="s">
        <v>236</v>
      </c>
      <c r="E5" s="314" t="s">
        <v>206</v>
      </c>
      <c r="F5" s="15" t="s">
        <v>24</v>
      </c>
      <c r="G5" s="347" t="s">
        <v>236</v>
      </c>
      <c r="H5" s="314" t="s">
        <v>206</v>
      </c>
      <c r="I5" s="15" t="s">
        <v>24</v>
      </c>
      <c r="J5" s="347" t="s">
        <v>236</v>
      </c>
      <c r="K5" s="314" t="s">
        <v>206</v>
      </c>
      <c r="L5" s="15" t="s">
        <v>24</v>
      </c>
      <c r="M5" s="347" t="s">
        <v>236</v>
      </c>
      <c r="N5" s="314" t="s">
        <v>206</v>
      </c>
      <c r="O5" s="15" t="s">
        <v>24</v>
      </c>
      <c r="P5" s="347" t="s">
        <v>236</v>
      </c>
      <c r="Q5" s="314" t="s">
        <v>206</v>
      </c>
      <c r="R5" s="15" t="s">
        <v>24</v>
      </c>
      <c r="S5" s="347" t="s">
        <v>236</v>
      </c>
      <c r="T5" s="314" t="s">
        <v>206</v>
      </c>
      <c r="U5" s="15" t="s">
        <v>24</v>
      </c>
      <c r="V5" s="347" t="s">
        <v>236</v>
      </c>
      <c r="W5" s="315" t="s">
        <v>206</v>
      </c>
      <c r="X5" s="15" t="s">
        <v>24</v>
      </c>
      <c r="Y5" s="348" t="s">
        <v>236</v>
      </c>
      <c r="AA5" s="741"/>
      <c r="AB5" s="314" t="s">
        <v>206</v>
      </c>
      <c r="AC5" s="15" t="s">
        <v>24</v>
      </c>
      <c r="AD5" s="347" t="s">
        <v>236</v>
      </c>
      <c r="AE5" s="314" t="s">
        <v>206</v>
      </c>
      <c r="AF5" s="15" t="s">
        <v>24</v>
      </c>
      <c r="AG5" s="347" t="s">
        <v>236</v>
      </c>
      <c r="AH5" s="314" t="s">
        <v>206</v>
      </c>
      <c r="AI5" s="15" t="s">
        <v>24</v>
      </c>
      <c r="AJ5" s="347" t="s">
        <v>236</v>
      </c>
      <c r="AK5" s="314" t="s">
        <v>206</v>
      </c>
      <c r="AL5" s="15" t="s">
        <v>24</v>
      </c>
      <c r="AM5" s="347" t="s">
        <v>236</v>
      </c>
      <c r="AN5" s="314" t="s">
        <v>206</v>
      </c>
      <c r="AO5" s="15" t="s">
        <v>24</v>
      </c>
      <c r="AP5" s="347" t="s">
        <v>236</v>
      </c>
      <c r="AQ5" s="314" t="s">
        <v>206</v>
      </c>
      <c r="AR5" s="15" t="s">
        <v>24</v>
      </c>
      <c r="AS5" s="347" t="s">
        <v>236</v>
      </c>
      <c r="AT5" s="314" t="s">
        <v>206</v>
      </c>
      <c r="AU5" s="15" t="s">
        <v>24</v>
      </c>
      <c r="AV5" s="347" t="s">
        <v>236</v>
      </c>
      <c r="AW5" s="315" t="s">
        <v>206</v>
      </c>
      <c r="AX5" s="15" t="s">
        <v>24</v>
      </c>
      <c r="AY5" s="348" t="s">
        <v>236</v>
      </c>
    </row>
    <row r="6" spans="1:51" ht="21.75" customHeight="1">
      <c r="A6" s="343" t="s">
        <v>207</v>
      </c>
      <c r="B6" s="316">
        <v>17.026</v>
      </c>
      <c r="C6" s="317">
        <f>B6/B$21*100</f>
        <v>2.6154774943891508</v>
      </c>
      <c r="D6" s="312">
        <v>10.0438119515218</v>
      </c>
      <c r="E6" s="316">
        <v>26.568999999999999</v>
      </c>
      <c r="F6" s="317">
        <f>E6/E$21*100</f>
        <v>7.4161223692290514</v>
      </c>
      <c r="G6" s="332">
        <v>8.1318299780937</v>
      </c>
      <c r="H6" s="316">
        <v>67.822999999999993</v>
      </c>
      <c r="I6" s="317">
        <f>H6/H$21*100</f>
        <v>10.625767678540093</v>
      </c>
      <c r="J6" s="332">
        <v>5.5594497421339097</v>
      </c>
      <c r="K6" s="316">
        <v>33.067999999999998</v>
      </c>
      <c r="L6" s="317">
        <f>K6/K$21*100</f>
        <v>24.020455304868303</v>
      </c>
      <c r="M6" s="332">
        <v>7.3125588661391197</v>
      </c>
      <c r="N6" s="316">
        <v>16.216000000000001</v>
      </c>
      <c r="O6" s="317">
        <f>N6/N$21*100</f>
        <v>18.476613684270497</v>
      </c>
      <c r="P6" s="332">
        <v>10.028079855445601</v>
      </c>
      <c r="Q6" s="316">
        <v>55.314</v>
      </c>
      <c r="R6" s="317">
        <f>Q6/Q$21*100</f>
        <v>25.665605657068085</v>
      </c>
      <c r="S6" s="332">
        <v>6.2173934745183796</v>
      </c>
      <c r="T6" s="316">
        <v>2.734</v>
      </c>
      <c r="U6" s="317">
        <f>T6/T$21*100</f>
        <v>8.1306132159638373</v>
      </c>
      <c r="V6" s="332">
        <v>27.270776169147499</v>
      </c>
      <c r="W6" s="328">
        <v>218.75</v>
      </c>
      <c r="X6" s="317">
        <f>W6/W$21*100</f>
        <v>10.308214433479383</v>
      </c>
      <c r="Y6" s="333">
        <v>3.25404684916951</v>
      </c>
      <c r="Z6" s="110"/>
      <c r="AA6" s="343" t="s">
        <v>207</v>
      </c>
      <c r="AB6" s="316">
        <v>16.504999999999999</v>
      </c>
      <c r="AC6" s="317">
        <f>AB6/AB$21*100</f>
        <v>3.5896119826271917</v>
      </c>
      <c r="AD6" s="312">
        <v>10.2696757338102</v>
      </c>
      <c r="AE6" s="316">
        <v>25.632999999999999</v>
      </c>
      <c r="AF6" s="317">
        <f>AE6/AE$21*100</f>
        <v>8.684530605745417</v>
      </c>
      <c r="AG6" s="312">
        <v>8.2625614031569405</v>
      </c>
      <c r="AH6" s="316">
        <v>65.13</v>
      </c>
      <c r="AI6" s="317">
        <f>AH6/AH$21*100</f>
        <v>12.133982416624283</v>
      </c>
      <c r="AJ6" s="332">
        <v>5.6333966847502603</v>
      </c>
      <c r="AK6" s="316">
        <v>31.196999999999999</v>
      </c>
      <c r="AL6" s="317">
        <f>AK6/AK$21*100</f>
        <v>27.543614917361207</v>
      </c>
      <c r="AM6" s="332">
        <v>7.5452727355222402</v>
      </c>
      <c r="AN6" s="316">
        <v>15.436999999999999</v>
      </c>
      <c r="AO6" s="317">
        <f>AN6/AN$21*100</f>
        <v>23.006989880322521</v>
      </c>
      <c r="AP6" s="332">
        <v>10.246007456758599</v>
      </c>
      <c r="AQ6" s="316">
        <v>54.353000000000002</v>
      </c>
      <c r="AR6" s="317">
        <f>AQ6/AQ$21*100</f>
        <v>26.65826336027623</v>
      </c>
      <c r="AS6" s="332">
        <v>6.2987559916544997</v>
      </c>
      <c r="AT6" s="316">
        <v>2.552</v>
      </c>
      <c r="AU6" s="317">
        <f>AT6/AT$21*100</f>
        <v>9.3934040047114244</v>
      </c>
      <c r="AV6" s="332">
        <v>28.558104335354901</v>
      </c>
      <c r="AW6" s="328">
        <v>210.80699999999999</v>
      </c>
      <c r="AX6" s="317">
        <f>AW6/AW$21*100</f>
        <v>12.377622377622375</v>
      </c>
      <c r="AY6" s="333">
        <v>3.3374306650192298</v>
      </c>
    </row>
    <row r="7" spans="1:51" ht="21.75" customHeight="1">
      <c r="A7" s="344" t="s">
        <v>208</v>
      </c>
      <c r="B7" s="318">
        <v>23.928999999999998</v>
      </c>
      <c r="C7" s="319">
        <f t="shared" ref="C7:C20" si="0">B7/B$21*100</f>
        <v>3.675893396172794</v>
      </c>
      <c r="D7" s="106">
        <v>9.7176792979830893</v>
      </c>
      <c r="E7" s="318">
        <v>39.116</v>
      </c>
      <c r="F7" s="319">
        <f t="shared" ref="F7:F20" si="1">E7/E$21*100</f>
        <v>10.91832747166862</v>
      </c>
      <c r="G7" s="313">
        <v>7.0782577773776296</v>
      </c>
      <c r="H7" s="318">
        <v>59.420999999999999</v>
      </c>
      <c r="I7" s="319">
        <f t="shared" ref="I7:I20" si="2">H7/H$21*100</f>
        <v>9.3094339859123139</v>
      </c>
      <c r="J7" s="313">
        <v>5.7990601501423296</v>
      </c>
      <c r="K7" s="318">
        <v>20.177</v>
      </c>
      <c r="L7" s="319">
        <f t="shared" ref="L7:L20" si="3">K7/K$21*100</f>
        <v>14.656487440617147</v>
      </c>
      <c r="M7" s="313">
        <v>9.9769744207149902</v>
      </c>
      <c r="N7" s="318">
        <v>9.2780000000000005</v>
      </c>
      <c r="O7" s="319">
        <f t="shared" ref="O7:O20" si="4">N7/N$21*100</f>
        <v>10.571412294194724</v>
      </c>
      <c r="P7" s="313">
        <v>13.9374947785139</v>
      </c>
      <c r="Q7" s="318">
        <v>48.246000000000002</v>
      </c>
      <c r="R7" s="319">
        <f t="shared" ref="R7:R20" si="5">Q7/Q$21*100</f>
        <v>22.386065201050492</v>
      </c>
      <c r="S7" s="313">
        <v>6.3870928614421496</v>
      </c>
      <c r="T7" s="318">
        <v>4.3860000000000001</v>
      </c>
      <c r="U7" s="319">
        <f t="shared" ref="U7:U20" si="6">T7/T$21*100</f>
        <v>13.043478260869568</v>
      </c>
      <c r="V7" s="313">
        <v>19.007240567609301</v>
      </c>
      <c r="W7" s="329">
        <v>204.554</v>
      </c>
      <c r="X7" s="319">
        <f t="shared" ref="X7:X20" si="7">W7/W$21*100</f>
        <v>9.639252549604306</v>
      </c>
      <c r="Y7" s="334">
        <v>3.33451195415845</v>
      </c>
      <c r="Z7" s="110"/>
      <c r="AA7" s="344" t="s">
        <v>208</v>
      </c>
      <c r="AB7" s="318">
        <v>22.213999999999999</v>
      </c>
      <c r="AC7" s="319">
        <f t="shared" ref="AC7:AC20" si="8">AB7/AB$21*100</f>
        <v>4.8312414772541921</v>
      </c>
      <c r="AD7" s="106">
        <v>10.2595423872718</v>
      </c>
      <c r="AE7" s="318">
        <v>36.777000000000001</v>
      </c>
      <c r="AF7" s="319">
        <f t="shared" ref="AF7:AF20" si="9">AE7/AE$21*100</f>
        <v>12.460148327839084</v>
      </c>
      <c r="AG7" s="106">
        <v>7.2590774217421803</v>
      </c>
      <c r="AH7" s="318">
        <v>56.436</v>
      </c>
      <c r="AI7" s="319">
        <f t="shared" ref="AI7:AI20" si="10">AH7/AH$21*100</f>
        <v>10.514255053962968</v>
      </c>
      <c r="AJ7" s="313">
        <v>5.9151070229243503</v>
      </c>
      <c r="AK7" s="318">
        <v>18.93</v>
      </c>
      <c r="AL7" s="319">
        <f t="shared" ref="AL7:AL20" si="11">AK7/AK$21*100</f>
        <v>16.713165701370251</v>
      </c>
      <c r="AM7" s="313">
        <v>9.9828869632845496</v>
      </c>
      <c r="AN7" s="318">
        <v>8.2579999999999991</v>
      </c>
      <c r="AO7" s="319">
        <f t="shared" ref="AO7:AO20" si="12">AN7/AN$21*100</f>
        <v>12.307554734190798</v>
      </c>
      <c r="AP7" s="313">
        <v>14.9109487322671</v>
      </c>
      <c r="AQ7" s="318">
        <v>46.667000000000002</v>
      </c>
      <c r="AR7" s="319">
        <f t="shared" ref="AR7:AR20" si="13">AQ7/AQ$21*100</f>
        <v>22.888546653064427</v>
      </c>
      <c r="AS7" s="313">
        <v>6.5245833833533</v>
      </c>
      <c r="AT7" s="318">
        <v>4.2569999999999997</v>
      </c>
      <c r="AU7" s="319">
        <f t="shared" ref="AU7:AU20" si="14">AT7/AT$21*100</f>
        <v>15.669169611307421</v>
      </c>
      <c r="AV7" s="313">
        <v>19.203216382759599</v>
      </c>
      <c r="AW7" s="329">
        <v>193.54</v>
      </c>
      <c r="AX7" s="319">
        <f t="shared" ref="AX7:AX20" si="15">AW7/AW$21*100</f>
        <v>11.36378315219625</v>
      </c>
      <c r="AY7" s="334">
        <v>3.4681695380522601</v>
      </c>
    </row>
    <row r="8" spans="1:51" ht="21.75" customHeight="1">
      <c r="A8" s="344" t="s">
        <v>209</v>
      </c>
      <c r="B8" s="318">
        <v>29.297000000000001</v>
      </c>
      <c r="C8" s="319">
        <f t="shared" si="0"/>
        <v>4.5005077031081262</v>
      </c>
      <c r="D8" s="106">
        <v>9.9772714605975601</v>
      </c>
      <c r="E8" s="318">
        <v>34.869999999999997</v>
      </c>
      <c r="F8" s="319">
        <f t="shared" si="1"/>
        <v>9.7331546921230387</v>
      </c>
      <c r="G8" s="313">
        <v>7.7675738649369199</v>
      </c>
      <c r="H8" s="318">
        <v>84.497</v>
      </c>
      <c r="I8" s="319">
        <f t="shared" si="2"/>
        <v>13.238068082119669</v>
      </c>
      <c r="J8" s="313">
        <v>5.0572127256455497</v>
      </c>
      <c r="K8" s="318">
        <v>12.747999999999999</v>
      </c>
      <c r="L8" s="319">
        <f t="shared" si="3"/>
        <v>9.2600932692167994</v>
      </c>
      <c r="M8" s="313">
        <v>12.4670788226393</v>
      </c>
      <c r="N8" s="318">
        <v>7.1120000000000001</v>
      </c>
      <c r="O8" s="319">
        <f t="shared" si="4"/>
        <v>8.1034580983307691</v>
      </c>
      <c r="P8" s="313">
        <v>15.6550954070246</v>
      </c>
      <c r="Q8" s="318">
        <v>36.982999999999997</v>
      </c>
      <c r="R8" s="319">
        <f t="shared" si="5"/>
        <v>17.160051596618377</v>
      </c>
      <c r="S8" s="313">
        <v>7.2057135500945604</v>
      </c>
      <c r="T8" s="318">
        <v>6.5549999999999997</v>
      </c>
      <c r="U8" s="319">
        <f t="shared" si="6"/>
        <v>19.493844049247606</v>
      </c>
      <c r="V8" s="313">
        <v>17.4529227847508</v>
      </c>
      <c r="W8" s="329">
        <v>212.06299999999999</v>
      </c>
      <c r="X8" s="319">
        <f t="shared" si="7"/>
        <v>9.9931011538602892</v>
      </c>
      <c r="Y8" s="334">
        <v>3.4834864606996399</v>
      </c>
      <c r="Z8" s="110"/>
      <c r="AA8" s="344" t="s">
        <v>209</v>
      </c>
      <c r="AB8" s="318">
        <v>26.606000000000002</v>
      </c>
      <c r="AC8" s="319">
        <f t="shared" si="8"/>
        <v>5.7864414668148481</v>
      </c>
      <c r="AD8" s="106">
        <v>10.586946237466201</v>
      </c>
      <c r="AE8" s="318">
        <v>31.658000000000001</v>
      </c>
      <c r="AF8" s="319">
        <f t="shared" si="9"/>
        <v>10.725817107505497</v>
      </c>
      <c r="AG8" s="106">
        <v>8.1261484804588093</v>
      </c>
      <c r="AH8" s="318">
        <v>76.828999999999994</v>
      </c>
      <c r="AI8" s="319">
        <f t="shared" si="10"/>
        <v>14.313553432931474</v>
      </c>
      <c r="AJ8" s="313">
        <v>5.3924294144690199</v>
      </c>
      <c r="AK8" s="318">
        <v>11.813000000000001</v>
      </c>
      <c r="AL8" s="319">
        <f t="shared" si="11"/>
        <v>10.429615764938552</v>
      </c>
      <c r="AM8" s="313">
        <v>12.950253064856501</v>
      </c>
      <c r="AN8" s="318">
        <v>6.6440000000000001</v>
      </c>
      <c r="AO8" s="319">
        <f t="shared" si="12"/>
        <v>9.90208206030076</v>
      </c>
      <c r="AP8" s="313">
        <v>16.674179857820398</v>
      </c>
      <c r="AQ8" s="318">
        <v>34.722999999999999</v>
      </c>
      <c r="AR8" s="319">
        <f t="shared" si="13"/>
        <v>17.03042847053284</v>
      </c>
      <c r="AS8" s="313">
        <v>7.5142138421301299</v>
      </c>
      <c r="AT8" s="318">
        <v>6.0880000000000001</v>
      </c>
      <c r="AU8" s="319">
        <f t="shared" si="14"/>
        <v>22.40871613663133</v>
      </c>
      <c r="AV8" s="313">
        <v>17.899133776164302</v>
      </c>
      <c r="AW8" s="329">
        <v>194.36099999999999</v>
      </c>
      <c r="AX8" s="319">
        <f t="shared" si="15"/>
        <v>11.411988515263074</v>
      </c>
      <c r="AY8" s="334">
        <v>3.7073931469866501</v>
      </c>
    </row>
    <row r="9" spans="1:51" ht="21.75" customHeight="1">
      <c r="A9" s="344" t="s">
        <v>210</v>
      </c>
      <c r="B9" s="318">
        <v>34.377000000000002</v>
      </c>
      <c r="C9" s="319">
        <f t="shared" si="0"/>
        <v>5.2808804078829938</v>
      </c>
      <c r="D9" s="106">
        <v>10.1804768787624</v>
      </c>
      <c r="E9" s="318">
        <v>44.04</v>
      </c>
      <c r="F9" s="319">
        <f t="shared" si="1"/>
        <v>12.292748283369621</v>
      </c>
      <c r="G9" s="313">
        <v>6.8656652466478798</v>
      </c>
      <c r="H9" s="318">
        <v>71.350999999999999</v>
      </c>
      <c r="I9" s="319">
        <f t="shared" si="2"/>
        <v>11.178496227408317</v>
      </c>
      <c r="J9" s="313">
        <v>5.3981637559494997</v>
      </c>
      <c r="K9" s="318">
        <v>5.6420000000000003</v>
      </c>
      <c r="L9" s="319">
        <f t="shared" si="3"/>
        <v>4.0983249313555996</v>
      </c>
      <c r="M9" s="313">
        <v>17.0062506798516</v>
      </c>
      <c r="N9" s="318">
        <v>7.5060000000000002</v>
      </c>
      <c r="O9" s="319">
        <f t="shared" si="4"/>
        <v>8.5523842078277212</v>
      </c>
      <c r="P9" s="313">
        <v>14.536501417307999</v>
      </c>
      <c r="Q9" s="318">
        <v>34.213000000000001</v>
      </c>
      <c r="R9" s="319">
        <f t="shared" si="5"/>
        <v>15.874776120788056</v>
      </c>
      <c r="S9" s="313">
        <v>6.9853440718735396</v>
      </c>
      <c r="T9" s="318">
        <v>3.875</v>
      </c>
      <c r="U9" s="319">
        <f t="shared" si="6"/>
        <v>11.523820852911438</v>
      </c>
      <c r="V9" s="313">
        <v>19.586588304470201</v>
      </c>
      <c r="W9" s="329">
        <v>201.00399999999999</v>
      </c>
      <c r="X9" s="319">
        <f t="shared" si="7"/>
        <v>9.471964955369554</v>
      </c>
      <c r="Y9" s="334">
        <v>3.4130278215227299</v>
      </c>
      <c r="Z9" s="110"/>
      <c r="AA9" s="344" t="s">
        <v>210</v>
      </c>
      <c r="AB9" s="318">
        <v>28.349</v>
      </c>
      <c r="AC9" s="319">
        <f t="shared" si="8"/>
        <v>6.1655201511965014</v>
      </c>
      <c r="AD9" s="106">
        <v>11.006480518223899</v>
      </c>
      <c r="AE9" s="318">
        <v>38.19</v>
      </c>
      <c r="AF9" s="319">
        <f t="shared" si="9"/>
        <v>12.938876597878417</v>
      </c>
      <c r="AG9" s="106">
        <v>7.1077596065897399</v>
      </c>
      <c r="AH9" s="318">
        <v>61.284999999999997</v>
      </c>
      <c r="AI9" s="319">
        <f t="shared" si="10"/>
        <v>11.417643365619824</v>
      </c>
      <c r="AJ9" s="313">
        <v>5.7926387182624302</v>
      </c>
      <c r="AK9" s="318">
        <v>5.33</v>
      </c>
      <c r="AL9" s="319">
        <f t="shared" si="11"/>
        <v>4.7058200310778364</v>
      </c>
      <c r="AM9" s="313">
        <v>17.519825248812001</v>
      </c>
      <c r="AN9" s="318">
        <v>5.6150000000000002</v>
      </c>
      <c r="AO9" s="319">
        <f t="shared" si="12"/>
        <v>8.3684814522258826</v>
      </c>
      <c r="AP9" s="313">
        <v>16.6341172797216</v>
      </c>
      <c r="AQ9" s="318">
        <v>31.748000000000001</v>
      </c>
      <c r="AR9" s="319">
        <f t="shared" si="13"/>
        <v>15.571294043788747</v>
      </c>
      <c r="AS9" s="313">
        <v>7.3120627034076904</v>
      </c>
      <c r="AT9" s="318">
        <v>3.875</v>
      </c>
      <c r="AU9" s="319">
        <f t="shared" si="14"/>
        <v>14.263103651354536</v>
      </c>
      <c r="AV9" s="313">
        <v>19.586588304470201</v>
      </c>
      <c r="AW9" s="329">
        <v>174.392</v>
      </c>
      <c r="AX9" s="319">
        <f t="shared" si="15"/>
        <v>10.239500214311297</v>
      </c>
      <c r="AY9" s="334">
        <v>3.6718481077695202</v>
      </c>
    </row>
    <row r="10" spans="1:51" ht="21.75" customHeight="1">
      <c r="A10" s="344" t="s">
        <v>211</v>
      </c>
      <c r="B10" s="318">
        <v>43.003</v>
      </c>
      <c r="C10" s="319">
        <f t="shared" si="0"/>
        <v>6.6059778392585837</v>
      </c>
      <c r="D10" s="106">
        <v>7.7611186940010697</v>
      </c>
      <c r="E10" s="318">
        <v>56.317</v>
      </c>
      <c r="F10" s="319">
        <f t="shared" si="1"/>
        <v>15.719589125216324</v>
      </c>
      <c r="G10" s="313">
        <v>6.0839872953767697</v>
      </c>
      <c r="H10" s="318">
        <v>73.763000000000005</v>
      </c>
      <c r="I10" s="319">
        <f t="shared" si="2"/>
        <v>11.556382072042714</v>
      </c>
      <c r="J10" s="313">
        <v>5.4544956379903402</v>
      </c>
      <c r="K10" s="318">
        <v>8.2710000000000008</v>
      </c>
      <c r="L10" s="319">
        <f t="shared" si="3"/>
        <v>6.0080194092949606</v>
      </c>
      <c r="M10" s="313">
        <v>15.5368620362678</v>
      </c>
      <c r="N10" s="318">
        <v>10.134</v>
      </c>
      <c r="O10" s="319">
        <f t="shared" si="4"/>
        <v>11.546744146299778</v>
      </c>
      <c r="P10" s="313">
        <v>13.162611700168499</v>
      </c>
      <c r="Q10" s="318">
        <v>20.327999999999999</v>
      </c>
      <c r="R10" s="319">
        <f t="shared" si="5"/>
        <v>9.4321587988010283</v>
      </c>
      <c r="S10" s="313">
        <v>9.9384213678044109</v>
      </c>
      <c r="T10" s="318">
        <v>2.0270000000000001</v>
      </c>
      <c r="U10" s="319">
        <f t="shared" si="6"/>
        <v>6.028073514542319</v>
      </c>
      <c r="V10" s="313">
        <v>27.716022884992299</v>
      </c>
      <c r="W10" s="329">
        <v>213.84299999999999</v>
      </c>
      <c r="X10" s="319">
        <f t="shared" si="7"/>
        <v>10.076980567307574</v>
      </c>
      <c r="Y10" s="334">
        <v>3.3845240147482198</v>
      </c>
      <c r="Z10" s="110"/>
      <c r="AA10" s="344" t="s">
        <v>211</v>
      </c>
      <c r="AB10" s="318">
        <v>33.22</v>
      </c>
      <c r="AC10" s="319">
        <f t="shared" si="8"/>
        <v>7.2248960959027748</v>
      </c>
      <c r="AD10" s="106">
        <v>8.8832254206819794</v>
      </c>
      <c r="AE10" s="318">
        <v>47.402000000000001</v>
      </c>
      <c r="AF10" s="319">
        <f t="shared" si="9"/>
        <v>16.059927428453332</v>
      </c>
      <c r="AG10" s="106">
        <v>6.5741693327997304</v>
      </c>
      <c r="AH10" s="318">
        <v>63.558</v>
      </c>
      <c r="AI10" s="319">
        <f t="shared" si="10"/>
        <v>11.841112458710368</v>
      </c>
      <c r="AJ10" s="313">
        <v>5.7989051533594704</v>
      </c>
      <c r="AK10" s="318">
        <v>7.1710000000000003</v>
      </c>
      <c r="AL10" s="319">
        <f t="shared" si="11"/>
        <v>6.3312261618872725</v>
      </c>
      <c r="AM10" s="313">
        <v>16.890433818182501</v>
      </c>
      <c r="AN10" s="318">
        <v>7.5119999999999996</v>
      </c>
      <c r="AO10" s="319">
        <f t="shared" si="12"/>
        <v>11.195731552826507</v>
      </c>
      <c r="AP10" s="313">
        <v>14.6644187489802</v>
      </c>
      <c r="AQ10" s="318">
        <v>17.989000000000001</v>
      </c>
      <c r="AR10" s="319">
        <f t="shared" si="13"/>
        <v>8.8229812446048808</v>
      </c>
      <c r="AS10" s="313">
        <v>10.2495274976724</v>
      </c>
      <c r="AT10" s="318">
        <v>1.871</v>
      </c>
      <c r="AU10" s="319">
        <f t="shared" si="14"/>
        <v>6.8867785630153122</v>
      </c>
      <c r="AV10" s="313">
        <v>28.847478969244701</v>
      </c>
      <c r="AW10" s="329">
        <v>178.72200000000001</v>
      </c>
      <c r="AX10" s="319">
        <f t="shared" si="15"/>
        <v>10.493738000035229</v>
      </c>
      <c r="AY10" s="334">
        <v>3.7468230409289398</v>
      </c>
    </row>
    <row r="11" spans="1:51" ht="21.75" customHeight="1">
      <c r="A11" s="344" t="s">
        <v>212</v>
      </c>
      <c r="B11" s="318">
        <v>64.668999999999997</v>
      </c>
      <c r="C11" s="319">
        <f t="shared" si="0"/>
        <v>9.9342367017885582</v>
      </c>
      <c r="D11" s="106">
        <v>5.9972100148087497</v>
      </c>
      <c r="E11" s="318">
        <v>40.045999999999999</v>
      </c>
      <c r="F11" s="319">
        <f t="shared" si="1"/>
        <v>11.177915480377381</v>
      </c>
      <c r="G11" s="313">
        <v>6.7512357236113996</v>
      </c>
      <c r="H11" s="318">
        <v>90.911000000000001</v>
      </c>
      <c r="I11" s="319">
        <f t="shared" si="2"/>
        <v>14.242943624194721</v>
      </c>
      <c r="J11" s="313">
        <v>4.94201870759602</v>
      </c>
      <c r="K11" s="318">
        <v>15.074999999999999</v>
      </c>
      <c r="L11" s="319">
        <f t="shared" si="3"/>
        <v>10.950416224775907</v>
      </c>
      <c r="M11" s="313">
        <v>10.924477406787499</v>
      </c>
      <c r="N11" s="318">
        <v>12.358000000000001</v>
      </c>
      <c r="O11" s="319">
        <f t="shared" si="4"/>
        <v>14.080783911582065</v>
      </c>
      <c r="P11" s="313">
        <v>13.0715135081459</v>
      </c>
      <c r="Q11" s="318">
        <v>14.782999999999999</v>
      </c>
      <c r="R11" s="319">
        <f t="shared" si="5"/>
        <v>6.8592878553067491</v>
      </c>
      <c r="S11" s="313">
        <v>10.778416938402</v>
      </c>
      <c r="T11" s="318">
        <v>1.837</v>
      </c>
      <c r="U11" s="319">
        <f t="shared" si="6"/>
        <v>5.4630345565931124</v>
      </c>
      <c r="V11" s="313">
        <v>31.2722793913461</v>
      </c>
      <c r="W11" s="329">
        <v>239.678</v>
      </c>
      <c r="X11" s="319">
        <f t="shared" si="7"/>
        <v>11.294410143942727</v>
      </c>
      <c r="Y11" s="334">
        <v>2.9848312412478699</v>
      </c>
      <c r="Z11" s="110"/>
      <c r="AA11" s="344" t="s">
        <v>212</v>
      </c>
      <c r="AB11" s="318">
        <v>49.442</v>
      </c>
      <c r="AC11" s="319">
        <f t="shared" si="8"/>
        <v>10.752959445322848</v>
      </c>
      <c r="AD11" s="106">
        <v>6.6909161760419904</v>
      </c>
      <c r="AE11" s="318">
        <v>32.688000000000002</v>
      </c>
      <c r="AF11" s="319">
        <f t="shared" si="9"/>
        <v>11.074783928553279</v>
      </c>
      <c r="AG11" s="106">
        <v>7.3052319144038496</v>
      </c>
      <c r="AH11" s="318">
        <v>77.466999999999999</v>
      </c>
      <c r="AI11" s="319">
        <f t="shared" si="10"/>
        <v>14.432415413306209</v>
      </c>
      <c r="AJ11" s="313">
        <v>5.3327787952949199</v>
      </c>
      <c r="AK11" s="318">
        <v>12.529</v>
      </c>
      <c r="AL11" s="319">
        <f t="shared" si="11"/>
        <v>11.061767198756888</v>
      </c>
      <c r="AM11" s="313">
        <v>11.890254591538399</v>
      </c>
      <c r="AN11" s="318">
        <v>8.5749999999999993</v>
      </c>
      <c r="AO11" s="319">
        <f t="shared" si="12"/>
        <v>12.78000506729064</v>
      </c>
      <c r="AP11" s="313">
        <v>15.114472223600201</v>
      </c>
      <c r="AQ11" s="318">
        <v>13.536</v>
      </c>
      <c r="AR11" s="319">
        <f t="shared" si="13"/>
        <v>6.6389390253472484</v>
      </c>
      <c r="AS11" s="313">
        <v>11.1935286824787</v>
      </c>
      <c r="AT11" s="318">
        <v>1.369</v>
      </c>
      <c r="AU11" s="319">
        <f t="shared" si="14"/>
        <v>5.0390164899882217</v>
      </c>
      <c r="AV11" s="313">
        <v>33.368230009218699</v>
      </c>
      <c r="AW11" s="329">
        <v>195.60499999999999</v>
      </c>
      <c r="AX11" s="319">
        <f t="shared" si="15"/>
        <v>11.485030502662744</v>
      </c>
      <c r="AY11" s="334">
        <v>3.3356737504737302</v>
      </c>
    </row>
    <row r="12" spans="1:51" ht="21.75" customHeight="1">
      <c r="A12" s="344" t="s">
        <v>213</v>
      </c>
      <c r="B12" s="318">
        <v>79.263999999999996</v>
      </c>
      <c r="C12" s="319">
        <f t="shared" si="0"/>
        <v>12.176272061274618</v>
      </c>
      <c r="D12" s="106">
        <v>5.17211002996173</v>
      </c>
      <c r="E12" s="318">
        <v>30.236999999999998</v>
      </c>
      <c r="F12" s="319">
        <f t="shared" si="1"/>
        <v>8.4399598057276837</v>
      </c>
      <c r="G12" s="313">
        <v>7.7740149116600898</v>
      </c>
      <c r="H12" s="318">
        <v>86.397999999999996</v>
      </c>
      <c r="I12" s="319">
        <f t="shared" si="2"/>
        <v>13.53589602185847</v>
      </c>
      <c r="J12" s="313">
        <v>4.9062898418058003</v>
      </c>
      <c r="K12" s="318">
        <v>19.093</v>
      </c>
      <c r="L12" s="319">
        <f t="shared" si="3"/>
        <v>13.869074426510542</v>
      </c>
      <c r="M12" s="313">
        <v>10.0469435285599</v>
      </c>
      <c r="N12" s="318">
        <v>10.18</v>
      </c>
      <c r="O12" s="319">
        <f t="shared" si="4"/>
        <v>11.599156839286731</v>
      </c>
      <c r="P12" s="313">
        <v>14.6944464871936</v>
      </c>
      <c r="Q12" s="318">
        <v>5.1580000000000004</v>
      </c>
      <c r="R12" s="319">
        <f t="shared" si="5"/>
        <v>2.393303575571414</v>
      </c>
      <c r="S12" s="313">
        <v>17.9024274498693</v>
      </c>
      <c r="T12" s="318">
        <v>1.871</v>
      </c>
      <c r="U12" s="319">
        <f t="shared" si="6"/>
        <v>5.5641467911734974</v>
      </c>
      <c r="V12" s="313">
        <v>31.1530588574932</v>
      </c>
      <c r="W12" s="329">
        <v>232.20099999999999</v>
      </c>
      <c r="X12" s="319">
        <f t="shared" si="7"/>
        <v>10.942069484198155</v>
      </c>
      <c r="Y12" s="334">
        <v>3.0901907416314298</v>
      </c>
      <c r="Z12" s="110"/>
      <c r="AA12" s="344" t="s">
        <v>213</v>
      </c>
      <c r="AB12" s="318">
        <v>59.753999999999998</v>
      </c>
      <c r="AC12" s="319">
        <f t="shared" si="8"/>
        <v>12.995678546495318</v>
      </c>
      <c r="AD12" s="106">
        <v>6.0284511875076703</v>
      </c>
      <c r="AE12" s="318">
        <v>25.777999999999999</v>
      </c>
      <c r="AF12" s="319">
        <f t="shared" si="9"/>
        <v>8.7336570028832128</v>
      </c>
      <c r="AG12" s="106">
        <v>8.1961898812799596</v>
      </c>
      <c r="AH12" s="318">
        <v>69.460999999999999</v>
      </c>
      <c r="AI12" s="319">
        <f t="shared" si="10"/>
        <v>12.940865233243349</v>
      </c>
      <c r="AJ12" s="313">
        <v>5.3309986456158702</v>
      </c>
      <c r="AK12" s="318">
        <v>13.231</v>
      </c>
      <c r="AL12" s="319">
        <f t="shared" si="11"/>
        <v>11.681558129679335</v>
      </c>
      <c r="AM12" s="313">
        <v>11.699811757358701</v>
      </c>
      <c r="AN12" s="318">
        <v>6.593</v>
      </c>
      <c r="AO12" s="319">
        <f t="shared" si="12"/>
        <v>9.8260727007168729</v>
      </c>
      <c r="AP12" s="313">
        <v>16.063172877647499</v>
      </c>
      <c r="AQ12" s="318">
        <v>4.3789999999999996</v>
      </c>
      <c r="AR12" s="319">
        <f t="shared" si="13"/>
        <v>2.1477477830966016</v>
      </c>
      <c r="AS12" s="313">
        <v>18.6995467669493</v>
      </c>
      <c r="AT12" s="318">
        <v>1.2470000000000001</v>
      </c>
      <c r="AU12" s="319">
        <f t="shared" si="14"/>
        <v>4.589958775029447</v>
      </c>
      <c r="AV12" s="313">
        <v>39.511005792831298</v>
      </c>
      <c r="AW12" s="329">
        <v>180.44300000000001</v>
      </c>
      <c r="AX12" s="319">
        <f t="shared" si="15"/>
        <v>10.594787244661299</v>
      </c>
      <c r="AY12" s="334">
        <v>3.4405576816278498</v>
      </c>
    </row>
    <row r="13" spans="1:51" ht="21.75" customHeight="1">
      <c r="A13" s="344" t="s">
        <v>214</v>
      </c>
      <c r="B13" s="318">
        <v>94.653999999999996</v>
      </c>
      <c r="C13" s="319">
        <f t="shared" si="0"/>
        <v>14.540432676724462</v>
      </c>
      <c r="D13" s="106">
        <v>4.9316552982131103</v>
      </c>
      <c r="E13" s="318">
        <v>29.82</v>
      </c>
      <c r="F13" s="319">
        <f t="shared" si="1"/>
        <v>8.3235638921453692</v>
      </c>
      <c r="G13" s="313">
        <v>7.4726908209684604</v>
      </c>
      <c r="H13" s="318">
        <v>58.908999999999999</v>
      </c>
      <c r="I13" s="319">
        <f t="shared" si="2"/>
        <v>9.2292194119269055</v>
      </c>
      <c r="J13" s="313">
        <v>6.2402146016091802</v>
      </c>
      <c r="K13" s="318">
        <v>12.15</v>
      </c>
      <c r="L13" s="319">
        <f t="shared" si="3"/>
        <v>8.8257085990731188</v>
      </c>
      <c r="M13" s="313">
        <v>12.5780941206453</v>
      </c>
      <c r="N13" s="318">
        <v>6.7619999999999996</v>
      </c>
      <c r="O13" s="319">
        <f t="shared" si="4"/>
        <v>7.7046658690822074</v>
      </c>
      <c r="P13" s="313">
        <v>15.303669542025499</v>
      </c>
      <c r="Q13" s="318">
        <v>0.33800000000000002</v>
      </c>
      <c r="R13" s="319">
        <f t="shared" si="5"/>
        <v>0.1568314479533032</v>
      </c>
      <c r="S13" s="313">
        <v>65.704269081726295</v>
      </c>
      <c r="T13" s="318">
        <v>2.65</v>
      </c>
      <c r="U13" s="319">
        <f t="shared" si="6"/>
        <v>7.8808065187652421</v>
      </c>
      <c r="V13" s="313">
        <v>25.978380100298899</v>
      </c>
      <c r="W13" s="329">
        <v>205.28299999999999</v>
      </c>
      <c r="X13" s="319">
        <f t="shared" si="7"/>
        <v>9.673605410504905</v>
      </c>
      <c r="Y13" s="334">
        <v>3.4882286630437598</v>
      </c>
      <c r="Z13" s="110"/>
      <c r="AA13" s="344" t="s">
        <v>214</v>
      </c>
      <c r="AB13" s="318">
        <v>70.721999999999994</v>
      </c>
      <c r="AC13" s="319">
        <f t="shared" si="8"/>
        <v>15.381068684359905</v>
      </c>
      <c r="AD13" s="106">
        <v>5.6241040027310802</v>
      </c>
      <c r="AE13" s="318">
        <v>22.657</v>
      </c>
      <c r="AF13" s="319">
        <f t="shared" si="9"/>
        <v>7.6762536548345457</v>
      </c>
      <c r="AG13" s="106">
        <v>8.6093625138019991</v>
      </c>
      <c r="AH13" s="318">
        <v>41.286999999999999</v>
      </c>
      <c r="AI13" s="319">
        <f t="shared" si="10"/>
        <v>7.6919350842187439</v>
      </c>
      <c r="AJ13" s="313">
        <v>6.7959704946319199</v>
      </c>
      <c r="AK13" s="318">
        <v>7.4189999999999996</v>
      </c>
      <c r="AL13" s="319">
        <f t="shared" si="11"/>
        <v>6.5501836417573109</v>
      </c>
      <c r="AM13" s="313">
        <v>17.158342848016201</v>
      </c>
      <c r="AN13" s="318">
        <v>4.6820000000000004</v>
      </c>
      <c r="AO13" s="319">
        <f t="shared" si="12"/>
        <v>6.9779572857206746</v>
      </c>
      <c r="AP13" s="313">
        <v>16.492879943139101</v>
      </c>
      <c r="AQ13" s="318">
        <v>0.33800000000000002</v>
      </c>
      <c r="AR13" s="319">
        <f t="shared" si="13"/>
        <v>0.16577728949227027</v>
      </c>
      <c r="AS13" s="313">
        <v>65.704269081726295</v>
      </c>
      <c r="AT13" s="318">
        <v>1.403</v>
      </c>
      <c r="AU13" s="319">
        <f t="shared" si="14"/>
        <v>5.1641637220259131</v>
      </c>
      <c r="AV13" s="313">
        <v>33.330482552368103</v>
      </c>
      <c r="AW13" s="329">
        <v>148.50800000000001</v>
      </c>
      <c r="AX13" s="319">
        <f t="shared" si="15"/>
        <v>8.7197101806673594</v>
      </c>
      <c r="AY13" s="334">
        <v>3.8390664830425698</v>
      </c>
    </row>
    <row r="14" spans="1:51" ht="21.75" customHeight="1">
      <c r="A14" s="344" t="s">
        <v>215</v>
      </c>
      <c r="B14" s="318">
        <v>73.444000000000003</v>
      </c>
      <c r="C14" s="319">
        <f t="shared" si="0"/>
        <v>11.282223017615225</v>
      </c>
      <c r="D14" s="106">
        <v>5.5325727332998103</v>
      </c>
      <c r="E14" s="318">
        <v>19.404</v>
      </c>
      <c r="F14" s="319">
        <f t="shared" si="1"/>
        <v>5.4161781946072685</v>
      </c>
      <c r="G14" s="313">
        <v>10.242378184480099</v>
      </c>
      <c r="H14" s="318">
        <v>27.393999999999998</v>
      </c>
      <c r="I14" s="319">
        <f t="shared" si="2"/>
        <v>4.2917930463991176</v>
      </c>
      <c r="J14" s="313">
        <v>8.8074333951907295</v>
      </c>
      <c r="K14" s="318">
        <v>6.3330000000000002</v>
      </c>
      <c r="L14" s="319">
        <f t="shared" si="3"/>
        <v>4.6002644080600872</v>
      </c>
      <c r="M14" s="313">
        <v>18.1573517178544</v>
      </c>
      <c r="N14" s="318">
        <v>4.9039999999999999</v>
      </c>
      <c r="O14" s="319">
        <f t="shared" si="4"/>
        <v>5.5876488349569877</v>
      </c>
      <c r="P14" s="313">
        <v>17.0122721914178</v>
      </c>
      <c r="Q14" s="318">
        <v>0</v>
      </c>
      <c r="R14" s="319">
        <f t="shared" si="5"/>
        <v>0</v>
      </c>
      <c r="S14" s="313"/>
      <c r="T14" s="318">
        <v>1.5589999999999999</v>
      </c>
      <c r="U14" s="319">
        <f t="shared" si="6"/>
        <v>4.6362933444358534</v>
      </c>
      <c r="V14" s="313">
        <v>32.384810362060698</v>
      </c>
      <c r="W14" s="329">
        <v>133.03899999999999</v>
      </c>
      <c r="X14" s="319">
        <f t="shared" si="7"/>
        <v>6.2692321829287483</v>
      </c>
      <c r="Y14" s="334">
        <v>4.2281377041680903</v>
      </c>
      <c r="Z14" s="110"/>
      <c r="AA14" s="344" t="s">
        <v>215</v>
      </c>
      <c r="AB14" s="318">
        <v>53.167999999999999</v>
      </c>
      <c r="AC14" s="319">
        <f t="shared" si="8"/>
        <v>11.563313534827174</v>
      </c>
      <c r="AD14" s="106">
        <v>6.1746065868665898</v>
      </c>
      <c r="AE14" s="318">
        <v>14.246</v>
      </c>
      <c r="AF14" s="319">
        <f t="shared" si="9"/>
        <v>4.8265838181035861</v>
      </c>
      <c r="AG14" s="106">
        <v>11.546561825203201</v>
      </c>
      <c r="AH14" s="318">
        <v>15.968</v>
      </c>
      <c r="AI14" s="319">
        <f t="shared" si="10"/>
        <v>2.9749029821688402</v>
      </c>
      <c r="AJ14" s="313">
        <v>11.0676428218735</v>
      </c>
      <c r="AK14" s="318">
        <v>3.06</v>
      </c>
      <c r="AL14" s="319">
        <f t="shared" si="11"/>
        <v>2.7016527758157936</v>
      </c>
      <c r="AM14" s="313">
        <v>23.0999311744064</v>
      </c>
      <c r="AN14" s="318">
        <v>2.65</v>
      </c>
      <c r="AO14" s="319">
        <f t="shared" si="12"/>
        <v>3.9495059391627048</v>
      </c>
      <c r="AP14" s="313">
        <v>23.506285964965301</v>
      </c>
      <c r="AQ14" s="318">
        <v>0</v>
      </c>
      <c r="AR14" s="319">
        <f t="shared" si="13"/>
        <v>0</v>
      </c>
      <c r="AS14" s="313"/>
      <c r="AT14" s="318">
        <v>0.77900000000000003</v>
      </c>
      <c r="AU14" s="319">
        <f t="shared" si="14"/>
        <v>2.8673439340400475</v>
      </c>
      <c r="AV14" s="313">
        <v>44.699806318140901</v>
      </c>
      <c r="AW14" s="329">
        <v>89.872</v>
      </c>
      <c r="AX14" s="319">
        <f t="shared" si="15"/>
        <v>5.2768725816584752</v>
      </c>
      <c r="AY14" s="334">
        <v>4.95225273059292</v>
      </c>
    </row>
    <row r="15" spans="1:51" ht="21.75" customHeight="1">
      <c r="A15" s="344" t="s">
        <v>216</v>
      </c>
      <c r="B15" s="318">
        <v>60.094999999999999</v>
      </c>
      <c r="C15" s="319">
        <f t="shared" si="0"/>
        <v>9.2315940341428409</v>
      </c>
      <c r="D15" s="106">
        <v>6.26360493335679</v>
      </c>
      <c r="E15" s="318">
        <v>12.369</v>
      </c>
      <c r="F15" s="319">
        <f t="shared" si="1"/>
        <v>3.4525205158264947</v>
      </c>
      <c r="G15" s="313">
        <v>11.9907117154237</v>
      </c>
      <c r="H15" s="318">
        <v>11.132999999999999</v>
      </c>
      <c r="I15" s="319">
        <f t="shared" si="2"/>
        <v>1.7441969769132426</v>
      </c>
      <c r="J15" s="313">
        <v>13.4014835426728</v>
      </c>
      <c r="K15" s="318">
        <v>2.6150000000000002</v>
      </c>
      <c r="L15" s="319">
        <f t="shared" si="3"/>
        <v>1.899524937166766</v>
      </c>
      <c r="M15" s="313">
        <v>32.346592017316297</v>
      </c>
      <c r="N15" s="318">
        <v>1.871</v>
      </c>
      <c r="O15" s="319">
        <f t="shared" si="4"/>
        <v>2.1318293169258817</v>
      </c>
      <c r="P15" s="313">
        <v>28.8314173820613</v>
      </c>
      <c r="Q15" s="318">
        <v>0.156</v>
      </c>
      <c r="R15" s="319">
        <f t="shared" si="5"/>
        <v>7.2383745209216865E-2</v>
      </c>
      <c r="S15" s="313"/>
      <c r="T15" s="318">
        <v>2.0270000000000001</v>
      </c>
      <c r="U15" s="319">
        <f t="shared" si="6"/>
        <v>6.028073514542319</v>
      </c>
      <c r="V15" s="313">
        <v>29.775018945952802</v>
      </c>
      <c r="W15" s="329">
        <v>90.265000000000001</v>
      </c>
      <c r="X15" s="319">
        <f t="shared" si="7"/>
        <v>4.2535816038309333</v>
      </c>
      <c r="Y15" s="334">
        <v>5.2204281810040198</v>
      </c>
      <c r="Z15" s="110"/>
      <c r="AA15" s="344" t="s">
        <v>216</v>
      </c>
      <c r="AB15" s="318">
        <v>38.643000000000001</v>
      </c>
      <c r="AC15" s="319">
        <f t="shared" si="8"/>
        <v>8.4043244983133931</v>
      </c>
      <c r="AD15" s="106">
        <v>7.3023273816200396</v>
      </c>
      <c r="AE15" s="318">
        <v>8.4719999999999995</v>
      </c>
      <c r="AF15" s="319">
        <f t="shared" si="9"/>
        <v>2.8703368038027222</v>
      </c>
      <c r="AG15" s="106">
        <v>14.6226203201111</v>
      </c>
      <c r="AH15" s="318">
        <v>6.7469999999999999</v>
      </c>
      <c r="AI15" s="319">
        <f t="shared" si="10"/>
        <v>1.2569933880694617</v>
      </c>
      <c r="AJ15" s="313">
        <v>15.8771318236253</v>
      </c>
      <c r="AK15" s="318">
        <v>1.339</v>
      </c>
      <c r="AL15" s="319">
        <f t="shared" si="11"/>
        <v>1.1821938126854077</v>
      </c>
      <c r="AM15" s="313">
        <v>37.135927494472703</v>
      </c>
      <c r="AN15" s="318">
        <v>0.77900000000000003</v>
      </c>
      <c r="AO15" s="319">
        <f t="shared" si="12"/>
        <v>1.1610057081538669</v>
      </c>
      <c r="AP15" s="313">
        <v>44.710234504299201</v>
      </c>
      <c r="AQ15" s="318">
        <v>0.156</v>
      </c>
      <c r="AR15" s="319">
        <f t="shared" si="13"/>
        <v>7.6512595150278584E-2</v>
      </c>
      <c r="AS15" s="313"/>
      <c r="AT15" s="318">
        <v>1.5589999999999999</v>
      </c>
      <c r="AU15" s="319">
        <f t="shared" si="14"/>
        <v>5.7383686690223792</v>
      </c>
      <c r="AV15" s="313">
        <v>34.625876003044397</v>
      </c>
      <c r="AW15" s="329">
        <v>57.695999999999998</v>
      </c>
      <c r="AX15" s="319">
        <f t="shared" si="15"/>
        <v>3.3876451004914481</v>
      </c>
      <c r="AY15" s="334">
        <v>6.1728691058768499</v>
      </c>
    </row>
    <row r="16" spans="1:51" ht="21.75" customHeight="1">
      <c r="A16" s="344" t="s">
        <v>217</v>
      </c>
      <c r="B16" s="318">
        <v>34.783999999999999</v>
      </c>
      <c r="C16" s="319">
        <f t="shared" si="0"/>
        <v>5.3434023942694839</v>
      </c>
      <c r="D16" s="106">
        <v>7.4823001543964098</v>
      </c>
      <c r="E16" s="318">
        <v>8.6259999999999994</v>
      </c>
      <c r="F16" s="319">
        <f t="shared" si="1"/>
        <v>2.4077485624965105</v>
      </c>
      <c r="G16" s="313">
        <v>13.872921613785</v>
      </c>
      <c r="H16" s="318">
        <v>5.0789999999999997</v>
      </c>
      <c r="I16" s="319">
        <f t="shared" si="2"/>
        <v>0.79572230717168424</v>
      </c>
      <c r="J16" s="313">
        <v>19.221072278953098</v>
      </c>
      <c r="K16" s="318">
        <v>1.7150000000000001</v>
      </c>
      <c r="L16" s="319">
        <f t="shared" si="3"/>
        <v>1.2457687446428314</v>
      </c>
      <c r="M16" s="313">
        <v>32.786829057072403</v>
      </c>
      <c r="N16" s="318">
        <v>0.77900000000000003</v>
      </c>
      <c r="O16" s="319">
        <f t="shared" si="4"/>
        <v>0.88759756167036985</v>
      </c>
      <c r="P16" s="313">
        <v>44.7206602988554</v>
      </c>
      <c r="Q16" s="318">
        <v>0</v>
      </c>
      <c r="R16" s="319">
        <f t="shared" si="5"/>
        <v>0</v>
      </c>
      <c r="S16" s="313"/>
      <c r="T16" s="318">
        <v>2.0129999999999999</v>
      </c>
      <c r="U16" s="319">
        <f t="shared" si="6"/>
        <v>5.9864390650092192</v>
      </c>
      <c r="V16" s="313">
        <v>27.7379489511566</v>
      </c>
      <c r="W16" s="329">
        <v>52.996000000000002</v>
      </c>
      <c r="X16" s="319">
        <f t="shared" si="7"/>
        <v>2.4973446039619356</v>
      </c>
      <c r="Y16" s="334">
        <v>6.0891286132082598</v>
      </c>
      <c r="Z16" s="110"/>
      <c r="AA16" s="344" t="s">
        <v>217</v>
      </c>
      <c r="AB16" s="318">
        <v>20.152999999999999</v>
      </c>
      <c r="AC16" s="319">
        <f t="shared" si="8"/>
        <v>4.3830021378906867</v>
      </c>
      <c r="AD16" s="106">
        <v>9.7323400821182204</v>
      </c>
      <c r="AE16" s="318">
        <v>5.6539999999999999</v>
      </c>
      <c r="AF16" s="319">
        <f t="shared" si="9"/>
        <v>1.9155906856351028</v>
      </c>
      <c r="AG16" s="106">
        <v>16.490041303501702</v>
      </c>
      <c r="AH16" s="318">
        <v>2.407</v>
      </c>
      <c r="AI16" s="319">
        <f t="shared" si="10"/>
        <v>0.44843383505012513</v>
      </c>
      <c r="AJ16" s="313">
        <v>24.490567859315298</v>
      </c>
      <c r="AK16" s="318">
        <v>0.77900000000000003</v>
      </c>
      <c r="AL16" s="319">
        <f t="shared" si="11"/>
        <v>0.68777369684983758</v>
      </c>
      <c r="AM16" s="313">
        <v>44.742306103403202</v>
      </c>
      <c r="AN16" s="318">
        <v>0.156</v>
      </c>
      <c r="AO16" s="319">
        <f t="shared" si="12"/>
        <v>0.23249921755071021</v>
      </c>
      <c r="AP16" s="313"/>
      <c r="AQ16" s="318">
        <v>0</v>
      </c>
      <c r="AR16" s="319">
        <f t="shared" si="13"/>
        <v>0</v>
      </c>
      <c r="AS16" s="313"/>
      <c r="AT16" s="318">
        <v>0.92200000000000004</v>
      </c>
      <c r="AU16" s="319">
        <f t="shared" si="14"/>
        <v>3.3936984687868086</v>
      </c>
      <c r="AV16" s="313">
        <v>40.840884765954797</v>
      </c>
      <c r="AW16" s="329">
        <v>30.071000000000002</v>
      </c>
      <c r="AX16" s="319">
        <f t="shared" si="15"/>
        <v>1.7656315137423451</v>
      </c>
      <c r="AY16" s="334">
        <v>7.5693218973519096</v>
      </c>
    </row>
    <row r="17" spans="1:51" ht="21.75" customHeight="1">
      <c r="A17" s="344" t="s">
        <v>218</v>
      </c>
      <c r="B17" s="318">
        <v>30.599</v>
      </c>
      <c r="C17" s="319">
        <f t="shared" si="0"/>
        <v>4.7005166128752283</v>
      </c>
      <c r="D17" s="106">
        <v>8.8557095445891694</v>
      </c>
      <c r="E17" s="318">
        <v>7.3849999999999998</v>
      </c>
      <c r="F17" s="319">
        <f t="shared" si="1"/>
        <v>2.0613520906604141</v>
      </c>
      <c r="G17" s="313">
        <v>14.4137036204349</v>
      </c>
      <c r="H17" s="318">
        <v>1.2470000000000001</v>
      </c>
      <c r="I17" s="319">
        <f t="shared" si="2"/>
        <v>0.19536635499962399</v>
      </c>
      <c r="J17" s="313">
        <v>46.772732395713902</v>
      </c>
      <c r="K17" s="318">
        <v>0.77900000000000003</v>
      </c>
      <c r="L17" s="319">
        <f t="shared" si="3"/>
        <v>0.56586230441793905</v>
      </c>
      <c r="M17" s="313">
        <v>52.909013332671798</v>
      </c>
      <c r="N17" s="318">
        <v>0.19500000000000001</v>
      </c>
      <c r="O17" s="319">
        <f t="shared" si="4"/>
        <v>0.22218424200991285</v>
      </c>
      <c r="P17" s="313">
        <v>82.379096323804006</v>
      </c>
      <c r="Q17" s="318">
        <v>0</v>
      </c>
      <c r="R17" s="319">
        <f t="shared" si="5"/>
        <v>0</v>
      </c>
      <c r="S17" s="313"/>
      <c r="T17" s="318">
        <v>1.2470000000000001</v>
      </c>
      <c r="U17" s="319">
        <f t="shared" si="6"/>
        <v>3.7084398976982103</v>
      </c>
      <c r="V17" s="313">
        <v>34.2357401596988</v>
      </c>
      <c r="W17" s="329">
        <v>41.453000000000003</v>
      </c>
      <c r="X17" s="319">
        <f t="shared" si="7"/>
        <v>1.9534007447360957</v>
      </c>
      <c r="Y17" s="334">
        <v>7.4617957421728702</v>
      </c>
      <c r="Z17" s="110"/>
      <c r="AA17" s="344" t="s">
        <v>218</v>
      </c>
      <c r="AB17" s="318">
        <v>16.335999999999999</v>
      </c>
      <c r="AC17" s="319">
        <f t="shared" si="8"/>
        <v>3.552856791772057</v>
      </c>
      <c r="AD17" s="106">
        <v>11.1700141870229</v>
      </c>
      <c r="AE17" s="318">
        <v>3.359</v>
      </c>
      <c r="AF17" s="319">
        <f t="shared" si="9"/>
        <v>1.1380383999024251</v>
      </c>
      <c r="AG17" s="106">
        <v>20.806050496007501</v>
      </c>
      <c r="AH17" s="318">
        <v>0.156</v>
      </c>
      <c r="AI17" s="319">
        <f t="shared" si="10"/>
        <v>2.9063430938022234E-2</v>
      </c>
      <c r="AJ17" s="313"/>
      <c r="AK17" s="318">
        <v>0.46800000000000003</v>
      </c>
      <c r="AL17" s="319">
        <f t="shared" si="11"/>
        <v>0.41319395394829783</v>
      </c>
      <c r="AM17" s="313">
        <v>74.536863647133799</v>
      </c>
      <c r="AN17" s="318">
        <v>3.9E-2</v>
      </c>
      <c r="AO17" s="319">
        <f t="shared" si="12"/>
        <v>5.8124804387677552E-2</v>
      </c>
      <c r="AP17" s="313">
        <v>99.960591261638399</v>
      </c>
      <c r="AQ17" s="318">
        <v>0</v>
      </c>
      <c r="AR17" s="319">
        <f t="shared" si="13"/>
        <v>0</v>
      </c>
      <c r="AS17" s="313"/>
      <c r="AT17" s="318">
        <v>0.77900000000000003</v>
      </c>
      <c r="AU17" s="319">
        <f t="shared" si="14"/>
        <v>2.8673439340400475</v>
      </c>
      <c r="AV17" s="313">
        <v>39.995183633719201</v>
      </c>
      <c r="AW17" s="329">
        <v>21.137</v>
      </c>
      <c r="AX17" s="319">
        <f t="shared" si="15"/>
        <v>1.2410679161308884</v>
      </c>
      <c r="AY17" s="334">
        <v>9.7426383742166909</v>
      </c>
    </row>
    <row r="18" spans="1:51" ht="21.75" customHeight="1">
      <c r="A18" s="344" t="s">
        <v>219</v>
      </c>
      <c r="B18" s="318">
        <v>17.565999999999999</v>
      </c>
      <c r="C18" s="319">
        <f t="shared" si="0"/>
        <v>2.6984304984400227</v>
      </c>
      <c r="D18" s="106">
        <v>11.661167617661301</v>
      </c>
      <c r="E18" s="318">
        <v>3.3319999999999999</v>
      </c>
      <c r="F18" s="319">
        <f t="shared" si="1"/>
        <v>0.93005080109417748</v>
      </c>
      <c r="G18" s="313">
        <v>23.622164116411099</v>
      </c>
      <c r="H18" s="318">
        <v>0.33700000000000002</v>
      </c>
      <c r="I18" s="319">
        <f t="shared" si="2"/>
        <v>5.279748326774121E-2</v>
      </c>
      <c r="J18" s="313">
        <v>65.899566805205595</v>
      </c>
      <c r="K18" s="318">
        <v>0</v>
      </c>
      <c r="L18" s="319">
        <f t="shared" si="3"/>
        <v>0</v>
      </c>
      <c r="M18" s="313"/>
      <c r="N18" s="318">
        <v>0.312</v>
      </c>
      <c r="O18" s="319">
        <f t="shared" si="4"/>
        <v>0.35549478721586053</v>
      </c>
      <c r="P18" s="313">
        <v>70.712011099186498</v>
      </c>
      <c r="Q18" s="318">
        <v>0</v>
      </c>
      <c r="R18" s="319">
        <f t="shared" si="5"/>
        <v>0</v>
      </c>
      <c r="S18" s="313"/>
      <c r="T18" s="318">
        <v>0.53400000000000003</v>
      </c>
      <c r="U18" s="319">
        <f t="shared" si="6"/>
        <v>1.5880568607625056</v>
      </c>
      <c r="V18" s="313">
        <v>52.0573974107634</v>
      </c>
      <c r="W18" s="329">
        <v>22.081</v>
      </c>
      <c r="X18" s="319">
        <f t="shared" si="7"/>
        <v>1.0405288361401521</v>
      </c>
      <c r="Y18" s="334">
        <v>10.3898329430638</v>
      </c>
      <c r="Z18" s="110"/>
      <c r="AA18" s="344" t="s">
        <v>219</v>
      </c>
      <c r="AB18" s="318">
        <v>7.1509999999999998</v>
      </c>
      <c r="AC18" s="319">
        <f t="shared" si="8"/>
        <v>1.5552447917459586</v>
      </c>
      <c r="AD18" s="106">
        <v>15.0810252265107</v>
      </c>
      <c r="AE18" s="318">
        <v>1.083</v>
      </c>
      <c r="AF18" s="319">
        <f t="shared" si="9"/>
        <v>0.36692336620849242</v>
      </c>
      <c r="AG18" s="106">
        <v>39.266435920056999</v>
      </c>
      <c r="AH18" s="318">
        <v>2.5000000000000001E-2</v>
      </c>
      <c r="AI18" s="319">
        <f t="shared" si="10"/>
        <v>4.6576011118625374E-3</v>
      </c>
      <c r="AJ18" s="313"/>
      <c r="AK18" s="318">
        <v>0</v>
      </c>
      <c r="AL18" s="319">
        <f t="shared" si="11"/>
        <v>0</v>
      </c>
      <c r="AM18" s="313"/>
      <c r="AN18" s="318">
        <v>0</v>
      </c>
      <c r="AO18" s="319">
        <f t="shared" si="12"/>
        <v>0</v>
      </c>
      <c r="AP18" s="313"/>
      <c r="AQ18" s="318">
        <v>0</v>
      </c>
      <c r="AR18" s="319">
        <f t="shared" si="13"/>
        <v>0</v>
      </c>
      <c r="AS18" s="313"/>
      <c r="AT18" s="318">
        <v>0.156</v>
      </c>
      <c r="AU18" s="319">
        <f t="shared" si="14"/>
        <v>0.5742049469964664</v>
      </c>
      <c r="AV18" s="313"/>
      <c r="AW18" s="329">
        <v>8.4139999999999997</v>
      </c>
      <c r="AX18" s="319">
        <f t="shared" si="15"/>
        <v>0.49403157715500279</v>
      </c>
      <c r="AY18" s="334">
        <v>13.779967634198499</v>
      </c>
    </row>
    <row r="19" spans="1:51" ht="21.75" customHeight="1">
      <c r="A19" s="344" t="s">
        <v>220</v>
      </c>
      <c r="B19" s="320">
        <v>15.698</v>
      </c>
      <c r="C19" s="321">
        <f t="shared" si="0"/>
        <v>2.4114745510936739</v>
      </c>
      <c r="D19" s="108">
        <v>11.395215865038599</v>
      </c>
      <c r="E19" s="318">
        <v>3.633</v>
      </c>
      <c r="F19" s="319">
        <f t="shared" si="1"/>
        <v>1.0140679953106682</v>
      </c>
      <c r="G19" s="313">
        <v>22.206111147428899</v>
      </c>
      <c r="H19" s="318">
        <v>2.5000000000000001E-2</v>
      </c>
      <c r="I19" s="319">
        <f t="shared" si="2"/>
        <v>3.9167272453813949E-3</v>
      </c>
      <c r="J19" s="313">
        <v>99.942652179864794</v>
      </c>
      <c r="K19" s="318">
        <v>0</v>
      </c>
      <c r="L19" s="319">
        <f t="shared" si="3"/>
        <v>0</v>
      </c>
      <c r="M19" s="313"/>
      <c r="N19" s="318">
        <v>0.156</v>
      </c>
      <c r="O19" s="319">
        <f t="shared" si="4"/>
        <v>0.17774739360793027</v>
      </c>
      <c r="P19" s="313">
        <v>99.993770078657903</v>
      </c>
      <c r="Q19" s="318">
        <v>0</v>
      </c>
      <c r="R19" s="319">
        <f t="shared" si="5"/>
        <v>0</v>
      </c>
      <c r="S19" s="313"/>
      <c r="T19" s="318">
        <v>0</v>
      </c>
      <c r="U19" s="319">
        <f t="shared" si="6"/>
        <v>0</v>
      </c>
      <c r="V19" s="313"/>
      <c r="W19" s="330">
        <v>19.510999999999999</v>
      </c>
      <c r="X19" s="321">
        <f t="shared" si="7"/>
        <v>0.91942204256738858</v>
      </c>
      <c r="Y19" s="335">
        <v>10.610361561201501</v>
      </c>
      <c r="Z19" s="110"/>
      <c r="AA19" s="344" t="s">
        <v>220</v>
      </c>
      <c r="AB19" s="320">
        <v>6.9649999999999999</v>
      </c>
      <c r="AC19" s="321">
        <f t="shared" si="8"/>
        <v>1.5147923331716686</v>
      </c>
      <c r="AD19" s="108">
        <v>14.8803645873876</v>
      </c>
      <c r="AE19" s="320">
        <v>1.2470000000000001</v>
      </c>
      <c r="AF19" s="321">
        <f t="shared" si="9"/>
        <v>0.42248701538503242</v>
      </c>
      <c r="AG19" s="108">
        <v>35.357053815440302</v>
      </c>
      <c r="AH19" s="318">
        <v>0</v>
      </c>
      <c r="AI19" s="319">
        <f t="shared" si="10"/>
        <v>0</v>
      </c>
      <c r="AJ19" s="313"/>
      <c r="AK19" s="318">
        <v>0</v>
      </c>
      <c r="AL19" s="319">
        <f t="shared" si="11"/>
        <v>0</v>
      </c>
      <c r="AM19" s="313"/>
      <c r="AN19" s="318">
        <v>0.156</v>
      </c>
      <c r="AO19" s="319">
        <f t="shared" si="12"/>
        <v>0.23249921755071021</v>
      </c>
      <c r="AP19" s="313">
        <v>99.993770078657903</v>
      </c>
      <c r="AQ19" s="318">
        <v>0</v>
      </c>
      <c r="AR19" s="319">
        <f t="shared" si="13"/>
        <v>0</v>
      </c>
      <c r="AS19" s="313"/>
      <c r="AT19" s="318">
        <v>0</v>
      </c>
      <c r="AU19" s="319">
        <f t="shared" si="14"/>
        <v>0</v>
      </c>
      <c r="AV19" s="313"/>
      <c r="AW19" s="330">
        <v>8.3680000000000003</v>
      </c>
      <c r="AX19" s="321">
        <f t="shared" si="15"/>
        <v>0.49133066765308575</v>
      </c>
      <c r="AY19" s="335">
        <v>13.3740465488555</v>
      </c>
    </row>
    <row r="20" spans="1:51" ht="21.75" customHeight="1">
      <c r="A20" s="345" t="s">
        <v>221</v>
      </c>
      <c r="B20" s="322">
        <v>32.567</v>
      </c>
      <c r="C20" s="323">
        <f t="shared" si="0"/>
        <v>5.002834227638405</v>
      </c>
      <c r="D20" s="109">
        <v>9.6872920495204191</v>
      </c>
      <c r="E20" s="322">
        <v>2.4940000000000002</v>
      </c>
      <c r="F20" s="323">
        <f t="shared" si="1"/>
        <v>0.69614246636520971</v>
      </c>
      <c r="G20" s="336">
        <v>25.751099611810499</v>
      </c>
      <c r="H20" s="322">
        <v>0</v>
      </c>
      <c r="I20" s="323">
        <f t="shared" si="2"/>
        <v>0</v>
      </c>
      <c r="J20" s="336"/>
      <c r="K20" s="322">
        <v>0</v>
      </c>
      <c r="L20" s="323">
        <f t="shared" si="3"/>
        <v>0</v>
      </c>
      <c r="M20" s="336"/>
      <c r="N20" s="322">
        <v>0</v>
      </c>
      <c r="O20" s="323">
        <f t="shared" si="4"/>
        <v>0</v>
      </c>
      <c r="P20" s="336"/>
      <c r="Q20" s="322">
        <v>0</v>
      </c>
      <c r="R20" s="323">
        <f t="shared" si="5"/>
        <v>0</v>
      </c>
      <c r="S20" s="336"/>
      <c r="T20" s="322">
        <v>0.312</v>
      </c>
      <c r="U20" s="323">
        <f t="shared" si="6"/>
        <v>0.92785344673764358</v>
      </c>
      <c r="V20" s="336">
        <v>70.685381106233095</v>
      </c>
      <c r="W20" s="331">
        <v>35.372999999999998</v>
      </c>
      <c r="X20" s="323">
        <f t="shared" si="7"/>
        <v>1.6668912875678454</v>
      </c>
      <c r="Y20" s="337">
        <v>9.1107802705384202</v>
      </c>
      <c r="Z20" s="110"/>
      <c r="AA20" s="345" t="s">
        <v>221</v>
      </c>
      <c r="AB20" s="322">
        <v>10.571</v>
      </c>
      <c r="AC20" s="323">
        <f t="shared" si="8"/>
        <v>2.2990480623054856</v>
      </c>
      <c r="AD20" s="109">
        <v>13.8299424296595</v>
      </c>
      <c r="AE20" s="322">
        <v>0.312</v>
      </c>
      <c r="AF20" s="323">
        <f t="shared" si="9"/>
        <v>0.10570645453097845</v>
      </c>
      <c r="AG20" s="109">
        <v>70.689185977970197</v>
      </c>
      <c r="AH20" s="322">
        <v>0</v>
      </c>
      <c r="AI20" s="323">
        <f t="shared" si="10"/>
        <v>0</v>
      </c>
      <c r="AJ20" s="336"/>
      <c r="AK20" s="322">
        <v>0</v>
      </c>
      <c r="AL20" s="323">
        <f t="shared" si="11"/>
        <v>0</v>
      </c>
      <c r="AM20" s="336"/>
      <c r="AN20" s="322">
        <v>0</v>
      </c>
      <c r="AO20" s="323">
        <f t="shared" si="12"/>
        <v>0</v>
      </c>
      <c r="AP20" s="336"/>
      <c r="AQ20" s="322">
        <v>0</v>
      </c>
      <c r="AR20" s="323">
        <f t="shared" si="13"/>
        <v>0</v>
      </c>
      <c r="AS20" s="336"/>
      <c r="AT20" s="322">
        <v>0.312</v>
      </c>
      <c r="AU20" s="323">
        <f t="shared" si="14"/>
        <v>1.1484098939929328</v>
      </c>
      <c r="AV20" s="336">
        <v>70.685381106233095</v>
      </c>
      <c r="AW20" s="331">
        <v>11.194000000000001</v>
      </c>
      <c r="AX20" s="323">
        <f t="shared" si="15"/>
        <v>0.65726045574912073</v>
      </c>
      <c r="AY20" s="337">
        <v>13.382327322870401</v>
      </c>
    </row>
    <row r="21" spans="1:51" ht="31.5" customHeight="1">
      <c r="A21" s="346" t="s">
        <v>174</v>
      </c>
      <c r="B21" s="324">
        <v>650.971</v>
      </c>
      <c r="C21" s="325">
        <f>SUM(C6:C20)</f>
        <v>100.00015361667417</v>
      </c>
      <c r="D21" s="338">
        <v>2.6147166902985801</v>
      </c>
      <c r="E21" s="324">
        <v>358.26</v>
      </c>
      <c r="F21" s="327">
        <f>SUM(F6:F20)</f>
        <v>99.999441746217855</v>
      </c>
      <c r="G21" s="339">
        <v>2.9805300627364701</v>
      </c>
      <c r="H21" s="324">
        <v>638.28800000000001</v>
      </c>
      <c r="I21" s="327">
        <f>SUM(I6:I20)</f>
        <v>99.999999999999986</v>
      </c>
      <c r="J21" s="338">
        <v>2.2381044445201099</v>
      </c>
      <c r="K21" s="324">
        <v>137.666</v>
      </c>
      <c r="L21" s="325">
        <f>SUM(L6:L20)</f>
        <v>99.999999999999972</v>
      </c>
      <c r="M21" s="338">
        <v>4.1162384646160701</v>
      </c>
      <c r="N21" s="324">
        <v>87.765000000000001</v>
      </c>
      <c r="O21" s="325">
        <f>SUM(O6:O20)</f>
        <v>99.997721187261462</v>
      </c>
      <c r="P21" s="338">
        <v>5.7453470443250598</v>
      </c>
      <c r="Q21" s="324">
        <v>215.518</v>
      </c>
      <c r="R21" s="325">
        <f>SUM(R6:R20)</f>
        <v>100.00046399836673</v>
      </c>
      <c r="S21" s="338">
        <v>3.53544174257163</v>
      </c>
      <c r="T21" s="324">
        <v>33.625999999999998</v>
      </c>
      <c r="U21" s="325">
        <f>SUM(U6:U20)</f>
        <v>100.00297388925237</v>
      </c>
      <c r="V21" s="339">
        <v>8.1702348889609002</v>
      </c>
      <c r="W21" s="324">
        <v>2122.0940000000001</v>
      </c>
      <c r="X21" s="327">
        <f>SUM(X6:X20)</f>
        <v>100.00000000000001</v>
      </c>
      <c r="Y21" s="340">
        <v>1.2434206576128399</v>
      </c>
      <c r="Z21" s="341"/>
      <c r="AA21" s="346" t="s">
        <v>174</v>
      </c>
      <c r="AB21" s="324">
        <v>459.79899999999998</v>
      </c>
      <c r="AC21" s="325">
        <f>SUM(AC6:AC20)</f>
        <v>100.00000000000001</v>
      </c>
      <c r="AD21" s="338">
        <v>2.9739684540319802</v>
      </c>
      <c r="AE21" s="324">
        <v>295.15699999999998</v>
      </c>
      <c r="AF21" s="327">
        <f>SUM(AF6:AF20)</f>
        <v>99.999661197261133</v>
      </c>
      <c r="AG21" s="339">
        <v>3.1790198637346898</v>
      </c>
      <c r="AH21" s="324">
        <v>536.75699999999995</v>
      </c>
      <c r="AI21" s="327">
        <f>SUM(AI6:AI20)</f>
        <v>99.999813695955524</v>
      </c>
      <c r="AJ21" s="338">
        <v>2.4617400578935702</v>
      </c>
      <c r="AK21" s="324">
        <v>113.264</v>
      </c>
      <c r="AL21" s="325">
        <f>SUM(AL6:AL20)</f>
        <v>100.00176578612796</v>
      </c>
      <c r="AM21" s="338">
        <v>4.4760815356751298</v>
      </c>
      <c r="AN21" s="324">
        <v>67.096999999999994</v>
      </c>
      <c r="AO21" s="325">
        <f>SUM(AO6:AO20)</f>
        <v>99.998509620400327</v>
      </c>
      <c r="AP21" s="338">
        <v>6.2607702996625401</v>
      </c>
      <c r="AQ21" s="324">
        <v>203.88800000000001</v>
      </c>
      <c r="AR21" s="325">
        <f>SUM(AR6:AR20)</f>
        <v>100.00049046535351</v>
      </c>
      <c r="AS21" s="338">
        <v>3.65414730654958</v>
      </c>
      <c r="AT21" s="324">
        <v>27.167999999999999</v>
      </c>
      <c r="AU21" s="325">
        <f>SUM(AU6:AU20)</f>
        <v>100.00368080094229</v>
      </c>
      <c r="AV21" s="339">
        <v>8.5184528337257301</v>
      </c>
      <c r="AW21" s="324">
        <v>1703.13</v>
      </c>
      <c r="AX21" s="327">
        <f>SUM(AX6:AX20)</f>
        <v>100.00000000000001</v>
      </c>
      <c r="AY21" s="340">
        <v>1.4783212200550899</v>
      </c>
    </row>
    <row r="22" spans="1:51" ht="10.5" customHeight="1">
      <c r="B22" s="326"/>
      <c r="E22" s="326"/>
      <c r="H22" s="326"/>
      <c r="K22" s="326"/>
      <c r="N22" s="326"/>
      <c r="Q22" s="326"/>
      <c r="T22" s="326"/>
      <c r="W22" s="326"/>
      <c r="Z22" s="110"/>
      <c r="AB22" s="326"/>
      <c r="AE22" s="326"/>
      <c r="AH22" s="326"/>
      <c r="AK22" s="326"/>
      <c r="AN22" s="326"/>
      <c r="AQ22" s="326"/>
      <c r="AT22" s="326"/>
      <c r="AW22" s="326"/>
    </row>
    <row r="23" spans="1:51" ht="26.25" customHeight="1">
      <c r="A23" s="342" t="s">
        <v>91</v>
      </c>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1"/>
      <c r="Z23" s="110"/>
      <c r="AA23" s="342" t="s">
        <v>91</v>
      </c>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1"/>
    </row>
    <row r="24" spans="1:51" ht="15.75" customHeight="1">
      <c r="A24" s="739" t="s">
        <v>223</v>
      </c>
      <c r="B24" s="630" t="s">
        <v>205</v>
      </c>
      <c r="C24" s="656"/>
      <c r="D24" s="656"/>
      <c r="E24" s="656"/>
      <c r="F24" s="656"/>
      <c r="G24" s="656"/>
      <c r="H24" s="656"/>
      <c r="I24" s="656"/>
      <c r="J24" s="656"/>
      <c r="K24" s="656"/>
      <c r="L24" s="656"/>
      <c r="M24" s="656"/>
      <c r="N24" s="656"/>
      <c r="O24" s="656"/>
      <c r="P24" s="656"/>
      <c r="Q24" s="656"/>
      <c r="R24" s="656"/>
      <c r="S24" s="656"/>
      <c r="T24" s="656"/>
      <c r="U24" s="656"/>
      <c r="V24" s="656"/>
      <c r="W24" s="656"/>
      <c r="X24" s="656"/>
      <c r="Y24" s="742"/>
      <c r="Z24" s="110"/>
      <c r="AA24" s="739" t="s">
        <v>223</v>
      </c>
      <c r="AB24" s="630" t="s">
        <v>205</v>
      </c>
      <c r="AC24" s="656"/>
      <c r="AD24" s="656"/>
      <c r="AE24" s="656"/>
      <c r="AF24" s="656"/>
      <c r="AG24" s="656"/>
      <c r="AH24" s="656"/>
      <c r="AI24" s="656"/>
      <c r="AJ24" s="656"/>
      <c r="AK24" s="656"/>
      <c r="AL24" s="656"/>
      <c r="AM24" s="656"/>
      <c r="AN24" s="656"/>
      <c r="AO24" s="656"/>
      <c r="AP24" s="656"/>
      <c r="AQ24" s="656"/>
      <c r="AR24" s="656"/>
      <c r="AS24" s="656"/>
      <c r="AT24" s="656"/>
      <c r="AU24" s="656"/>
      <c r="AV24" s="656"/>
      <c r="AW24" s="656"/>
      <c r="AX24" s="656"/>
      <c r="AY24" s="742"/>
    </row>
    <row r="25" spans="1:51" ht="15.75" customHeight="1">
      <c r="A25" s="740"/>
      <c r="B25" s="743" t="s">
        <v>84</v>
      </c>
      <c r="C25" s="744"/>
      <c r="D25" s="745"/>
      <c r="E25" s="743" t="s">
        <v>85</v>
      </c>
      <c r="F25" s="744"/>
      <c r="G25" s="744"/>
      <c r="H25" s="743" t="s">
        <v>86</v>
      </c>
      <c r="I25" s="744"/>
      <c r="J25" s="745"/>
      <c r="K25" s="743" t="s">
        <v>87</v>
      </c>
      <c r="L25" s="744"/>
      <c r="M25" s="745"/>
      <c r="N25" s="743" t="s">
        <v>88</v>
      </c>
      <c r="O25" s="744"/>
      <c r="P25" s="745"/>
      <c r="Q25" s="743" t="s">
        <v>89</v>
      </c>
      <c r="R25" s="744"/>
      <c r="S25" s="745"/>
      <c r="T25" s="743" t="s">
        <v>90</v>
      </c>
      <c r="U25" s="744"/>
      <c r="V25" s="744"/>
      <c r="W25" s="747" t="s">
        <v>174</v>
      </c>
      <c r="X25" s="744"/>
      <c r="Y25" s="748"/>
      <c r="Z25" s="110"/>
      <c r="AA25" s="740"/>
      <c r="AB25" s="743" t="s">
        <v>84</v>
      </c>
      <c r="AC25" s="744"/>
      <c r="AD25" s="745"/>
      <c r="AE25" s="743" t="s">
        <v>85</v>
      </c>
      <c r="AF25" s="744"/>
      <c r="AG25" s="744"/>
      <c r="AH25" s="743" t="s">
        <v>86</v>
      </c>
      <c r="AI25" s="744"/>
      <c r="AJ25" s="745"/>
      <c r="AK25" s="743" t="s">
        <v>87</v>
      </c>
      <c r="AL25" s="744"/>
      <c r="AM25" s="745"/>
      <c r="AN25" s="743" t="s">
        <v>88</v>
      </c>
      <c r="AO25" s="744"/>
      <c r="AP25" s="745"/>
      <c r="AQ25" s="743" t="s">
        <v>89</v>
      </c>
      <c r="AR25" s="744"/>
      <c r="AS25" s="745"/>
      <c r="AT25" s="743" t="s">
        <v>90</v>
      </c>
      <c r="AU25" s="744"/>
      <c r="AV25" s="744"/>
      <c r="AW25" s="747" t="s">
        <v>174</v>
      </c>
      <c r="AX25" s="744"/>
      <c r="AY25" s="748"/>
    </row>
    <row r="26" spans="1:51" ht="33.75" customHeight="1">
      <c r="A26" s="741"/>
      <c r="B26" s="314" t="s">
        <v>206</v>
      </c>
      <c r="C26" s="15" t="s">
        <v>24</v>
      </c>
      <c r="D26" s="347" t="s">
        <v>236</v>
      </c>
      <c r="E26" s="314" t="s">
        <v>206</v>
      </c>
      <c r="F26" s="15" t="s">
        <v>24</v>
      </c>
      <c r="G26" s="347" t="s">
        <v>236</v>
      </c>
      <c r="H26" s="314" t="s">
        <v>206</v>
      </c>
      <c r="I26" s="15" t="s">
        <v>24</v>
      </c>
      <c r="J26" s="347" t="s">
        <v>236</v>
      </c>
      <c r="K26" s="314" t="s">
        <v>206</v>
      </c>
      <c r="L26" s="15" t="s">
        <v>24</v>
      </c>
      <c r="M26" s="347" t="s">
        <v>236</v>
      </c>
      <c r="N26" s="314" t="s">
        <v>206</v>
      </c>
      <c r="O26" s="15" t="s">
        <v>24</v>
      </c>
      <c r="P26" s="347" t="s">
        <v>236</v>
      </c>
      <c r="Q26" s="314" t="s">
        <v>206</v>
      </c>
      <c r="R26" s="15" t="s">
        <v>24</v>
      </c>
      <c r="S26" s="347" t="s">
        <v>236</v>
      </c>
      <c r="T26" s="314" t="s">
        <v>206</v>
      </c>
      <c r="U26" s="15" t="s">
        <v>24</v>
      </c>
      <c r="V26" s="347" t="s">
        <v>236</v>
      </c>
      <c r="W26" s="315" t="s">
        <v>206</v>
      </c>
      <c r="X26" s="15" t="s">
        <v>24</v>
      </c>
      <c r="Y26" s="348" t="s">
        <v>236</v>
      </c>
      <c r="Z26" s="110"/>
      <c r="AA26" s="741"/>
      <c r="AB26" s="314" t="s">
        <v>206</v>
      </c>
      <c r="AC26" s="15" t="s">
        <v>24</v>
      </c>
      <c r="AD26" s="347" t="s">
        <v>236</v>
      </c>
      <c r="AE26" s="314" t="s">
        <v>206</v>
      </c>
      <c r="AF26" s="15" t="s">
        <v>24</v>
      </c>
      <c r="AG26" s="347" t="s">
        <v>236</v>
      </c>
      <c r="AH26" s="314" t="s">
        <v>206</v>
      </c>
      <c r="AI26" s="15" t="s">
        <v>24</v>
      </c>
      <c r="AJ26" s="347" t="s">
        <v>236</v>
      </c>
      <c r="AK26" s="314" t="s">
        <v>206</v>
      </c>
      <c r="AL26" s="15" t="s">
        <v>24</v>
      </c>
      <c r="AM26" s="347" t="s">
        <v>236</v>
      </c>
      <c r="AN26" s="314" t="s">
        <v>206</v>
      </c>
      <c r="AO26" s="15" t="s">
        <v>24</v>
      </c>
      <c r="AP26" s="347" t="s">
        <v>236</v>
      </c>
      <c r="AQ26" s="314" t="s">
        <v>206</v>
      </c>
      <c r="AR26" s="15" t="s">
        <v>24</v>
      </c>
      <c r="AS26" s="347" t="s">
        <v>236</v>
      </c>
      <c r="AT26" s="314" t="s">
        <v>206</v>
      </c>
      <c r="AU26" s="15" t="s">
        <v>24</v>
      </c>
      <c r="AV26" s="347" t="s">
        <v>236</v>
      </c>
      <c r="AW26" s="315" t="s">
        <v>206</v>
      </c>
      <c r="AX26" s="15" t="s">
        <v>24</v>
      </c>
      <c r="AY26" s="348" t="s">
        <v>236</v>
      </c>
    </row>
    <row r="27" spans="1:51" ht="21.75" customHeight="1">
      <c r="A27" s="343" t="s">
        <v>207</v>
      </c>
      <c r="B27" s="316">
        <v>11.1</v>
      </c>
      <c r="C27" s="317">
        <f>B27/B$42*100</f>
        <v>2.6799165604357396</v>
      </c>
      <c r="D27" s="312">
        <v>11.9922690314704</v>
      </c>
      <c r="E27" s="316">
        <v>13.111000000000001</v>
      </c>
      <c r="F27" s="317">
        <f>E27/E$42*100</f>
        <v>6.8692531370340291</v>
      </c>
      <c r="G27" s="332">
        <v>11.8651359502782</v>
      </c>
      <c r="H27" s="316">
        <v>14.949</v>
      </c>
      <c r="I27" s="317">
        <f>H27/H$42*100</f>
        <v>5.6417068908907702</v>
      </c>
      <c r="J27" s="332">
        <v>10.079760759425101</v>
      </c>
      <c r="K27" s="316">
        <v>6.0279999999999996</v>
      </c>
      <c r="L27" s="317">
        <f>K27/K$42*100</f>
        <v>12.57300183547472</v>
      </c>
      <c r="M27" s="332">
        <v>17.4324769793018</v>
      </c>
      <c r="N27" s="316">
        <v>4.6929999999999996</v>
      </c>
      <c r="O27" s="317">
        <f>N27/N$42*100</f>
        <v>13.905185185185184</v>
      </c>
      <c r="P27" s="332">
        <v>19.3736824603549</v>
      </c>
      <c r="Q27" s="316">
        <v>4.585</v>
      </c>
      <c r="R27" s="317">
        <f>Q27/Q$42*100</f>
        <v>15.099621274493661</v>
      </c>
      <c r="S27" s="332">
        <v>18.515561801437801</v>
      </c>
      <c r="T27" s="316">
        <v>0.83299999999999996</v>
      </c>
      <c r="U27" s="317">
        <f>T27/T$42*100</f>
        <v>12.468193384223918</v>
      </c>
      <c r="V27" s="332">
        <v>47.1024655231707</v>
      </c>
      <c r="W27" s="328">
        <v>55.298999999999999</v>
      </c>
      <c r="X27" s="317">
        <f>W27/W$42*100</f>
        <v>5.5927060893837792</v>
      </c>
      <c r="Y27" s="333">
        <v>6.4105373439527602</v>
      </c>
      <c r="Z27" s="110"/>
      <c r="AA27" s="343" t="s">
        <v>207</v>
      </c>
      <c r="AB27" s="316">
        <v>10.579000000000001</v>
      </c>
      <c r="AC27" s="317">
        <f>AB27/AB$42*100</f>
        <v>4.3484873396908919</v>
      </c>
      <c r="AD27" s="312">
        <v>12.398778912378001</v>
      </c>
      <c r="AE27" s="316">
        <v>12.176</v>
      </c>
      <c r="AF27" s="317">
        <f>AE27/AE$42*100</f>
        <v>8.8946680205418911</v>
      </c>
      <c r="AG27" s="332">
        <v>12.218414724881599</v>
      </c>
      <c r="AH27" s="316">
        <v>13.347</v>
      </c>
      <c r="AI27" s="317">
        <f>AH27/AH$42*100</f>
        <v>7.52282718971931</v>
      </c>
      <c r="AJ27" s="332">
        <v>10.7008562716666</v>
      </c>
      <c r="AK27" s="316">
        <v>4.9370000000000003</v>
      </c>
      <c r="AL27" s="317">
        <f>AK27/AK$42*100</f>
        <v>16.831446883949273</v>
      </c>
      <c r="AM27" s="332">
        <v>19.326778065514201</v>
      </c>
      <c r="AN27" s="316">
        <v>4.069</v>
      </c>
      <c r="AO27" s="317">
        <f>AN27/AN$42*100</f>
        <v>22.579213140225292</v>
      </c>
      <c r="AP27" s="332">
        <v>20.277993546340198</v>
      </c>
      <c r="AQ27" s="316">
        <v>4.0919999999999996</v>
      </c>
      <c r="AR27" s="317">
        <f>AQ27/AQ$42*100</f>
        <v>17.805238882603778</v>
      </c>
      <c r="AS27" s="332">
        <v>19.763685290065801</v>
      </c>
      <c r="AT27" s="316">
        <v>0.65</v>
      </c>
      <c r="AU27" s="317">
        <f>AT27/AT$42*100</f>
        <v>19.078368065746993</v>
      </c>
      <c r="AV27" s="332">
        <v>55.218271775583098</v>
      </c>
      <c r="AW27" s="328">
        <v>49.85</v>
      </c>
      <c r="AX27" s="317">
        <f>AW27/AW$42*100</f>
        <v>7.8959914973555962</v>
      </c>
      <c r="AY27" s="333">
        <v>6.7856172451554198</v>
      </c>
    </row>
    <row r="28" spans="1:51" ht="21.75" customHeight="1">
      <c r="A28" s="344" t="s">
        <v>208</v>
      </c>
      <c r="B28" s="318">
        <v>13.878</v>
      </c>
      <c r="C28" s="319">
        <f t="shared" ref="C28:C41" si="16">B28/B$42*100</f>
        <v>3.3506200023177652</v>
      </c>
      <c r="D28" s="106">
        <v>12.8821069340344</v>
      </c>
      <c r="E28" s="318">
        <v>21.271999999999998</v>
      </c>
      <c r="F28" s="319">
        <f t="shared" ref="F28:F41" si="17">E28/E$42*100</f>
        <v>11.145050166347941</v>
      </c>
      <c r="G28" s="313">
        <v>9.8460102285129896</v>
      </c>
      <c r="H28" s="318">
        <v>18.670000000000002</v>
      </c>
      <c r="I28" s="319">
        <f t="shared" ref="I28:I41" si="18">H28/H$42*100</f>
        <v>7.0460009133006016</v>
      </c>
      <c r="J28" s="313">
        <v>10.9609240796329</v>
      </c>
      <c r="K28" s="318">
        <v>5.26</v>
      </c>
      <c r="L28" s="319">
        <f t="shared" ref="L28:L41" si="19">K28/K$42*100</f>
        <v>10.971132988486566</v>
      </c>
      <c r="M28" s="313">
        <v>20.554569581313402</v>
      </c>
      <c r="N28" s="318">
        <v>2.109</v>
      </c>
      <c r="O28" s="319">
        <f t="shared" ref="O28:O41" si="20">N28/N$42*100</f>
        <v>6.2488888888888887</v>
      </c>
      <c r="P28" s="313">
        <v>26.950935136185102</v>
      </c>
      <c r="Q28" s="318">
        <v>4.7050000000000001</v>
      </c>
      <c r="R28" s="319">
        <f t="shared" ref="R28:R41" si="21">Q28/Q$42*100</f>
        <v>15.494813107195785</v>
      </c>
      <c r="S28" s="313">
        <v>17.420209142536201</v>
      </c>
      <c r="T28" s="318">
        <v>0.53100000000000003</v>
      </c>
      <c r="U28" s="319">
        <f t="shared" ref="U28:U41" si="22">T28/T$42*100</f>
        <v>7.9479119892231704</v>
      </c>
      <c r="V28" s="313">
        <v>53.240378899941199</v>
      </c>
      <c r="W28" s="329">
        <v>66.424000000000007</v>
      </c>
      <c r="X28" s="319">
        <f t="shared" ref="X28:X41" si="23">W28/W$42*100</f>
        <v>6.7178413584554546</v>
      </c>
      <c r="Y28" s="334">
        <v>5.9321584030252801</v>
      </c>
      <c r="Z28" s="110"/>
      <c r="AA28" s="344" t="s">
        <v>208</v>
      </c>
      <c r="AB28" s="318">
        <v>12.319000000000001</v>
      </c>
      <c r="AC28" s="319">
        <f t="shared" ref="AC28:AC41" si="24">AB28/AB$42*100</f>
        <v>5.0637125945412702</v>
      </c>
      <c r="AD28" s="106">
        <v>14.042299977905</v>
      </c>
      <c r="AE28" s="318">
        <v>19.088999999999999</v>
      </c>
      <c r="AF28" s="319">
        <f t="shared" ref="AF28:AF41" si="25">AE28/AE$42*100</f>
        <v>13.944671307828857</v>
      </c>
      <c r="AG28" s="313">
        <v>10.2766005755939</v>
      </c>
      <c r="AH28" s="318">
        <v>16.463999999999999</v>
      </c>
      <c r="AI28" s="319">
        <f t="shared" ref="AI28:AI41" si="26">AH28/AH$42*100</f>
        <v>9.2796753466351038</v>
      </c>
      <c r="AJ28" s="313">
        <v>11.8159289580873</v>
      </c>
      <c r="AK28" s="318">
        <v>4.1689999999999996</v>
      </c>
      <c r="AL28" s="319">
        <f t="shared" ref="AL28:AL41" si="27">AK28/AK$42*100</f>
        <v>14.213146052093276</v>
      </c>
      <c r="AM28" s="313">
        <v>20.3611914502163</v>
      </c>
      <c r="AN28" s="318">
        <v>1.4850000000000001</v>
      </c>
      <c r="AO28" s="319">
        <f t="shared" ref="AO28:AO41" si="28">AN28/AN$42*100</f>
        <v>8.2403862160812391</v>
      </c>
      <c r="AP28" s="313">
        <v>33.726626932103201</v>
      </c>
      <c r="AQ28" s="318">
        <v>3.7490000000000001</v>
      </c>
      <c r="AR28" s="319">
        <f t="shared" ref="AR28:AR41" si="29">AQ28/AQ$42*100</f>
        <v>16.312766512923158</v>
      </c>
      <c r="AS28" s="313">
        <v>20.438647624460501</v>
      </c>
      <c r="AT28" s="318">
        <v>0.40200000000000002</v>
      </c>
      <c r="AU28" s="319">
        <f t="shared" ref="AU28:AU41" si="30">AT28/AT$42*100</f>
        <v>11.79923686527737</v>
      </c>
      <c r="AV28" s="313">
        <v>57.380025158697499</v>
      </c>
      <c r="AW28" s="329">
        <v>57.677</v>
      </c>
      <c r="AX28" s="319">
        <f t="shared" ref="AX28:AX41" si="31">AW28/AW$42*100</f>
        <v>9.1357492796986701</v>
      </c>
      <c r="AY28" s="334">
        <v>6.4187239564562697</v>
      </c>
    </row>
    <row r="29" spans="1:51" ht="21.75" customHeight="1">
      <c r="A29" s="344" t="s">
        <v>209</v>
      </c>
      <c r="B29" s="318">
        <v>19.122</v>
      </c>
      <c r="C29" s="319">
        <f t="shared" si="16"/>
        <v>4.6166995016803796</v>
      </c>
      <c r="D29" s="106">
        <v>13.8039634661755</v>
      </c>
      <c r="E29" s="318">
        <v>18.86</v>
      </c>
      <c r="F29" s="319">
        <f t="shared" si="17"/>
        <v>9.8813297356770491</v>
      </c>
      <c r="G29" s="313">
        <v>11.118986306931401</v>
      </c>
      <c r="H29" s="318">
        <v>33.921999999999997</v>
      </c>
      <c r="I29" s="319">
        <f t="shared" si="18"/>
        <v>12.802059077717351</v>
      </c>
      <c r="J29" s="313">
        <v>8.0186633384134698</v>
      </c>
      <c r="K29" s="318">
        <v>2.8050000000000002</v>
      </c>
      <c r="L29" s="319">
        <f t="shared" si="19"/>
        <v>5.8505756716168866</v>
      </c>
      <c r="M29" s="313">
        <v>24.8810019542967</v>
      </c>
      <c r="N29" s="318">
        <v>3.4340000000000002</v>
      </c>
      <c r="O29" s="319">
        <f t="shared" si="20"/>
        <v>10.174814814814816</v>
      </c>
      <c r="P29" s="313">
        <v>23.400155020278198</v>
      </c>
      <c r="Q29" s="318">
        <v>5.7539999999999996</v>
      </c>
      <c r="R29" s="319">
        <f t="shared" si="21"/>
        <v>18.949448378066851</v>
      </c>
      <c r="S29" s="313">
        <v>16.458023411967801</v>
      </c>
      <c r="T29" s="318">
        <v>1.33</v>
      </c>
      <c r="U29" s="319">
        <f t="shared" si="22"/>
        <v>19.907199521029785</v>
      </c>
      <c r="V29" s="313">
        <v>47.217432311460499</v>
      </c>
      <c r="W29" s="329">
        <v>85.227000000000004</v>
      </c>
      <c r="X29" s="319">
        <f t="shared" si="23"/>
        <v>8.6194969507570018</v>
      </c>
      <c r="Y29" s="334">
        <v>5.9999738111676502</v>
      </c>
      <c r="Z29" s="110"/>
      <c r="AA29" s="344" t="s">
        <v>209</v>
      </c>
      <c r="AB29" s="318">
        <v>16.71</v>
      </c>
      <c r="AC29" s="319">
        <f t="shared" si="24"/>
        <v>6.8686287405458737</v>
      </c>
      <c r="AD29" s="106">
        <v>15.043639202146</v>
      </c>
      <c r="AE29" s="318">
        <v>16.114999999999998</v>
      </c>
      <c r="AF29" s="319">
        <f t="shared" si="25"/>
        <v>11.772139877712924</v>
      </c>
      <c r="AG29" s="313">
        <v>12.01099337278</v>
      </c>
      <c r="AH29" s="318">
        <v>27.501999999999999</v>
      </c>
      <c r="AI29" s="319">
        <f t="shared" si="26"/>
        <v>15.501070905196709</v>
      </c>
      <c r="AJ29" s="313">
        <v>9.2753944782037507</v>
      </c>
      <c r="AK29" s="318">
        <v>2.3380000000000001</v>
      </c>
      <c r="AL29" s="319">
        <f t="shared" si="27"/>
        <v>7.9708168553116048</v>
      </c>
      <c r="AM29" s="313">
        <v>27.537049783718899</v>
      </c>
      <c r="AN29" s="318">
        <v>3.1219999999999999</v>
      </c>
      <c r="AO29" s="319">
        <f t="shared" si="28"/>
        <v>17.324232839465068</v>
      </c>
      <c r="AP29" s="313">
        <v>25.978400582981799</v>
      </c>
      <c r="AQ29" s="318">
        <v>4.5069999999999997</v>
      </c>
      <c r="AR29" s="319">
        <f t="shared" si="29"/>
        <v>19.610999912975373</v>
      </c>
      <c r="AS29" s="313">
        <v>18.90917317129</v>
      </c>
      <c r="AT29" s="318">
        <v>1.018</v>
      </c>
      <c r="AU29" s="319">
        <f t="shared" si="30"/>
        <v>29.879659524508366</v>
      </c>
      <c r="AV29" s="313">
        <v>53.539958084509102</v>
      </c>
      <c r="AW29" s="329">
        <v>71.313000000000002</v>
      </c>
      <c r="AX29" s="319">
        <f t="shared" si="31"/>
        <v>11.295623704130785</v>
      </c>
      <c r="AY29" s="334">
        <v>6.8132559284753498</v>
      </c>
    </row>
    <row r="30" spans="1:51" ht="21.75" customHeight="1">
      <c r="A30" s="344" t="s">
        <v>210</v>
      </c>
      <c r="B30" s="318">
        <v>18.350000000000001</v>
      </c>
      <c r="C30" s="319">
        <f t="shared" si="16"/>
        <v>4.430312512071696</v>
      </c>
      <c r="D30" s="106">
        <v>12.060080860943501</v>
      </c>
      <c r="E30" s="318">
        <v>27.241</v>
      </c>
      <c r="F30" s="319">
        <f t="shared" si="17"/>
        <v>14.272391480889631</v>
      </c>
      <c r="G30" s="313">
        <v>9.4039522075850801</v>
      </c>
      <c r="H30" s="318">
        <v>36.889000000000003</v>
      </c>
      <c r="I30" s="319">
        <f t="shared" si="18"/>
        <v>13.921795805610385</v>
      </c>
      <c r="J30" s="313">
        <v>7.7963499106494902</v>
      </c>
      <c r="K30" s="318">
        <v>2.1819999999999999</v>
      </c>
      <c r="L30" s="319">
        <f t="shared" si="19"/>
        <v>4.5511430001668609</v>
      </c>
      <c r="M30" s="313">
        <v>26.721593063497998</v>
      </c>
      <c r="N30" s="318">
        <v>3.0409999999999999</v>
      </c>
      <c r="O30" s="319">
        <f t="shared" si="20"/>
        <v>9.0103703703703708</v>
      </c>
      <c r="P30" s="313">
        <v>23.371008457875501</v>
      </c>
      <c r="Q30" s="318">
        <v>6.2220000000000004</v>
      </c>
      <c r="R30" s="319">
        <f t="shared" si="21"/>
        <v>20.490696525605141</v>
      </c>
      <c r="S30" s="313">
        <v>15.9633224425876</v>
      </c>
      <c r="T30" s="318">
        <v>0.40200000000000002</v>
      </c>
      <c r="U30" s="319">
        <f t="shared" si="22"/>
        <v>6.0170633138751688</v>
      </c>
      <c r="V30" s="313">
        <v>58.235417908335698</v>
      </c>
      <c r="W30" s="329">
        <v>94.328000000000003</v>
      </c>
      <c r="X30" s="319">
        <f t="shared" si="23"/>
        <v>9.5399334526735249</v>
      </c>
      <c r="Y30" s="334">
        <v>5.3914013328574102</v>
      </c>
      <c r="Z30" s="110"/>
      <c r="AA30" s="344" t="s">
        <v>210</v>
      </c>
      <c r="AB30" s="318">
        <v>13.725</v>
      </c>
      <c r="AC30" s="319">
        <f t="shared" si="24"/>
        <v>5.6416474843801376</v>
      </c>
      <c r="AD30" s="106">
        <v>14.591094165712301</v>
      </c>
      <c r="AE30" s="318">
        <v>21.811</v>
      </c>
      <c r="AF30" s="319">
        <f t="shared" si="25"/>
        <v>15.93311466787444</v>
      </c>
      <c r="AG30" s="313">
        <v>10.184195203550599</v>
      </c>
      <c r="AH30" s="318">
        <v>27.666</v>
      </c>
      <c r="AI30" s="319">
        <f t="shared" si="26"/>
        <v>15.593506932702065</v>
      </c>
      <c r="AJ30" s="313">
        <v>8.9393459838773897</v>
      </c>
      <c r="AK30" s="318">
        <v>1.871</v>
      </c>
      <c r="AL30" s="319">
        <f t="shared" si="27"/>
        <v>6.378699031774171</v>
      </c>
      <c r="AM30" s="313">
        <v>28.8620750443589</v>
      </c>
      <c r="AN30" s="318">
        <v>1.482</v>
      </c>
      <c r="AO30" s="319">
        <f t="shared" si="28"/>
        <v>8.223738971200266</v>
      </c>
      <c r="AP30" s="313">
        <v>32.866565760718302</v>
      </c>
      <c r="AQ30" s="318">
        <v>4.5419999999999998</v>
      </c>
      <c r="AR30" s="319">
        <f t="shared" si="29"/>
        <v>19.763293011922372</v>
      </c>
      <c r="AS30" s="313">
        <v>19.270221923993201</v>
      </c>
      <c r="AT30" s="318">
        <v>0.40200000000000002</v>
      </c>
      <c r="AU30" s="319">
        <f t="shared" si="30"/>
        <v>11.79923686527737</v>
      </c>
      <c r="AV30" s="313">
        <v>58.235417908335698</v>
      </c>
      <c r="AW30" s="329">
        <v>71.5</v>
      </c>
      <c r="AX30" s="319">
        <f t="shared" si="31"/>
        <v>11.325243571934305</v>
      </c>
      <c r="AY30" s="334">
        <v>6.2964993414244104</v>
      </c>
    </row>
    <row r="31" spans="1:51" ht="21.75" customHeight="1">
      <c r="A31" s="344" t="s">
        <v>211</v>
      </c>
      <c r="B31" s="318">
        <v>22.975000000000001</v>
      </c>
      <c r="C31" s="319">
        <f t="shared" si="16"/>
        <v>5.5469444122532545</v>
      </c>
      <c r="D31" s="106">
        <v>10.462170563891799</v>
      </c>
      <c r="E31" s="318">
        <v>30.149000000000001</v>
      </c>
      <c r="F31" s="319">
        <f t="shared" si="17"/>
        <v>15.795981452859351</v>
      </c>
      <c r="G31" s="313">
        <v>8.6890190146987507</v>
      </c>
      <c r="H31" s="318">
        <v>34.838999999999999</v>
      </c>
      <c r="I31" s="319">
        <f t="shared" si="18"/>
        <v>13.148132073833937</v>
      </c>
      <c r="J31" s="313">
        <v>8.7434280683602399</v>
      </c>
      <c r="K31" s="318">
        <v>3.4390000000000001</v>
      </c>
      <c r="L31" s="319">
        <f t="shared" si="19"/>
        <v>7.1729517770732514</v>
      </c>
      <c r="M31" s="313">
        <v>22.4918201487869</v>
      </c>
      <c r="N31" s="318">
        <v>4.2519999999999998</v>
      </c>
      <c r="O31" s="319">
        <f t="shared" si="20"/>
        <v>12.598518518518517</v>
      </c>
      <c r="P31" s="313">
        <v>21.326288061440799</v>
      </c>
      <c r="Q31" s="318">
        <v>4.7709999999999999</v>
      </c>
      <c r="R31" s="319">
        <f t="shared" si="21"/>
        <v>15.712168615181954</v>
      </c>
      <c r="S31" s="313">
        <v>21.481947788196699</v>
      </c>
      <c r="T31" s="318">
        <v>0.46800000000000003</v>
      </c>
      <c r="U31" s="319">
        <f t="shared" si="22"/>
        <v>7.004939380332285</v>
      </c>
      <c r="V31" s="313">
        <v>57.714916301486298</v>
      </c>
      <c r="W31" s="329">
        <v>100.892</v>
      </c>
      <c r="X31" s="319">
        <f t="shared" si="23"/>
        <v>10.203788545364443</v>
      </c>
      <c r="Y31" s="334">
        <v>5.3205976283538101</v>
      </c>
      <c r="Z31" s="110"/>
      <c r="AA31" s="344" t="s">
        <v>211</v>
      </c>
      <c r="AB31" s="318">
        <v>14.478</v>
      </c>
      <c r="AC31" s="319">
        <f t="shared" si="24"/>
        <v>5.9511673791515944</v>
      </c>
      <c r="AD31" s="106">
        <v>13.005828045062801</v>
      </c>
      <c r="AE31" s="318">
        <v>22.506</v>
      </c>
      <c r="AF31" s="319">
        <f t="shared" si="25"/>
        <v>16.440817876997027</v>
      </c>
      <c r="AG31" s="313">
        <v>10.142972954631899</v>
      </c>
      <c r="AH31" s="318">
        <v>25.63</v>
      </c>
      <c r="AI31" s="319">
        <f t="shared" si="26"/>
        <v>14.445947469281931</v>
      </c>
      <c r="AJ31" s="313">
        <v>10.2937771508564</v>
      </c>
      <c r="AK31" s="318">
        <v>2.806</v>
      </c>
      <c r="AL31" s="319">
        <f t="shared" si="27"/>
        <v>9.5663439247238511</v>
      </c>
      <c r="AM31" s="313">
        <v>25.1536342988855</v>
      </c>
      <c r="AN31" s="318">
        <v>1.9419999999999999</v>
      </c>
      <c r="AO31" s="319">
        <f t="shared" si="28"/>
        <v>10.776316519616003</v>
      </c>
      <c r="AP31" s="313">
        <v>26.697500054129598</v>
      </c>
      <c r="AQ31" s="318">
        <v>3.012</v>
      </c>
      <c r="AR31" s="319">
        <f t="shared" si="29"/>
        <v>13.105908972239144</v>
      </c>
      <c r="AS31" s="313">
        <v>25.403723612913701</v>
      </c>
      <c r="AT31" s="318">
        <v>0.312</v>
      </c>
      <c r="AU31" s="319">
        <f t="shared" si="30"/>
        <v>9.1576166715585572</v>
      </c>
      <c r="AV31" s="313">
        <v>70.6853810428169</v>
      </c>
      <c r="AW31" s="329">
        <v>70.686000000000007</v>
      </c>
      <c r="AX31" s="319">
        <f t="shared" si="31"/>
        <v>11.196310029730746</v>
      </c>
      <c r="AY31" s="334">
        <v>6.4626574419620004</v>
      </c>
    </row>
    <row r="32" spans="1:51" ht="21.75" customHeight="1">
      <c r="A32" s="344" t="s">
        <v>212</v>
      </c>
      <c r="B32" s="318">
        <v>38.573999999999998</v>
      </c>
      <c r="C32" s="319">
        <f t="shared" si="16"/>
        <v>9.3130721984007412</v>
      </c>
      <c r="D32" s="106">
        <v>7.6347154239357602</v>
      </c>
      <c r="E32" s="318">
        <v>20.495999999999999</v>
      </c>
      <c r="F32" s="319">
        <f t="shared" si="17"/>
        <v>10.738480077541716</v>
      </c>
      <c r="G32" s="313">
        <v>9.9389845207699601</v>
      </c>
      <c r="H32" s="318">
        <v>36.307000000000002</v>
      </c>
      <c r="I32" s="319">
        <f t="shared" si="18"/>
        <v>13.702150785174339</v>
      </c>
      <c r="J32" s="313">
        <v>8.3981370586270199</v>
      </c>
      <c r="K32" s="318">
        <v>6.6120000000000001</v>
      </c>
      <c r="L32" s="319">
        <f t="shared" si="19"/>
        <v>13.791089604538628</v>
      </c>
      <c r="M32" s="313">
        <v>17.740884589356799</v>
      </c>
      <c r="N32" s="318">
        <v>4.8419999999999996</v>
      </c>
      <c r="O32" s="319">
        <f t="shared" si="20"/>
        <v>14.346666666666666</v>
      </c>
      <c r="P32" s="313">
        <v>19.8468781349886</v>
      </c>
      <c r="Q32" s="318">
        <v>3.2360000000000002</v>
      </c>
      <c r="R32" s="319">
        <f t="shared" si="21"/>
        <v>10.657006421867282</v>
      </c>
      <c r="S32" s="313">
        <v>22.1295984113871</v>
      </c>
      <c r="T32" s="318">
        <v>0.156</v>
      </c>
      <c r="U32" s="319">
        <f t="shared" si="22"/>
        <v>2.334979793444095</v>
      </c>
      <c r="V32" s="313"/>
      <c r="W32" s="329">
        <v>110.224</v>
      </c>
      <c r="X32" s="319">
        <f t="shared" si="23"/>
        <v>11.147587406575846</v>
      </c>
      <c r="Y32" s="334">
        <v>4.8365630963241504</v>
      </c>
      <c r="Z32" s="110"/>
      <c r="AA32" s="344" t="s">
        <v>212</v>
      </c>
      <c r="AB32" s="318">
        <v>24.318000000000001</v>
      </c>
      <c r="AC32" s="319">
        <f t="shared" si="24"/>
        <v>9.9958895100295955</v>
      </c>
      <c r="AD32" s="106">
        <v>9.5742457410946198</v>
      </c>
      <c r="AE32" s="318">
        <v>14.542</v>
      </c>
      <c r="AF32" s="319">
        <f t="shared" si="25"/>
        <v>10.62305045620238</v>
      </c>
      <c r="AG32" s="313">
        <v>11.3636514738893</v>
      </c>
      <c r="AH32" s="318">
        <v>24.879000000000001</v>
      </c>
      <c r="AI32" s="319">
        <f t="shared" si="26"/>
        <v>14.022658099425096</v>
      </c>
      <c r="AJ32" s="313">
        <v>10.165307871438999</v>
      </c>
      <c r="AK32" s="318">
        <v>4.5860000000000003</v>
      </c>
      <c r="AL32" s="319">
        <f t="shared" si="27"/>
        <v>15.634801581890088</v>
      </c>
      <c r="AM32" s="313">
        <v>21.535997348340501</v>
      </c>
      <c r="AN32" s="318">
        <v>2.2349999999999999</v>
      </c>
      <c r="AO32" s="319">
        <f t="shared" si="28"/>
        <v>12.402197436324288</v>
      </c>
      <c r="AP32" s="313">
        <v>28.3447297674509</v>
      </c>
      <c r="AQ32" s="318">
        <v>2.4569999999999999</v>
      </c>
      <c r="AR32" s="319">
        <f t="shared" si="29"/>
        <v>10.690975546079539</v>
      </c>
      <c r="AS32" s="313">
        <v>26.240600737851398</v>
      </c>
      <c r="AT32" s="318">
        <v>0</v>
      </c>
      <c r="AU32" s="319">
        <f t="shared" si="30"/>
        <v>0</v>
      </c>
      <c r="AV32" s="313"/>
      <c r="AW32" s="329">
        <v>73.016000000000005</v>
      </c>
      <c r="AX32" s="319">
        <f t="shared" si="31"/>
        <v>11.565370414662311</v>
      </c>
      <c r="AY32" s="334">
        <v>5.9343079222469797</v>
      </c>
    </row>
    <row r="33" spans="1:51" ht="21.75" customHeight="1">
      <c r="A33" s="344" t="s">
        <v>213</v>
      </c>
      <c r="B33" s="318">
        <v>49.529000000000003</v>
      </c>
      <c r="C33" s="319">
        <f t="shared" si="16"/>
        <v>11.957980839803763</v>
      </c>
      <c r="D33" s="106">
        <v>7.0715016337351404</v>
      </c>
      <c r="E33" s="318">
        <v>13.206</v>
      </c>
      <c r="F33" s="319">
        <f t="shared" si="17"/>
        <v>6.9190265370811828</v>
      </c>
      <c r="G33" s="313">
        <v>11.958393328900501</v>
      </c>
      <c r="H33" s="318">
        <v>32.43</v>
      </c>
      <c r="I33" s="319">
        <f t="shared" si="18"/>
        <v>12.238982839761031</v>
      </c>
      <c r="J33" s="313">
        <v>8.7146924238044896</v>
      </c>
      <c r="K33" s="318">
        <v>7.68</v>
      </c>
      <c r="L33" s="319">
        <f t="shared" si="19"/>
        <v>16.018688469881525</v>
      </c>
      <c r="M33" s="313">
        <v>16.166582295324201</v>
      </c>
      <c r="N33" s="318">
        <v>4.3109999999999999</v>
      </c>
      <c r="O33" s="319">
        <f t="shared" si="20"/>
        <v>12.773333333333333</v>
      </c>
      <c r="P33" s="313">
        <v>19.514574993205901</v>
      </c>
      <c r="Q33" s="318">
        <v>0.93500000000000005</v>
      </c>
      <c r="R33" s="319">
        <f t="shared" si="21"/>
        <v>3.0792030298040509</v>
      </c>
      <c r="S33" s="313">
        <v>42.494047175337698</v>
      </c>
      <c r="T33" s="318">
        <v>0.312</v>
      </c>
      <c r="U33" s="319">
        <f t="shared" si="22"/>
        <v>4.66995958688819</v>
      </c>
      <c r="V33" s="313">
        <v>70.712010909009393</v>
      </c>
      <c r="W33" s="329">
        <v>108.40300000000001</v>
      </c>
      <c r="X33" s="319">
        <f t="shared" si="23"/>
        <v>10.963419197588925</v>
      </c>
      <c r="Y33" s="334">
        <v>5.0930891126317004</v>
      </c>
      <c r="Z33" s="110"/>
      <c r="AA33" s="344" t="s">
        <v>213</v>
      </c>
      <c r="AB33" s="318">
        <v>31.251999999999999</v>
      </c>
      <c r="AC33" s="319">
        <f t="shared" si="24"/>
        <v>12.846103255508057</v>
      </c>
      <c r="AD33" s="106">
        <v>8.9143574626953193</v>
      </c>
      <c r="AE33" s="318">
        <v>9.4629999999999992</v>
      </c>
      <c r="AF33" s="319">
        <f t="shared" si="25"/>
        <v>6.912799234427391</v>
      </c>
      <c r="AG33" s="313">
        <v>14.0780968626154</v>
      </c>
      <c r="AH33" s="318">
        <v>18.151</v>
      </c>
      <c r="AI33" s="319">
        <f t="shared" si="26"/>
        <v>10.230526434449331</v>
      </c>
      <c r="AJ33" s="313">
        <v>11.094047707968301</v>
      </c>
      <c r="AK33" s="318">
        <v>3.532</v>
      </c>
      <c r="AL33" s="319">
        <f t="shared" si="27"/>
        <v>12.041456429837719</v>
      </c>
      <c r="AM33" s="313">
        <v>21.517431908350598</v>
      </c>
      <c r="AN33" s="318">
        <v>1.659</v>
      </c>
      <c r="AO33" s="319">
        <f t="shared" si="28"/>
        <v>9.2059264191776258</v>
      </c>
      <c r="AP33" s="313">
        <v>32.757441025915902</v>
      </c>
      <c r="AQ33" s="318">
        <v>0.46800000000000003</v>
      </c>
      <c r="AR33" s="319">
        <f t="shared" si="29"/>
        <v>2.0363762944913413</v>
      </c>
      <c r="AS33" s="313">
        <v>57.7366592394226</v>
      </c>
      <c r="AT33" s="318">
        <v>0</v>
      </c>
      <c r="AU33" s="319">
        <f t="shared" si="30"/>
        <v>0</v>
      </c>
      <c r="AV33" s="313"/>
      <c r="AW33" s="329">
        <v>64.525000000000006</v>
      </c>
      <c r="AX33" s="319">
        <f t="shared" si="31"/>
        <v>10.22043834236449</v>
      </c>
      <c r="AY33" s="334">
        <v>6.57986135058629</v>
      </c>
    </row>
    <row r="34" spans="1:51" ht="21.75" customHeight="1">
      <c r="A34" s="344" t="s">
        <v>214</v>
      </c>
      <c r="B34" s="318">
        <v>55.286000000000001</v>
      </c>
      <c r="C34" s="319">
        <f t="shared" si="16"/>
        <v>13.347915942364894</v>
      </c>
      <c r="D34" s="106">
        <v>6.5114346089958399</v>
      </c>
      <c r="E34" s="318">
        <v>14.224</v>
      </c>
      <c r="F34" s="319">
        <f t="shared" si="17"/>
        <v>7.452387813375946</v>
      </c>
      <c r="G34" s="313">
        <v>11.323472429650399</v>
      </c>
      <c r="H34" s="318">
        <v>29.474</v>
      </c>
      <c r="I34" s="319">
        <f t="shared" si="18"/>
        <v>11.123397478233631</v>
      </c>
      <c r="J34" s="313">
        <v>9.5018807226711708</v>
      </c>
      <c r="K34" s="318">
        <v>7.1950000000000003</v>
      </c>
      <c r="L34" s="319">
        <f t="shared" si="19"/>
        <v>15.007091606874686</v>
      </c>
      <c r="M34" s="313">
        <v>16.321403879547599</v>
      </c>
      <c r="N34" s="318">
        <v>2.859</v>
      </c>
      <c r="O34" s="319">
        <f t="shared" si="20"/>
        <v>8.4711111111111119</v>
      </c>
      <c r="P34" s="313">
        <v>25.127816365887298</v>
      </c>
      <c r="Q34" s="318">
        <v>0.156</v>
      </c>
      <c r="R34" s="319">
        <f t="shared" si="21"/>
        <v>0.51374938251276148</v>
      </c>
      <c r="S34" s="313"/>
      <c r="T34" s="318">
        <v>0.93500000000000005</v>
      </c>
      <c r="U34" s="319">
        <f t="shared" si="22"/>
        <v>13.994910941475828</v>
      </c>
      <c r="V34" s="313">
        <v>48.602429137489601</v>
      </c>
      <c r="W34" s="329">
        <v>110.129</v>
      </c>
      <c r="X34" s="319">
        <f t="shared" si="23"/>
        <v>11.137979509896134</v>
      </c>
      <c r="Y34" s="334">
        <v>5.08148692404081</v>
      </c>
      <c r="Z34" s="110"/>
      <c r="AA34" s="344" t="s">
        <v>214</v>
      </c>
      <c r="AB34" s="318">
        <v>34.695</v>
      </c>
      <c r="AC34" s="319">
        <f t="shared" si="24"/>
        <v>14.261344952318316</v>
      </c>
      <c r="AD34" s="106">
        <v>8.3443445829487501</v>
      </c>
      <c r="AE34" s="318">
        <v>8.7759999999999998</v>
      </c>
      <c r="AF34" s="319">
        <f t="shared" si="25"/>
        <v>6.4109400910213239</v>
      </c>
      <c r="AG34" s="313">
        <v>14.3985625380542</v>
      </c>
      <c r="AH34" s="318">
        <v>14.035</v>
      </c>
      <c r="AI34" s="319">
        <f t="shared" si="26"/>
        <v>7.9106075977905546</v>
      </c>
      <c r="AJ34" s="313">
        <v>12.1201578315469</v>
      </c>
      <c r="AK34" s="318">
        <v>3.0870000000000002</v>
      </c>
      <c r="AL34" s="319">
        <f t="shared" si="27"/>
        <v>10.524342015546162</v>
      </c>
      <c r="AM34" s="313">
        <v>25.826717961524601</v>
      </c>
      <c r="AN34" s="318">
        <v>1.2470000000000001</v>
      </c>
      <c r="AO34" s="319">
        <f t="shared" si="28"/>
        <v>6.9197047888574446</v>
      </c>
      <c r="AP34" s="313">
        <v>36.419582303764301</v>
      </c>
      <c r="AQ34" s="318">
        <v>0.156</v>
      </c>
      <c r="AR34" s="319">
        <f t="shared" si="29"/>
        <v>0.67879209816378039</v>
      </c>
      <c r="AS34" s="313"/>
      <c r="AT34" s="318">
        <v>0.156</v>
      </c>
      <c r="AU34" s="319">
        <f t="shared" si="30"/>
        <v>4.5788083357792786</v>
      </c>
      <c r="AV34" s="313"/>
      <c r="AW34" s="329">
        <v>62.152000000000001</v>
      </c>
      <c r="AX34" s="319">
        <f t="shared" si="31"/>
        <v>9.8445669717882645</v>
      </c>
      <c r="AY34" s="334">
        <v>6.3796098039739997</v>
      </c>
    </row>
    <row r="35" spans="1:51" ht="21.75" customHeight="1">
      <c r="A35" s="344" t="s">
        <v>215</v>
      </c>
      <c r="B35" s="318">
        <v>46.872</v>
      </c>
      <c r="C35" s="319">
        <f t="shared" si="16"/>
        <v>11.316490902769729</v>
      </c>
      <c r="D35" s="106">
        <v>6.8497618177320003</v>
      </c>
      <c r="E35" s="318">
        <v>8.31</v>
      </c>
      <c r="F35" s="319">
        <f t="shared" si="17"/>
        <v>4.3538626778089231</v>
      </c>
      <c r="G35" s="313">
        <v>14.8253460116258</v>
      </c>
      <c r="H35" s="318">
        <v>17.288</v>
      </c>
      <c r="I35" s="319">
        <f t="shared" si="18"/>
        <v>6.5244383390005769</v>
      </c>
      <c r="J35" s="313">
        <v>11.119016131456</v>
      </c>
      <c r="K35" s="318">
        <v>4.1360000000000001</v>
      </c>
      <c r="L35" s="319">
        <f t="shared" si="19"/>
        <v>8.6267311863841147</v>
      </c>
      <c r="M35" s="313">
        <v>22.976939414612001</v>
      </c>
      <c r="N35" s="318">
        <v>2.0270000000000001</v>
      </c>
      <c r="O35" s="319">
        <f t="shared" si="20"/>
        <v>6.0059259259259266</v>
      </c>
      <c r="P35" s="313">
        <v>26.090554474880399</v>
      </c>
      <c r="Q35" s="318">
        <v>0</v>
      </c>
      <c r="R35" s="319">
        <f t="shared" si="21"/>
        <v>0</v>
      </c>
      <c r="S35" s="313"/>
      <c r="T35" s="318">
        <v>0.624</v>
      </c>
      <c r="U35" s="319">
        <f t="shared" si="22"/>
        <v>9.33991917377638</v>
      </c>
      <c r="V35" s="313">
        <v>49.9799160007721</v>
      </c>
      <c r="W35" s="329">
        <v>79.256</v>
      </c>
      <c r="X35" s="319">
        <f t="shared" si="23"/>
        <v>8.0156153604983977</v>
      </c>
      <c r="Y35" s="334">
        <v>5.5411817662310199</v>
      </c>
      <c r="Z35" s="110"/>
      <c r="AA35" s="344" t="s">
        <v>215</v>
      </c>
      <c r="AB35" s="318">
        <v>28.466000000000001</v>
      </c>
      <c r="AC35" s="319">
        <f t="shared" si="24"/>
        <v>11.70092074975337</v>
      </c>
      <c r="AD35" s="106">
        <v>8.6878301296470699</v>
      </c>
      <c r="AE35" s="318">
        <v>4.1310000000000002</v>
      </c>
      <c r="AF35" s="319">
        <f t="shared" si="25"/>
        <v>3.0177294343674896</v>
      </c>
      <c r="AG35" s="313">
        <v>20.055674103438701</v>
      </c>
      <c r="AH35" s="318">
        <v>6.7309999999999999</v>
      </c>
      <c r="AI35" s="319">
        <f t="shared" si="26"/>
        <v>3.7938225679179349</v>
      </c>
      <c r="AJ35" s="313">
        <v>16.575919736925201</v>
      </c>
      <c r="AK35" s="318">
        <v>1.486</v>
      </c>
      <c r="AL35" s="319">
        <f t="shared" si="27"/>
        <v>5.0661393699713617</v>
      </c>
      <c r="AM35" s="313">
        <v>31.961117865308701</v>
      </c>
      <c r="AN35" s="318">
        <v>0.46800000000000003</v>
      </c>
      <c r="AO35" s="319">
        <f t="shared" si="28"/>
        <v>2.5969702014316631</v>
      </c>
      <c r="AP35" s="313">
        <v>47.153860025208502</v>
      </c>
      <c r="AQ35" s="318">
        <v>0</v>
      </c>
      <c r="AR35" s="319">
        <f t="shared" si="29"/>
        <v>0</v>
      </c>
      <c r="AS35" s="313"/>
      <c r="AT35" s="318">
        <v>0.156</v>
      </c>
      <c r="AU35" s="319">
        <f t="shared" si="30"/>
        <v>4.5788083357792786</v>
      </c>
      <c r="AV35" s="313">
        <v>99.957900604613101</v>
      </c>
      <c r="AW35" s="329">
        <v>41.438000000000002</v>
      </c>
      <c r="AX35" s="319">
        <f t="shared" si="31"/>
        <v>6.5635726312421498</v>
      </c>
      <c r="AY35" s="334">
        <v>7.5567356823843399</v>
      </c>
    </row>
    <row r="36" spans="1:51" ht="21.75" customHeight="1">
      <c r="A36" s="344" t="s">
        <v>216</v>
      </c>
      <c r="B36" s="318">
        <v>39.024000000000001</v>
      </c>
      <c r="C36" s="319">
        <f t="shared" si="16"/>
        <v>9.4217174643643524</v>
      </c>
      <c r="D36" s="106">
        <v>7.8386586839980197</v>
      </c>
      <c r="E36" s="318">
        <v>6.8819999999999997</v>
      </c>
      <c r="F36" s="319">
        <f t="shared" si="17"/>
        <v>3.6056898855211794</v>
      </c>
      <c r="G36" s="313">
        <v>16.7926174668351</v>
      </c>
      <c r="H36" s="318">
        <v>6.5679999999999996</v>
      </c>
      <c r="I36" s="319">
        <f t="shared" si="18"/>
        <v>2.4787431172232641</v>
      </c>
      <c r="J36" s="313">
        <v>17.516304542477101</v>
      </c>
      <c r="K36" s="318">
        <v>1.204</v>
      </c>
      <c r="L36" s="319">
        <f t="shared" si="19"/>
        <v>2.5112631403303851</v>
      </c>
      <c r="M36" s="313">
        <v>51.050043019636497</v>
      </c>
      <c r="N36" s="318">
        <v>0.93500000000000005</v>
      </c>
      <c r="O36" s="319">
        <f t="shared" si="20"/>
        <v>2.7703703703703706</v>
      </c>
      <c r="P36" s="313">
        <v>40.808101882008003</v>
      </c>
      <c r="Q36" s="318">
        <v>0</v>
      </c>
      <c r="R36" s="319">
        <f t="shared" si="21"/>
        <v>0</v>
      </c>
      <c r="S36" s="313"/>
      <c r="T36" s="318">
        <v>0.46800000000000003</v>
      </c>
      <c r="U36" s="319">
        <f t="shared" si="22"/>
        <v>7.004939380332285</v>
      </c>
      <c r="V36" s="313">
        <v>57.736659032386001</v>
      </c>
      <c r="W36" s="329">
        <v>55.081000000000003</v>
      </c>
      <c r="X36" s="319">
        <f t="shared" si="23"/>
        <v>5.5706584948977023</v>
      </c>
      <c r="Y36" s="334">
        <v>6.9591718837654897</v>
      </c>
      <c r="Z36" s="110"/>
      <c r="AA36" s="344" t="s">
        <v>216</v>
      </c>
      <c r="AB36" s="318">
        <v>21.2</v>
      </c>
      <c r="AC36" s="319">
        <f t="shared" si="24"/>
        <v>8.7142387372574799</v>
      </c>
      <c r="AD36" s="106">
        <v>9.6105628790133792</v>
      </c>
      <c r="AE36" s="318">
        <v>3.2959999999999998</v>
      </c>
      <c r="AF36" s="319">
        <f t="shared" si="25"/>
        <v>2.4077550752058205</v>
      </c>
      <c r="AG36" s="313">
        <v>24.815896775103202</v>
      </c>
      <c r="AH36" s="318">
        <v>2.65</v>
      </c>
      <c r="AI36" s="319">
        <f t="shared" si="26"/>
        <v>1.4936309322511556</v>
      </c>
      <c r="AJ36" s="313">
        <v>25.647547588050699</v>
      </c>
      <c r="AK36" s="318">
        <v>0.20899999999999999</v>
      </c>
      <c r="AL36" s="319">
        <f t="shared" si="27"/>
        <v>0.71253238783581074</v>
      </c>
      <c r="AM36" s="313">
        <v>78.771489568723098</v>
      </c>
      <c r="AN36" s="318">
        <v>0.156</v>
      </c>
      <c r="AO36" s="319">
        <f t="shared" si="28"/>
        <v>0.86565673381055441</v>
      </c>
      <c r="AP36" s="313">
        <v>99.973146703592207</v>
      </c>
      <c r="AQ36" s="318">
        <v>0</v>
      </c>
      <c r="AR36" s="319">
        <f t="shared" si="29"/>
        <v>0</v>
      </c>
      <c r="AS36" s="313"/>
      <c r="AT36" s="318">
        <v>0.156</v>
      </c>
      <c r="AU36" s="319">
        <f t="shared" si="30"/>
        <v>4.5788083357792786</v>
      </c>
      <c r="AV36" s="313"/>
      <c r="AW36" s="329">
        <v>27.667000000000002</v>
      </c>
      <c r="AX36" s="319">
        <f t="shared" si="31"/>
        <v>4.3823148797861045</v>
      </c>
      <c r="AY36" s="334">
        <v>8.5782738219261105</v>
      </c>
    </row>
    <row r="37" spans="1:51" ht="21.75" customHeight="1">
      <c r="A37" s="344" t="s">
        <v>217</v>
      </c>
      <c r="B37" s="318">
        <v>24.675000000000001</v>
      </c>
      <c r="C37" s="319">
        <f t="shared" si="16"/>
        <v>5.9573820836713409</v>
      </c>
      <c r="D37" s="106">
        <v>9.3814748490072901</v>
      </c>
      <c r="E37" s="318">
        <v>4.8460000000000001</v>
      </c>
      <c r="F37" s="319">
        <f t="shared" si="17"/>
        <v>2.5389673329316529</v>
      </c>
      <c r="G37" s="313">
        <v>18.022629704512799</v>
      </c>
      <c r="H37" s="318">
        <v>2.21</v>
      </c>
      <c r="I37" s="319">
        <f t="shared" si="18"/>
        <v>0.8340472425492409</v>
      </c>
      <c r="J37" s="313">
        <v>28.7536780404889</v>
      </c>
      <c r="K37" s="318">
        <v>1.091</v>
      </c>
      <c r="L37" s="319">
        <f t="shared" si="19"/>
        <v>2.2755715000834305</v>
      </c>
      <c r="M37" s="313">
        <v>37.791485660278198</v>
      </c>
      <c r="N37" s="318">
        <v>0.77900000000000003</v>
      </c>
      <c r="O37" s="319">
        <f t="shared" si="20"/>
        <v>2.3081481481481481</v>
      </c>
      <c r="P37" s="313">
        <v>44.7206602988554</v>
      </c>
      <c r="Q37" s="318">
        <v>0</v>
      </c>
      <c r="R37" s="319">
        <f t="shared" si="21"/>
        <v>0</v>
      </c>
      <c r="S37" s="313"/>
      <c r="T37" s="318">
        <v>0.46800000000000003</v>
      </c>
      <c r="U37" s="319">
        <f t="shared" si="22"/>
        <v>7.004939380332285</v>
      </c>
      <c r="V37" s="313">
        <v>57.7366592394226</v>
      </c>
      <c r="W37" s="329">
        <v>34.069000000000003</v>
      </c>
      <c r="X37" s="319">
        <f t="shared" si="23"/>
        <v>3.4455940208541933</v>
      </c>
      <c r="Y37" s="334">
        <v>7.9200997193045302</v>
      </c>
      <c r="Z37" s="110"/>
      <c r="AA37" s="344" t="s">
        <v>217</v>
      </c>
      <c r="AB37" s="318">
        <v>11.246</v>
      </c>
      <c r="AC37" s="319">
        <f t="shared" si="24"/>
        <v>4.6226570207168693</v>
      </c>
      <c r="AD37" s="106">
        <v>12.77266868906</v>
      </c>
      <c r="AE37" s="318">
        <v>2.0289999999999999</v>
      </c>
      <c r="AF37" s="319">
        <f t="shared" si="25"/>
        <v>1.4822011673521269</v>
      </c>
      <c r="AG37" s="313">
        <v>27.017075024975401</v>
      </c>
      <c r="AH37" s="318">
        <v>0.36299999999999999</v>
      </c>
      <c r="AI37" s="319">
        <f t="shared" si="26"/>
        <v>0.20459925600270545</v>
      </c>
      <c r="AJ37" s="313">
        <v>58.943731873722797</v>
      </c>
      <c r="AK37" s="318">
        <v>0.312</v>
      </c>
      <c r="AL37" s="319">
        <f t="shared" si="27"/>
        <v>1.0636847129414972</v>
      </c>
      <c r="AM37" s="313">
        <v>70.712011035794106</v>
      </c>
      <c r="AN37" s="318">
        <v>0.156</v>
      </c>
      <c r="AO37" s="319">
        <f t="shared" si="28"/>
        <v>0.86565673381055441</v>
      </c>
      <c r="AP37" s="313"/>
      <c r="AQ37" s="318">
        <v>0</v>
      </c>
      <c r="AR37" s="319">
        <f t="shared" si="29"/>
        <v>0</v>
      </c>
      <c r="AS37" s="313"/>
      <c r="AT37" s="318">
        <v>0.156</v>
      </c>
      <c r="AU37" s="319">
        <f t="shared" si="30"/>
        <v>4.5788083357792786</v>
      </c>
      <c r="AV37" s="313"/>
      <c r="AW37" s="329">
        <v>14.260999999999999</v>
      </c>
      <c r="AX37" s="319">
        <f t="shared" si="31"/>
        <v>2.2588713088021692</v>
      </c>
      <c r="AY37" s="334">
        <v>11.232558648514001</v>
      </c>
    </row>
    <row r="38" spans="1:51" ht="21.75" customHeight="1">
      <c r="A38" s="344" t="s">
        <v>218</v>
      </c>
      <c r="B38" s="318">
        <v>23.132999999999999</v>
      </c>
      <c r="C38" s="319">
        <f t="shared" si="16"/>
        <v>5.5850909723026998</v>
      </c>
      <c r="D38" s="106">
        <v>10.7837025420801</v>
      </c>
      <c r="E38" s="318">
        <v>5.3730000000000002</v>
      </c>
      <c r="F38" s="319">
        <f t="shared" si="17"/>
        <v>2.8150787205616536</v>
      </c>
      <c r="G38" s="313">
        <v>17.134508159158699</v>
      </c>
      <c r="H38" s="318">
        <v>1.091</v>
      </c>
      <c r="I38" s="319">
        <f t="shared" si="18"/>
        <v>0.41174006408200076</v>
      </c>
      <c r="J38" s="313">
        <v>51.5097051198277</v>
      </c>
      <c r="K38" s="318">
        <v>0.312</v>
      </c>
      <c r="L38" s="319">
        <f t="shared" si="19"/>
        <v>0.65075921908893708</v>
      </c>
      <c r="M38" s="313">
        <v>70.697429227648001</v>
      </c>
      <c r="N38" s="318">
        <v>0.156</v>
      </c>
      <c r="O38" s="319">
        <f t="shared" si="20"/>
        <v>0.4622222222222222</v>
      </c>
      <c r="P38" s="313">
        <v>99.986597123618196</v>
      </c>
      <c r="Q38" s="318">
        <v>0</v>
      </c>
      <c r="R38" s="319">
        <f t="shared" si="21"/>
        <v>0</v>
      </c>
      <c r="S38" s="313"/>
      <c r="T38" s="318">
        <v>0</v>
      </c>
      <c r="U38" s="319">
        <f t="shared" si="22"/>
        <v>0</v>
      </c>
      <c r="V38" s="313"/>
      <c r="W38" s="329">
        <v>30.065000000000001</v>
      </c>
      <c r="X38" s="319">
        <f t="shared" si="23"/>
        <v>3.0406464597429133</v>
      </c>
      <c r="Y38" s="334">
        <v>9.2325785418549504</v>
      </c>
      <c r="Z38" s="110"/>
      <c r="AA38" s="344" t="s">
        <v>218</v>
      </c>
      <c r="AB38" s="318">
        <v>9.7639999999999993</v>
      </c>
      <c r="AC38" s="319">
        <f t="shared" si="24"/>
        <v>4.0134824071029263</v>
      </c>
      <c r="AD38" s="106">
        <v>14.9160027356351</v>
      </c>
      <c r="AE38" s="318">
        <v>1.9430000000000001</v>
      </c>
      <c r="AF38" s="319">
        <f t="shared" si="25"/>
        <v>1.419377460899548</v>
      </c>
      <c r="AG38" s="313">
        <v>27.967298325507201</v>
      </c>
      <c r="AH38" s="318">
        <v>0</v>
      </c>
      <c r="AI38" s="319">
        <f t="shared" si="26"/>
        <v>0</v>
      </c>
      <c r="AJ38" s="313"/>
      <c r="AK38" s="318">
        <v>0</v>
      </c>
      <c r="AL38" s="319">
        <f t="shared" si="27"/>
        <v>0</v>
      </c>
      <c r="AM38" s="313"/>
      <c r="AN38" s="318">
        <v>0</v>
      </c>
      <c r="AO38" s="319">
        <f t="shared" si="28"/>
        <v>0</v>
      </c>
      <c r="AP38" s="313"/>
      <c r="AQ38" s="318">
        <v>0</v>
      </c>
      <c r="AR38" s="319">
        <f t="shared" si="29"/>
        <v>0</v>
      </c>
      <c r="AS38" s="313"/>
      <c r="AT38" s="318">
        <v>0</v>
      </c>
      <c r="AU38" s="319">
        <f t="shared" si="30"/>
        <v>0</v>
      </c>
      <c r="AV38" s="313"/>
      <c r="AW38" s="329">
        <v>11.708</v>
      </c>
      <c r="AX38" s="319">
        <f t="shared" si="31"/>
        <v>1.8544888355273685</v>
      </c>
      <c r="AY38" s="334">
        <v>13.4309017268522</v>
      </c>
    </row>
    <row r="39" spans="1:51" ht="21.75" customHeight="1">
      <c r="A39" s="344" t="s">
        <v>219</v>
      </c>
      <c r="B39" s="318">
        <v>14.086</v>
      </c>
      <c r="C39" s="319">
        <f t="shared" si="16"/>
        <v>3.4008382585853902</v>
      </c>
      <c r="D39" s="106">
        <v>13.144112070953099</v>
      </c>
      <c r="E39" s="318">
        <v>2.6389999999999998</v>
      </c>
      <c r="F39" s="319">
        <f t="shared" si="17"/>
        <v>1.3826526602572498</v>
      </c>
      <c r="G39" s="313">
        <v>27.261708396881101</v>
      </c>
      <c r="H39" s="318">
        <v>0.312</v>
      </c>
      <c r="I39" s="319">
        <f t="shared" si="18"/>
        <v>0.11774784600695164</v>
      </c>
      <c r="J39" s="313">
        <v>70.712011035794106</v>
      </c>
      <c r="K39" s="318">
        <v>0</v>
      </c>
      <c r="L39" s="319">
        <f t="shared" si="19"/>
        <v>0</v>
      </c>
      <c r="M39" s="313"/>
      <c r="N39" s="318">
        <v>0.312</v>
      </c>
      <c r="O39" s="319">
        <f t="shared" si="20"/>
        <v>0.9244444444444444</v>
      </c>
      <c r="P39" s="313">
        <v>70.712011099186498</v>
      </c>
      <c r="Q39" s="318">
        <v>0</v>
      </c>
      <c r="R39" s="319">
        <f t="shared" si="21"/>
        <v>0</v>
      </c>
      <c r="S39" s="313"/>
      <c r="T39" s="318">
        <v>0.156</v>
      </c>
      <c r="U39" s="319">
        <f t="shared" si="22"/>
        <v>2.334979793444095</v>
      </c>
      <c r="V39" s="313"/>
      <c r="W39" s="329">
        <v>17.504999999999999</v>
      </c>
      <c r="X39" s="319">
        <f t="shared" si="23"/>
        <v>1.7703813829303072</v>
      </c>
      <c r="Y39" s="334">
        <v>11.9948078331772</v>
      </c>
      <c r="Z39" s="110"/>
      <c r="AA39" s="344" t="s">
        <v>219</v>
      </c>
      <c r="AB39" s="318">
        <v>4.4509999999999996</v>
      </c>
      <c r="AC39" s="319">
        <f t="shared" si="24"/>
        <v>1.8295790858270304</v>
      </c>
      <c r="AD39" s="106">
        <v>19.2946334046046</v>
      </c>
      <c r="AE39" s="318">
        <v>0.70099999999999996</v>
      </c>
      <c r="AF39" s="319">
        <f t="shared" si="25"/>
        <v>0.5120862584099759</v>
      </c>
      <c r="AG39" s="313">
        <v>50.887069583183298</v>
      </c>
      <c r="AH39" s="318">
        <v>0</v>
      </c>
      <c r="AI39" s="319">
        <f t="shared" si="26"/>
        <v>0</v>
      </c>
      <c r="AJ39" s="313"/>
      <c r="AK39" s="318">
        <v>0</v>
      </c>
      <c r="AL39" s="319">
        <f t="shared" si="27"/>
        <v>0</v>
      </c>
      <c r="AM39" s="313"/>
      <c r="AN39" s="318">
        <v>0</v>
      </c>
      <c r="AO39" s="319">
        <f t="shared" si="28"/>
        <v>0</v>
      </c>
      <c r="AP39" s="313"/>
      <c r="AQ39" s="318">
        <v>0</v>
      </c>
      <c r="AR39" s="319">
        <f t="shared" si="29"/>
        <v>0</v>
      </c>
      <c r="AS39" s="313"/>
      <c r="AT39" s="318">
        <v>0</v>
      </c>
      <c r="AU39" s="319">
        <f t="shared" si="30"/>
        <v>0</v>
      </c>
      <c r="AV39" s="313"/>
      <c r="AW39" s="329">
        <v>5.1520000000000001</v>
      </c>
      <c r="AX39" s="319">
        <f t="shared" si="31"/>
        <v>0.8160511172392384</v>
      </c>
      <c r="AY39" s="334">
        <v>18.058169651584301</v>
      </c>
    </row>
    <row r="40" spans="1:51" ht="21.75" customHeight="1">
      <c r="A40" s="344" t="s">
        <v>220</v>
      </c>
      <c r="B40" s="320">
        <v>11.382999999999999</v>
      </c>
      <c r="C40" s="321">
        <f t="shared" si="16"/>
        <v>2.7482423610306328</v>
      </c>
      <c r="D40" s="108">
        <v>12.8942120104794</v>
      </c>
      <c r="E40" s="318">
        <v>2.5419999999999998</v>
      </c>
      <c r="F40" s="319">
        <f t="shared" si="17"/>
        <v>1.3318313991564716</v>
      </c>
      <c r="G40" s="313">
        <v>25.883795640761502</v>
      </c>
      <c r="H40" s="318">
        <v>2.5000000000000001E-2</v>
      </c>
      <c r="I40" s="319">
        <f t="shared" si="18"/>
        <v>9.43492355824933E-3</v>
      </c>
      <c r="J40" s="313">
        <v>99.942652179864794</v>
      </c>
      <c r="K40" s="318">
        <v>0</v>
      </c>
      <c r="L40" s="319">
        <f t="shared" si="19"/>
        <v>0</v>
      </c>
      <c r="M40" s="313"/>
      <c r="N40" s="318">
        <v>0</v>
      </c>
      <c r="O40" s="319">
        <f t="shared" si="20"/>
        <v>0</v>
      </c>
      <c r="P40" s="313"/>
      <c r="Q40" s="318">
        <v>0</v>
      </c>
      <c r="R40" s="319">
        <f t="shared" si="21"/>
        <v>0</v>
      </c>
      <c r="S40" s="313"/>
      <c r="T40" s="318">
        <v>0</v>
      </c>
      <c r="U40" s="319">
        <f t="shared" si="22"/>
        <v>0</v>
      </c>
      <c r="V40" s="313"/>
      <c r="W40" s="330">
        <v>13.949</v>
      </c>
      <c r="X40" s="321">
        <f t="shared" si="23"/>
        <v>1.4107426398454646</v>
      </c>
      <c r="Y40" s="335">
        <v>12.462990384769499</v>
      </c>
      <c r="Z40" s="110"/>
      <c r="AA40" s="344" t="s">
        <v>220</v>
      </c>
      <c r="AB40" s="320">
        <v>3.8969999999999998</v>
      </c>
      <c r="AC40" s="321">
        <f t="shared" si="24"/>
        <v>1.6018579414666227</v>
      </c>
      <c r="AD40" s="108">
        <v>20.4045650544392</v>
      </c>
      <c r="AE40" s="318">
        <v>0.312</v>
      </c>
      <c r="AF40" s="319">
        <f t="shared" si="25"/>
        <v>0.22791856294424032</v>
      </c>
      <c r="AG40" s="313">
        <v>70.712010909009393</v>
      </c>
      <c r="AH40" s="318">
        <v>0</v>
      </c>
      <c r="AI40" s="319">
        <f t="shared" si="26"/>
        <v>0</v>
      </c>
      <c r="AJ40" s="313"/>
      <c r="AK40" s="318">
        <v>0</v>
      </c>
      <c r="AL40" s="319">
        <f t="shared" si="27"/>
        <v>0</v>
      </c>
      <c r="AM40" s="313"/>
      <c r="AN40" s="318">
        <v>0</v>
      </c>
      <c r="AO40" s="319">
        <f t="shared" si="28"/>
        <v>0</v>
      </c>
      <c r="AP40" s="313"/>
      <c r="AQ40" s="318">
        <v>0</v>
      </c>
      <c r="AR40" s="319">
        <f t="shared" si="29"/>
        <v>0</v>
      </c>
      <c r="AS40" s="313"/>
      <c r="AT40" s="318">
        <v>0</v>
      </c>
      <c r="AU40" s="319">
        <f t="shared" si="30"/>
        <v>0</v>
      </c>
      <c r="AV40" s="313"/>
      <c r="AW40" s="330">
        <v>4.2089999999999996</v>
      </c>
      <c r="AX40" s="321">
        <f t="shared" si="31"/>
        <v>0.6666846181016991</v>
      </c>
      <c r="AY40" s="335">
        <v>19.606692187526502</v>
      </c>
    </row>
    <row r="41" spans="1:51" ht="21.75" customHeight="1">
      <c r="A41" s="345" t="s">
        <v>221</v>
      </c>
      <c r="B41" s="322">
        <v>26.206</v>
      </c>
      <c r="C41" s="323">
        <f t="shared" si="16"/>
        <v>6.3270174218719815</v>
      </c>
      <c r="D41" s="109">
        <v>11.052155955908299</v>
      </c>
      <c r="E41" s="322">
        <v>1.7150000000000001</v>
      </c>
      <c r="F41" s="323">
        <f t="shared" si="17"/>
        <v>0.89854085348282808</v>
      </c>
      <c r="G41" s="336">
        <v>32.793043043309702</v>
      </c>
      <c r="H41" s="322">
        <v>0</v>
      </c>
      <c r="I41" s="323">
        <f t="shared" si="18"/>
        <v>0</v>
      </c>
      <c r="J41" s="336"/>
      <c r="K41" s="322">
        <v>0</v>
      </c>
      <c r="L41" s="323">
        <f t="shared" si="19"/>
        <v>0</v>
      </c>
      <c r="M41" s="336"/>
      <c r="N41" s="322">
        <v>0</v>
      </c>
      <c r="O41" s="323">
        <f t="shared" si="20"/>
        <v>0</v>
      </c>
      <c r="P41" s="336"/>
      <c r="Q41" s="322">
        <v>0</v>
      </c>
      <c r="R41" s="323">
        <f t="shared" si="21"/>
        <v>0</v>
      </c>
      <c r="S41" s="336"/>
      <c r="T41" s="322">
        <v>0</v>
      </c>
      <c r="U41" s="323">
        <f t="shared" si="22"/>
        <v>0</v>
      </c>
      <c r="V41" s="336"/>
      <c r="W41" s="331">
        <v>27.920999999999999</v>
      </c>
      <c r="X41" s="323">
        <f t="shared" si="23"/>
        <v>2.8238114020449649</v>
      </c>
      <c r="Y41" s="337">
        <v>10.429880292597</v>
      </c>
      <c r="Z41" s="110"/>
      <c r="AA41" s="345" t="s">
        <v>221</v>
      </c>
      <c r="AB41" s="322">
        <v>6.1790000000000003</v>
      </c>
      <c r="AC41" s="323">
        <f t="shared" si="24"/>
        <v>2.5398717527129233</v>
      </c>
      <c r="AD41" s="109">
        <v>17.754218473995799</v>
      </c>
      <c r="AE41" s="322">
        <v>0</v>
      </c>
      <c r="AF41" s="323">
        <f t="shared" si="25"/>
        <v>0</v>
      </c>
      <c r="AG41" s="336"/>
      <c r="AH41" s="322">
        <v>0</v>
      </c>
      <c r="AI41" s="323">
        <f t="shared" si="26"/>
        <v>0</v>
      </c>
      <c r="AJ41" s="336"/>
      <c r="AK41" s="322">
        <v>0</v>
      </c>
      <c r="AL41" s="323">
        <f t="shared" si="27"/>
        <v>0</v>
      </c>
      <c r="AM41" s="336"/>
      <c r="AN41" s="322">
        <v>0</v>
      </c>
      <c r="AO41" s="323">
        <f t="shared" si="28"/>
        <v>0</v>
      </c>
      <c r="AP41" s="336"/>
      <c r="AQ41" s="322">
        <v>0</v>
      </c>
      <c r="AR41" s="323">
        <f t="shared" si="29"/>
        <v>0</v>
      </c>
      <c r="AS41" s="336"/>
      <c r="AT41" s="322">
        <v>0</v>
      </c>
      <c r="AU41" s="323">
        <f t="shared" si="30"/>
        <v>0</v>
      </c>
      <c r="AV41" s="336"/>
      <c r="AW41" s="331">
        <v>6.1790000000000003</v>
      </c>
      <c r="AX41" s="323">
        <f t="shared" si="31"/>
        <v>0.97872279763611281</v>
      </c>
      <c r="AY41" s="337">
        <v>17.754218473995799</v>
      </c>
    </row>
    <row r="42" spans="1:51" ht="31.5" customHeight="1">
      <c r="A42" s="346" t="s">
        <v>174</v>
      </c>
      <c r="B42" s="324">
        <v>414.19200000000001</v>
      </c>
      <c r="C42" s="325">
        <f>SUM(C27:C41)</f>
        <v>100.00024143392437</v>
      </c>
      <c r="D42" s="338">
        <v>3.6945719286146601</v>
      </c>
      <c r="E42" s="324">
        <v>190.86500000000001</v>
      </c>
      <c r="F42" s="327">
        <f>SUM(F27:F41)</f>
        <v>100.0005239305268</v>
      </c>
      <c r="G42" s="339">
        <v>4.6148550073684298</v>
      </c>
      <c r="H42" s="324">
        <v>264.97300000000001</v>
      </c>
      <c r="I42" s="327">
        <f>SUM(I27:I41)</f>
        <v>100.00037739694233</v>
      </c>
      <c r="J42" s="338">
        <v>3.9413163166074798</v>
      </c>
      <c r="K42" s="324">
        <v>47.944000000000003</v>
      </c>
      <c r="L42" s="325">
        <f>SUM(L27:L41)</f>
        <v>99.999999999999986</v>
      </c>
      <c r="M42" s="338">
        <v>7.72818716676802</v>
      </c>
      <c r="N42" s="324">
        <v>33.75</v>
      </c>
      <c r="O42" s="325">
        <f>SUM(O27:O41)</f>
        <v>100</v>
      </c>
      <c r="P42" s="338">
        <v>9.0346786315901397</v>
      </c>
      <c r="Q42" s="324">
        <v>30.364999999999998</v>
      </c>
      <c r="R42" s="325">
        <f>SUM(R27:R41)</f>
        <v>99.996706734727482</v>
      </c>
      <c r="S42" s="338">
        <v>8.6056127489517191</v>
      </c>
      <c r="T42" s="324">
        <v>6.681</v>
      </c>
      <c r="U42" s="325">
        <f>SUM(U27:U41)</f>
        <v>100.02993563837749</v>
      </c>
      <c r="V42" s="339">
        <v>19.327631732417998</v>
      </c>
      <c r="W42" s="324">
        <v>988.77</v>
      </c>
      <c r="X42" s="327">
        <f>SUM(X27:X41)</f>
        <v>100.00020227150907</v>
      </c>
      <c r="Y42" s="340">
        <v>2.5742983106420501</v>
      </c>
      <c r="Z42" s="341"/>
      <c r="AA42" s="346" t="s">
        <v>174</v>
      </c>
      <c r="AB42" s="324">
        <v>243.28</v>
      </c>
      <c r="AC42" s="325">
        <f>SUM(AC27:AC41)</f>
        <v>99.999588951002949</v>
      </c>
      <c r="AD42" s="338">
        <v>4.5679542140132101</v>
      </c>
      <c r="AE42" s="324">
        <v>136.89099999999999</v>
      </c>
      <c r="AF42" s="327">
        <f>SUM(AF27:AF41)</f>
        <v>99.999269491785455</v>
      </c>
      <c r="AG42" s="339">
        <v>5.4169611144880703</v>
      </c>
      <c r="AH42" s="324">
        <v>177.42</v>
      </c>
      <c r="AI42" s="327">
        <f>SUM(AI27:AI41)</f>
        <v>99.99887273137189</v>
      </c>
      <c r="AJ42" s="338">
        <v>4.8936000495325702</v>
      </c>
      <c r="AK42" s="324">
        <v>29.332000000000001</v>
      </c>
      <c r="AL42" s="325">
        <f>SUM(AL27:AL41)</f>
        <v>100.00340924587482</v>
      </c>
      <c r="AM42" s="338">
        <v>9.2632343756278104</v>
      </c>
      <c r="AN42" s="324">
        <v>18.021000000000001</v>
      </c>
      <c r="AO42" s="325">
        <f>SUM(AO27:AO41)</f>
        <v>100</v>
      </c>
      <c r="AP42" s="338">
        <v>11.6376720319891</v>
      </c>
      <c r="AQ42" s="324">
        <v>22.981999999999999</v>
      </c>
      <c r="AR42" s="325">
        <f>SUM(AR27:AR41)</f>
        <v>100.0043512313985</v>
      </c>
      <c r="AS42" s="338">
        <v>9.8499855015972404</v>
      </c>
      <c r="AT42" s="324">
        <v>3.407</v>
      </c>
      <c r="AU42" s="325">
        <f>SUM(AU27:AU41)</f>
        <v>100.02935133548579</v>
      </c>
      <c r="AV42" s="339">
        <v>27.5044277068056</v>
      </c>
      <c r="AW42" s="324">
        <v>631.33299999999997</v>
      </c>
      <c r="AX42" s="327">
        <f>SUM(AX27:AX41)</f>
        <v>100.00000000000001</v>
      </c>
      <c r="AY42" s="340">
        <v>3.2425125693668302</v>
      </c>
    </row>
    <row r="43" spans="1:51" ht="12.75" customHeight="1">
      <c r="Z43" s="110"/>
    </row>
    <row r="44" spans="1:51" ht="27" customHeight="1">
      <c r="A44" s="342" t="s">
        <v>265</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1"/>
      <c r="Z44" s="110"/>
      <c r="AA44" s="342" t="s">
        <v>265</v>
      </c>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1"/>
    </row>
    <row r="45" spans="1:51" ht="15.75" customHeight="1">
      <c r="A45" s="739" t="s">
        <v>223</v>
      </c>
      <c r="B45" s="630" t="s">
        <v>205</v>
      </c>
      <c r="C45" s="656"/>
      <c r="D45" s="656"/>
      <c r="E45" s="656"/>
      <c r="F45" s="656"/>
      <c r="G45" s="656"/>
      <c r="H45" s="656"/>
      <c r="I45" s="656"/>
      <c r="J45" s="656"/>
      <c r="K45" s="656"/>
      <c r="L45" s="656"/>
      <c r="M45" s="656"/>
      <c r="N45" s="656"/>
      <c r="O45" s="656"/>
      <c r="P45" s="656"/>
      <c r="Q45" s="656"/>
      <c r="R45" s="656"/>
      <c r="S45" s="656"/>
      <c r="T45" s="656"/>
      <c r="U45" s="656"/>
      <c r="V45" s="656"/>
      <c r="W45" s="656"/>
      <c r="X45" s="656"/>
      <c r="Y45" s="742"/>
      <c r="Z45" s="110"/>
      <c r="AA45" s="739" t="s">
        <v>223</v>
      </c>
      <c r="AB45" s="630" t="s">
        <v>205</v>
      </c>
      <c r="AC45" s="656"/>
      <c r="AD45" s="656"/>
      <c r="AE45" s="656"/>
      <c r="AF45" s="656"/>
      <c r="AG45" s="656"/>
      <c r="AH45" s="656"/>
      <c r="AI45" s="656"/>
      <c r="AJ45" s="656"/>
      <c r="AK45" s="656"/>
      <c r="AL45" s="656"/>
      <c r="AM45" s="656"/>
      <c r="AN45" s="656"/>
      <c r="AO45" s="656"/>
      <c r="AP45" s="656"/>
      <c r="AQ45" s="656"/>
      <c r="AR45" s="656"/>
      <c r="AS45" s="656"/>
      <c r="AT45" s="656"/>
      <c r="AU45" s="656"/>
      <c r="AV45" s="656"/>
      <c r="AW45" s="656"/>
      <c r="AX45" s="656"/>
      <c r="AY45" s="742"/>
    </row>
    <row r="46" spans="1:51" ht="15.75" customHeight="1">
      <c r="A46" s="740"/>
      <c r="B46" s="743" t="s">
        <v>84</v>
      </c>
      <c r="C46" s="744"/>
      <c r="D46" s="745"/>
      <c r="E46" s="743" t="s">
        <v>85</v>
      </c>
      <c r="F46" s="744"/>
      <c r="G46" s="744"/>
      <c r="H46" s="743" t="s">
        <v>86</v>
      </c>
      <c r="I46" s="744"/>
      <c r="J46" s="745"/>
      <c r="K46" s="743" t="s">
        <v>87</v>
      </c>
      <c r="L46" s="744"/>
      <c r="M46" s="745"/>
      <c r="N46" s="743" t="s">
        <v>88</v>
      </c>
      <c r="O46" s="744"/>
      <c r="P46" s="745"/>
      <c r="Q46" s="743" t="s">
        <v>89</v>
      </c>
      <c r="R46" s="744"/>
      <c r="S46" s="745"/>
      <c r="T46" s="743" t="s">
        <v>90</v>
      </c>
      <c r="U46" s="744"/>
      <c r="V46" s="744"/>
      <c r="W46" s="747" t="s">
        <v>174</v>
      </c>
      <c r="X46" s="744"/>
      <c r="Y46" s="748"/>
      <c r="Z46" s="110"/>
      <c r="AA46" s="740"/>
      <c r="AB46" s="743" t="s">
        <v>84</v>
      </c>
      <c r="AC46" s="744"/>
      <c r="AD46" s="745"/>
      <c r="AE46" s="743" t="s">
        <v>85</v>
      </c>
      <c r="AF46" s="744"/>
      <c r="AG46" s="744"/>
      <c r="AH46" s="743" t="s">
        <v>86</v>
      </c>
      <c r="AI46" s="744"/>
      <c r="AJ46" s="745"/>
      <c r="AK46" s="743" t="s">
        <v>87</v>
      </c>
      <c r="AL46" s="744"/>
      <c r="AM46" s="745"/>
      <c r="AN46" s="743" t="s">
        <v>88</v>
      </c>
      <c r="AO46" s="744"/>
      <c r="AP46" s="745"/>
      <c r="AQ46" s="743" t="s">
        <v>89</v>
      </c>
      <c r="AR46" s="744"/>
      <c r="AS46" s="745"/>
      <c r="AT46" s="743" t="s">
        <v>90</v>
      </c>
      <c r="AU46" s="744"/>
      <c r="AV46" s="744"/>
      <c r="AW46" s="747" t="s">
        <v>174</v>
      </c>
      <c r="AX46" s="744"/>
      <c r="AY46" s="748"/>
    </row>
    <row r="47" spans="1:51" ht="34.5" customHeight="1">
      <c r="A47" s="741"/>
      <c r="B47" s="314" t="s">
        <v>206</v>
      </c>
      <c r="C47" s="15" t="s">
        <v>24</v>
      </c>
      <c r="D47" s="347" t="s">
        <v>236</v>
      </c>
      <c r="E47" s="314" t="s">
        <v>206</v>
      </c>
      <c r="F47" s="15" t="s">
        <v>24</v>
      </c>
      <c r="G47" s="347" t="s">
        <v>236</v>
      </c>
      <c r="H47" s="314" t="s">
        <v>206</v>
      </c>
      <c r="I47" s="15" t="s">
        <v>24</v>
      </c>
      <c r="J47" s="347" t="s">
        <v>236</v>
      </c>
      <c r="K47" s="314" t="s">
        <v>206</v>
      </c>
      <c r="L47" s="15" t="s">
        <v>24</v>
      </c>
      <c r="M47" s="347" t="s">
        <v>236</v>
      </c>
      <c r="N47" s="314" t="s">
        <v>206</v>
      </c>
      <c r="O47" s="15" t="s">
        <v>24</v>
      </c>
      <c r="P47" s="347" t="s">
        <v>236</v>
      </c>
      <c r="Q47" s="314" t="s">
        <v>206</v>
      </c>
      <c r="R47" s="15" t="s">
        <v>24</v>
      </c>
      <c r="S47" s="347" t="s">
        <v>236</v>
      </c>
      <c r="T47" s="314" t="s">
        <v>206</v>
      </c>
      <c r="U47" s="15" t="s">
        <v>24</v>
      </c>
      <c r="V47" s="347" t="s">
        <v>236</v>
      </c>
      <c r="W47" s="315" t="s">
        <v>206</v>
      </c>
      <c r="X47" s="15" t="s">
        <v>24</v>
      </c>
      <c r="Y47" s="348" t="s">
        <v>236</v>
      </c>
      <c r="Z47" s="110"/>
      <c r="AA47" s="741"/>
      <c r="AB47" s="314" t="s">
        <v>206</v>
      </c>
      <c r="AC47" s="15" t="s">
        <v>24</v>
      </c>
      <c r="AD47" s="347" t="s">
        <v>236</v>
      </c>
      <c r="AE47" s="314" t="s">
        <v>206</v>
      </c>
      <c r="AF47" s="15" t="s">
        <v>24</v>
      </c>
      <c r="AG47" s="347" t="s">
        <v>236</v>
      </c>
      <c r="AH47" s="314" t="s">
        <v>206</v>
      </c>
      <c r="AI47" s="15" t="s">
        <v>24</v>
      </c>
      <c r="AJ47" s="347" t="s">
        <v>236</v>
      </c>
      <c r="AK47" s="314" t="s">
        <v>206</v>
      </c>
      <c r="AL47" s="15" t="s">
        <v>24</v>
      </c>
      <c r="AM47" s="347" t="s">
        <v>236</v>
      </c>
      <c r="AN47" s="314" t="s">
        <v>206</v>
      </c>
      <c r="AO47" s="15" t="s">
        <v>24</v>
      </c>
      <c r="AP47" s="347" t="s">
        <v>236</v>
      </c>
      <c r="AQ47" s="314" t="s">
        <v>206</v>
      </c>
      <c r="AR47" s="15" t="s">
        <v>24</v>
      </c>
      <c r="AS47" s="347" t="s">
        <v>236</v>
      </c>
      <c r="AT47" s="314" t="s">
        <v>206</v>
      </c>
      <c r="AU47" s="15" t="s">
        <v>24</v>
      </c>
      <c r="AV47" s="347" t="s">
        <v>236</v>
      </c>
      <c r="AW47" s="315" t="s">
        <v>206</v>
      </c>
      <c r="AX47" s="15" t="s">
        <v>24</v>
      </c>
      <c r="AY47" s="348" t="s">
        <v>236</v>
      </c>
    </row>
    <row r="48" spans="1:51" ht="21.75" customHeight="1">
      <c r="A48" s="343" t="s">
        <v>207</v>
      </c>
      <c r="B48" s="316">
        <v>5.9260000000000002</v>
      </c>
      <c r="C48" s="317">
        <f>B48/B$63*100</f>
        <v>2.5027663043019199</v>
      </c>
      <c r="D48" s="312">
        <v>18.378150997450799</v>
      </c>
      <c r="E48" s="316">
        <v>13.458</v>
      </c>
      <c r="F48" s="317">
        <f>E48/E$63*100</f>
        <v>8.0396666567101764</v>
      </c>
      <c r="G48" s="332">
        <v>11.5373027331072</v>
      </c>
      <c r="H48" s="316">
        <v>52.874000000000002</v>
      </c>
      <c r="I48" s="317">
        <f>H48/H$63*100</f>
        <v>14.163412033837467</v>
      </c>
      <c r="J48" s="332">
        <v>6.3730603887266497</v>
      </c>
      <c r="K48" s="316">
        <v>27.04</v>
      </c>
      <c r="L48" s="317">
        <f>K48/K$63*100</f>
        <v>30.137535944361471</v>
      </c>
      <c r="M48" s="332">
        <v>7.8641264450374502</v>
      </c>
      <c r="N48" s="316">
        <v>11.523</v>
      </c>
      <c r="O48" s="317">
        <f>N48/N$63*100</f>
        <v>21.332963065815051</v>
      </c>
      <c r="P48" s="332">
        <v>11.8794702185162</v>
      </c>
      <c r="Q48" s="316">
        <v>50.728999999999999</v>
      </c>
      <c r="R48" s="317">
        <f>Q48/Q$63*100</f>
        <v>27.398273869319596</v>
      </c>
      <c r="S48" s="332">
        <v>6.5451187902179404</v>
      </c>
      <c r="T48" s="316">
        <v>1.901</v>
      </c>
      <c r="U48" s="317">
        <f>T48/T$63*100</f>
        <v>7.054850441623989</v>
      </c>
      <c r="V48" s="332">
        <v>33.347645086980101</v>
      </c>
      <c r="W48" s="328">
        <v>163.45099999999999</v>
      </c>
      <c r="X48" s="317">
        <f>W48/W$63*100</f>
        <v>14.422278556069184</v>
      </c>
      <c r="Y48" s="333">
        <v>3.76184464009987</v>
      </c>
      <c r="Z48" s="110"/>
      <c r="AA48" s="343" t="s">
        <v>207</v>
      </c>
      <c r="AB48" s="316">
        <v>5.9260000000000002</v>
      </c>
      <c r="AC48" s="317">
        <f>AB48/AB$63*100</f>
        <v>2.7369422544903683</v>
      </c>
      <c r="AD48" s="312">
        <v>18.378150997450799</v>
      </c>
      <c r="AE48" s="316">
        <v>13.458</v>
      </c>
      <c r="AF48" s="317">
        <f>AE48/AE$63*100</f>
        <v>8.5034056588275444</v>
      </c>
      <c r="AG48" s="332">
        <v>11.5373027331072</v>
      </c>
      <c r="AH48" s="316">
        <v>51.783000000000001</v>
      </c>
      <c r="AI48" s="317">
        <f>AH48/AH$63*100</f>
        <v>14.410706384257676</v>
      </c>
      <c r="AJ48" s="332">
        <v>6.4032181842837304</v>
      </c>
      <c r="AK48" s="316">
        <v>26.26</v>
      </c>
      <c r="AL48" s="317">
        <f>AK48/AK$63*100</f>
        <v>31.28685975718728</v>
      </c>
      <c r="AM48" s="332">
        <v>7.9924424792459199</v>
      </c>
      <c r="AN48" s="316">
        <v>11.367000000000001</v>
      </c>
      <c r="AO48" s="317">
        <f>AN48/AN$63*100</f>
        <v>23.162034395631267</v>
      </c>
      <c r="AP48" s="332">
        <v>12.046448815690001</v>
      </c>
      <c r="AQ48" s="316">
        <v>50.261000000000003</v>
      </c>
      <c r="AR48" s="317">
        <f>AQ48/AQ$63*100</f>
        <v>27.783090572399882</v>
      </c>
      <c r="AS48" s="332">
        <v>6.6083954991329898</v>
      </c>
      <c r="AT48" s="316">
        <v>1.901</v>
      </c>
      <c r="AU48" s="317">
        <f>AT48/AT$63*100</f>
        <v>8.0005050292496112</v>
      </c>
      <c r="AV48" s="332">
        <v>33.347645086980101</v>
      </c>
      <c r="AW48" s="328">
        <v>160.95699999999999</v>
      </c>
      <c r="AX48" s="317">
        <f>AW48/AW$63*100</f>
        <v>15.017489319339388</v>
      </c>
      <c r="AY48" s="333">
        <v>3.7874893557958602</v>
      </c>
    </row>
    <row r="49" spans="1:51" ht="21.75" customHeight="1">
      <c r="A49" s="344" t="s">
        <v>208</v>
      </c>
      <c r="B49" s="318">
        <v>10.051</v>
      </c>
      <c r="C49" s="319">
        <f t="shared" ref="C49:C62" si="32">B49/B$63*100</f>
        <v>4.2449045097095173</v>
      </c>
      <c r="D49" s="106">
        <v>13.825532061683599</v>
      </c>
      <c r="E49" s="318">
        <v>17.844999999999999</v>
      </c>
      <c r="F49" s="319">
        <f t="shared" ref="F49:F62" si="33">E49/E$63*100</f>
        <v>10.66041399085994</v>
      </c>
      <c r="G49" s="313">
        <v>9.8996460385386307</v>
      </c>
      <c r="H49" s="318">
        <v>40.750999999999998</v>
      </c>
      <c r="I49" s="319">
        <f t="shared" ref="I49:I62" si="34">H49/H$63*100</f>
        <v>10.916011722035604</v>
      </c>
      <c r="J49" s="313">
        <v>7.00226102379927</v>
      </c>
      <c r="K49" s="318">
        <v>14.917</v>
      </c>
      <c r="L49" s="319">
        <f t="shared" ref="L49:L62" si="35">K49/K$63*100</f>
        <v>16.62579969238314</v>
      </c>
      <c r="M49" s="313">
        <v>11.1384740791787</v>
      </c>
      <c r="N49" s="318">
        <v>7.1689999999999996</v>
      </c>
      <c r="O49" s="319">
        <f t="shared" ref="O49:O62" si="36">N49/N$63*100</f>
        <v>13.272239192816809</v>
      </c>
      <c r="P49" s="313">
        <v>15.6532570769809</v>
      </c>
      <c r="Q49" s="318">
        <v>43.542000000000002</v>
      </c>
      <c r="R49" s="319">
        <f t="shared" ref="R49:R62" si="37">Q49/Q$63*100</f>
        <v>23.516640202210056</v>
      </c>
      <c r="S49" s="313">
        <v>6.8538653698365604</v>
      </c>
      <c r="T49" s="318">
        <v>3.8559999999999999</v>
      </c>
      <c r="U49" s="319">
        <f t="shared" ref="U49:U62" si="38">T49/T$63*100</f>
        <v>14.310101684851182</v>
      </c>
      <c r="V49" s="313">
        <v>20.3131318324969</v>
      </c>
      <c r="W49" s="329">
        <v>138.13</v>
      </c>
      <c r="X49" s="319">
        <f t="shared" ref="X49:X62" si="39">W49/W$63*100</f>
        <v>12.188052302829819</v>
      </c>
      <c r="Y49" s="334">
        <v>4.1292515156955298</v>
      </c>
      <c r="Z49" s="110"/>
      <c r="AA49" s="344" t="s">
        <v>208</v>
      </c>
      <c r="AB49" s="318">
        <v>9.8949999999999996</v>
      </c>
      <c r="AC49" s="319">
        <f t="shared" ref="AC49:AC62" si="40">AB49/AB$63*100</f>
        <v>4.5700377334090767</v>
      </c>
      <c r="AD49" s="106">
        <v>13.9549053588644</v>
      </c>
      <c r="AE49" s="318">
        <v>17.689</v>
      </c>
      <c r="AF49" s="319">
        <f t="shared" ref="AF49:AF62" si="41">AE49/AE$63*100</f>
        <v>11.176753061301859</v>
      </c>
      <c r="AG49" s="313">
        <v>9.9524873911931699</v>
      </c>
      <c r="AH49" s="318">
        <v>39.972000000000001</v>
      </c>
      <c r="AI49" s="319">
        <f t="shared" ref="AI49:AI62" si="42">AH49/AH$63*100</f>
        <v>11.123819701283196</v>
      </c>
      <c r="AJ49" s="313">
        <v>7.0301703417172101</v>
      </c>
      <c r="AK49" s="318">
        <v>14.760999999999999</v>
      </c>
      <c r="AL49" s="319">
        <f t="shared" ref="AL49:AL62" si="43">AK49/AK$63*100</f>
        <v>17.586646491844686</v>
      </c>
      <c r="AM49" s="313">
        <v>11.1815649100459</v>
      </c>
      <c r="AN49" s="318">
        <v>6.7729999999999997</v>
      </c>
      <c r="AO49" s="319">
        <f t="shared" ref="AO49:AO62" si="44">AN49/AN$63*100</f>
        <v>13.801043279810903</v>
      </c>
      <c r="AP49" s="313">
        <v>16.131689614138299</v>
      </c>
      <c r="AQ49" s="318">
        <v>42.917999999999999</v>
      </c>
      <c r="AR49" s="319">
        <f t="shared" ref="AR49:AR62" si="45">AQ49/AQ$63*100</f>
        <v>23.724054061524001</v>
      </c>
      <c r="AS49" s="313">
        <v>6.8817044817111102</v>
      </c>
      <c r="AT49" s="318">
        <v>3.8559999999999999</v>
      </c>
      <c r="AU49" s="319">
        <f t="shared" ref="AU49:AU62" si="46">AT49/AT$63*100</f>
        <v>16.22827322082404</v>
      </c>
      <c r="AV49" s="313">
        <v>20.3131318324969</v>
      </c>
      <c r="AW49" s="329">
        <v>135.863</v>
      </c>
      <c r="AX49" s="319">
        <f t="shared" ref="AX49:AX62" si="47">AW49/AW$63*100</f>
        <v>12.67618774823964</v>
      </c>
      <c r="AY49" s="334">
        <v>4.17433372228402</v>
      </c>
    </row>
    <row r="50" spans="1:51" ht="21.75" customHeight="1">
      <c r="A50" s="344" t="s">
        <v>209</v>
      </c>
      <c r="B50" s="318">
        <v>10.175000000000001</v>
      </c>
      <c r="C50" s="319">
        <f t="shared" si="32"/>
        <v>4.2972742400054065</v>
      </c>
      <c r="D50" s="106">
        <v>12.4206043463771</v>
      </c>
      <c r="E50" s="318">
        <v>16.010999999999999</v>
      </c>
      <c r="F50" s="319">
        <f t="shared" si="33"/>
        <v>9.5648018160638006</v>
      </c>
      <c r="G50" s="313">
        <v>10.421715504753699</v>
      </c>
      <c r="H50" s="318">
        <v>50.575000000000003</v>
      </c>
      <c r="I50" s="319">
        <f t="shared" si="34"/>
        <v>13.547576570929564</v>
      </c>
      <c r="J50" s="313">
        <v>6.3922212016895399</v>
      </c>
      <c r="K50" s="318">
        <v>9.9429999999999996</v>
      </c>
      <c r="L50" s="319">
        <f t="shared" si="35"/>
        <v>11.082008871848599</v>
      </c>
      <c r="M50" s="313">
        <v>13.5162124200669</v>
      </c>
      <c r="N50" s="318">
        <v>3.6779999999999999</v>
      </c>
      <c r="O50" s="319">
        <f t="shared" si="36"/>
        <v>6.8092196612052209</v>
      </c>
      <c r="P50" s="313">
        <v>20.819110682131001</v>
      </c>
      <c r="Q50" s="318">
        <v>31.228999999999999</v>
      </c>
      <c r="R50" s="319">
        <f t="shared" si="37"/>
        <v>16.86650031865366</v>
      </c>
      <c r="S50" s="313">
        <v>8.0131280928673103</v>
      </c>
      <c r="T50" s="318">
        <v>5.226</v>
      </c>
      <c r="U50" s="319">
        <f t="shared" si="38"/>
        <v>19.394344244043641</v>
      </c>
      <c r="V50" s="313">
        <v>17.036395097077101</v>
      </c>
      <c r="W50" s="329">
        <v>126.83499999999999</v>
      </c>
      <c r="X50" s="319">
        <f t="shared" si="39"/>
        <v>11.191425568880184</v>
      </c>
      <c r="Y50" s="334">
        <v>4.2092384824292104</v>
      </c>
      <c r="Z50" s="110"/>
      <c r="AA50" s="344" t="s">
        <v>209</v>
      </c>
      <c r="AB50" s="318">
        <v>9.8960000000000008</v>
      </c>
      <c r="AC50" s="319">
        <f t="shared" si="40"/>
        <v>4.5704995866413567</v>
      </c>
      <c r="AD50" s="106">
        <v>12.712001751653901</v>
      </c>
      <c r="AE50" s="318">
        <v>15.542999999999999</v>
      </c>
      <c r="AF50" s="319">
        <f t="shared" si="41"/>
        <v>9.820808006773408</v>
      </c>
      <c r="AG50" s="313">
        <v>10.637159132378899</v>
      </c>
      <c r="AH50" s="318">
        <v>49.328000000000003</v>
      </c>
      <c r="AI50" s="319">
        <f t="shared" si="42"/>
        <v>13.727503708218192</v>
      </c>
      <c r="AJ50" s="313">
        <v>6.50131032101761</v>
      </c>
      <c r="AK50" s="318">
        <v>9.4749999999999996</v>
      </c>
      <c r="AL50" s="319">
        <f t="shared" si="43"/>
        <v>11.288766039579187</v>
      </c>
      <c r="AM50" s="313">
        <v>13.747902040688199</v>
      </c>
      <c r="AN50" s="318">
        <v>3.5219999999999998</v>
      </c>
      <c r="AO50" s="319">
        <f t="shared" si="44"/>
        <v>7.1766240117368971</v>
      </c>
      <c r="AP50" s="313">
        <v>21.2839840361748</v>
      </c>
      <c r="AQ50" s="318">
        <v>30.216000000000001</v>
      </c>
      <c r="AR50" s="319">
        <f t="shared" si="45"/>
        <v>16.70268925679224</v>
      </c>
      <c r="AS50" s="313">
        <v>8.2057494902899908</v>
      </c>
      <c r="AT50" s="318">
        <v>5.07</v>
      </c>
      <c r="AU50" s="319">
        <f t="shared" si="46"/>
        <v>21.337485796052359</v>
      </c>
      <c r="AV50" s="313">
        <v>17.286916535297401</v>
      </c>
      <c r="AW50" s="329">
        <v>123.048</v>
      </c>
      <c r="AX50" s="319">
        <f t="shared" si="47"/>
        <v>11.480532227651318</v>
      </c>
      <c r="AY50" s="334">
        <v>4.2815082620484199</v>
      </c>
    </row>
    <row r="51" spans="1:51" ht="21.75" customHeight="1">
      <c r="A51" s="344" t="s">
        <v>210</v>
      </c>
      <c r="B51" s="318">
        <v>16.027000000000001</v>
      </c>
      <c r="C51" s="319">
        <f t="shared" si="32"/>
        <v>6.7687876407436507</v>
      </c>
      <c r="D51" s="106">
        <v>15.766093190932001</v>
      </c>
      <c r="E51" s="318">
        <v>16.798999999999999</v>
      </c>
      <c r="F51" s="319">
        <f t="shared" si="33"/>
        <v>10.035544669793003</v>
      </c>
      <c r="G51" s="313">
        <v>10.2610869834438</v>
      </c>
      <c r="H51" s="318">
        <v>34.462000000000003</v>
      </c>
      <c r="I51" s="319">
        <f t="shared" si="34"/>
        <v>9.2313709102792831</v>
      </c>
      <c r="J51" s="313">
        <v>7.7377917424497804</v>
      </c>
      <c r="K51" s="318">
        <v>3.4590000000000001</v>
      </c>
      <c r="L51" s="319">
        <f t="shared" si="35"/>
        <v>3.8552417467287845</v>
      </c>
      <c r="M51" s="313">
        <v>20.851308528495601</v>
      </c>
      <c r="N51" s="318">
        <v>4.4660000000000002</v>
      </c>
      <c r="O51" s="319">
        <f t="shared" si="36"/>
        <v>8.2680736832361372</v>
      </c>
      <c r="P51" s="313">
        <v>18.871839641526702</v>
      </c>
      <c r="Q51" s="318">
        <v>27.99</v>
      </c>
      <c r="R51" s="319">
        <f t="shared" si="37"/>
        <v>15.117145727340484</v>
      </c>
      <c r="S51" s="313">
        <v>7.8128963329620804</v>
      </c>
      <c r="T51" s="318">
        <v>3.4729999999999999</v>
      </c>
      <c r="U51" s="319">
        <f t="shared" si="38"/>
        <v>12.888740443850663</v>
      </c>
      <c r="V51" s="313">
        <v>20.798563483298398</v>
      </c>
      <c r="W51" s="329">
        <v>106.67700000000001</v>
      </c>
      <c r="X51" s="319">
        <f t="shared" si="39"/>
        <v>9.4127622928326709</v>
      </c>
      <c r="Y51" s="334">
        <v>4.68586324219517</v>
      </c>
      <c r="Z51" s="110"/>
      <c r="AA51" s="344" t="s">
        <v>210</v>
      </c>
      <c r="AB51" s="318">
        <v>14.624000000000001</v>
      </c>
      <c r="AC51" s="319">
        <f t="shared" si="40"/>
        <v>6.7541416688604698</v>
      </c>
      <c r="AD51" s="106">
        <v>16.604387392142399</v>
      </c>
      <c r="AE51" s="318">
        <v>16.378</v>
      </c>
      <c r="AF51" s="319">
        <f t="shared" si="41"/>
        <v>10.348400793600648</v>
      </c>
      <c r="AG51" s="313">
        <v>10.409652051013699</v>
      </c>
      <c r="AH51" s="318">
        <v>33.618000000000002</v>
      </c>
      <c r="AI51" s="319">
        <f t="shared" si="42"/>
        <v>9.3555631621569724</v>
      </c>
      <c r="AJ51" s="313">
        <v>7.85595884512633</v>
      </c>
      <c r="AK51" s="318">
        <v>3.4590000000000001</v>
      </c>
      <c r="AL51" s="319">
        <f t="shared" si="43"/>
        <v>4.1211442460057421</v>
      </c>
      <c r="AM51" s="313">
        <v>20.851308528495601</v>
      </c>
      <c r="AN51" s="318">
        <v>4.133</v>
      </c>
      <c r="AO51" s="319">
        <f t="shared" si="44"/>
        <v>8.4216317548292441</v>
      </c>
      <c r="AP51" s="313">
        <v>18.725032663751598</v>
      </c>
      <c r="AQ51" s="318">
        <v>27.206</v>
      </c>
      <c r="AR51" s="319">
        <f t="shared" si="45"/>
        <v>15.038832536414141</v>
      </c>
      <c r="AS51" s="313">
        <v>7.9854123730538102</v>
      </c>
      <c r="AT51" s="318">
        <v>3.4729999999999999</v>
      </c>
      <c r="AU51" s="319">
        <f t="shared" si="46"/>
        <v>14.616388199149869</v>
      </c>
      <c r="AV51" s="313">
        <v>20.798563483298398</v>
      </c>
      <c r="AW51" s="329">
        <v>102.893</v>
      </c>
      <c r="AX51" s="319">
        <f t="shared" si="47"/>
        <v>9.6000455310100694</v>
      </c>
      <c r="AY51" s="334">
        <v>4.8214318520723101</v>
      </c>
    </row>
    <row r="52" spans="1:51" ht="21.75" customHeight="1">
      <c r="A52" s="344" t="s">
        <v>211</v>
      </c>
      <c r="B52" s="318">
        <v>20.027999999999999</v>
      </c>
      <c r="C52" s="319">
        <f t="shared" si="32"/>
        <v>8.458556115855357</v>
      </c>
      <c r="D52" s="106">
        <v>10.957889224915199</v>
      </c>
      <c r="E52" s="318">
        <v>26.167999999999999</v>
      </c>
      <c r="F52" s="319">
        <f t="shared" si="33"/>
        <v>15.632486036022581</v>
      </c>
      <c r="G52" s="313">
        <v>8.1201036679660792</v>
      </c>
      <c r="H52" s="318">
        <v>38.923999999999999</v>
      </c>
      <c r="I52" s="319">
        <f t="shared" si="34"/>
        <v>10.426611378089222</v>
      </c>
      <c r="J52" s="313">
        <v>6.8445785924164602</v>
      </c>
      <c r="K52" s="318">
        <v>4.8319999999999999</v>
      </c>
      <c r="L52" s="319">
        <f t="shared" si="35"/>
        <v>5.385524174672879</v>
      </c>
      <c r="M52" s="313">
        <v>20.5067192742295</v>
      </c>
      <c r="N52" s="318">
        <v>5.8819999999999997</v>
      </c>
      <c r="O52" s="319">
        <f t="shared" si="36"/>
        <v>10.889567712672404</v>
      </c>
      <c r="P52" s="313">
        <v>16.652083257853398</v>
      </c>
      <c r="Q52" s="318">
        <v>15.557</v>
      </c>
      <c r="R52" s="319">
        <f t="shared" si="37"/>
        <v>8.40219492962615</v>
      </c>
      <c r="S52" s="313">
        <v>10.546522431112599</v>
      </c>
      <c r="T52" s="318">
        <v>1.5589999999999999</v>
      </c>
      <c r="U52" s="319">
        <f t="shared" si="38"/>
        <v>5.7856453648036803</v>
      </c>
      <c r="V52" s="313">
        <v>31.612146918922999</v>
      </c>
      <c r="W52" s="329">
        <v>112.95</v>
      </c>
      <c r="X52" s="319">
        <f t="shared" si="39"/>
        <v>9.9662673394963299</v>
      </c>
      <c r="Y52" s="334">
        <v>4.3257908284328597</v>
      </c>
      <c r="Z52" s="110"/>
      <c r="AA52" s="344" t="s">
        <v>211</v>
      </c>
      <c r="AB52" s="318">
        <v>18.742000000000001</v>
      </c>
      <c r="AC52" s="319">
        <f t="shared" si="40"/>
        <v>8.6560532793888747</v>
      </c>
      <c r="AD52" s="106">
        <v>11.2870033160132</v>
      </c>
      <c r="AE52" s="318">
        <v>24.896000000000001</v>
      </c>
      <c r="AF52" s="319">
        <f t="shared" si="41"/>
        <v>15.730479066887392</v>
      </c>
      <c r="AG52" s="313">
        <v>8.3302543046157993</v>
      </c>
      <c r="AH52" s="318">
        <v>37.927</v>
      </c>
      <c r="AI52" s="319">
        <f t="shared" si="42"/>
        <v>10.554716046496743</v>
      </c>
      <c r="AJ52" s="313">
        <v>6.9107699589510396</v>
      </c>
      <c r="AK52" s="318">
        <v>4.3650000000000002</v>
      </c>
      <c r="AL52" s="319">
        <f t="shared" si="43"/>
        <v>5.2005766504235513</v>
      </c>
      <c r="AM52" s="313">
        <v>21.7004737178613</v>
      </c>
      <c r="AN52" s="318">
        <v>5.57</v>
      </c>
      <c r="AO52" s="319">
        <f t="shared" si="44"/>
        <v>11.349743255359035</v>
      </c>
      <c r="AP52" s="313">
        <v>17.585700274883202</v>
      </c>
      <c r="AQ52" s="318">
        <v>14.977</v>
      </c>
      <c r="AR52" s="319">
        <f t="shared" si="45"/>
        <v>8.2789309305989338</v>
      </c>
      <c r="AS52" s="313">
        <v>10.778217673160199</v>
      </c>
      <c r="AT52" s="318">
        <v>1.5589999999999999</v>
      </c>
      <c r="AU52" s="319">
        <f t="shared" si="46"/>
        <v>6.5611716678590959</v>
      </c>
      <c r="AV52" s="313">
        <v>31.612146918922999</v>
      </c>
      <c r="AW52" s="329">
        <v>108.03700000000001</v>
      </c>
      <c r="AX52" s="319">
        <f t="shared" si="47"/>
        <v>10.079987161747979</v>
      </c>
      <c r="AY52" s="334">
        <v>4.4536079574965397</v>
      </c>
    </row>
    <row r="53" spans="1:51" ht="21.75" customHeight="1">
      <c r="A53" s="344" t="s">
        <v>212</v>
      </c>
      <c r="B53" s="318">
        <v>26.094999999999999</v>
      </c>
      <c r="C53" s="319">
        <f t="shared" si="32"/>
        <v>11.02087187154212</v>
      </c>
      <c r="D53" s="106">
        <v>9.1472238117490594</v>
      </c>
      <c r="E53" s="318">
        <v>19.548999999999999</v>
      </c>
      <c r="F53" s="319">
        <f t="shared" si="33"/>
        <v>11.678365542578929</v>
      </c>
      <c r="G53" s="313">
        <v>9.3121021086547699</v>
      </c>
      <c r="H53" s="318">
        <v>54.603999999999999</v>
      </c>
      <c r="I53" s="319">
        <f t="shared" si="34"/>
        <v>14.626828889353197</v>
      </c>
      <c r="J53" s="313">
        <v>6.0170570443386104</v>
      </c>
      <c r="K53" s="318">
        <v>8.4629999999999992</v>
      </c>
      <c r="L53" s="319">
        <f t="shared" si="35"/>
        <v>9.4324691825862104</v>
      </c>
      <c r="M53" s="313">
        <v>13.903980466328999</v>
      </c>
      <c r="N53" s="318">
        <v>7.516</v>
      </c>
      <c r="O53" s="319">
        <f t="shared" si="36"/>
        <v>13.914653337036009</v>
      </c>
      <c r="P53" s="313">
        <v>15.706475912114101</v>
      </c>
      <c r="Q53" s="318">
        <v>11.545999999999999</v>
      </c>
      <c r="R53" s="319">
        <f t="shared" si="37"/>
        <v>6.2358901238968638</v>
      </c>
      <c r="S53" s="313">
        <v>12.252629134678299</v>
      </c>
      <c r="T53" s="318">
        <v>1.681</v>
      </c>
      <c r="U53" s="319">
        <f t="shared" si="38"/>
        <v>6.2384027313887032</v>
      </c>
      <c r="V53" s="313">
        <v>32.893592923288097</v>
      </c>
      <c r="W53" s="329">
        <v>129.45500000000001</v>
      </c>
      <c r="X53" s="319">
        <f t="shared" si="39"/>
        <v>11.422604147273107</v>
      </c>
      <c r="Y53" s="334">
        <v>3.9538892182264598</v>
      </c>
      <c r="Z53" s="110"/>
      <c r="AA53" s="344" t="s">
        <v>212</v>
      </c>
      <c r="AB53" s="318">
        <v>25.123999999999999</v>
      </c>
      <c r="AC53" s="319">
        <f t="shared" si="40"/>
        <v>11.603600607798853</v>
      </c>
      <c r="AD53" s="106">
        <v>9.2185586307032992</v>
      </c>
      <c r="AE53" s="318">
        <v>18.146000000000001</v>
      </c>
      <c r="AF53" s="319">
        <f t="shared" si="41"/>
        <v>11.465507436846829</v>
      </c>
      <c r="AG53" s="313">
        <v>9.7323351560650302</v>
      </c>
      <c r="AH53" s="318">
        <v>52.588000000000001</v>
      </c>
      <c r="AI53" s="319">
        <f t="shared" si="42"/>
        <v>14.634730072327647</v>
      </c>
      <c r="AJ53" s="313">
        <v>6.0966321215791499</v>
      </c>
      <c r="AK53" s="318">
        <v>7.9429999999999996</v>
      </c>
      <c r="AL53" s="319">
        <f t="shared" si="43"/>
        <v>9.4635006493274396</v>
      </c>
      <c r="AM53" s="313">
        <v>14.3210128438753</v>
      </c>
      <c r="AN53" s="318">
        <v>6.34</v>
      </c>
      <c r="AO53" s="319">
        <f t="shared" si="44"/>
        <v>12.918738283478687</v>
      </c>
      <c r="AP53" s="313">
        <v>17.3881291510409</v>
      </c>
      <c r="AQ53" s="318">
        <v>11.079000000000001</v>
      </c>
      <c r="AR53" s="319">
        <f t="shared" si="45"/>
        <v>6.1242088388933418</v>
      </c>
      <c r="AS53" s="313">
        <v>12.2958674929663</v>
      </c>
      <c r="AT53" s="318">
        <v>1.369</v>
      </c>
      <c r="AU53" s="319">
        <f t="shared" si="46"/>
        <v>5.7615420226421454</v>
      </c>
      <c r="AV53" s="313">
        <v>33.368230009218699</v>
      </c>
      <c r="AW53" s="329">
        <v>122.589</v>
      </c>
      <c r="AX53" s="319">
        <f t="shared" si="47"/>
        <v>11.437706953835473</v>
      </c>
      <c r="AY53" s="334">
        <v>4.0534674935328701</v>
      </c>
    </row>
    <row r="54" spans="1:51" ht="21.75" customHeight="1">
      <c r="A54" s="344" t="s">
        <v>213</v>
      </c>
      <c r="B54" s="318">
        <v>29.734999999999999</v>
      </c>
      <c r="C54" s="319">
        <f t="shared" si="32"/>
        <v>12.558176857647249</v>
      </c>
      <c r="D54" s="106">
        <v>7.9718239965761901</v>
      </c>
      <c r="E54" s="318">
        <v>17.030999999999999</v>
      </c>
      <c r="F54" s="319">
        <f t="shared" si="33"/>
        <v>10.174139012515306</v>
      </c>
      <c r="G54" s="313">
        <v>9.4034897018658992</v>
      </c>
      <c r="H54" s="318">
        <v>53.968000000000004</v>
      </c>
      <c r="I54" s="319">
        <f t="shared" si="34"/>
        <v>14.456462923972849</v>
      </c>
      <c r="J54" s="313">
        <v>6.0431353489150297</v>
      </c>
      <c r="K54" s="318">
        <v>11.413</v>
      </c>
      <c r="L54" s="319">
        <f t="shared" si="35"/>
        <v>12.720403022670027</v>
      </c>
      <c r="M54" s="313">
        <v>12.8261052217835</v>
      </c>
      <c r="N54" s="318">
        <v>5.87</v>
      </c>
      <c r="O54" s="319">
        <f t="shared" si="36"/>
        <v>10.867351661575489</v>
      </c>
      <c r="P54" s="313">
        <v>18.6786968170642</v>
      </c>
      <c r="Q54" s="318">
        <v>4.2229999999999999</v>
      </c>
      <c r="R54" s="319">
        <f t="shared" si="37"/>
        <v>2.2808040874083195</v>
      </c>
      <c r="S54" s="313">
        <v>19.7380899012404</v>
      </c>
      <c r="T54" s="318">
        <v>1.5589999999999999</v>
      </c>
      <c r="U54" s="319">
        <f t="shared" si="38"/>
        <v>5.7856453648036803</v>
      </c>
      <c r="V54" s="313">
        <v>34.610855629242799</v>
      </c>
      <c r="W54" s="329">
        <v>123.79900000000001</v>
      </c>
      <c r="X54" s="319">
        <f t="shared" si="39"/>
        <v>10.923540773459992</v>
      </c>
      <c r="Y54" s="334">
        <v>4.0824855117416901</v>
      </c>
      <c r="Z54" s="110"/>
      <c r="AA54" s="344" t="s">
        <v>213</v>
      </c>
      <c r="AB54" s="318">
        <v>28.501999999999999</v>
      </c>
      <c r="AC54" s="319">
        <f t="shared" si="40"/>
        <v>13.163740826440174</v>
      </c>
      <c r="AD54" s="106">
        <v>8.1445668553669801</v>
      </c>
      <c r="AE54" s="318">
        <v>16.315000000000001</v>
      </c>
      <c r="AF54" s="319">
        <f t="shared" si="41"/>
        <v>10.30859439172027</v>
      </c>
      <c r="AG54" s="313">
        <v>9.5908290650994807</v>
      </c>
      <c r="AH54" s="318">
        <v>51.31</v>
      </c>
      <c r="AI54" s="319">
        <f t="shared" si="42"/>
        <v>14.279075074373083</v>
      </c>
      <c r="AJ54" s="313">
        <v>6.1944618739607602</v>
      </c>
      <c r="AK54" s="318">
        <v>9.6989999999999998</v>
      </c>
      <c r="AL54" s="319">
        <f t="shared" si="43"/>
        <v>11.555645574446283</v>
      </c>
      <c r="AM54" s="313">
        <v>13.9965920621172</v>
      </c>
      <c r="AN54" s="318">
        <v>4.9340000000000002</v>
      </c>
      <c r="AO54" s="319">
        <f t="shared" si="44"/>
        <v>10.053794115249817</v>
      </c>
      <c r="AP54" s="313">
        <v>18.3158110722826</v>
      </c>
      <c r="AQ54" s="318">
        <v>3.911</v>
      </c>
      <c r="AR54" s="319">
        <f t="shared" si="45"/>
        <v>2.1619081838534036</v>
      </c>
      <c r="AS54" s="313">
        <v>19.764320852101299</v>
      </c>
      <c r="AT54" s="318">
        <v>1.2470000000000001</v>
      </c>
      <c r="AU54" s="319">
        <f t="shared" si="46"/>
        <v>5.2480956188712602</v>
      </c>
      <c r="AV54" s="313">
        <v>39.511005792831298</v>
      </c>
      <c r="AW54" s="329">
        <v>115.91800000000001</v>
      </c>
      <c r="AX54" s="319">
        <f t="shared" si="47"/>
        <v>10.815294314128515</v>
      </c>
      <c r="AY54" s="334">
        <v>4.1618056372019296</v>
      </c>
    </row>
    <row r="55" spans="1:51" ht="21.75" customHeight="1">
      <c r="A55" s="344" t="s">
        <v>214</v>
      </c>
      <c r="B55" s="318">
        <v>39.369</v>
      </c>
      <c r="C55" s="319">
        <f t="shared" si="32"/>
        <v>16.626967032410107</v>
      </c>
      <c r="D55" s="106">
        <v>7.3965748852987803</v>
      </c>
      <c r="E55" s="318">
        <v>15.596</v>
      </c>
      <c r="F55" s="319">
        <f t="shared" si="33"/>
        <v>9.3168852116251983</v>
      </c>
      <c r="G55" s="313">
        <v>10.0323189009827</v>
      </c>
      <c r="H55" s="318">
        <v>29.434999999999999</v>
      </c>
      <c r="I55" s="319">
        <f t="shared" si="34"/>
        <v>7.8847833191361687</v>
      </c>
      <c r="J55" s="313">
        <v>7.6029531678967297</v>
      </c>
      <c r="K55" s="318">
        <v>4.9550000000000001</v>
      </c>
      <c r="L55" s="319">
        <f t="shared" si="35"/>
        <v>5.5226142974967125</v>
      </c>
      <c r="M55" s="313">
        <v>18.9912871509549</v>
      </c>
      <c r="N55" s="318">
        <v>3.903</v>
      </c>
      <c r="O55" s="319">
        <f t="shared" si="36"/>
        <v>7.2257706192724243</v>
      </c>
      <c r="P55" s="313">
        <v>19.522374795051899</v>
      </c>
      <c r="Q55" s="318">
        <v>0.182</v>
      </c>
      <c r="R55" s="319">
        <f t="shared" si="37"/>
        <v>9.8296553139548701E-2</v>
      </c>
      <c r="S55" s="313">
        <v>86.850643019155399</v>
      </c>
      <c r="T55" s="318">
        <v>1.7150000000000001</v>
      </c>
      <c r="U55" s="319">
        <f t="shared" si="38"/>
        <v>6.3645810138796115</v>
      </c>
      <c r="V55" s="313">
        <v>30.144798552968599</v>
      </c>
      <c r="W55" s="329">
        <v>95.153999999999996</v>
      </c>
      <c r="X55" s="319">
        <f t="shared" si="39"/>
        <v>8.3960177283969344</v>
      </c>
      <c r="Y55" s="334">
        <v>4.5991410040456202</v>
      </c>
      <c r="Z55" s="110"/>
      <c r="AA55" s="344" t="s">
        <v>214</v>
      </c>
      <c r="AB55" s="318">
        <v>36.027000000000001</v>
      </c>
      <c r="AC55" s="319">
        <f t="shared" si="40"/>
        <v>16.639186399346016</v>
      </c>
      <c r="AD55" s="106">
        <v>7.4902528086842999</v>
      </c>
      <c r="AE55" s="318">
        <v>13.881</v>
      </c>
      <c r="AF55" s="319">
        <f t="shared" si="41"/>
        <v>8.7706772143100871</v>
      </c>
      <c r="AG55" s="313">
        <v>10.728938657158601</v>
      </c>
      <c r="AH55" s="318">
        <v>27.251999999999999</v>
      </c>
      <c r="AI55" s="319">
        <f t="shared" si="42"/>
        <v>7.5839671394818788</v>
      </c>
      <c r="AJ55" s="313">
        <v>7.7851475808463704</v>
      </c>
      <c r="AK55" s="318">
        <v>4.3310000000000004</v>
      </c>
      <c r="AL55" s="319">
        <f t="shared" si="43"/>
        <v>5.160068149595511</v>
      </c>
      <c r="AM55" s="313">
        <v>20.507221974833001</v>
      </c>
      <c r="AN55" s="318">
        <v>3.4350000000000001</v>
      </c>
      <c r="AO55" s="319">
        <f t="shared" si="44"/>
        <v>6.9993479501181843</v>
      </c>
      <c r="AP55" s="313">
        <v>20.834444300920701</v>
      </c>
      <c r="AQ55" s="318">
        <v>0.182</v>
      </c>
      <c r="AR55" s="319">
        <f t="shared" si="45"/>
        <v>0.10060529006937344</v>
      </c>
      <c r="AS55" s="313">
        <v>86.850643019155399</v>
      </c>
      <c r="AT55" s="318">
        <v>1.2470000000000001</v>
      </c>
      <c r="AU55" s="319">
        <f t="shared" si="46"/>
        <v>5.2480956188712602</v>
      </c>
      <c r="AV55" s="313">
        <v>35.351982118700903</v>
      </c>
      <c r="AW55" s="329">
        <v>86.355999999999995</v>
      </c>
      <c r="AX55" s="319">
        <f t="shared" si="47"/>
        <v>8.0571227573878268</v>
      </c>
      <c r="AY55" s="334">
        <v>4.6270234131886303</v>
      </c>
    </row>
    <row r="56" spans="1:51" ht="21.75" customHeight="1">
      <c r="A56" s="344" t="s">
        <v>215</v>
      </c>
      <c r="B56" s="318">
        <v>26.573</v>
      </c>
      <c r="C56" s="319">
        <f t="shared" si="32"/>
        <v>11.22274873510208</v>
      </c>
      <c r="D56" s="106">
        <v>8.90686561257459</v>
      </c>
      <c r="E56" s="318">
        <v>11.093999999999999</v>
      </c>
      <c r="F56" s="319">
        <f t="shared" si="33"/>
        <v>6.6274380955225656</v>
      </c>
      <c r="G56" s="313">
        <v>13.363355798314</v>
      </c>
      <c r="H56" s="318">
        <v>10.106</v>
      </c>
      <c r="I56" s="319">
        <f t="shared" si="34"/>
        <v>2.7071044750531721</v>
      </c>
      <c r="J56" s="313">
        <v>14.001228127846201</v>
      </c>
      <c r="K56" s="318">
        <v>2.1970000000000001</v>
      </c>
      <c r="L56" s="319">
        <f t="shared" si="35"/>
        <v>2.4486747954793699</v>
      </c>
      <c r="M56" s="313">
        <v>26.800350518510299</v>
      </c>
      <c r="N56" s="318">
        <v>2.8780000000000001</v>
      </c>
      <c r="O56" s="319">
        <f t="shared" si="36"/>
        <v>5.3281495880773866</v>
      </c>
      <c r="P56" s="313">
        <v>23.088484382043699</v>
      </c>
      <c r="Q56" s="318">
        <v>0</v>
      </c>
      <c r="R56" s="319">
        <f t="shared" si="37"/>
        <v>0</v>
      </c>
      <c r="S56" s="313"/>
      <c r="T56" s="318">
        <v>0.93500000000000005</v>
      </c>
      <c r="U56" s="319">
        <f t="shared" si="38"/>
        <v>3.4699027684999626</v>
      </c>
      <c r="V56" s="313">
        <v>40.816237390057999</v>
      </c>
      <c r="W56" s="329">
        <v>53.783000000000001</v>
      </c>
      <c r="X56" s="319">
        <f t="shared" si="39"/>
        <v>4.7456020922543702</v>
      </c>
      <c r="Y56" s="334">
        <v>6.3937204887860899</v>
      </c>
      <c r="Z56" s="110"/>
      <c r="AA56" s="344" t="s">
        <v>215</v>
      </c>
      <c r="AB56" s="318">
        <v>24.702000000000002</v>
      </c>
      <c r="AC56" s="319">
        <f t="shared" si="40"/>
        <v>11.408698543776758</v>
      </c>
      <c r="AD56" s="106">
        <v>8.8724573845599295</v>
      </c>
      <c r="AE56" s="318">
        <v>10.115</v>
      </c>
      <c r="AF56" s="319">
        <f t="shared" si="41"/>
        <v>6.391138968571898</v>
      </c>
      <c r="AG56" s="313">
        <v>13.971759487465199</v>
      </c>
      <c r="AH56" s="318">
        <v>9.2370000000000001</v>
      </c>
      <c r="AI56" s="319">
        <f t="shared" si="42"/>
        <v>2.570567461742042</v>
      </c>
      <c r="AJ56" s="313">
        <v>14.518894978793901</v>
      </c>
      <c r="AK56" s="318">
        <v>1.573</v>
      </c>
      <c r="AL56" s="319">
        <f t="shared" si="43"/>
        <v>1.8741138765443865</v>
      </c>
      <c r="AM56" s="313">
        <v>31.745399857150201</v>
      </c>
      <c r="AN56" s="318">
        <v>2.1819999999999999</v>
      </c>
      <c r="AO56" s="319">
        <f t="shared" si="44"/>
        <v>4.4461651316325703</v>
      </c>
      <c r="AP56" s="313">
        <v>26.696328764039801</v>
      </c>
      <c r="AQ56" s="318">
        <v>0</v>
      </c>
      <c r="AR56" s="319">
        <f t="shared" si="45"/>
        <v>0</v>
      </c>
      <c r="AS56" s="313"/>
      <c r="AT56" s="318">
        <v>0.624</v>
      </c>
      <c r="AU56" s="319">
        <f t="shared" si="46"/>
        <v>2.6261520979756745</v>
      </c>
      <c r="AV56" s="313">
        <v>49.996953734989802</v>
      </c>
      <c r="AW56" s="329">
        <v>48.433999999999997</v>
      </c>
      <c r="AX56" s="319">
        <f t="shared" si="47"/>
        <v>4.5189527494478892</v>
      </c>
      <c r="AY56" s="334">
        <v>6.6326013986517998</v>
      </c>
    </row>
    <row r="57" spans="1:51" ht="21.75" customHeight="1">
      <c r="A57" s="344" t="s">
        <v>216</v>
      </c>
      <c r="B57" s="318">
        <v>21.071000000000002</v>
      </c>
      <c r="C57" s="319">
        <f t="shared" si="32"/>
        <v>8.8990531214893274</v>
      </c>
      <c r="D57" s="106">
        <v>10.118294963168101</v>
      </c>
      <c r="E57" s="318">
        <v>5.4870000000000001</v>
      </c>
      <c r="F57" s="319">
        <f t="shared" si="33"/>
        <v>3.2778756832641358</v>
      </c>
      <c r="G57" s="313">
        <v>16.043712813427501</v>
      </c>
      <c r="H57" s="318">
        <v>4.5650000000000004</v>
      </c>
      <c r="I57" s="319">
        <f t="shared" si="34"/>
        <v>1.2228311823290849</v>
      </c>
      <c r="J57" s="313">
        <v>19.859041281324199</v>
      </c>
      <c r="K57" s="318">
        <v>1.411</v>
      </c>
      <c r="L57" s="319">
        <f t="shared" si="35"/>
        <v>1.5726354740197501</v>
      </c>
      <c r="M57" s="313">
        <v>41.2051280562928</v>
      </c>
      <c r="N57" s="318">
        <v>0.93500000000000005</v>
      </c>
      <c r="O57" s="319">
        <f t="shared" si="36"/>
        <v>1.7310006479681572</v>
      </c>
      <c r="P57" s="313">
        <v>40.7905227224607</v>
      </c>
      <c r="Q57" s="318">
        <v>0.156</v>
      </c>
      <c r="R57" s="319">
        <f t="shared" si="37"/>
        <v>8.425418840532746E-2</v>
      </c>
      <c r="S57" s="313"/>
      <c r="T57" s="318">
        <v>1.5589999999999999</v>
      </c>
      <c r="U57" s="319">
        <f t="shared" si="38"/>
        <v>5.7856453648036803</v>
      </c>
      <c r="V57" s="313">
        <v>34.621013654840503</v>
      </c>
      <c r="W57" s="329">
        <v>35.185000000000002</v>
      </c>
      <c r="X57" s="319">
        <f t="shared" si="39"/>
        <v>3.104587130059127</v>
      </c>
      <c r="Y57" s="334">
        <v>7.7515119853162702</v>
      </c>
      <c r="Z57" s="110"/>
      <c r="AA57" s="344" t="s">
        <v>216</v>
      </c>
      <c r="AB57" s="318">
        <v>17.443000000000001</v>
      </c>
      <c r="AC57" s="319">
        <f t="shared" si="40"/>
        <v>8.0561059306573561</v>
      </c>
      <c r="AD57" s="106">
        <v>11.2829566266855</v>
      </c>
      <c r="AE57" s="318">
        <v>5.1760000000000002</v>
      </c>
      <c r="AF57" s="319">
        <f t="shared" si="41"/>
        <v>3.2704434306799945</v>
      </c>
      <c r="AG57" s="313">
        <v>17.270469687579599</v>
      </c>
      <c r="AH57" s="318">
        <v>4.0970000000000004</v>
      </c>
      <c r="AI57" s="319">
        <f t="shared" si="42"/>
        <v>1.1401553416430816</v>
      </c>
      <c r="AJ57" s="313">
        <v>20.431384385899399</v>
      </c>
      <c r="AK57" s="318">
        <v>1.1299999999999999</v>
      </c>
      <c r="AL57" s="319">
        <f t="shared" si="43"/>
        <v>1.3463119392849057</v>
      </c>
      <c r="AM57" s="313">
        <v>41.5246038514017</v>
      </c>
      <c r="AN57" s="318">
        <v>0.624</v>
      </c>
      <c r="AO57" s="319">
        <f t="shared" si="44"/>
        <v>1.27149726954112</v>
      </c>
      <c r="AP57" s="313">
        <v>50.000988203557398</v>
      </c>
      <c r="AQ57" s="318">
        <v>0.156</v>
      </c>
      <c r="AR57" s="319">
        <f t="shared" si="45"/>
        <v>8.6233105773748653E-2</v>
      </c>
      <c r="AS57" s="313"/>
      <c r="AT57" s="318">
        <v>1.403</v>
      </c>
      <c r="AU57" s="319">
        <f t="shared" si="46"/>
        <v>5.9046336433651785</v>
      </c>
      <c r="AV57" s="313">
        <v>36.835289029632698</v>
      </c>
      <c r="AW57" s="329">
        <v>30.027999999999999</v>
      </c>
      <c r="AX57" s="319">
        <f t="shared" si="47"/>
        <v>2.8016499393075369</v>
      </c>
      <c r="AY57" s="334">
        <v>8.4653023508623093</v>
      </c>
    </row>
    <row r="58" spans="1:51" ht="21.75" customHeight="1">
      <c r="A58" s="344" t="s">
        <v>217</v>
      </c>
      <c r="B58" s="318">
        <v>10.109</v>
      </c>
      <c r="C58" s="319">
        <f t="shared" si="32"/>
        <v>4.2694000287188842</v>
      </c>
      <c r="D58" s="106">
        <v>13.6416663951939</v>
      </c>
      <c r="E58" s="318">
        <v>3.7810000000000001</v>
      </c>
      <c r="F58" s="319">
        <f t="shared" si="33"/>
        <v>2.2587293527285763</v>
      </c>
      <c r="G58" s="313">
        <v>19.458656936873201</v>
      </c>
      <c r="H58" s="318">
        <v>2.8690000000000002</v>
      </c>
      <c r="I58" s="319">
        <f t="shared" si="34"/>
        <v>0.7685219413148181</v>
      </c>
      <c r="J58" s="313">
        <v>24.674504957935302</v>
      </c>
      <c r="K58" s="318">
        <v>0.624</v>
      </c>
      <c r="L58" s="319">
        <f t="shared" si="35"/>
        <v>0.69548159871603399</v>
      </c>
      <c r="M58" s="313">
        <v>50.022947780832801</v>
      </c>
      <c r="N58" s="318">
        <v>0</v>
      </c>
      <c r="O58" s="319">
        <f t="shared" si="36"/>
        <v>0</v>
      </c>
      <c r="P58" s="313"/>
      <c r="Q58" s="318">
        <v>0</v>
      </c>
      <c r="R58" s="319">
        <f t="shared" si="37"/>
        <v>0</v>
      </c>
      <c r="S58" s="313"/>
      <c r="T58" s="318">
        <v>1.5449999999999999</v>
      </c>
      <c r="U58" s="319">
        <f t="shared" si="38"/>
        <v>5.7336896014250716</v>
      </c>
      <c r="V58" s="313">
        <v>31.6276231641964</v>
      </c>
      <c r="W58" s="329">
        <v>18.927</v>
      </c>
      <c r="X58" s="319">
        <f t="shared" si="39"/>
        <v>1.6700446386422934</v>
      </c>
      <c r="Y58" s="334">
        <v>9.4629054889832798</v>
      </c>
      <c r="Z58" s="110"/>
      <c r="AA58" s="344" t="s">
        <v>217</v>
      </c>
      <c r="AB58" s="318">
        <v>8.907</v>
      </c>
      <c r="AC58" s="319">
        <f t="shared" si="40"/>
        <v>4.1137267399165891</v>
      </c>
      <c r="AD58" s="106">
        <v>14.9375562557324</v>
      </c>
      <c r="AE58" s="318">
        <v>3.625</v>
      </c>
      <c r="AF58" s="319">
        <f t="shared" si="41"/>
        <v>2.2904477272440071</v>
      </c>
      <c r="AG58" s="313">
        <v>19.842781192293099</v>
      </c>
      <c r="AH58" s="318">
        <v>2.044</v>
      </c>
      <c r="AI58" s="319">
        <f t="shared" si="42"/>
        <v>0.56882536449071486</v>
      </c>
      <c r="AJ58" s="313">
        <v>26.872583427563299</v>
      </c>
      <c r="AK58" s="318">
        <v>0.46800000000000003</v>
      </c>
      <c r="AL58" s="319">
        <f t="shared" si="43"/>
        <v>0.55758759963304061</v>
      </c>
      <c r="AM58" s="313">
        <v>57.760980969857201</v>
      </c>
      <c r="AN58" s="318">
        <v>0</v>
      </c>
      <c r="AO58" s="319">
        <f t="shared" si="44"/>
        <v>0</v>
      </c>
      <c r="AP58" s="313"/>
      <c r="AQ58" s="318">
        <v>0</v>
      </c>
      <c r="AR58" s="319">
        <f t="shared" si="45"/>
        <v>0</v>
      </c>
      <c r="AS58" s="313"/>
      <c r="AT58" s="318">
        <v>0.76600000000000001</v>
      </c>
      <c r="AU58" s="319">
        <f t="shared" si="46"/>
        <v>3.2237700433483436</v>
      </c>
      <c r="AV58" s="313">
        <v>44.742440748893401</v>
      </c>
      <c r="AW58" s="329">
        <v>15.81</v>
      </c>
      <c r="AX58" s="319">
        <f t="shared" si="47"/>
        <v>1.475092764767955</v>
      </c>
      <c r="AY58" s="334">
        <v>10.2161736931984</v>
      </c>
    </row>
    <row r="59" spans="1:51" ht="21.75" customHeight="1">
      <c r="A59" s="344" t="s">
        <v>218</v>
      </c>
      <c r="B59" s="318">
        <v>7.4660000000000002</v>
      </c>
      <c r="C59" s="319">
        <f t="shared" si="32"/>
        <v>3.1531645676540898</v>
      </c>
      <c r="D59" s="106">
        <v>15.8130422433132</v>
      </c>
      <c r="E59" s="318">
        <v>2.012</v>
      </c>
      <c r="F59" s="319">
        <f t="shared" si="33"/>
        <v>1.2019474894710116</v>
      </c>
      <c r="G59" s="313">
        <v>25.524549196993899</v>
      </c>
      <c r="H59" s="318">
        <v>0.156</v>
      </c>
      <c r="I59" s="319">
        <f t="shared" si="34"/>
        <v>4.1787878300840575E-2</v>
      </c>
      <c r="J59" s="313"/>
      <c r="K59" s="318">
        <v>0.46800000000000003</v>
      </c>
      <c r="L59" s="319">
        <f t="shared" si="35"/>
        <v>0.52161119903702557</v>
      </c>
      <c r="M59" s="313">
        <v>74.536863647133799</v>
      </c>
      <c r="N59" s="318">
        <v>3.9E-2</v>
      </c>
      <c r="O59" s="319">
        <f t="shared" si="36"/>
        <v>7.2202166064981949E-2</v>
      </c>
      <c r="P59" s="313">
        <v>99.960591261638399</v>
      </c>
      <c r="Q59" s="318">
        <v>0</v>
      </c>
      <c r="R59" s="319">
        <f t="shared" si="37"/>
        <v>0</v>
      </c>
      <c r="S59" s="313"/>
      <c r="T59" s="318">
        <v>1.2470000000000001</v>
      </c>
      <c r="U59" s="319">
        <f t="shared" si="38"/>
        <v>4.6277740666518223</v>
      </c>
      <c r="V59" s="313">
        <v>34.2357401596988</v>
      </c>
      <c r="W59" s="329">
        <v>11.388</v>
      </c>
      <c r="X59" s="319">
        <f t="shared" si="39"/>
        <v>1.0048326911215955</v>
      </c>
      <c r="Y59" s="334">
        <v>12.581669735141199</v>
      </c>
      <c r="Z59" s="110"/>
      <c r="AA59" s="344" t="s">
        <v>218</v>
      </c>
      <c r="AB59" s="318">
        <v>6.5720000000000001</v>
      </c>
      <c r="AC59" s="319">
        <f t="shared" si="40"/>
        <v>3.0352994425431485</v>
      </c>
      <c r="AD59" s="106">
        <v>17.078843665745801</v>
      </c>
      <c r="AE59" s="318">
        <v>1.415</v>
      </c>
      <c r="AF59" s="319">
        <f t="shared" si="41"/>
        <v>0.89406442318628143</v>
      </c>
      <c r="AG59" s="313">
        <v>31.1713903491952</v>
      </c>
      <c r="AH59" s="318">
        <v>0.156</v>
      </c>
      <c r="AI59" s="319">
        <f t="shared" si="42"/>
        <v>4.3413286135299177E-2</v>
      </c>
      <c r="AJ59" s="313"/>
      <c r="AK59" s="318">
        <v>0.46800000000000003</v>
      </c>
      <c r="AL59" s="319">
        <f t="shared" si="43"/>
        <v>0.55758759963304061</v>
      </c>
      <c r="AM59" s="313">
        <v>74.536863647133799</v>
      </c>
      <c r="AN59" s="318">
        <v>3.9E-2</v>
      </c>
      <c r="AO59" s="319">
        <f t="shared" si="44"/>
        <v>7.9468579346319998E-2</v>
      </c>
      <c r="AP59" s="313">
        <v>99.960591261638399</v>
      </c>
      <c r="AQ59" s="318">
        <v>0</v>
      </c>
      <c r="AR59" s="319">
        <f t="shared" si="45"/>
        <v>0</v>
      </c>
      <c r="AS59" s="313"/>
      <c r="AT59" s="318">
        <v>0.77900000000000003</v>
      </c>
      <c r="AU59" s="319">
        <f t="shared" si="46"/>
        <v>3.278481545389504</v>
      </c>
      <c r="AV59" s="313">
        <v>39.995183633719201</v>
      </c>
      <c r="AW59" s="329">
        <v>9.4290000000000003</v>
      </c>
      <c r="AX59" s="319">
        <f t="shared" si="47"/>
        <v>0.8797374876025964</v>
      </c>
      <c r="AY59" s="334">
        <v>14.1898906395901</v>
      </c>
    </row>
    <row r="60" spans="1:51" ht="21.75" customHeight="1">
      <c r="A60" s="344" t="s">
        <v>219</v>
      </c>
      <c r="B60" s="318">
        <v>3.48</v>
      </c>
      <c r="C60" s="319">
        <f t="shared" si="32"/>
        <v>1.4697311405620455</v>
      </c>
      <c r="D60" s="106">
        <v>21.970521660882898</v>
      </c>
      <c r="E60" s="318">
        <v>0.69299999999999995</v>
      </c>
      <c r="F60" s="319">
        <f t="shared" si="33"/>
        <v>0.4139908599420532</v>
      </c>
      <c r="G60" s="313">
        <v>46.102071285170098</v>
      </c>
      <c r="H60" s="318">
        <v>2.5000000000000001E-2</v>
      </c>
      <c r="I60" s="319">
        <f t="shared" si="34"/>
        <v>6.6967753687244514E-3</v>
      </c>
      <c r="J60" s="313"/>
      <c r="K60" s="318">
        <v>0</v>
      </c>
      <c r="L60" s="319">
        <f t="shared" si="35"/>
        <v>0</v>
      </c>
      <c r="M60" s="313"/>
      <c r="N60" s="318">
        <v>0</v>
      </c>
      <c r="O60" s="319">
        <f t="shared" si="36"/>
        <v>0</v>
      </c>
      <c r="P60" s="313"/>
      <c r="Q60" s="318">
        <v>0</v>
      </c>
      <c r="R60" s="319">
        <f t="shared" si="37"/>
        <v>0</v>
      </c>
      <c r="S60" s="313"/>
      <c r="T60" s="318">
        <v>0.378</v>
      </c>
      <c r="U60" s="319">
        <f t="shared" si="38"/>
        <v>1.402805611222445</v>
      </c>
      <c r="V60" s="313">
        <v>60.868415129295101</v>
      </c>
      <c r="W60" s="329">
        <v>4.5759999999999996</v>
      </c>
      <c r="X60" s="319">
        <f t="shared" si="39"/>
        <v>0.40376838730000181</v>
      </c>
      <c r="Y60" s="334">
        <v>18.491349974065599</v>
      </c>
      <c r="Z60" s="110"/>
      <c r="AA60" s="344" t="s">
        <v>219</v>
      </c>
      <c r="AB60" s="318">
        <v>2.7</v>
      </c>
      <c r="AC60" s="319">
        <f t="shared" si="40"/>
        <v>1.2470037271555845</v>
      </c>
      <c r="AD60" s="106">
        <v>23.848619147017001</v>
      </c>
      <c r="AE60" s="318">
        <v>0.38100000000000001</v>
      </c>
      <c r="AF60" s="319">
        <f t="shared" si="41"/>
        <v>0.24073395422895633</v>
      </c>
      <c r="AG60" s="313">
        <v>60.632172085170197</v>
      </c>
      <c r="AH60" s="318">
        <v>2.5000000000000001E-2</v>
      </c>
      <c r="AI60" s="319">
        <f t="shared" si="42"/>
        <v>6.9572573934774326E-3</v>
      </c>
      <c r="AJ60" s="313"/>
      <c r="AK60" s="318">
        <v>0</v>
      </c>
      <c r="AL60" s="319">
        <f t="shared" si="43"/>
        <v>0</v>
      </c>
      <c r="AM60" s="313"/>
      <c r="AN60" s="318">
        <v>0</v>
      </c>
      <c r="AO60" s="319">
        <f t="shared" si="44"/>
        <v>0</v>
      </c>
      <c r="AP60" s="313"/>
      <c r="AQ60" s="318">
        <v>0</v>
      </c>
      <c r="AR60" s="319">
        <f t="shared" si="45"/>
        <v>0</v>
      </c>
      <c r="AS60" s="313"/>
      <c r="AT60" s="318">
        <v>0.156</v>
      </c>
      <c r="AU60" s="319">
        <f t="shared" si="46"/>
        <v>0.65653802449391863</v>
      </c>
      <c r="AV60" s="313"/>
      <c r="AW60" s="329">
        <v>3.262</v>
      </c>
      <c r="AX60" s="319">
        <f t="shared" si="47"/>
        <v>0.30434867796793608</v>
      </c>
      <c r="AY60" s="334">
        <v>21.524230742435599</v>
      </c>
    </row>
    <row r="61" spans="1:51" ht="21.75" customHeight="1">
      <c r="A61" s="344" t="s">
        <v>220</v>
      </c>
      <c r="B61" s="320">
        <v>4.3150000000000004</v>
      </c>
      <c r="C61" s="321">
        <f t="shared" si="32"/>
        <v>1.8223821469900079</v>
      </c>
      <c r="D61" s="108">
        <v>23.433064786412999</v>
      </c>
      <c r="E61" s="318">
        <v>1.091</v>
      </c>
      <c r="F61" s="319">
        <f t="shared" si="33"/>
        <v>0.65175184443979806</v>
      </c>
      <c r="G61" s="313">
        <v>37.790469056503099</v>
      </c>
      <c r="H61" s="318">
        <v>0</v>
      </c>
      <c r="I61" s="319">
        <f t="shared" si="34"/>
        <v>0</v>
      </c>
      <c r="J61" s="313"/>
      <c r="K61" s="318">
        <v>0</v>
      </c>
      <c r="L61" s="319">
        <f t="shared" si="35"/>
        <v>0</v>
      </c>
      <c r="M61" s="313"/>
      <c r="N61" s="318">
        <v>0.156</v>
      </c>
      <c r="O61" s="319">
        <f t="shared" si="36"/>
        <v>0.28880866425992779</v>
      </c>
      <c r="P61" s="313">
        <v>99.993770078657903</v>
      </c>
      <c r="Q61" s="318">
        <v>0</v>
      </c>
      <c r="R61" s="319">
        <f t="shared" si="37"/>
        <v>0</v>
      </c>
      <c r="S61" s="313"/>
      <c r="T61" s="318">
        <v>0</v>
      </c>
      <c r="U61" s="319">
        <f t="shared" si="38"/>
        <v>0</v>
      </c>
      <c r="V61" s="313"/>
      <c r="W61" s="330">
        <v>5.5620000000000003</v>
      </c>
      <c r="X61" s="321">
        <f t="shared" si="39"/>
        <v>0.49076918054252844</v>
      </c>
      <c r="Y61" s="335">
        <v>19.6912047649698</v>
      </c>
      <c r="Z61" s="110"/>
      <c r="AA61" s="344" t="s">
        <v>220</v>
      </c>
      <c r="AB61" s="320">
        <v>3.0680000000000001</v>
      </c>
      <c r="AC61" s="321">
        <f t="shared" si="40"/>
        <v>1.4169657166345679</v>
      </c>
      <c r="AD61" s="108">
        <v>22.809611028515501</v>
      </c>
      <c r="AE61" s="318">
        <v>0.93500000000000005</v>
      </c>
      <c r="AF61" s="319">
        <f t="shared" si="41"/>
        <v>0.59077755171673019</v>
      </c>
      <c r="AG61" s="313">
        <v>40.826039612139198</v>
      </c>
      <c r="AH61" s="318">
        <v>0</v>
      </c>
      <c r="AI61" s="319">
        <f t="shared" si="42"/>
        <v>0</v>
      </c>
      <c r="AJ61" s="313"/>
      <c r="AK61" s="318">
        <v>0</v>
      </c>
      <c r="AL61" s="319">
        <f t="shared" si="43"/>
        <v>0</v>
      </c>
      <c r="AM61" s="313"/>
      <c r="AN61" s="318">
        <v>0.156</v>
      </c>
      <c r="AO61" s="319">
        <f t="shared" si="44"/>
        <v>0.31787431738527999</v>
      </c>
      <c r="AP61" s="313">
        <v>99.993770078657903</v>
      </c>
      <c r="AQ61" s="318">
        <v>0</v>
      </c>
      <c r="AR61" s="319">
        <f t="shared" si="45"/>
        <v>0</v>
      </c>
      <c r="AS61" s="313"/>
      <c r="AT61" s="318">
        <v>0</v>
      </c>
      <c r="AU61" s="319">
        <f t="shared" si="46"/>
        <v>0</v>
      </c>
      <c r="AV61" s="313"/>
      <c r="AW61" s="330">
        <v>4.1589999999999998</v>
      </c>
      <c r="AX61" s="321">
        <f t="shared" si="47"/>
        <v>0.38803989934661132</v>
      </c>
      <c r="AY61" s="335">
        <v>19.286973415326599</v>
      </c>
    </row>
    <row r="62" spans="1:51" ht="21.75" customHeight="1">
      <c r="A62" s="345" t="s">
        <v>221</v>
      </c>
      <c r="B62" s="322">
        <v>6.36</v>
      </c>
      <c r="C62" s="323">
        <f t="shared" si="32"/>
        <v>2.6860603603375317</v>
      </c>
      <c r="D62" s="109">
        <v>19.2747851799272</v>
      </c>
      <c r="E62" s="322">
        <v>0.77900000000000003</v>
      </c>
      <c r="F62" s="323">
        <f t="shared" si="33"/>
        <v>0.46536634905463126</v>
      </c>
      <c r="G62" s="336">
        <v>44.662887334376499</v>
      </c>
      <c r="H62" s="322">
        <v>0</v>
      </c>
      <c r="I62" s="323">
        <f t="shared" si="34"/>
        <v>0</v>
      </c>
      <c r="J62" s="336"/>
      <c r="K62" s="322">
        <v>0</v>
      </c>
      <c r="L62" s="323">
        <f t="shared" si="35"/>
        <v>0</v>
      </c>
      <c r="M62" s="336"/>
      <c r="N62" s="322">
        <v>0</v>
      </c>
      <c r="O62" s="323">
        <f t="shared" si="36"/>
        <v>0</v>
      </c>
      <c r="P62" s="336"/>
      <c r="Q62" s="322">
        <v>0</v>
      </c>
      <c r="R62" s="323">
        <f t="shared" si="37"/>
        <v>0</v>
      </c>
      <c r="S62" s="336"/>
      <c r="T62" s="322">
        <v>0.312</v>
      </c>
      <c r="U62" s="323">
        <f t="shared" si="38"/>
        <v>1.1578712981518591</v>
      </c>
      <c r="V62" s="336">
        <v>70.685381106233095</v>
      </c>
      <c r="W62" s="331">
        <v>7.452</v>
      </c>
      <c r="X62" s="323">
        <f t="shared" si="39"/>
        <v>0.65753540694047496</v>
      </c>
      <c r="Y62" s="337">
        <v>18.350877511601102</v>
      </c>
      <c r="Z62" s="110"/>
      <c r="AA62" s="345" t="s">
        <v>221</v>
      </c>
      <c r="AB62" s="322">
        <v>4.391</v>
      </c>
      <c r="AC62" s="323">
        <f t="shared" si="40"/>
        <v>2.0279975429408044</v>
      </c>
      <c r="AD62" s="109">
        <v>22.4370251794255</v>
      </c>
      <c r="AE62" s="322">
        <v>0.312</v>
      </c>
      <c r="AF62" s="323">
        <f t="shared" si="41"/>
        <v>0.19713646645520833</v>
      </c>
      <c r="AG62" s="336">
        <v>70.689185977970197</v>
      </c>
      <c r="AH62" s="322">
        <v>0</v>
      </c>
      <c r="AI62" s="323">
        <f t="shared" si="42"/>
        <v>0</v>
      </c>
      <c r="AJ62" s="336"/>
      <c r="AK62" s="322">
        <v>0</v>
      </c>
      <c r="AL62" s="323">
        <f t="shared" si="43"/>
        <v>0</v>
      </c>
      <c r="AM62" s="336"/>
      <c r="AN62" s="322">
        <v>0</v>
      </c>
      <c r="AO62" s="323">
        <f t="shared" si="44"/>
        <v>0</v>
      </c>
      <c r="AP62" s="336"/>
      <c r="AQ62" s="322">
        <v>0</v>
      </c>
      <c r="AR62" s="323">
        <f t="shared" si="45"/>
        <v>0</v>
      </c>
      <c r="AS62" s="336"/>
      <c r="AT62" s="322">
        <v>0.312</v>
      </c>
      <c r="AU62" s="323">
        <f t="shared" si="46"/>
        <v>1.3130760489878373</v>
      </c>
      <c r="AV62" s="336">
        <v>70.685381106233095</v>
      </c>
      <c r="AW62" s="331">
        <v>5.0149999999999997</v>
      </c>
      <c r="AX62" s="323">
        <f t="shared" si="47"/>
        <v>0.4679057694694051</v>
      </c>
      <c r="AY62" s="337">
        <v>20.714297140801801</v>
      </c>
    </row>
    <row r="63" spans="1:51" ht="31.5" customHeight="1">
      <c r="A63" s="346" t="s">
        <v>174</v>
      </c>
      <c r="B63" s="324">
        <v>236.77799999999999</v>
      </c>
      <c r="C63" s="325">
        <f>SUM(C48:C62)</f>
        <v>100.00084467306931</v>
      </c>
      <c r="D63" s="338">
        <v>3.8597887355317599</v>
      </c>
      <c r="E63" s="324">
        <v>167.39500000000001</v>
      </c>
      <c r="F63" s="327">
        <f>SUM(F48:F62)</f>
        <v>99.999402610591716</v>
      </c>
      <c r="G63" s="339">
        <v>3.78965885409843</v>
      </c>
      <c r="H63" s="324">
        <v>373.31400000000002</v>
      </c>
      <c r="I63" s="327">
        <f>SUM(I48:I62)</f>
        <v>100</v>
      </c>
      <c r="J63" s="338">
        <v>2.8722672123694899</v>
      </c>
      <c r="K63" s="324">
        <v>89.721999999999994</v>
      </c>
      <c r="L63" s="325">
        <f>SUM(L48:L62)</f>
        <v>99.999999999999986</v>
      </c>
      <c r="M63" s="338">
        <v>5.0053592649515499</v>
      </c>
      <c r="N63" s="324">
        <v>54.015000000000001</v>
      </c>
      <c r="O63" s="325">
        <f>SUM(O48:O62)</f>
        <v>100</v>
      </c>
      <c r="P63" s="338">
        <v>7.0848283240881402</v>
      </c>
      <c r="Q63" s="324">
        <v>185.154</v>
      </c>
      <c r="R63" s="325">
        <f>SUM(R48:R62)</f>
        <v>100</v>
      </c>
      <c r="S63" s="338">
        <v>3.8910452830231899</v>
      </c>
      <c r="T63" s="324">
        <v>26.946000000000002</v>
      </c>
      <c r="U63" s="325">
        <f>SUM(U48:U62)</f>
        <v>100.00000000000001</v>
      </c>
      <c r="V63" s="339">
        <v>8.6760896564575294</v>
      </c>
      <c r="W63" s="324">
        <v>1133.3230000000001</v>
      </c>
      <c r="X63" s="327">
        <f>SUM(X48:X62)</f>
        <v>100.00008823609862</v>
      </c>
      <c r="Y63" s="340">
        <v>1.8561123291795001</v>
      </c>
      <c r="Z63" s="341"/>
      <c r="AA63" s="346" t="s">
        <v>174</v>
      </c>
      <c r="AB63" s="324">
        <v>216.51900000000001</v>
      </c>
      <c r="AC63" s="325">
        <f>SUM(AC48:AC62)</f>
        <v>100</v>
      </c>
      <c r="AD63" s="338">
        <v>3.9580530340916198</v>
      </c>
      <c r="AE63" s="324">
        <v>158.26599999999999</v>
      </c>
      <c r="AF63" s="327">
        <f>SUM(AF48:AF62)</f>
        <v>99.999368152351082</v>
      </c>
      <c r="AG63" s="339">
        <v>3.8788133574905501</v>
      </c>
      <c r="AH63" s="324">
        <v>359.33699999999999</v>
      </c>
      <c r="AI63" s="327">
        <f>SUM(AI48:AI62)</f>
        <v>100.00000000000003</v>
      </c>
      <c r="AJ63" s="338">
        <v>2.9286080731506798</v>
      </c>
      <c r="AK63" s="324">
        <v>83.933000000000007</v>
      </c>
      <c r="AL63" s="325">
        <f>SUM(AL48:AL62)</f>
        <v>99.998808573505059</v>
      </c>
      <c r="AM63" s="338">
        <v>5.1305911371357098</v>
      </c>
      <c r="AN63" s="324">
        <v>49.076000000000001</v>
      </c>
      <c r="AO63" s="325">
        <f>SUM(AO48:AO62)</f>
        <v>99.997962344119316</v>
      </c>
      <c r="AP63" s="338">
        <v>7.2137484170049699</v>
      </c>
      <c r="AQ63" s="324">
        <v>180.905</v>
      </c>
      <c r="AR63" s="325">
        <f>SUM(AR48:AR62)</f>
        <v>100.00055277631905</v>
      </c>
      <c r="AS63" s="338">
        <v>3.9256495032644101</v>
      </c>
      <c r="AT63" s="324">
        <v>23.760999999999999</v>
      </c>
      <c r="AU63" s="325">
        <f>SUM(AU48:AU62)</f>
        <v>100.00420857708009</v>
      </c>
      <c r="AV63" s="339">
        <v>8.7360362407377199</v>
      </c>
      <c r="AW63" s="324">
        <v>1071.797</v>
      </c>
      <c r="AX63" s="327">
        <f>SUM(AX48:AX62)</f>
        <v>100.00009330125016</v>
      </c>
      <c r="AY63" s="340">
        <v>1.90602627861437</v>
      </c>
    </row>
    <row r="64" spans="1:51" ht="13.5" customHeight="1">
      <c r="A64" s="74"/>
      <c r="B64" s="75"/>
      <c r="C64" s="75"/>
      <c r="D64" s="75"/>
      <c r="E64" s="75"/>
      <c r="F64" s="75"/>
      <c r="G64" s="75"/>
      <c r="H64" s="75"/>
      <c r="AA64" s="74"/>
      <c r="AB64" s="75"/>
      <c r="AC64" s="75"/>
      <c r="AD64" s="75"/>
      <c r="AE64" s="75"/>
      <c r="AF64" s="75"/>
      <c r="AG64" s="75"/>
      <c r="AH64" s="75"/>
    </row>
  </sheetData>
  <mergeCells count="62">
    <mergeCell ref="AW46:AY46"/>
    <mergeCell ref="AA45:AA47"/>
    <mergeCell ref="AB45:AY45"/>
    <mergeCell ref="AB46:AD46"/>
    <mergeCell ref="AE46:AG46"/>
    <mergeCell ref="AH46:AJ46"/>
    <mergeCell ref="AK46:AM46"/>
    <mergeCell ref="AN46:AP46"/>
    <mergeCell ref="AQ46:AS46"/>
    <mergeCell ref="AT46:AV46"/>
    <mergeCell ref="AK25:AM25"/>
    <mergeCell ref="AN25:AP25"/>
    <mergeCell ref="AQ25:AS25"/>
    <mergeCell ref="AT25:AV25"/>
    <mergeCell ref="AW25:AY25"/>
    <mergeCell ref="AE25:AG25"/>
    <mergeCell ref="AH25:AJ25"/>
    <mergeCell ref="A45:A47"/>
    <mergeCell ref="B45:Y45"/>
    <mergeCell ref="B46:D46"/>
    <mergeCell ref="E46:G46"/>
    <mergeCell ref="H46:J46"/>
    <mergeCell ref="K46:M46"/>
    <mergeCell ref="N46:P46"/>
    <mergeCell ref="Q46:S46"/>
    <mergeCell ref="T46:V46"/>
    <mergeCell ref="W46:Y46"/>
    <mergeCell ref="T25:V25"/>
    <mergeCell ref="W25:Y25"/>
    <mergeCell ref="AA24:AA26"/>
    <mergeCell ref="AB24:AY24"/>
    <mergeCell ref="AA1:AY1"/>
    <mergeCell ref="AA3:AA5"/>
    <mergeCell ref="AB3:AY3"/>
    <mergeCell ref="AB4:AD4"/>
    <mergeCell ref="AE4:AG4"/>
    <mergeCell ref="AH4:AJ4"/>
    <mergeCell ref="AK4:AM4"/>
    <mergeCell ref="AN4:AP4"/>
    <mergeCell ref="AQ4:AS4"/>
    <mergeCell ref="AT4:AV4"/>
    <mergeCell ref="AW4:AY4"/>
    <mergeCell ref="AB25:AD25"/>
    <mergeCell ref="E25:G25"/>
    <mergeCell ref="H25:J25"/>
    <mergeCell ref="K25:M25"/>
    <mergeCell ref="N25:P25"/>
    <mergeCell ref="Q25:S25"/>
    <mergeCell ref="A24:A26"/>
    <mergeCell ref="B24:Y24"/>
    <mergeCell ref="B25:D25"/>
    <mergeCell ref="A1:Y1"/>
    <mergeCell ref="A3:A5"/>
    <mergeCell ref="B3:Y3"/>
    <mergeCell ref="B4:D4"/>
    <mergeCell ref="E4:G4"/>
    <mergeCell ref="H4:J4"/>
    <mergeCell ref="K4:M4"/>
    <mergeCell ref="N4:P4"/>
    <mergeCell ref="Q4:S4"/>
    <mergeCell ref="T4:V4"/>
    <mergeCell ref="W4:Y4"/>
  </mergeCells>
  <hyperlinks>
    <hyperlink ref="A1:Y1" location="'0'!A1" display="PUISTUTE  JAGUNEMINE  VANUSEKLASSIDESSE  ENAMUSPUULIIGI  JÄRGI  (10 a. vanuseklassid)" xr:uid="{3FC1027E-B581-44D9-B434-953910E194B3}"/>
  </hyperlinks>
  <printOptions horizontalCentered="1"/>
  <pageMargins left="0.78740157480314965" right="0.78740157480314965" top="0.98425196850393704" bottom="1.1811023622047245" header="0.51181102362204722" footer="0.51181102362204722"/>
  <pageSetup paperSize="9" scale="83" orientation="landscape" r:id="rId1"/>
  <headerFooter>
    <oddHeader>&amp;L&amp;G</oddHeader>
    <oddFooter>&amp;L&amp;D</oddFooter>
  </headerFooter>
  <rowBreaks count="2" manualBreakCount="2">
    <brk id="21" max="16383" man="1"/>
    <brk id="43" max="16383" man="1"/>
  </rowBreaks>
  <colBreaks count="1" manualBreakCount="1">
    <brk id="25" max="1048575"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sheetPr>
  <dimension ref="A1:AA40"/>
  <sheetViews>
    <sheetView showZeros="0" zoomScaleNormal="100" workbookViewId="0">
      <selection sqref="A1:G1"/>
    </sheetView>
  </sheetViews>
  <sheetFormatPr defaultColWidth="11.42578125" defaultRowHeight="12.75"/>
  <cols>
    <col min="1" max="1" width="12.85546875" customWidth="1"/>
    <col min="2" max="2" width="5.85546875" customWidth="1"/>
    <col min="3" max="3" width="4.85546875" customWidth="1"/>
    <col min="4" max="4" width="6.28515625" customWidth="1"/>
    <col min="5" max="5" width="5.85546875" customWidth="1"/>
    <col min="6" max="6" width="4.85546875" customWidth="1"/>
    <col min="7" max="7" width="6.28515625" customWidth="1"/>
    <col min="8" max="8" width="5.85546875" customWidth="1"/>
    <col min="9" max="9" width="4.85546875" customWidth="1"/>
    <col min="10" max="10" width="6.28515625" customWidth="1"/>
    <col min="11" max="11" width="5.85546875" customWidth="1"/>
    <col min="12" max="12" width="4.85546875" customWidth="1"/>
    <col min="13" max="13" width="6.28515625" customWidth="1"/>
    <col min="14" max="14" width="5.85546875" customWidth="1"/>
    <col min="15" max="15" width="4.85546875" customWidth="1"/>
    <col min="16" max="16" width="6.28515625" customWidth="1"/>
    <col min="17" max="17" width="5.85546875" customWidth="1"/>
    <col min="18" max="18" width="4.85546875" customWidth="1"/>
    <col min="19" max="19" width="6.28515625" customWidth="1"/>
    <col min="20" max="20" width="5.85546875" customWidth="1"/>
    <col min="21" max="21" width="4.85546875" customWidth="1"/>
    <col min="22" max="22" width="6.28515625" customWidth="1"/>
    <col min="23" max="23" width="7" customWidth="1"/>
    <col min="24" max="24" width="4.85546875" customWidth="1"/>
    <col min="25" max="25" width="6.28515625" customWidth="1"/>
  </cols>
  <sheetData>
    <row r="1" spans="1:27" ht="18" customHeight="1">
      <c r="A1" s="746" t="s">
        <v>264</v>
      </c>
      <c r="B1" s="746"/>
      <c r="C1" s="746"/>
      <c r="D1" s="746"/>
      <c r="E1" s="746"/>
      <c r="F1" s="746"/>
      <c r="G1" s="746"/>
      <c r="H1" s="746"/>
      <c r="I1" s="746"/>
      <c r="J1" s="746"/>
      <c r="K1" s="746"/>
      <c r="L1" s="746"/>
      <c r="M1" s="746"/>
      <c r="N1" s="746"/>
      <c r="O1" s="746"/>
      <c r="P1" s="746"/>
      <c r="Q1" s="746"/>
      <c r="R1" s="746"/>
      <c r="S1" s="746"/>
      <c r="T1" s="746"/>
      <c r="U1" s="746"/>
      <c r="V1" s="746"/>
      <c r="W1" s="746"/>
      <c r="X1" s="746"/>
      <c r="Y1" s="746"/>
      <c r="AA1" s="349"/>
    </row>
    <row r="2" spans="1:27" ht="9.7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7" ht="18.75" customHeight="1">
      <c r="A3" s="752" t="s">
        <v>261</v>
      </c>
      <c r="B3" s="755" t="s">
        <v>205</v>
      </c>
      <c r="C3" s="756"/>
      <c r="D3" s="756"/>
      <c r="E3" s="756"/>
      <c r="F3" s="756"/>
      <c r="G3" s="756"/>
      <c r="H3" s="756"/>
      <c r="I3" s="756"/>
      <c r="J3" s="756"/>
      <c r="K3" s="756"/>
      <c r="L3" s="756"/>
      <c r="M3" s="756"/>
      <c r="N3" s="756"/>
      <c r="O3" s="756"/>
      <c r="P3" s="756"/>
      <c r="Q3" s="756"/>
      <c r="R3" s="756"/>
      <c r="S3" s="756"/>
      <c r="T3" s="756"/>
      <c r="U3" s="756"/>
      <c r="V3" s="756"/>
      <c r="W3" s="756"/>
      <c r="X3" s="756"/>
      <c r="Y3" s="757"/>
    </row>
    <row r="4" spans="1:27" ht="20.25" customHeight="1">
      <c r="A4" s="753"/>
      <c r="B4" s="743" t="s">
        <v>84</v>
      </c>
      <c r="C4" s="744"/>
      <c r="D4" s="745"/>
      <c r="E4" s="743" t="s">
        <v>85</v>
      </c>
      <c r="F4" s="744"/>
      <c r="G4" s="745"/>
      <c r="H4" s="743" t="s">
        <v>86</v>
      </c>
      <c r="I4" s="744"/>
      <c r="J4" s="745"/>
      <c r="K4" s="743" t="s">
        <v>87</v>
      </c>
      <c r="L4" s="744"/>
      <c r="M4" s="745"/>
      <c r="N4" s="743" t="s">
        <v>88</v>
      </c>
      <c r="O4" s="744"/>
      <c r="P4" s="745"/>
      <c r="Q4" s="743" t="s">
        <v>89</v>
      </c>
      <c r="R4" s="744"/>
      <c r="S4" s="745"/>
      <c r="T4" s="743" t="s">
        <v>90</v>
      </c>
      <c r="U4" s="744"/>
      <c r="V4" s="744"/>
      <c r="W4" s="747" t="s">
        <v>174</v>
      </c>
      <c r="X4" s="744"/>
      <c r="Y4" s="748"/>
    </row>
    <row r="5" spans="1:27" ht="35.25" customHeight="1">
      <c r="A5" s="754"/>
      <c r="B5" s="314" t="s">
        <v>206</v>
      </c>
      <c r="C5" s="15" t="s">
        <v>24</v>
      </c>
      <c r="D5" s="347" t="s">
        <v>236</v>
      </c>
      <c r="E5" s="314" t="s">
        <v>206</v>
      </c>
      <c r="F5" s="15" t="s">
        <v>24</v>
      </c>
      <c r="G5" s="347" t="s">
        <v>236</v>
      </c>
      <c r="H5" s="314" t="s">
        <v>206</v>
      </c>
      <c r="I5" s="15" t="s">
        <v>24</v>
      </c>
      <c r="J5" s="347" t="s">
        <v>236</v>
      </c>
      <c r="K5" s="314" t="s">
        <v>206</v>
      </c>
      <c r="L5" s="15" t="s">
        <v>24</v>
      </c>
      <c r="M5" s="347" t="s">
        <v>236</v>
      </c>
      <c r="N5" s="314" t="s">
        <v>206</v>
      </c>
      <c r="O5" s="15" t="s">
        <v>24</v>
      </c>
      <c r="P5" s="347" t="s">
        <v>236</v>
      </c>
      <c r="Q5" s="314" t="s">
        <v>206</v>
      </c>
      <c r="R5" s="15" t="s">
        <v>24</v>
      </c>
      <c r="S5" s="347" t="s">
        <v>236</v>
      </c>
      <c r="T5" s="314" t="s">
        <v>206</v>
      </c>
      <c r="U5" s="15" t="s">
        <v>24</v>
      </c>
      <c r="V5" s="347" t="s">
        <v>236</v>
      </c>
      <c r="W5" s="315" t="s">
        <v>206</v>
      </c>
      <c r="X5" s="15" t="s">
        <v>24</v>
      </c>
      <c r="Y5" s="371" t="s">
        <v>236</v>
      </c>
    </row>
    <row r="6" spans="1:27" ht="20.25" customHeight="1">
      <c r="A6" s="361" t="s">
        <v>262</v>
      </c>
      <c r="B6" s="350">
        <v>39.991999999999997</v>
      </c>
      <c r="C6" s="351">
        <f>B6/B$13*100</f>
        <v>6.1434380333378904</v>
      </c>
      <c r="D6" s="365">
        <v>8.2082673024330592</v>
      </c>
      <c r="E6" s="350">
        <v>139.44</v>
      </c>
      <c r="F6" s="351">
        <f>E6/E$13*100</f>
        <v>38.921453692848765</v>
      </c>
      <c r="G6" s="365">
        <v>4.4376862527513898</v>
      </c>
      <c r="H6" s="350">
        <v>78.596999999999994</v>
      </c>
      <c r="I6" s="351">
        <f>H6/H$13*100</f>
        <v>12.31372045220966</v>
      </c>
      <c r="J6" s="365">
        <v>5.5630474667306498</v>
      </c>
      <c r="K6" s="350">
        <v>45.13</v>
      </c>
      <c r="L6" s="351">
        <f>K6/K$13*100</f>
        <v>32.782241076227976</v>
      </c>
      <c r="M6" s="365">
        <v>6.6879773708182997</v>
      </c>
      <c r="N6" s="350">
        <v>4.2060000000000004</v>
      </c>
      <c r="O6" s="351">
        <f>N6/N$13*100</f>
        <v>4.7923431891984283</v>
      </c>
      <c r="P6" s="365">
        <v>19.380192758999399</v>
      </c>
      <c r="Q6" s="350">
        <v>16.948</v>
      </c>
      <c r="R6" s="351">
        <f>Q6/Q$13*100</f>
        <v>7.8638443192679954</v>
      </c>
      <c r="S6" s="365">
        <v>11.0700979896731</v>
      </c>
      <c r="T6" s="350">
        <v>4.9989999999999997</v>
      </c>
      <c r="U6" s="351">
        <f>T6/T$13*100</f>
        <v>14.866472372568845</v>
      </c>
      <c r="V6" s="367">
        <v>18.941167355770599</v>
      </c>
      <c r="W6" s="352">
        <v>329.31299999999999</v>
      </c>
      <c r="X6" s="351">
        <f>W6/W$13*100</f>
        <v>15.518304090205239</v>
      </c>
      <c r="Y6" s="369">
        <v>3.19349672208816</v>
      </c>
    </row>
    <row r="7" spans="1:27" ht="18" customHeight="1">
      <c r="A7" s="362">
        <v>1</v>
      </c>
      <c r="B7" s="353">
        <v>142.72800000000001</v>
      </c>
      <c r="C7" s="354">
        <f t="shared" ref="C7:C12" si="0">B7/B$13*100</f>
        <v>21.925400670690401</v>
      </c>
      <c r="D7" s="366">
        <v>4.3127277100208001</v>
      </c>
      <c r="E7" s="353">
        <v>136.727</v>
      </c>
      <c r="F7" s="354">
        <f t="shared" ref="F7:F12" si="1">E7/E$13*100</f>
        <v>38.164182437336017</v>
      </c>
      <c r="G7" s="366">
        <v>3.9244976065234201</v>
      </c>
      <c r="H7" s="353">
        <v>238.55699999999999</v>
      </c>
      <c r="I7" s="354">
        <f t="shared" ref="I7:I12" si="2">H7/H$13*100</f>
        <v>37.374508059057973</v>
      </c>
      <c r="J7" s="366">
        <v>3.3949786189153999</v>
      </c>
      <c r="K7" s="353">
        <v>69.022000000000006</v>
      </c>
      <c r="L7" s="354">
        <f t="shared" ref="L7:L12" si="3">K7/K$13*100</f>
        <v>50.137288800430035</v>
      </c>
      <c r="M7" s="366">
        <v>5.19207086608131</v>
      </c>
      <c r="N7" s="353">
        <v>37.786000000000001</v>
      </c>
      <c r="O7" s="354">
        <f t="shared" ref="O7:O12" si="4">N7/N$13*100</f>
        <v>43.053609069674707</v>
      </c>
      <c r="P7" s="366">
        <v>7.54723893513638</v>
      </c>
      <c r="Q7" s="353">
        <v>129.42599999999999</v>
      </c>
      <c r="R7" s="354">
        <f t="shared" ref="R7:R12" si="5">Q7/Q$13*100</f>
        <v>60.053452611846801</v>
      </c>
      <c r="S7" s="366">
        <v>4.2815212051496703</v>
      </c>
      <c r="T7" s="353">
        <v>11.957000000000001</v>
      </c>
      <c r="U7" s="354">
        <f t="shared" ref="U7:U12" si="6">T7/T$13*100</f>
        <v>35.558793790519246</v>
      </c>
      <c r="V7" s="368">
        <v>11.8008000120874</v>
      </c>
      <c r="W7" s="355">
        <v>766.202</v>
      </c>
      <c r="X7" s="354">
        <f t="shared" ref="X7:X12" si="7">W7/W$13*100</f>
        <v>36.105940641649234</v>
      </c>
      <c r="Y7" s="370">
        <v>1.89486582688951</v>
      </c>
    </row>
    <row r="8" spans="1:27" ht="18" customHeight="1">
      <c r="A8" s="362">
        <v>2</v>
      </c>
      <c r="B8" s="353">
        <v>165.059</v>
      </c>
      <c r="C8" s="354">
        <f t="shared" si="0"/>
        <v>25.355814621542276</v>
      </c>
      <c r="D8" s="366">
        <v>4.3689683563621102</v>
      </c>
      <c r="E8" s="353">
        <v>55.994</v>
      </c>
      <c r="F8" s="354">
        <f t="shared" si="1"/>
        <v>15.629431139395969</v>
      </c>
      <c r="G8" s="366">
        <v>5.9346540170124298</v>
      </c>
      <c r="H8" s="353">
        <v>185.69</v>
      </c>
      <c r="I8" s="354">
        <f t="shared" si="2"/>
        <v>29.09188328779485</v>
      </c>
      <c r="J8" s="366">
        <v>3.6912138431165999</v>
      </c>
      <c r="K8" s="353">
        <v>18.994</v>
      </c>
      <c r="L8" s="354">
        <f t="shared" si="3"/>
        <v>13.797161245332907</v>
      </c>
      <c r="M8" s="366">
        <v>11.204705631538401</v>
      </c>
      <c r="N8" s="353">
        <v>33.499000000000002</v>
      </c>
      <c r="O8" s="354">
        <f t="shared" si="4"/>
        <v>38.168973964564465</v>
      </c>
      <c r="P8" s="366">
        <v>8.40183160667819</v>
      </c>
      <c r="Q8" s="353">
        <v>56.865000000000002</v>
      </c>
      <c r="R8" s="354">
        <f t="shared" si="5"/>
        <v>26.385267123859723</v>
      </c>
      <c r="S8" s="366">
        <v>5.9599448890862501</v>
      </c>
      <c r="T8" s="353">
        <v>7.8689999999999998</v>
      </c>
      <c r="U8" s="354">
        <f t="shared" si="6"/>
        <v>23.401534526854221</v>
      </c>
      <c r="V8" s="368">
        <v>16.335600875467499</v>
      </c>
      <c r="W8" s="355">
        <v>523.96900000000005</v>
      </c>
      <c r="X8" s="354">
        <f t="shared" si="7"/>
        <v>24.691130553123472</v>
      </c>
      <c r="Y8" s="370">
        <v>2.229013559507</v>
      </c>
    </row>
    <row r="9" spans="1:27" ht="18" customHeight="1">
      <c r="A9" s="362">
        <v>3</v>
      </c>
      <c r="B9" s="353">
        <v>125.85899999999999</v>
      </c>
      <c r="C9" s="354">
        <f t="shared" si="0"/>
        <v>19.334040994145667</v>
      </c>
      <c r="D9" s="366">
        <v>4.5674075876913696</v>
      </c>
      <c r="E9" s="353">
        <v>17.890999999999998</v>
      </c>
      <c r="F9" s="354">
        <f t="shared" si="1"/>
        <v>4.9938592083961364</v>
      </c>
      <c r="G9" s="366">
        <v>10.227694350813501</v>
      </c>
      <c r="H9" s="353">
        <v>93.483000000000004</v>
      </c>
      <c r="I9" s="354">
        <f t="shared" si="2"/>
        <v>14.645896523199559</v>
      </c>
      <c r="J9" s="366">
        <v>5.0829164612789901</v>
      </c>
      <c r="K9" s="353">
        <v>3.7410000000000001</v>
      </c>
      <c r="L9" s="354">
        <f t="shared" si="3"/>
        <v>2.7174465735911557</v>
      </c>
      <c r="M9" s="366">
        <v>23.353106158629199</v>
      </c>
      <c r="N9" s="353">
        <v>10.224</v>
      </c>
      <c r="O9" s="354">
        <f t="shared" si="4"/>
        <v>11.649290719535124</v>
      </c>
      <c r="P9" s="366">
        <v>14.1417754997556</v>
      </c>
      <c r="Q9" s="353">
        <v>10.164</v>
      </c>
      <c r="R9" s="354">
        <f t="shared" si="5"/>
        <v>4.7160793994005141</v>
      </c>
      <c r="S9" s="366">
        <v>14.534664208159001</v>
      </c>
      <c r="T9" s="353">
        <v>5.9429999999999996</v>
      </c>
      <c r="U9" s="354">
        <f t="shared" si="6"/>
        <v>17.673823826800689</v>
      </c>
      <c r="V9" s="368">
        <v>18.7156650980351</v>
      </c>
      <c r="W9" s="355">
        <v>267.30500000000001</v>
      </c>
      <c r="X9" s="354">
        <f t="shared" si="7"/>
        <v>12.596284613216946</v>
      </c>
      <c r="Y9" s="370">
        <v>3.1281183309982001</v>
      </c>
    </row>
    <row r="10" spans="1:27" ht="18" customHeight="1">
      <c r="A10" s="362">
        <v>4</v>
      </c>
      <c r="B10" s="353">
        <v>76.239999999999995</v>
      </c>
      <c r="C10" s="354">
        <f t="shared" si="0"/>
        <v>11.711735238589736</v>
      </c>
      <c r="D10" s="366">
        <v>6.0121911563751702</v>
      </c>
      <c r="E10" s="353">
        <v>6.5869999999999997</v>
      </c>
      <c r="F10" s="354">
        <f t="shared" si="1"/>
        <v>1.8386088315748339</v>
      </c>
      <c r="G10" s="366">
        <v>16.6322919501761</v>
      </c>
      <c r="H10" s="353">
        <v>29.242999999999999</v>
      </c>
      <c r="I10" s="354">
        <f t="shared" si="2"/>
        <v>4.5814741934675256</v>
      </c>
      <c r="J10" s="366">
        <v>9.6745221875853993</v>
      </c>
      <c r="K10" s="353">
        <v>0.624</v>
      </c>
      <c r="L10" s="354">
        <f t="shared" si="3"/>
        <v>0.45327096014992813</v>
      </c>
      <c r="M10" s="366">
        <v>49.994712337451098</v>
      </c>
      <c r="N10" s="353">
        <v>1.427</v>
      </c>
      <c r="O10" s="354">
        <f t="shared" si="4"/>
        <v>1.6259328889648494</v>
      </c>
      <c r="P10" s="366">
        <v>35.992932858951797</v>
      </c>
      <c r="Q10" s="353">
        <v>1.9590000000000001</v>
      </c>
      <c r="R10" s="354">
        <f t="shared" si="5"/>
        <v>0.90897280041574258</v>
      </c>
      <c r="S10" s="366">
        <v>29.740895581513001</v>
      </c>
      <c r="T10" s="353">
        <v>2.391</v>
      </c>
      <c r="U10" s="354">
        <f t="shared" si="6"/>
        <v>7.1105692024029024</v>
      </c>
      <c r="V10" s="368">
        <v>26.885026976893599</v>
      </c>
      <c r="W10" s="356">
        <v>118.471</v>
      </c>
      <c r="X10" s="354">
        <f t="shared" si="7"/>
        <v>5.5827404441085084</v>
      </c>
      <c r="Y10" s="370">
        <v>4.9931524509000003</v>
      </c>
    </row>
    <row r="11" spans="1:27" ht="18" customHeight="1">
      <c r="A11" s="362">
        <v>5</v>
      </c>
      <c r="B11" s="353">
        <v>50.405000000000001</v>
      </c>
      <c r="C11" s="354">
        <f t="shared" si="0"/>
        <v>7.7430484614521999</v>
      </c>
      <c r="D11" s="366">
        <v>6.9419332882840301</v>
      </c>
      <c r="E11" s="353">
        <v>1.403</v>
      </c>
      <c r="F11" s="354">
        <f t="shared" si="1"/>
        <v>0.39161502819181598</v>
      </c>
      <c r="G11" s="366">
        <v>33.347214856650297</v>
      </c>
      <c r="H11" s="353">
        <v>10.535</v>
      </c>
      <c r="I11" s="354">
        <f t="shared" si="2"/>
        <v>1.65050886120372</v>
      </c>
      <c r="J11" s="366">
        <v>15.1676688196453</v>
      </c>
      <c r="K11" s="353">
        <v>0.156</v>
      </c>
      <c r="L11" s="354">
        <f t="shared" si="3"/>
        <v>0.11331774003748203</v>
      </c>
      <c r="M11" s="366">
        <v>99.978526945271796</v>
      </c>
      <c r="N11" s="353">
        <v>0.46800000000000003</v>
      </c>
      <c r="O11" s="354">
        <f t="shared" si="4"/>
        <v>0.53324218082379082</v>
      </c>
      <c r="P11" s="366">
        <v>57.7366592394226</v>
      </c>
      <c r="Q11" s="353">
        <v>0.156</v>
      </c>
      <c r="R11" s="354">
        <f t="shared" si="5"/>
        <v>7.2383745209216865E-2</v>
      </c>
      <c r="S11" s="366"/>
      <c r="T11" s="353">
        <v>0.46800000000000003</v>
      </c>
      <c r="U11" s="354">
        <f t="shared" si="6"/>
        <v>1.3917801701064654</v>
      </c>
      <c r="V11" s="368">
        <v>57.751149880067501</v>
      </c>
      <c r="W11" s="355">
        <v>63.59</v>
      </c>
      <c r="X11" s="354">
        <f t="shared" si="7"/>
        <v>2.9965684837712185</v>
      </c>
      <c r="Y11" s="370">
        <v>6.3585897898177404</v>
      </c>
    </row>
    <row r="12" spans="1:27" ht="18" customHeight="1">
      <c r="A12" s="362" t="s">
        <v>263</v>
      </c>
      <c r="B12" s="353">
        <v>50.688000000000002</v>
      </c>
      <c r="C12" s="354">
        <f t="shared" si="0"/>
        <v>7.7865219802418242</v>
      </c>
      <c r="D12" s="366">
        <v>8.3444339256784197</v>
      </c>
      <c r="E12" s="353">
        <v>0.217</v>
      </c>
      <c r="F12" s="354">
        <f t="shared" si="1"/>
        <v>6.0570535365377098E-2</v>
      </c>
      <c r="G12" s="366">
        <v>77.148682981976606</v>
      </c>
      <c r="H12" s="353">
        <v>2.1819999999999999</v>
      </c>
      <c r="I12" s="354">
        <f t="shared" si="2"/>
        <v>0.34185195397688817</v>
      </c>
      <c r="J12" s="366">
        <v>28.574727056847198</v>
      </c>
      <c r="K12" s="353">
        <v>0</v>
      </c>
      <c r="L12" s="354">
        <f t="shared" si="3"/>
        <v>0</v>
      </c>
      <c r="M12" s="366"/>
      <c r="N12" s="353">
        <v>0.156</v>
      </c>
      <c r="O12" s="354">
        <f t="shared" si="4"/>
        <v>0.17774739360793027</v>
      </c>
      <c r="P12" s="366">
        <v>99.985700658594197</v>
      </c>
      <c r="Q12" s="353">
        <v>0</v>
      </c>
      <c r="R12" s="354">
        <f t="shared" si="5"/>
        <v>0</v>
      </c>
      <c r="S12" s="366"/>
      <c r="T12" s="353">
        <v>0</v>
      </c>
      <c r="U12" s="354">
        <f t="shared" si="6"/>
        <v>0</v>
      </c>
      <c r="V12" s="368"/>
      <c r="W12" s="355">
        <v>53.244</v>
      </c>
      <c r="X12" s="354">
        <f t="shared" si="7"/>
        <v>2.5090311739253774</v>
      </c>
      <c r="Y12" s="370">
        <v>8.1206019454802405</v>
      </c>
    </row>
    <row r="13" spans="1:27" ht="20.25" customHeight="1">
      <c r="A13" s="363" t="s">
        <v>40</v>
      </c>
      <c r="B13" s="324">
        <v>650.971</v>
      </c>
      <c r="C13" s="325">
        <f>SUM(C6:C12)</f>
        <v>100</v>
      </c>
      <c r="D13" s="235">
        <v>2.6147166902985801</v>
      </c>
      <c r="E13" s="324">
        <v>358.26</v>
      </c>
      <c r="F13" s="325">
        <f>SUM(F6:F12)</f>
        <v>99.999720873108899</v>
      </c>
      <c r="G13" s="235">
        <v>2.9805300627364701</v>
      </c>
      <c r="H13" s="324">
        <v>638.28800000000001</v>
      </c>
      <c r="I13" s="325">
        <f>SUM(I6:I12)</f>
        <v>99.999843330910167</v>
      </c>
      <c r="J13" s="235">
        <v>2.2381044445201099</v>
      </c>
      <c r="K13" s="324">
        <v>137.666</v>
      </c>
      <c r="L13" s="325">
        <f>SUM(L6:L12)</f>
        <v>100.00072639576948</v>
      </c>
      <c r="M13" s="235">
        <v>4.1162384646160701</v>
      </c>
      <c r="N13" s="324">
        <v>87.765000000000001</v>
      </c>
      <c r="O13" s="325">
        <f>SUM(O6:O12)</f>
        <v>100.0011394063693</v>
      </c>
      <c r="P13" s="235">
        <v>5.7453470443250598</v>
      </c>
      <c r="Q13" s="324">
        <v>215.518</v>
      </c>
      <c r="R13" s="325">
        <f>SUM(R6:R12)</f>
        <v>99.999999999999986</v>
      </c>
      <c r="S13" s="235">
        <v>3.53544174257163</v>
      </c>
      <c r="T13" s="324">
        <v>33.625999999999998</v>
      </c>
      <c r="U13" s="325">
        <f>SUM(U6:U12)</f>
        <v>100.00297388925236</v>
      </c>
      <c r="V13" s="364">
        <v>8.1702348889609002</v>
      </c>
      <c r="W13" s="357">
        <v>2122.0940000000001</v>
      </c>
      <c r="X13" s="325">
        <f>SUM(X6:X12)</f>
        <v>100</v>
      </c>
      <c r="Y13" s="236">
        <v>1.2434206576128399</v>
      </c>
      <c r="AA13" s="275"/>
    </row>
    <row r="14" spans="1:27" ht="274.5" customHeight="1">
      <c r="U14" s="358"/>
    </row>
    <row r="15" spans="1:27" ht="16.5" customHeight="1">
      <c r="A15" s="749" t="s">
        <v>91</v>
      </c>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1"/>
    </row>
    <row r="16" spans="1:27" ht="18.75" customHeight="1">
      <c r="A16" s="752" t="s">
        <v>261</v>
      </c>
      <c r="B16" s="755" t="s">
        <v>205</v>
      </c>
      <c r="C16" s="756"/>
      <c r="D16" s="756"/>
      <c r="E16" s="756"/>
      <c r="F16" s="756"/>
      <c r="G16" s="756"/>
      <c r="H16" s="756"/>
      <c r="I16" s="756"/>
      <c r="J16" s="756"/>
      <c r="K16" s="756"/>
      <c r="L16" s="756"/>
      <c r="M16" s="756"/>
      <c r="N16" s="756"/>
      <c r="O16" s="756"/>
      <c r="P16" s="756"/>
      <c r="Q16" s="756"/>
      <c r="R16" s="756"/>
      <c r="S16" s="756"/>
      <c r="T16" s="756"/>
      <c r="U16" s="756"/>
      <c r="V16" s="756"/>
      <c r="W16" s="756"/>
      <c r="X16" s="756"/>
      <c r="Y16" s="757"/>
    </row>
    <row r="17" spans="1:25" ht="20.25" customHeight="1">
      <c r="A17" s="753"/>
      <c r="B17" s="743" t="s">
        <v>84</v>
      </c>
      <c r="C17" s="744"/>
      <c r="D17" s="745"/>
      <c r="E17" s="743" t="s">
        <v>85</v>
      </c>
      <c r="F17" s="744"/>
      <c r="G17" s="745"/>
      <c r="H17" s="743" t="s">
        <v>86</v>
      </c>
      <c r="I17" s="744"/>
      <c r="J17" s="745"/>
      <c r="K17" s="743" t="s">
        <v>87</v>
      </c>
      <c r="L17" s="744"/>
      <c r="M17" s="745"/>
      <c r="N17" s="743" t="s">
        <v>88</v>
      </c>
      <c r="O17" s="744"/>
      <c r="P17" s="745"/>
      <c r="Q17" s="743" t="s">
        <v>89</v>
      </c>
      <c r="R17" s="744"/>
      <c r="S17" s="745"/>
      <c r="T17" s="743" t="s">
        <v>90</v>
      </c>
      <c r="U17" s="744"/>
      <c r="V17" s="745"/>
      <c r="W17" s="747" t="s">
        <v>174</v>
      </c>
      <c r="X17" s="744"/>
      <c r="Y17" s="748"/>
    </row>
    <row r="18" spans="1:25" ht="35.25" customHeight="1">
      <c r="A18" s="754"/>
      <c r="B18" s="314" t="s">
        <v>206</v>
      </c>
      <c r="C18" s="15" t="s">
        <v>24</v>
      </c>
      <c r="D18" s="347" t="s">
        <v>236</v>
      </c>
      <c r="E18" s="314" t="s">
        <v>206</v>
      </c>
      <c r="F18" s="15" t="s">
        <v>24</v>
      </c>
      <c r="G18" s="347" t="s">
        <v>236</v>
      </c>
      <c r="H18" s="314" t="s">
        <v>206</v>
      </c>
      <c r="I18" s="15" t="s">
        <v>24</v>
      </c>
      <c r="J18" s="347" t="s">
        <v>236</v>
      </c>
      <c r="K18" s="314" t="s">
        <v>206</v>
      </c>
      <c r="L18" s="15" t="s">
        <v>24</v>
      </c>
      <c r="M18" s="347" t="s">
        <v>236</v>
      </c>
      <c r="N18" s="314" t="s">
        <v>206</v>
      </c>
      <c r="O18" s="15" t="s">
        <v>24</v>
      </c>
      <c r="P18" s="347" t="s">
        <v>236</v>
      </c>
      <c r="Q18" s="314" t="s">
        <v>206</v>
      </c>
      <c r="R18" s="15" t="s">
        <v>24</v>
      </c>
      <c r="S18" s="347" t="s">
        <v>236</v>
      </c>
      <c r="T18" s="314" t="s">
        <v>206</v>
      </c>
      <c r="U18" s="15" t="s">
        <v>24</v>
      </c>
      <c r="V18" s="347" t="s">
        <v>236</v>
      </c>
      <c r="W18" s="315" t="s">
        <v>206</v>
      </c>
      <c r="X18" s="15" t="s">
        <v>24</v>
      </c>
      <c r="Y18" s="371" t="s">
        <v>236</v>
      </c>
    </row>
    <row r="19" spans="1:25" ht="20.25" customHeight="1">
      <c r="A19" s="361" t="s">
        <v>262</v>
      </c>
      <c r="B19" s="350">
        <v>21.565000000000001</v>
      </c>
      <c r="C19" s="351">
        <f>B19/B$26*100</f>
        <v>5.2065225789006071</v>
      </c>
      <c r="D19" s="365">
        <v>10.960214816228399</v>
      </c>
      <c r="E19" s="350">
        <v>79.332999999999998</v>
      </c>
      <c r="F19" s="351">
        <f>E19/E$26*100</f>
        <v>41.564980483587874</v>
      </c>
      <c r="G19" s="365">
        <v>6.6276743639436999</v>
      </c>
      <c r="H19" s="350">
        <v>31.971</v>
      </c>
      <c r="I19" s="351">
        <f>H19/H$26*100</f>
        <v>12.065757643231574</v>
      </c>
      <c r="J19" s="365">
        <v>8.2724912132159094</v>
      </c>
      <c r="K19" s="350">
        <v>20.803000000000001</v>
      </c>
      <c r="L19" s="351">
        <f>K19/K$26*100</f>
        <v>43.390205239446026</v>
      </c>
      <c r="M19" s="365">
        <v>10.833112872013</v>
      </c>
      <c r="N19" s="350">
        <v>1.7150000000000001</v>
      </c>
      <c r="O19" s="351">
        <f>N19/N$26*100</f>
        <v>5.0814814814814824</v>
      </c>
      <c r="P19" s="365">
        <v>30.155881541842799</v>
      </c>
      <c r="Q19" s="350">
        <v>1.9339999999999999</v>
      </c>
      <c r="R19" s="351">
        <f>Q19/Q$26*100</f>
        <v>6.369175037049235</v>
      </c>
      <c r="S19" s="365">
        <v>27.9481603765363</v>
      </c>
      <c r="T19" s="350">
        <v>1.3919999999999999</v>
      </c>
      <c r="U19" s="351">
        <f>T19/T$26*100</f>
        <v>20.835204310731925</v>
      </c>
      <c r="V19" s="365">
        <v>36.090946793399297</v>
      </c>
      <c r="W19" s="350">
        <v>158.71199999999999</v>
      </c>
      <c r="X19" s="351">
        <f>W19/W$26*100</f>
        <v>16.051457871901455</v>
      </c>
      <c r="Y19" s="369">
        <v>5.2684994839443497</v>
      </c>
    </row>
    <row r="20" spans="1:25" ht="18" customHeight="1">
      <c r="A20" s="362">
        <v>1</v>
      </c>
      <c r="B20" s="353">
        <v>89.242999999999995</v>
      </c>
      <c r="C20" s="354">
        <f t="shared" ref="C20:C25" si="8">B20/B$26*100</f>
        <v>21.546287711978984</v>
      </c>
      <c r="D20" s="366">
        <v>5.7892521925369298</v>
      </c>
      <c r="E20" s="353">
        <v>70.055999999999997</v>
      </c>
      <c r="F20" s="354">
        <f t="shared" ref="F20:F25" si="9">E20/E$26*100</f>
        <v>36.704476986351608</v>
      </c>
      <c r="G20" s="366">
        <v>5.9352716781727004</v>
      </c>
      <c r="H20" s="353">
        <v>96.706000000000003</v>
      </c>
      <c r="I20" s="354">
        <f t="shared" ref="I20:I25" si="10">H20/H$26*100</f>
        <v>36.496548704962386</v>
      </c>
      <c r="J20" s="366">
        <v>5.8609901754968501</v>
      </c>
      <c r="K20" s="353">
        <v>21.48</v>
      </c>
      <c r="L20" s="354">
        <f t="shared" ref="L20:L25" si="11">K20/K$26*100</f>
        <v>44.802269314199897</v>
      </c>
      <c r="M20" s="366">
        <v>10.932669571423199</v>
      </c>
      <c r="N20" s="353">
        <v>16.434999999999999</v>
      </c>
      <c r="O20" s="354">
        <f t="shared" ref="O20:O25" si="12">N20/N$26*100</f>
        <v>48.696296296296296</v>
      </c>
      <c r="P20" s="366">
        <v>11.6765736645697</v>
      </c>
      <c r="Q20" s="353">
        <v>16.303999999999998</v>
      </c>
      <c r="R20" s="354">
        <f t="shared" ref="R20:R25" si="13">Q20/Q$26*100</f>
        <v>53.693397003128595</v>
      </c>
      <c r="S20" s="366">
        <v>10.855785331237399</v>
      </c>
      <c r="T20" s="353">
        <v>1.2390000000000001</v>
      </c>
      <c r="U20" s="354">
        <f t="shared" ref="U20:U25" si="14">T20/T$26*100</f>
        <v>18.545127974854065</v>
      </c>
      <c r="V20" s="366">
        <v>39.324181669713703</v>
      </c>
      <c r="W20" s="353">
        <v>311.464</v>
      </c>
      <c r="X20" s="354">
        <f t="shared" ref="X20:X25" si="15">W20/W$26*100</f>
        <v>31.500146646844058</v>
      </c>
      <c r="Y20" s="370">
        <v>3.6640929069172099</v>
      </c>
    </row>
    <row r="21" spans="1:25" ht="18" customHeight="1">
      <c r="A21" s="362">
        <v>2</v>
      </c>
      <c r="B21" s="353">
        <v>99.424000000000007</v>
      </c>
      <c r="C21" s="354">
        <f t="shared" si="8"/>
        <v>24.004326495924598</v>
      </c>
      <c r="D21" s="366">
        <v>6.0945099983991904</v>
      </c>
      <c r="E21" s="353">
        <v>27.094000000000001</v>
      </c>
      <c r="F21" s="354">
        <f t="shared" si="9"/>
        <v>14.195373693448248</v>
      </c>
      <c r="G21" s="366">
        <v>8.5601195631503302</v>
      </c>
      <c r="H21" s="353">
        <v>74.578000000000003</v>
      </c>
      <c r="I21" s="354">
        <f t="shared" si="10"/>
        <v>28.145509165084743</v>
      </c>
      <c r="J21" s="366">
        <v>5.9153654523259398</v>
      </c>
      <c r="K21" s="353">
        <v>4.8819999999999997</v>
      </c>
      <c r="L21" s="354">
        <f t="shared" si="11"/>
        <v>10.182713165359585</v>
      </c>
      <c r="M21" s="366">
        <v>21.0265533307524</v>
      </c>
      <c r="N21" s="353">
        <v>11.92</v>
      </c>
      <c r="O21" s="354">
        <f t="shared" si="12"/>
        <v>35.318518518518516</v>
      </c>
      <c r="P21" s="366">
        <v>13.559211876258599</v>
      </c>
      <c r="Q21" s="353">
        <v>9.6440000000000001</v>
      </c>
      <c r="R21" s="354">
        <f t="shared" si="13"/>
        <v>31.760250288160712</v>
      </c>
      <c r="S21" s="366">
        <v>13.610833939348</v>
      </c>
      <c r="T21" s="353">
        <v>1.712</v>
      </c>
      <c r="U21" s="354">
        <f t="shared" si="14"/>
        <v>25.624906451130069</v>
      </c>
      <c r="V21" s="366">
        <v>31.7095625055758</v>
      </c>
      <c r="W21" s="353">
        <v>229.255</v>
      </c>
      <c r="X21" s="354">
        <f t="shared" si="15"/>
        <v>23.185877403238369</v>
      </c>
      <c r="Y21" s="370">
        <v>3.88517046830072</v>
      </c>
    </row>
    <row r="22" spans="1:25" ht="18" customHeight="1">
      <c r="A22" s="362">
        <v>3</v>
      </c>
      <c r="B22" s="353">
        <v>75.5</v>
      </c>
      <c r="C22" s="354">
        <f t="shared" si="8"/>
        <v>18.228261289450305</v>
      </c>
      <c r="D22" s="366">
        <v>6.3074068424224397</v>
      </c>
      <c r="E22" s="353">
        <v>9.7059999999999995</v>
      </c>
      <c r="F22" s="354">
        <f t="shared" si="9"/>
        <v>5.0852696932386765</v>
      </c>
      <c r="G22" s="366">
        <v>14.655772980230999</v>
      </c>
      <c r="H22" s="353">
        <v>36.649000000000001</v>
      </c>
      <c r="I22" s="354">
        <f t="shared" si="10"/>
        <v>13.83122053945119</v>
      </c>
      <c r="J22" s="366">
        <v>8.8261537027566703</v>
      </c>
      <c r="K22" s="353">
        <v>0.77900000000000003</v>
      </c>
      <c r="L22" s="354">
        <f t="shared" si="11"/>
        <v>1.6248122809944934</v>
      </c>
      <c r="M22" s="366">
        <v>44.726673988506903</v>
      </c>
      <c r="N22" s="353">
        <v>2.2909999999999999</v>
      </c>
      <c r="O22" s="354">
        <f t="shared" si="12"/>
        <v>6.7881481481481476</v>
      </c>
      <c r="P22" s="366">
        <v>31.628583573776801</v>
      </c>
      <c r="Q22" s="353">
        <v>2.17</v>
      </c>
      <c r="R22" s="354">
        <f t="shared" si="13"/>
        <v>7.1463856413634117</v>
      </c>
      <c r="S22" s="366">
        <v>28.6107537293158</v>
      </c>
      <c r="T22" s="353">
        <v>2.0270000000000001</v>
      </c>
      <c r="U22" s="354">
        <f t="shared" si="14"/>
        <v>30.339769495584495</v>
      </c>
      <c r="V22" s="366">
        <v>30.746510224437699</v>
      </c>
      <c r="W22" s="353">
        <v>129.12200000000001</v>
      </c>
      <c r="X22" s="354">
        <f t="shared" si="15"/>
        <v>13.058850895557109</v>
      </c>
      <c r="Y22" s="370">
        <v>5.1204111496758102</v>
      </c>
    </row>
    <row r="23" spans="1:25" ht="18" customHeight="1">
      <c r="A23" s="362">
        <v>4</v>
      </c>
      <c r="B23" s="353">
        <v>50.465000000000003</v>
      </c>
      <c r="C23" s="354">
        <f t="shared" si="8"/>
        <v>12.183962993008073</v>
      </c>
      <c r="D23" s="366">
        <v>7.6383457826080203</v>
      </c>
      <c r="E23" s="353">
        <v>4.0529999999999999</v>
      </c>
      <c r="F23" s="354">
        <f t="shared" si="9"/>
        <v>2.1234904251696225</v>
      </c>
      <c r="G23" s="366">
        <v>21.038462207400102</v>
      </c>
      <c r="H23" s="353">
        <v>16.876999999999999</v>
      </c>
      <c r="I23" s="354">
        <f t="shared" si="10"/>
        <v>6.3693281957029573</v>
      </c>
      <c r="J23" s="366">
        <v>13.606642826401099</v>
      </c>
      <c r="K23" s="353">
        <v>0</v>
      </c>
      <c r="L23" s="354">
        <f t="shared" si="11"/>
        <v>0</v>
      </c>
      <c r="M23" s="366"/>
      <c r="N23" s="353">
        <v>0.76500000000000001</v>
      </c>
      <c r="O23" s="354">
        <f t="shared" si="12"/>
        <v>2.2666666666666666</v>
      </c>
      <c r="P23" s="366">
        <v>53.222555157957402</v>
      </c>
      <c r="Q23" s="353">
        <v>0.312</v>
      </c>
      <c r="R23" s="354">
        <f t="shared" si="13"/>
        <v>1.027498765025523</v>
      </c>
      <c r="S23" s="366">
        <v>70.708841093505399</v>
      </c>
      <c r="T23" s="353">
        <v>0.312</v>
      </c>
      <c r="U23" s="354">
        <f t="shared" si="14"/>
        <v>4.66995958688819</v>
      </c>
      <c r="V23" s="366">
        <v>70.712010655439997</v>
      </c>
      <c r="W23" s="359">
        <v>72.784000000000006</v>
      </c>
      <c r="X23" s="354">
        <f t="shared" si="15"/>
        <v>7.3610647572236214</v>
      </c>
      <c r="Y23" s="370">
        <v>6.6654149104725002</v>
      </c>
    </row>
    <row r="24" spans="1:25" ht="18" customHeight="1">
      <c r="A24" s="362">
        <v>5</v>
      </c>
      <c r="B24" s="353">
        <v>36.036000000000001</v>
      </c>
      <c r="C24" s="354">
        <f t="shared" si="8"/>
        <v>8.7003128983659757</v>
      </c>
      <c r="D24" s="366">
        <v>8.5455137379021107</v>
      </c>
      <c r="E24" s="353">
        <v>0.624</v>
      </c>
      <c r="F24" s="354">
        <f t="shared" si="9"/>
        <v>0.32693264873077832</v>
      </c>
      <c r="G24" s="366">
        <v>50.018467080545904</v>
      </c>
      <c r="H24" s="353">
        <v>6.79</v>
      </c>
      <c r="I24" s="354">
        <f t="shared" si="10"/>
        <v>2.5625252384205184</v>
      </c>
      <c r="J24" s="366">
        <v>18.279601814095301</v>
      </c>
      <c r="K24" s="353">
        <v>0</v>
      </c>
      <c r="L24" s="354">
        <f t="shared" si="11"/>
        <v>0</v>
      </c>
      <c r="M24" s="366"/>
      <c r="N24" s="353">
        <v>0.46800000000000003</v>
      </c>
      <c r="O24" s="354">
        <f t="shared" si="12"/>
        <v>1.3866666666666667</v>
      </c>
      <c r="P24" s="366">
        <v>57.7366592394226</v>
      </c>
      <c r="Q24" s="353">
        <v>0</v>
      </c>
      <c r="R24" s="354">
        <f t="shared" si="13"/>
        <v>0</v>
      </c>
      <c r="S24" s="366"/>
      <c r="T24" s="353">
        <v>0</v>
      </c>
      <c r="U24" s="354">
        <f t="shared" si="14"/>
        <v>0</v>
      </c>
      <c r="V24" s="366"/>
      <c r="W24" s="353">
        <v>43.917000000000002</v>
      </c>
      <c r="X24" s="354">
        <f t="shared" si="15"/>
        <v>4.4415789313996177</v>
      </c>
      <c r="Y24" s="370">
        <v>7.8561447155300499</v>
      </c>
    </row>
    <row r="25" spans="1:25" ht="18" customHeight="1">
      <c r="A25" s="362" t="s">
        <v>263</v>
      </c>
      <c r="B25" s="353">
        <v>41.957999999999998</v>
      </c>
      <c r="C25" s="354">
        <f t="shared" si="8"/>
        <v>10.130084598447096</v>
      </c>
      <c r="D25" s="366">
        <v>9.2687797222581594</v>
      </c>
      <c r="E25" s="353">
        <v>0</v>
      </c>
      <c r="F25" s="354">
        <f t="shared" si="9"/>
        <v>0</v>
      </c>
      <c r="G25" s="366"/>
      <c r="H25" s="353">
        <v>1.403</v>
      </c>
      <c r="I25" s="354">
        <f t="shared" si="10"/>
        <v>0.52948791008895246</v>
      </c>
      <c r="J25" s="366">
        <v>36.853943915657503</v>
      </c>
      <c r="K25" s="353">
        <v>0</v>
      </c>
      <c r="L25" s="354">
        <f t="shared" si="11"/>
        <v>0</v>
      </c>
      <c r="M25" s="366"/>
      <c r="N25" s="353">
        <v>0.156</v>
      </c>
      <c r="O25" s="354">
        <f t="shared" si="12"/>
        <v>0.4622222222222222</v>
      </c>
      <c r="P25" s="366">
        <v>99.985700658594197</v>
      </c>
      <c r="Q25" s="353">
        <v>0</v>
      </c>
      <c r="R25" s="354">
        <f t="shared" si="13"/>
        <v>0</v>
      </c>
      <c r="S25" s="366"/>
      <c r="T25" s="353">
        <v>0</v>
      </c>
      <c r="U25" s="354">
        <f t="shared" si="14"/>
        <v>0</v>
      </c>
      <c r="V25" s="366"/>
      <c r="W25" s="353">
        <v>43.517000000000003</v>
      </c>
      <c r="X25" s="354">
        <f t="shared" si="15"/>
        <v>4.4011246295902993</v>
      </c>
      <c r="Y25" s="370">
        <v>9.0402272352284694</v>
      </c>
    </row>
    <row r="26" spans="1:25" ht="20.25" customHeight="1">
      <c r="A26" s="363" t="s">
        <v>40</v>
      </c>
      <c r="B26" s="324">
        <v>414.19200000000001</v>
      </c>
      <c r="C26" s="325">
        <f>SUM(C19:C25)</f>
        <v>99.999758566075656</v>
      </c>
      <c r="D26" s="235">
        <v>3.6945719286146601</v>
      </c>
      <c r="E26" s="324">
        <v>190.86500000000001</v>
      </c>
      <c r="F26" s="325">
        <f>SUM(F19:F25)</f>
        <v>100.0005239305268</v>
      </c>
      <c r="G26" s="235">
        <v>4.6148550073684298</v>
      </c>
      <c r="H26" s="324">
        <v>264.97300000000001</v>
      </c>
      <c r="I26" s="325">
        <f>SUM(I19:I25)</f>
        <v>100.00037739694233</v>
      </c>
      <c r="J26" s="235">
        <v>3.9413163166074798</v>
      </c>
      <c r="K26" s="324">
        <v>47.944000000000003</v>
      </c>
      <c r="L26" s="325">
        <f>SUM(L19:L25)</f>
        <v>100</v>
      </c>
      <c r="M26" s="235">
        <v>7.72818716676802</v>
      </c>
      <c r="N26" s="324">
        <v>33.75</v>
      </c>
      <c r="O26" s="325">
        <f>SUM(O19:O25)</f>
        <v>100</v>
      </c>
      <c r="P26" s="235">
        <v>9.0346786315901397</v>
      </c>
      <c r="Q26" s="324">
        <v>30.364999999999998</v>
      </c>
      <c r="R26" s="325">
        <f>SUM(R19:R25)</f>
        <v>99.996706734727468</v>
      </c>
      <c r="S26" s="235">
        <v>8.6056127489517191</v>
      </c>
      <c r="T26" s="324">
        <v>6.681</v>
      </c>
      <c r="U26" s="325">
        <f>SUM(U19:U25)</f>
        <v>100.01496781918874</v>
      </c>
      <c r="V26" s="235">
        <v>19.327631732417998</v>
      </c>
      <c r="W26" s="290">
        <v>988.77</v>
      </c>
      <c r="X26" s="325">
        <f>SUM(X19:X25)</f>
        <v>100.00010113575453</v>
      </c>
      <c r="Y26" s="236">
        <v>2.5742983106420501</v>
      </c>
    </row>
    <row r="27" spans="1:25" ht="16.5" customHeight="1">
      <c r="A27" s="360"/>
    </row>
    <row r="28" spans="1:25" ht="16.5" customHeight="1">
      <c r="A28" s="749" t="s">
        <v>265</v>
      </c>
      <c r="B28" s="750"/>
      <c r="C28" s="750"/>
      <c r="D28" s="750"/>
      <c r="E28" s="750"/>
      <c r="F28" s="750"/>
      <c r="G28" s="750"/>
      <c r="H28" s="750"/>
      <c r="I28" s="750"/>
      <c r="J28" s="750"/>
      <c r="K28" s="750"/>
      <c r="L28" s="750"/>
      <c r="M28" s="750"/>
      <c r="N28" s="750"/>
      <c r="O28" s="750"/>
      <c r="P28" s="750"/>
      <c r="Q28" s="750"/>
      <c r="R28" s="750"/>
      <c r="S28" s="750"/>
      <c r="T28" s="750"/>
      <c r="U28" s="750"/>
      <c r="V28" s="750"/>
      <c r="W28" s="750"/>
      <c r="X28" s="750"/>
      <c r="Y28" s="751"/>
    </row>
    <row r="29" spans="1:25" ht="15.75" customHeight="1">
      <c r="A29" s="752" t="s">
        <v>261</v>
      </c>
      <c r="B29" s="755" t="s">
        <v>205</v>
      </c>
      <c r="C29" s="756"/>
      <c r="D29" s="756"/>
      <c r="E29" s="756"/>
      <c r="F29" s="756"/>
      <c r="G29" s="756"/>
      <c r="H29" s="756"/>
      <c r="I29" s="756"/>
      <c r="J29" s="756"/>
      <c r="K29" s="756"/>
      <c r="L29" s="756"/>
      <c r="M29" s="756"/>
      <c r="N29" s="756"/>
      <c r="O29" s="756"/>
      <c r="P29" s="756"/>
      <c r="Q29" s="756"/>
      <c r="R29" s="756"/>
      <c r="S29" s="756"/>
      <c r="T29" s="756"/>
      <c r="U29" s="756"/>
      <c r="V29" s="756"/>
      <c r="W29" s="756"/>
      <c r="X29" s="756"/>
      <c r="Y29" s="757"/>
    </row>
    <row r="30" spans="1:25" ht="15.75" customHeight="1">
      <c r="A30" s="753"/>
      <c r="B30" s="743" t="s">
        <v>84</v>
      </c>
      <c r="C30" s="744"/>
      <c r="D30" s="745"/>
      <c r="E30" s="743" t="s">
        <v>85</v>
      </c>
      <c r="F30" s="744"/>
      <c r="G30" s="745"/>
      <c r="H30" s="743" t="s">
        <v>86</v>
      </c>
      <c r="I30" s="744"/>
      <c r="J30" s="745"/>
      <c r="K30" s="743" t="s">
        <v>87</v>
      </c>
      <c r="L30" s="744"/>
      <c r="M30" s="745"/>
      <c r="N30" s="743" t="s">
        <v>88</v>
      </c>
      <c r="O30" s="744"/>
      <c r="P30" s="745"/>
      <c r="Q30" s="743" t="s">
        <v>89</v>
      </c>
      <c r="R30" s="744"/>
      <c r="S30" s="745"/>
      <c r="T30" s="743" t="s">
        <v>90</v>
      </c>
      <c r="U30" s="744"/>
      <c r="V30" s="745"/>
      <c r="W30" s="747" t="s">
        <v>174</v>
      </c>
      <c r="X30" s="744"/>
      <c r="Y30" s="748"/>
    </row>
    <row r="31" spans="1:25" ht="34.5" customHeight="1">
      <c r="A31" s="754"/>
      <c r="B31" s="314" t="s">
        <v>206</v>
      </c>
      <c r="C31" s="15" t="s">
        <v>24</v>
      </c>
      <c r="D31" s="347" t="s">
        <v>236</v>
      </c>
      <c r="E31" s="314" t="s">
        <v>206</v>
      </c>
      <c r="F31" s="15" t="s">
        <v>24</v>
      </c>
      <c r="G31" s="347" t="s">
        <v>236</v>
      </c>
      <c r="H31" s="314" t="s">
        <v>206</v>
      </c>
      <c r="I31" s="15" t="s">
        <v>24</v>
      </c>
      <c r="J31" s="347" t="s">
        <v>236</v>
      </c>
      <c r="K31" s="314" t="s">
        <v>206</v>
      </c>
      <c r="L31" s="15" t="s">
        <v>24</v>
      </c>
      <c r="M31" s="347" t="s">
        <v>236</v>
      </c>
      <c r="N31" s="314" t="s">
        <v>206</v>
      </c>
      <c r="O31" s="15" t="s">
        <v>24</v>
      </c>
      <c r="P31" s="347" t="s">
        <v>236</v>
      </c>
      <c r="Q31" s="314" t="s">
        <v>206</v>
      </c>
      <c r="R31" s="15" t="s">
        <v>24</v>
      </c>
      <c r="S31" s="347" t="s">
        <v>236</v>
      </c>
      <c r="T31" s="314" t="s">
        <v>206</v>
      </c>
      <c r="U31" s="15" t="s">
        <v>24</v>
      </c>
      <c r="V31" s="347" t="s">
        <v>236</v>
      </c>
      <c r="W31" s="315" t="s">
        <v>206</v>
      </c>
      <c r="X31" s="15" t="s">
        <v>24</v>
      </c>
      <c r="Y31" s="371" t="s">
        <v>236</v>
      </c>
    </row>
    <row r="32" spans="1:25" ht="18" customHeight="1">
      <c r="A32" s="361" t="s">
        <v>262</v>
      </c>
      <c r="B32" s="350">
        <v>18.425999999999998</v>
      </c>
      <c r="C32" s="351">
        <f>B32/B$39*100</f>
        <v>7.7819729873552443</v>
      </c>
      <c r="D32" s="365">
        <v>10.332368136615401</v>
      </c>
      <c r="E32" s="350">
        <v>60.106999999999999</v>
      </c>
      <c r="F32" s="351">
        <f>E32/E$39*100</f>
        <v>35.90728516383404</v>
      </c>
      <c r="G32" s="365">
        <v>5.6936580278923898</v>
      </c>
      <c r="H32" s="350">
        <v>46.625999999999998</v>
      </c>
      <c r="I32" s="351">
        <f>H32/H$39*100</f>
        <v>12.489753933685851</v>
      </c>
      <c r="J32" s="365">
        <v>7.4250853695129102</v>
      </c>
      <c r="K32" s="350">
        <v>24.327999999999999</v>
      </c>
      <c r="L32" s="351">
        <f>K32/K$39*100</f>
        <v>27.114865919172555</v>
      </c>
      <c r="M32" s="365">
        <v>8.49977350056127</v>
      </c>
      <c r="N32" s="350">
        <v>2.4910000000000001</v>
      </c>
      <c r="O32" s="351">
        <f>N32/N$39*100</f>
        <v>4.6116819402017954</v>
      </c>
      <c r="P32" s="365">
        <v>24.907476079032001</v>
      </c>
      <c r="Q32" s="350">
        <v>15.015000000000001</v>
      </c>
      <c r="R32" s="351">
        <f>Q32/Q$39*100</f>
        <v>8.1094656340127678</v>
      </c>
      <c r="S32" s="365">
        <v>11.856584487490201</v>
      </c>
      <c r="T32" s="350">
        <v>3.6070000000000002</v>
      </c>
      <c r="U32" s="351">
        <f>T32/T$39*100</f>
        <v>13.386031321903067</v>
      </c>
      <c r="V32" s="365">
        <v>22.256452478189001</v>
      </c>
      <c r="W32" s="350">
        <v>170.601</v>
      </c>
      <c r="X32" s="351">
        <f>W32/W$39*100</f>
        <v>15.05316666122544</v>
      </c>
      <c r="Y32" s="369">
        <v>4.1081593392099904</v>
      </c>
    </row>
    <row r="33" spans="1:25" ht="18" customHeight="1">
      <c r="A33" s="362">
        <v>1</v>
      </c>
      <c r="B33" s="353">
        <v>53.484999999999999</v>
      </c>
      <c r="C33" s="354">
        <f t="shared" ref="C33:C38" si="16">B33/B$39*100</f>
        <v>22.588669555448565</v>
      </c>
      <c r="D33" s="366">
        <v>6.2302165560271998</v>
      </c>
      <c r="E33" s="353">
        <v>66.671000000000006</v>
      </c>
      <c r="F33" s="354">
        <f t="shared" ref="F33:F38" si="17">E33/E$39*100</f>
        <v>39.828549239821982</v>
      </c>
      <c r="G33" s="366">
        <v>5.1207007020465296</v>
      </c>
      <c r="H33" s="353">
        <v>141.851</v>
      </c>
      <c r="I33" s="354">
        <f t="shared" ref="I33:I38" si="18">H33/H$39*100</f>
        <v>37.997771313157287</v>
      </c>
      <c r="J33" s="366">
        <v>4.1107418306217003</v>
      </c>
      <c r="K33" s="353">
        <v>47.540999999999997</v>
      </c>
      <c r="L33" s="354">
        <f t="shared" ref="L33:L38" si="19">K33/K$39*100</f>
        <v>52.987004302177844</v>
      </c>
      <c r="M33" s="366">
        <v>6.1405322767690897</v>
      </c>
      <c r="N33" s="353">
        <v>21.35</v>
      </c>
      <c r="O33" s="354">
        <f t="shared" ref="O33:O38" si="20">N33/N$39*100</f>
        <v>39.526057576599094</v>
      </c>
      <c r="P33" s="366">
        <v>9.61189797872645</v>
      </c>
      <c r="Q33" s="353">
        <v>113.121</v>
      </c>
      <c r="R33" s="354">
        <f t="shared" ref="R33:R38" si="21">Q33/Q$39*100</f>
        <v>61.095628503840047</v>
      </c>
      <c r="S33" s="366">
        <v>4.6929719961415799</v>
      </c>
      <c r="T33" s="353">
        <v>10.718</v>
      </c>
      <c r="U33" s="354">
        <f t="shared" ref="U33:U38" si="22">T33/T$39*100</f>
        <v>39.775847992280852</v>
      </c>
      <c r="V33" s="366">
        <v>12.3985394114292</v>
      </c>
      <c r="W33" s="353">
        <v>454.738</v>
      </c>
      <c r="X33" s="354">
        <f t="shared" ref="X33:X38" si="23">W33/W$39*100</f>
        <v>40.124307015740435</v>
      </c>
      <c r="Y33" s="370">
        <v>2.5001217297213199</v>
      </c>
    </row>
    <row r="34" spans="1:25" ht="18" customHeight="1">
      <c r="A34" s="362">
        <v>2</v>
      </c>
      <c r="B34" s="353">
        <v>65.635000000000005</v>
      </c>
      <c r="C34" s="354">
        <f t="shared" si="16"/>
        <v>27.720058451376399</v>
      </c>
      <c r="D34" s="366">
        <v>5.9640357873405403</v>
      </c>
      <c r="E34" s="353">
        <v>28.9</v>
      </c>
      <c r="F34" s="354">
        <f t="shared" si="17"/>
        <v>17.264553899459361</v>
      </c>
      <c r="G34" s="366">
        <v>8.2652038292353502</v>
      </c>
      <c r="H34" s="353">
        <v>111.111</v>
      </c>
      <c r="I34" s="354">
        <f t="shared" si="18"/>
        <v>29.7634163197737</v>
      </c>
      <c r="J34" s="366">
        <v>4.6190363448268501</v>
      </c>
      <c r="K34" s="353">
        <v>14.111000000000001</v>
      </c>
      <c r="L34" s="354">
        <f t="shared" si="19"/>
        <v>15.727469294041596</v>
      </c>
      <c r="M34" s="366">
        <v>11.8817656512468</v>
      </c>
      <c r="N34" s="353">
        <v>21.579000000000001</v>
      </c>
      <c r="O34" s="354">
        <f t="shared" si="20"/>
        <v>39.950013885031936</v>
      </c>
      <c r="P34" s="366">
        <v>10.103108374456101</v>
      </c>
      <c r="Q34" s="353">
        <v>47.22</v>
      </c>
      <c r="R34" s="354">
        <f t="shared" si="21"/>
        <v>25.503094721151044</v>
      </c>
      <c r="S34" s="366">
        <v>6.4809480938370498</v>
      </c>
      <c r="T34" s="353">
        <v>6.157</v>
      </c>
      <c r="U34" s="354">
        <f t="shared" si="22"/>
        <v>22.849402508721145</v>
      </c>
      <c r="V34" s="366">
        <v>17.893208494834099</v>
      </c>
      <c r="W34" s="353">
        <v>294.714</v>
      </c>
      <c r="X34" s="354">
        <f t="shared" si="23"/>
        <v>26.004413569653135</v>
      </c>
      <c r="Y34" s="370">
        <v>2.93348991008535</v>
      </c>
    </row>
    <row r="35" spans="1:25" ht="18" customHeight="1">
      <c r="A35" s="362">
        <v>3</v>
      </c>
      <c r="B35" s="353">
        <v>50.359000000000002</v>
      </c>
      <c r="C35" s="354">
        <f t="shared" si="16"/>
        <v>21.268445548150588</v>
      </c>
      <c r="D35" s="366">
        <v>6.6560915751565402</v>
      </c>
      <c r="E35" s="353">
        <v>8.1850000000000005</v>
      </c>
      <c r="F35" s="354">
        <f t="shared" si="17"/>
        <v>4.8896323068192</v>
      </c>
      <c r="G35" s="366">
        <v>13.2453763878102</v>
      </c>
      <c r="H35" s="353">
        <v>56.835000000000001</v>
      </c>
      <c r="I35" s="354">
        <f t="shared" si="18"/>
        <v>15.224449123258168</v>
      </c>
      <c r="J35" s="366">
        <v>6.2727577943811896</v>
      </c>
      <c r="K35" s="353">
        <v>2.9620000000000002</v>
      </c>
      <c r="L35" s="354">
        <f t="shared" si="19"/>
        <v>3.3013084862129691</v>
      </c>
      <c r="M35" s="366">
        <v>26.5394417655932</v>
      </c>
      <c r="N35" s="353">
        <v>7.9320000000000004</v>
      </c>
      <c r="O35" s="354">
        <f t="shared" si="20"/>
        <v>14.684809775062483</v>
      </c>
      <c r="P35" s="366">
        <v>15.780783139750501</v>
      </c>
      <c r="Q35" s="353">
        <v>7.9939999999999998</v>
      </c>
      <c r="R35" s="354">
        <f t="shared" si="21"/>
        <v>4.3174870648217158</v>
      </c>
      <c r="S35" s="366">
        <v>16.658222784990301</v>
      </c>
      <c r="T35" s="353">
        <v>3.9169999999999998</v>
      </c>
      <c r="U35" s="354">
        <f t="shared" si="22"/>
        <v>14.536480368143692</v>
      </c>
      <c r="V35" s="366">
        <v>23.205615183919399</v>
      </c>
      <c r="W35" s="353">
        <v>138.18299999999999</v>
      </c>
      <c r="X35" s="354">
        <f t="shared" si="23"/>
        <v>12.192728816056851</v>
      </c>
      <c r="Y35" s="370">
        <v>4.1799875720415196</v>
      </c>
    </row>
    <row r="36" spans="1:25" ht="18" customHeight="1">
      <c r="A36" s="362">
        <v>4</v>
      </c>
      <c r="B36" s="353">
        <v>25.774999999999999</v>
      </c>
      <c r="C36" s="354">
        <f t="shared" si="16"/>
        <v>10.885724180455954</v>
      </c>
      <c r="D36" s="366">
        <v>10.0336623745747</v>
      </c>
      <c r="E36" s="353">
        <v>2.5339999999999998</v>
      </c>
      <c r="F36" s="354">
        <f t="shared" si="17"/>
        <v>1.5137847605961945</v>
      </c>
      <c r="G36" s="366">
        <v>27.197527365391601</v>
      </c>
      <c r="H36" s="353">
        <v>12.366</v>
      </c>
      <c r="I36" s="354">
        <f t="shared" si="18"/>
        <v>3.3124929683858628</v>
      </c>
      <c r="J36" s="366">
        <v>12.8512411796374</v>
      </c>
      <c r="K36" s="353">
        <v>0.624</v>
      </c>
      <c r="L36" s="354">
        <f t="shared" si="19"/>
        <v>0.69548159871603399</v>
      </c>
      <c r="M36" s="366">
        <v>49.994712337451098</v>
      </c>
      <c r="N36" s="353">
        <v>0.66300000000000003</v>
      </c>
      <c r="O36" s="354">
        <f t="shared" si="20"/>
        <v>1.2274368231046933</v>
      </c>
      <c r="P36" s="366">
        <v>47.379713323294901</v>
      </c>
      <c r="Q36" s="353">
        <v>1.647</v>
      </c>
      <c r="R36" s="354">
        <f t="shared" si="21"/>
        <v>0.88952979681778421</v>
      </c>
      <c r="S36" s="366">
        <v>32.7427385736381</v>
      </c>
      <c r="T36" s="353">
        <v>2.0790000000000002</v>
      </c>
      <c r="U36" s="354">
        <f t="shared" si="22"/>
        <v>7.7154308617234477</v>
      </c>
      <c r="V36" s="366">
        <v>29.993555220595901</v>
      </c>
      <c r="W36" s="359">
        <v>45.688000000000002</v>
      </c>
      <c r="X36" s="354">
        <f t="shared" si="23"/>
        <v>4.0313308738991447</v>
      </c>
      <c r="Y36" s="370">
        <v>7.6812757823356597</v>
      </c>
    </row>
    <row r="37" spans="1:25" ht="18" customHeight="1">
      <c r="A37" s="362">
        <v>5</v>
      </c>
      <c r="B37" s="353">
        <v>14.369</v>
      </c>
      <c r="C37" s="354">
        <f t="shared" si="16"/>
        <v>6.0685536663034574</v>
      </c>
      <c r="D37" s="366">
        <v>11.415698835673201</v>
      </c>
      <c r="E37" s="353">
        <v>0.77900000000000003</v>
      </c>
      <c r="F37" s="354">
        <f t="shared" si="17"/>
        <v>0.46536634905463126</v>
      </c>
      <c r="G37" s="366">
        <v>44.723466886881099</v>
      </c>
      <c r="H37" s="353">
        <v>3.7450000000000001</v>
      </c>
      <c r="I37" s="354">
        <f t="shared" si="18"/>
        <v>1.003176950234923</v>
      </c>
      <c r="J37" s="366">
        <v>25.095325602310901</v>
      </c>
      <c r="K37" s="353">
        <v>0.156</v>
      </c>
      <c r="L37" s="354">
        <f t="shared" si="19"/>
        <v>0.1738703996790085</v>
      </c>
      <c r="M37" s="366">
        <v>99.978526945271796</v>
      </c>
      <c r="N37" s="353">
        <v>0</v>
      </c>
      <c r="O37" s="354">
        <f t="shared" si="20"/>
        <v>0</v>
      </c>
      <c r="P37" s="366"/>
      <c r="Q37" s="353">
        <v>0.156</v>
      </c>
      <c r="R37" s="354">
        <f t="shared" si="21"/>
        <v>8.425418840532746E-2</v>
      </c>
      <c r="S37" s="366"/>
      <c r="T37" s="353">
        <v>0.46800000000000003</v>
      </c>
      <c r="U37" s="354">
        <f t="shared" si="22"/>
        <v>1.7368069472277889</v>
      </c>
      <c r="V37" s="366">
        <v>57.751149880067501</v>
      </c>
      <c r="W37" s="353">
        <v>19.672999999999998</v>
      </c>
      <c r="X37" s="354">
        <f t="shared" si="23"/>
        <v>1.7358687682152394</v>
      </c>
      <c r="Y37" s="370">
        <v>9.8806546425869008</v>
      </c>
    </row>
    <row r="38" spans="1:25" ht="18" customHeight="1">
      <c r="A38" s="362" t="s">
        <v>263</v>
      </c>
      <c r="B38" s="353">
        <v>8.7309999999999999</v>
      </c>
      <c r="C38" s="354">
        <f t="shared" si="16"/>
        <v>3.6874202839790855</v>
      </c>
      <c r="D38" s="366">
        <v>17.200994660494</v>
      </c>
      <c r="E38" s="353">
        <v>0.217</v>
      </c>
      <c r="F38" s="354">
        <f t="shared" si="17"/>
        <v>0.12963350159801668</v>
      </c>
      <c r="G38" s="366">
        <v>77.148682981976606</v>
      </c>
      <c r="H38" s="353">
        <v>0.77900000000000003</v>
      </c>
      <c r="I38" s="354">
        <f t="shared" si="18"/>
        <v>0.20867152048945392</v>
      </c>
      <c r="J38" s="366">
        <v>44.723467047247901</v>
      </c>
      <c r="K38" s="353">
        <v>0</v>
      </c>
      <c r="L38" s="354">
        <f t="shared" si="19"/>
        <v>0</v>
      </c>
      <c r="M38" s="366"/>
      <c r="N38" s="353">
        <v>0</v>
      </c>
      <c r="O38" s="354">
        <f t="shared" si="20"/>
        <v>0</v>
      </c>
      <c r="P38" s="366"/>
      <c r="Q38" s="353">
        <v>0</v>
      </c>
      <c r="R38" s="354">
        <f t="shared" si="21"/>
        <v>0</v>
      </c>
      <c r="S38" s="366"/>
      <c r="T38" s="353">
        <v>0</v>
      </c>
      <c r="U38" s="354">
        <f t="shared" si="22"/>
        <v>0</v>
      </c>
      <c r="V38" s="366"/>
      <c r="W38" s="353">
        <v>9.7270000000000003</v>
      </c>
      <c r="X38" s="354">
        <f t="shared" si="23"/>
        <v>0.85827253130837367</v>
      </c>
      <c r="Y38" s="370">
        <v>16.1414535894781</v>
      </c>
    </row>
    <row r="39" spans="1:25" ht="17.25" customHeight="1">
      <c r="A39" s="363" t="s">
        <v>40</v>
      </c>
      <c r="B39" s="324">
        <v>236.77799999999999</v>
      </c>
      <c r="C39" s="325">
        <f>SUM(C32:C38)</f>
        <v>100.00084467306928</v>
      </c>
      <c r="D39" s="235">
        <v>3.8597887355317599</v>
      </c>
      <c r="E39" s="324">
        <v>167.39500000000001</v>
      </c>
      <c r="F39" s="325">
        <f>SUM(F32:F38)</f>
        <v>99.998805221183417</v>
      </c>
      <c r="G39" s="235">
        <v>3.78965885409843</v>
      </c>
      <c r="H39" s="324">
        <v>373.31400000000002</v>
      </c>
      <c r="I39" s="325">
        <f>SUM(I32:I38)</f>
        <v>99.999732128985244</v>
      </c>
      <c r="J39" s="235">
        <v>2.8722672123694899</v>
      </c>
      <c r="K39" s="324">
        <v>89.721999999999994</v>
      </c>
      <c r="L39" s="325">
        <f>SUM(L32:L38)</f>
        <v>100</v>
      </c>
      <c r="M39" s="235">
        <v>5.0053592649515499</v>
      </c>
      <c r="N39" s="324">
        <v>54.015000000000001</v>
      </c>
      <c r="O39" s="325">
        <f>SUM(O32:O38)</f>
        <v>100.00000000000001</v>
      </c>
      <c r="P39" s="235">
        <v>7.0848283240881402</v>
      </c>
      <c r="Q39" s="324">
        <v>185.154</v>
      </c>
      <c r="R39" s="325">
        <f>SUM(R32:R38)</f>
        <v>99.999459909048682</v>
      </c>
      <c r="S39" s="235">
        <v>3.8910452830231899</v>
      </c>
      <c r="T39" s="324">
        <v>26.946000000000002</v>
      </c>
      <c r="U39" s="325">
        <f>SUM(U32:U38)</f>
        <v>99.999999999999986</v>
      </c>
      <c r="V39" s="235">
        <v>8.6760896564575294</v>
      </c>
      <c r="W39" s="290">
        <v>1133.3230000000001</v>
      </c>
      <c r="X39" s="325">
        <f>SUM(X32:X38)</f>
        <v>100.00008823609863</v>
      </c>
      <c r="Y39" s="236">
        <v>1.8561123291795001</v>
      </c>
    </row>
    <row r="40" spans="1:25" ht="13.5" customHeight="1">
      <c r="A40" s="642"/>
      <c r="B40" s="643"/>
      <c r="C40" s="643"/>
      <c r="D40" s="643"/>
      <c r="E40" s="643"/>
      <c r="F40" s="643"/>
      <c r="G40" s="643"/>
      <c r="H40" s="643"/>
    </row>
  </sheetData>
  <mergeCells count="34">
    <mergeCell ref="A1:Y1"/>
    <mergeCell ref="A3:A5"/>
    <mergeCell ref="B3:Y3"/>
    <mergeCell ref="B4:D4"/>
    <mergeCell ref="E4:G4"/>
    <mergeCell ref="H4:J4"/>
    <mergeCell ref="K4:M4"/>
    <mergeCell ref="N4:P4"/>
    <mergeCell ref="Q4:S4"/>
    <mergeCell ref="T4:V4"/>
    <mergeCell ref="W4:Y4"/>
    <mergeCell ref="A15:Y15"/>
    <mergeCell ref="A16:A18"/>
    <mergeCell ref="B16:Y16"/>
    <mergeCell ref="B17:D17"/>
    <mergeCell ref="E17:G17"/>
    <mergeCell ref="H17:J17"/>
    <mergeCell ref="K17:M17"/>
    <mergeCell ref="N17:P17"/>
    <mergeCell ref="Q17:S17"/>
    <mergeCell ref="T17:V17"/>
    <mergeCell ref="W17:Y17"/>
    <mergeCell ref="A40:H40"/>
    <mergeCell ref="A28:Y28"/>
    <mergeCell ref="A29:A31"/>
    <mergeCell ref="B29:Y29"/>
    <mergeCell ref="B30:D30"/>
    <mergeCell ref="E30:G30"/>
    <mergeCell ref="H30:J30"/>
    <mergeCell ref="K30:M30"/>
    <mergeCell ref="N30:P30"/>
    <mergeCell ref="Q30:S30"/>
    <mergeCell ref="T30:V30"/>
    <mergeCell ref="W30:Y30"/>
  </mergeCells>
  <hyperlinks>
    <hyperlink ref="A1:Y1" location="'0'!A1" display="PUISTUTE JAGUNEMINE BONITEEDIKLASSIDESSE JA ENAMUSPUULIIGITI " xr:uid="{37AFB7FE-C88A-4987-8E33-CDD14AF94E7A}"/>
  </hyperlinks>
  <printOptions horizontalCentered="1"/>
  <pageMargins left="0.78740157480314965" right="0.78740157480314965" top="0.98425196850393704" bottom="1.1811023622047245" header="0.51181102362204722" footer="0.51181102362204722"/>
  <pageSetup paperSize="9" scale="82" orientation="landscape" r:id="rId1"/>
  <headerFooter>
    <oddHeader>&amp;L&amp;G</oddHeader>
    <oddFooter>&amp;L&amp;D</oddFooter>
  </headerFooter>
  <rowBreaks count="1" manualBreakCount="1">
    <brk id="14" max="24" man="1"/>
  </rowBreak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64"/>
  <sheetViews>
    <sheetView zoomScaleNormal="100" workbookViewId="0">
      <selection sqref="A1:G1"/>
    </sheetView>
  </sheetViews>
  <sheetFormatPr defaultColWidth="11.42578125" defaultRowHeight="12.75"/>
  <cols>
    <col min="1" max="1" width="12" customWidth="1"/>
    <col min="2" max="17" width="6.140625" customWidth="1"/>
    <col min="18" max="18" width="3.28515625" customWidth="1"/>
    <col min="19" max="19" width="3.85546875" customWidth="1"/>
    <col min="20" max="20" width="9.7109375" customWidth="1"/>
    <col min="21" max="36" width="6.140625" customWidth="1"/>
  </cols>
  <sheetData>
    <row r="1" spans="1:36" ht="32.25" customHeight="1">
      <c r="A1" s="706" t="s">
        <v>438</v>
      </c>
      <c r="B1" s="706"/>
      <c r="C1" s="706"/>
      <c r="D1" s="706"/>
      <c r="E1" s="706"/>
      <c r="F1" s="706"/>
      <c r="G1" s="706"/>
      <c r="H1" s="706"/>
      <c r="I1" s="706"/>
      <c r="J1" s="706"/>
      <c r="K1" s="706"/>
      <c r="L1" s="706"/>
      <c r="M1" s="706"/>
      <c r="N1" s="706"/>
      <c r="O1" s="706"/>
      <c r="P1" s="706"/>
      <c r="Q1" s="706"/>
      <c r="T1" s="706" t="s">
        <v>340</v>
      </c>
      <c r="U1" s="706"/>
      <c r="V1" s="706"/>
      <c r="W1" s="706"/>
      <c r="X1" s="706"/>
      <c r="Y1" s="706"/>
      <c r="Z1" s="706"/>
      <c r="AA1" s="706"/>
      <c r="AB1" s="706"/>
      <c r="AC1" s="706"/>
      <c r="AD1" s="706"/>
      <c r="AE1" s="706"/>
      <c r="AF1" s="706"/>
      <c r="AG1" s="706"/>
      <c r="AH1" s="706"/>
      <c r="AI1" s="706"/>
      <c r="AJ1" s="706"/>
    </row>
    <row r="2" spans="1:36" ht="9.75" customHeight="1">
      <c r="A2" s="181"/>
      <c r="B2" s="257"/>
      <c r="C2" s="257"/>
      <c r="D2" s="257"/>
      <c r="E2" s="257"/>
      <c r="F2" s="257"/>
      <c r="G2" s="257"/>
      <c r="H2" s="257"/>
      <c r="I2" s="257"/>
      <c r="J2" s="257"/>
      <c r="K2" s="257"/>
      <c r="L2" s="257"/>
      <c r="M2" s="257"/>
      <c r="N2" s="257"/>
      <c r="O2" s="257"/>
      <c r="P2" s="257"/>
      <c r="Q2" s="257"/>
      <c r="T2" s="181"/>
      <c r="U2" s="257"/>
      <c r="V2" s="257"/>
      <c r="W2" s="257"/>
      <c r="X2" s="257"/>
      <c r="Y2" s="257"/>
      <c r="Z2" s="257"/>
      <c r="AA2" s="257"/>
      <c r="AB2" s="257"/>
      <c r="AC2" s="257"/>
      <c r="AD2" s="257"/>
      <c r="AE2" s="257"/>
      <c r="AF2" s="257"/>
      <c r="AG2" s="257"/>
      <c r="AH2" s="257"/>
      <c r="AI2" s="257"/>
      <c r="AJ2" s="257"/>
    </row>
    <row r="3" spans="1:36" ht="18.75" customHeight="1">
      <c r="A3" s="739" t="s">
        <v>223</v>
      </c>
      <c r="B3" s="630" t="s">
        <v>205</v>
      </c>
      <c r="C3" s="656"/>
      <c r="D3" s="656"/>
      <c r="E3" s="656"/>
      <c r="F3" s="656"/>
      <c r="G3" s="656"/>
      <c r="H3" s="656"/>
      <c r="I3" s="656"/>
      <c r="J3" s="656"/>
      <c r="K3" s="656"/>
      <c r="L3" s="656"/>
      <c r="M3" s="656"/>
      <c r="N3" s="656"/>
      <c r="O3" s="656"/>
      <c r="P3" s="656"/>
      <c r="Q3" s="742"/>
      <c r="T3" s="739" t="s">
        <v>223</v>
      </c>
      <c r="U3" s="630" t="s">
        <v>205</v>
      </c>
      <c r="V3" s="656"/>
      <c r="W3" s="656"/>
      <c r="X3" s="656"/>
      <c r="Y3" s="656"/>
      <c r="Z3" s="656"/>
      <c r="AA3" s="656"/>
      <c r="AB3" s="656"/>
      <c r="AC3" s="656"/>
      <c r="AD3" s="656"/>
      <c r="AE3" s="656"/>
      <c r="AF3" s="656"/>
      <c r="AG3" s="656"/>
      <c r="AH3" s="656"/>
      <c r="AI3" s="656"/>
      <c r="AJ3" s="742"/>
    </row>
    <row r="4" spans="1:36" ht="20.25" customHeight="1">
      <c r="A4" s="740"/>
      <c r="B4" s="743" t="s">
        <v>84</v>
      </c>
      <c r="C4" s="745"/>
      <c r="D4" s="743" t="s">
        <v>85</v>
      </c>
      <c r="E4" s="744"/>
      <c r="F4" s="743" t="s">
        <v>86</v>
      </c>
      <c r="G4" s="745"/>
      <c r="H4" s="743" t="s">
        <v>87</v>
      </c>
      <c r="I4" s="745"/>
      <c r="J4" s="743" t="s">
        <v>88</v>
      </c>
      <c r="K4" s="745"/>
      <c r="L4" s="743" t="s">
        <v>259</v>
      </c>
      <c r="M4" s="745"/>
      <c r="N4" s="743" t="s">
        <v>90</v>
      </c>
      <c r="O4" s="745"/>
      <c r="P4" s="744" t="s">
        <v>95</v>
      </c>
      <c r="Q4" s="748"/>
      <c r="T4" s="740"/>
      <c r="U4" s="743" t="s">
        <v>84</v>
      </c>
      <c r="V4" s="745"/>
      <c r="W4" s="743" t="s">
        <v>85</v>
      </c>
      <c r="X4" s="744"/>
      <c r="Y4" s="743" t="s">
        <v>86</v>
      </c>
      <c r="Z4" s="745"/>
      <c r="AA4" s="743" t="s">
        <v>87</v>
      </c>
      <c r="AB4" s="745"/>
      <c r="AC4" s="743" t="s">
        <v>88</v>
      </c>
      <c r="AD4" s="745"/>
      <c r="AE4" s="743" t="s">
        <v>259</v>
      </c>
      <c r="AF4" s="745"/>
      <c r="AG4" s="743" t="s">
        <v>90</v>
      </c>
      <c r="AH4" s="745"/>
      <c r="AI4" s="744" t="s">
        <v>95</v>
      </c>
      <c r="AJ4" s="748"/>
    </row>
    <row r="5" spans="1:36" s="605" customFormat="1" ht="27.75" customHeight="1">
      <c r="A5" s="741"/>
      <c r="B5" s="374" t="s">
        <v>258</v>
      </c>
      <c r="C5" s="347" t="s">
        <v>222</v>
      </c>
      <c r="D5" s="374" t="s">
        <v>258</v>
      </c>
      <c r="E5" s="347" t="s">
        <v>222</v>
      </c>
      <c r="F5" s="374" t="s">
        <v>258</v>
      </c>
      <c r="G5" s="347" t="s">
        <v>222</v>
      </c>
      <c r="H5" s="374" t="s">
        <v>258</v>
      </c>
      <c r="I5" s="347" t="s">
        <v>222</v>
      </c>
      <c r="J5" s="374" t="s">
        <v>258</v>
      </c>
      <c r="K5" s="347" t="s">
        <v>222</v>
      </c>
      <c r="L5" s="374" t="s">
        <v>258</v>
      </c>
      <c r="M5" s="347" t="s">
        <v>222</v>
      </c>
      <c r="N5" s="374" t="s">
        <v>258</v>
      </c>
      <c r="O5" s="347" t="s">
        <v>222</v>
      </c>
      <c r="P5" s="375" t="s">
        <v>258</v>
      </c>
      <c r="Q5" s="371" t="s">
        <v>222</v>
      </c>
      <c r="T5" s="741"/>
      <c r="U5" s="374" t="s">
        <v>258</v>
      </c>
      <c r="V5" s="347" t="s">
        <v>222</v>
      </c>
      <c r="W5" s="374" t="s">
        <v>258</v>
      </c>
      <c r="X5" s="347" t="s">
        <v>222</v>
      </c>
      <c r="Y5" s="374" t="s">
        <v>258</v>
      </c>
      <c r="Z5" s="347" t="s">
        <v>222</v>
      </c>
      <c r="AA5" s="374" t="s">
        <v>258</v>
      </c>
      <c r="AB5" s="347" t="s">
        <v>222</v>
      </c>
      <c r="AC5" s="374" t="s">
        <v>258</v>
      </c>
      <c r="AD5" s="347" t="s">
        <v>222</v>
      </c>
      <c r="AE5" s="374" t="s">
        <v>258</v>
      </c>
      <c r="AF5" s="347" t="s">
        <v>222</v>
      </c>
      <c r="AG5" s="374" t="s">
        <v>258</v>
      </c>
      <c r="AH5" s="347" t="s">
        <v>222</v>
      </c>
      <c r="AI5" s="375" t="s">
        <v>258</v>
      </c>
      <c r="AJ5" s="371" t="s">
        <v>222</v>
      </c>
    </row>
    <row r="6" spans="1:36" ht="21" customHeight="1">
      <c r="A6" s="343" t="s">
        <v>207</v>
      </c>
      <c r="B6" s="376">
        <v>4.9820000000000002</v>
      </c>
      <c r="C6" s="144">
        <v>10.5788358804036</v>
      </c>
      <c r="D6" s="376">
        <v>7.12</v>
      </c>
      <c r="E6" s="384">
        <v>6.2244995629434303</v>
      </c>
      <c r="F6" s="376">
        <v>6.6870000000000003</v>
      </c>
      <c r="G6" s="384">
        <v>5.5142903189685502</v>
      </c>
      <c r="H6" s="376">
        <v>13.977</v>
      </c>
      <c r="I6" s="384">
        <v>8.3892540287953494</v>
      </c>
      <c r="J6" s="376">
        <v>12.222</v>
      </c>
      <c r="K6" s="384">
        <v>10.6272987347001</v>
      </c>
      <c r="L6" s="376">
        <v>18.518000000000001</v>
      </c>
      <c r="M6" s="384">
        <v>5.42496909746193</v>
      </c>
      <c r="N6" s="376">
        <v>7.2530000000000001</v>
      </c>
      <c r="O6" s="384">
        <v>33.316601312170697</v>
      </c>
      <c r="P6" s="377">
        <v>11.118</v>
      </c>
      <c r="Q6" s="387">
        <v>3.5582631464341801</v>
      </c>
      <c r="T6" s="343" t="s">
        <v>207</v>
      </c>
      <c r="U6" s="376">
        <v>4.9939999999999998</v>
      </c>
      <c r="V6" s="144">
        <v>10.8690516564071</v>
      </c>
      <c r="W6" s="376">
        <v>6.9340000000000002</v>
      </c>
      <c r="X6" s="384">
        <v>6.2089988315493603</v>
      </c>
      <c r="Y6" s="376">
        <v>6.6980000000000004</v>
      </c>
      <c r="Z6" s="384">
        <v>5.5416201059457197</v>
      </c>
      <c r="AA6" s="376">
        <v>14.002000000000001</v>
      </c>
      <c r="AB6" s="384">
        <v>8.6822230404593697</v>
      </c>
      <c r="AC6" s="376">
        <v>12.13</v>
      </c>
      <c r="AD6" s="384">
        <v>10.8645459122709</v>
      </c>
      <c r="AE6" s="376">
        <v>18.411999999999999</v>
      </c>
      <c r="AF6" s="384">
        <v>5.50573681138808</v>
      </c>
      <c r="AG6" s="376">
        <v>7.6680000000000001</v>
      </c>
      <c r="AH6" s="384">
        <v>33.484652285641602</v>
      </c>
      <c r="AI6" s="377">
        <v>11.103999999999999</v>
      </c>
      <c r="AJ6" s="387">
        <v>3.6432745825369302</v>
      </c>
    </row>
    <row r="7" spans="1:36" ht="21" customHeight="1">
      <c r="A7" s="344" t="s">
        <v>208</v>
      </c>
      <c r="B7" s="260">
        <v>45.430999999999997</v>
      </c>
      <c r="C7" s="145">
        <v>6.4892152041880999</v>
      </c>
      <c r="D7" s="260">
        <v>66.132999999999996</v>
      </c>
      <c r="E7" s="385">
        <v>4.4941806694311</v>
      </c>
      <c r="F7" s="260">
        <v>68.12</v>
      </c>
      <c r="G7" s="385">
        <v>2.6974495905913001</v>
      </c>
      <c r="H7" s="260">
        <v>112.759</v>
      </c>
      <c r="I7" s="385">
        <v>3.9428495024577299</v>
      </c>
      <c r="J7" s="260">
        <v>93.802999999999997</v>
      </c>
      <c r="K7" s="385">
        <v>5.6594349248403004</v>
      </c>
      <c r="L7" s="260">
        <v>105.348</v>
      </c>
      <c r="M7" s="385">
        <v>1.8522859610325899</v>
      </c>
      <c r="N7" s="260">
        <v>70.602000000000004</v>
      </c>
      <c r="O7" s="385">
        <v>9.8076496496884502</v>
      </c>
      <c r="P7" s="378">
        <v>79.488</v>
      </c>
      <c r="Q7" s="234">
        <v>1.74084322314322</v>
      </c>
      <c r="T7" s="344" t="s">
        <v>208</v>
      </c>
      <c r="U7" s="260">
        <v>47.011000000000003</v>
      </c>
      <c r="V7" s="145">
        <v>6.4414654010706398</v>
      </c>
      <c r="W7" s="260">
        <v>65.019000000000005</v>
      </c>
      <c r="X7" s="385">
        <v>4.6087100973184096</v>
      </c>
      <c r="Y7" s="260">
        <v>68.989000000000004</v>
      </c>
      <c r="Z7" s="385">
        <v>2.71888382026872</v>
      </c>
      <c r="AA7" s="260">
        <v>111.068</v>
      </c>
      <c r="AB7" s="385">
        <v>4.1082184980752299</v>
      </c>
      <c r="AC7" s="260">
        <v>92.894000000000005</v>
      </c>
      <c r="AD7" s="385">
        <v>6.2826114501351196</v>
      </c>
      <c r="AE7" s="260">
        <v>105.63500000000001</v>
      </c>
      <c r="AF7" s="385">
        <v>1.8877030538992401</v>
      </c>
      <c r="AG7" s="260">
        <v>71.218000000000004</v>
      </c>
      <c r="AH7" s="385">
        <v>9.9341600131050996</v>
      </c>
      <c r="AI7" s="378">
        <v>79.733000000000004</v>
      </c>
      <c r="AJ7" s="234">
        <v>1.7705950618258199</v>
      </c>
    </row>
    <row r="8" spans="1:36" ht="21" customHeight="1">
      <c r="A8" s="344" t="s">
        <v>209</v>
      </c>
      <c r="B8" s="260">
        <v>101</v>
      </c>
      <c r="C8" s="145">
        <v>4.5097334915810503</v>
      </c>
      <c r="D8" s="260">
        <v>154.71799999999999</v>
      </c>
      <c r="E8" s="385">
        <v>2.6282551280192301</v>
      </c>
      <c r="F8" s="260">
        <v>140.18899999999999</v>
      </c>
      <c r="G8" s="385">
        <v>1.5477746979121001</v>
      </c>
      <c r="H8" s="260">
        <v>199.66</v>
      </c>
      <c r="I8" s="385">
        <v>2.9669076995472001</v>
      </c>
      <c r="J8" s="260">
        <v>174.80099999999999</v>
      </c>
      <c r="K8" s="385">
        <v>4.9117263644382296</v>
      </c>
      <c r="L8" s="260">
        <v>184.727</v>
      </c>
      <c r="M8" s="385">
        <v>1.45465467032566</v>
      </c>
      <c r="N8" s="260">
        <v>138.70099999999999</v>
      </c>
      <c r="O8" s="385">
        <v>5.7734001156882</v>
      </c>
      <c r="P8" s="378">
        <v>149.62100000000001</v>
      </c>
      <c r="Q8" s="234">
        <v>1.1914496843070099</v>
      </c>
      <c r="T8" s="344" t="s">
        <v>209</v>
      </c>
      <c r="U8" s="260">
        <v>103.596</v>
      </c>
      <c r="V8" s="145">
        <v>4.78193324983972</v>
      </c>
      <c r="W8" s="260">
        <v>154.155</v>
      </c>
      <c r="X8" s="385">
        <v>2.5952368287988099</v>
      </c>
      <c r="Y8" s="260">
        <v>142.828</v>
      </c>
      <c r="Z8" s="385">
        <v>1.5810889942438899</v>
      </c>
      <c r="AA8" s="260">
        <v>199.05600000000001</v>
      </c>
      <c r="AB8" s="385">
        <v>3.0893968071197602</v>
      </c>
      <c r="AC8" s="260">
        <v>173.203</v>
      </c>
      <c r="AD8" s="385">
        <v>5.1471299154688497</v>
      </c>
      <c r="AE8" s="260">
        <v>184.39099999999999</v>
      </c>
      <c r="AF8" s="385">
        <v>1.49008230640411</v>
      </c>
      <c r="AG8" s="260">
        <v>141.31899999999999</v>
      </c>
      <c r="AH8" s="385">
        <v>5.7204296649168898</v>
      </c>
      <c r="AI8" s="378">
        <v>151.136</v>
      </c>
      <c r="AJ8" s="234">
        <v>1.22742625028224</v>
      </c>
    </row>
    <row r="9" spans="1:36" ht="21" customHeight="1">
      <c r="A9" s="344" t="s">
        <v>210</v>
      </c>
      <c r="B9" s="260">
        <v>141.13200000000001</v>
      </c>
      <c r="C9" s="145">
        <v>4.65826158856345</v>
      </c>
      <c r="D9" s="260">
        <v>229.494</v>
      </c>
      <c r="E9" s="385">
        <v>1.74102409771391</v>
      </c>
      <c r="F9" s="260">
        <v>180.703</v>
      </c>
      <c r="G9" s="385">
        <v>1.64497424438138</v>
      </c>
      <c r="H9" s="260">
        <v>300.214</v>
      </c>
      <c r="I9" s="385">
        <v>4.0855975668180102</v>
      </c>
      <c r="J9" s="260">
        <v>251.23099999999999</v>
      </c>
      <c r="K9" s="385">
        <v>3.4481166344115901</v>
      </c>
      <c r="L9" s="260">
        <v>231.98699999999999</v>
      </c>
      <c r="M9" s="385">
        <v>1.22397767566753</v>
      </c>
      <c r="N9" s="260">
        <v>186.971</v>
      </c>
      <c r="O9" s="385">
        <v>6.1893697323318602</v>
      </c>
      <c r="P9" s="378">
        <v>199.464</v>
      </c>
      <c r="Q9" s="234">
        <v>1.25499002297326</v>
      </c>
      <c r="T9" s="344" t="s">
        <v>210</v>
      </c>
      <c r="U9" s="260">
        <v>150.75299999999999</v>
      </c>
      <c r="V9" s="145">
        <v>3.9992334003095098</v>
      </c>
      <c r="W9" s="260">
        <v>228.78299999999999</v>
      </c>
      <c r="X9" s="385">
        <v>1.8429687648570601</v>
      </c>
      <c r="Y9" s="260">
        <v>183.38399999999999</v>
      </c>
      <c r="Z9" s="385">
        <v>1.67886532153662</v>
      </c>
      <c r="AA9" s="260">
        <v>296.24700000000001</v>
      </c>
      <c r="AB9" s="385">
        <v>4.0829494496714904</v>
      </c>
      <c r="AC9" s="260">
        <v>256.82499999999999</v>
      </c>
      <c r="AD9" s="385">
        <v>3.1433813204014101</v>
      </c>
      <c r="AE9" s="260">
        <v>232.423</v>
      </c>
      <c r="AF9" s="385">
        <v>1.27985464284658</v>
      </c>
      <c r="AG9" s="260">
        <v>186.971</v>
      </c>
      <c r="AH9" s="385">
        <v>6.1893697323318602</v>
      </c>
      <c r="AI9" s="378">
        <v>202.84299999999999</v>
      </c>
      <c r="AJ9" s="234">
        <v>1.2051667355835101</v>
      </c>
    </row>
    <row r="10" spans="1:36" ht="21" customHeight="1">
      <c r="A10" s="344" t="s">
        <v>211</v>
      </c>
      <c r="B10" s="260">
        <v>182.035</v>
      </c>
      <c r="C10" s="145">
        <v>3.2946503503140399</v>
      </c>
      <c r="D10" s="260">
        <v>275.18299999999999</v>
      </c>
      <c r="E10" s="385">
        <v>1.1184614443904599</v>
      </c>
      <c r="F10" s="260">
        <v>211.38399999999999</v>
      </c>
      <c r="G10" s="385">
        <v>1.71656665642183</v>
      </c>
      <c r="H10" s="260">
        <v>349.69900000000001</v>
      </c>
      <c r="I10" s="385">
        <v>4.8894225069850297</v>
      </c>
      <c r="J10" s="260">
        <v>264.54000000000002</v>
      </c>
      <c r="K10" s="385">
        <v>3.2248272552862201</v>
      </c>
      <c r="L10" s="260">
        <v>249.36099999999999</v>
      </c>
      <c r="M10" s="385">
        <v>1.9155383383581399</v>
      </c>
      <c r="N10" s="260">
        <v>223.988</v>
      </c>
      <c r="O10" s="385">
        <v>9.4353868326155901</v>
      </c>
      <c r="P10" s="378">
        <v>233.88300000000001</v>
      </c>
      <c r="Q10" s="234">
        <v>1.11646838146482</v>
      </c>
      <c r="T10" s="344" t="s">
        <v>211</v>
      </c>
      <c r="U10" s="260">
        <v>197.44800000000001</v>
      </c>
      <c r="V10" s="145">
        <v>3.4302982290647099</v>
      </c>
      <c r="W10" s="260">
        <v>275.12700000000001</v>
      </c>
      <c r="X10" s="385">
        <v>1.2064906446400101</v>
      </c>
      <c r="Y10" s="260">
        <v>215.072</v>
      </c>
      <c r="Z10" s="385">
        <v>1.80274690252425</v>
      </c>
      <c r="AA10" s="260">
        <v>338.35</v>
      </c>
      <c r="AB10" s="385">
        <v>5.3455665616183596</v>
      </c>
      <c r="AC10" s="260">
        <v>271.69099999999997</v>
      </c>
      <c r="AD10" s="385">
        <v>2.4829886278583899</v>
      </c>
      <c r="AE10" s="260">
        <v>249.86099999999999</v>
      </c>
      <c r="AF10" s="385">
        <v>1.9843812235385501</v>
      </c>
      <c r="AG10" s="260">
        <v>212.57599999999999</v>
      </c>
      <c r="AH10" s="385">
        <v>9.2076395893994292</v>
      </c>
      <c r="AI10" s="378">
        <v>238.52600000000001</v>
      </c>
      <c r="AJ10" s="234">
        <v>1.13252639230908</v>
      </c>
    </row>
    <row r="11" spans="1:36" ht="21" customHeight="1">
      <c r="A11" s="344" t="s">
        <v>212</v>
      </c>
      <c r="B11" s="260">
        <v>226.589</v>
      </c>
      <c r="C11" s="145">
        <v>2.8904607987789599</v>
      </c>
      <c r="D11" s="260">
        <v>299.73</v>
      </c>
      <c r="E11" s="385">
        <v>1.28014905012434</v>
      </c>
      <c r="F11" s="260">
        <v>239.434</v>
      </c>
      <c r="G11" s="385">
        <v>1.6727781395580701</v>
      </c>
      <c r="H11" s="260">
        <v>374.80799999999999</v>
      </c>
      <c r="I11" s="385">
        <v>2.91683493153191</v>
      </c>
      <c r="J11" s="260">
        <v>305.428</v>
      </c>
      <c r="K11" s="385">
        <v>2.7653360225722698</v>
      </c>
      <c r="L11" s="260">
        <v>292.97300000000001</v>
      </c>
      <c r="M11" s="385">
        <v>1.73184898298011</v>
      </c>
      <c r="N11" s="260">
        <v>239.16900000000001</v>
      </c>
      <c r="O11" s="385">
        <v>8.9817919411360396</v>
      </c>
      <c r="P11" s="378">
        <v>261.26</v>
      </c>
      <c r="Q11" s="234">
        <v>1.15416032532825</v>
      </c>
      <c r="T11" s="344" t="s">
        <v>212</v>
      </c>
      <c r="U11" s="260">
        <v>245.947</v>
      </c>
      <c r="V11" s="145">
        <v>2.6454250191003301</v>
      </c>
      <c r="W11" s="260">
        <v>299.80700000000002</v>
      </c>
      <c r="X11" s="385">
        <v>1.3935592897084501</v>
      </c>
      <c r="Y11" s="260">
        <v>243.70699999999999</v>
      </c>
      <c r="Z11" s="385">
        <v>1.6648543057079499</v>
      </c>
      <c r="AA11" s="260">
        <v>373.755</v>
      </c>
      <c r="AB11" s="385">
        <v>2.9480980558370402</v>
      </c>
      <c r="AC11" s="260">
        <v>304.38499999999999</v>
      </c>
      <c r="AD11" s="385">
        <v>3.32498523675272</v>
      </c>
      <c r="AE11" s="260">
        <v>292.71699999999998</v>
      </c>
      <c r="AF11" s="385">
        <v>1.86765805849917</v>
      </c>
      <c r="AG11" s="260">
        <v>255.03399999999999</v>
      </c>
      <c r="AH11" s="385">
        <v>9.0322353353001201</v>
      </c>
      <c r="AI11" s="378">
        <v>268.10899999999998</v>
      </c>
      <c r="AJ11" s="234">
        <v>1.0842131862700699</v>
      </c>
    </row>
    <row r="12" spans="1:36" ht="21" customHeight="1">
      <c r="A12" s="344" t="s">
        <v>213</v>
      </c>
      <c r="B12" s="260">
        <v>266.28399999999999</v>
      </c>
      <c r="C12" s="145">
        <v>2.21793863987895</v>
      </c>
      <c r="D12" s="260">
        <v>308.11900000000003</v>
      </c>
      <c r="E12" s="385">
        <v>1.4075525742908199</v>
      </c>
      <c r="F12" s="260">
        <v>270.41500000000002</v>
      </c>
      <c r="G12" s="385">
        <v>1.57462545323466</v>
      </c>
      <c r="H12" s="260">
        <v>412.31799999999998</v>
      </c>
      <c r="I12" s="385">
        <v>3.0211659466212701</v>
      </c>
      <c r="J12" s="260">
        <v>329.05599999999998</v>
      </c>
      <c r="K12" s="385">
        <v>2.72315845374336</v>
      </c>
      <c r="L12" s="260">
        <v>309.90100000000001</v>
      </c>
      <c r="M12" s="385">
        <v>2.9272425129924402</v>
      </c>
      <c r="N12" s="260">
        <v>267.01400000000001</v>
      </c>
      <c r="O12" s="385">
        <v>6.2284548000929201</v>
      </c>
      <c r="P12" s="378">
        <v>289.00400000000002</v>
      </c>
      <c r="Q12" s="234">
        <v>1.09118767926238</v>
      </c>
      <c r="T12" s="344" t="s">
        <v>213</v>
      </c>
      <c r="U12" s="260">
        <v>284.06599999999997</v>
      </c>
      <c r="V12" s="145">
        <v>2.3566993374042799</v>
      </c>
      <c r="W12" s="260">
        <v>305.76799999999997</v>
      </c>
      <c r="X12" s="385">
        <v>1.5398341139645799</v>
      </c>
      <c r="Y12" s="260">
        <v>272.58800000000002</v>
      </c>
      <c r="Z12" s="385">
        <v>1.6095272432019101</v>
      </c>
      <c r="AA12" s="260">
        <v>406.68900000000002</v>
      </c>
      <c r="AB12" s="385">
        <v>3.7730696301218498</v>
      </c>
      <c r="AC12" s="260">
        <v>327.30900000000003</v>
      </c>
      <c r="AD12" s="385">
        <v>2.9365485735216801</v>
      </c>
      <c r="AE12" s="260">
        <v>311.69299999999998</v>
      </c>
      <c r="AF12" s="385">
        <v>2.8153703559182599</v>
      </c>
      <c r="AG12" s="260">
        <v>292.03199999999998</v>
      </c>
      <c r="AH12" s="385">
        <v>5.93486440446988</v>
      </c>
      <c r="AI12" s="378">
        <v>294.04500000000002</v>
      </c>
      <c r="AJ12" s="234">
        <v>1.12123345794341</v>
      </c>
    </row>
    <row r="13" spans="1:36" ht="21" customHeight="1">
      <c r="A13" s="344" t="s">
        <v>214</v>
      </c>
      <c r="B13" s="260">
        <v>289.964</v>
      </c>
      <c r="C13" s="145">
        <v>1.7833151674791801</v>
      </c>
      <c r="D13" s="260">
        <v>328.20499999999998</v>
      </c>
      <c r="E13" s="385">
        <v>1.3952634271673101</v>
      </c>
      <c r="F13" s="260">
        <v>279.87799999999999</v>
      </c>
      <c r="G13" s="385">
        <v>2.1820817560591901</v>
      </c>
      <c r="H13" s="260">
        <v>464.67399999999998</v>
      </c>
      <c r="I13" s="385">
        <v>3.5586442627602799</v>
      </c>
      <c r="J13" s="260">
        <v>314.63099999999997</v>
      </c>
      <c r="K13" s="385">
        <v>3.3171142388900199</v>
      </c>
      <c r="L13" s="260">
        <v>309.96699999999998</v>
      </c>
      <c r="M13" s="385">
        <v>4.0136934080775104</v>
      </c>
      <c r="N13" s="260">
        <v>258.28899999999999</v>
      </c>
      <c r="O13" s="385">
        <v>6.2415269569116303</v>
      </c>
      <c r="P13" s="378">
        <v>303.40100000000001</v>
      </c>
      <c r="Q13" s="234">
        <v>1.18703132861729</v>
      </c>
      <c r="T13" s="344" t="s">
        <v>214</v>
      </c>
      <c r="U13" s="260">
        <v>299.13</v>
      </c>
      <c r="V13" s="145">
        <v>1.89640425571395</v>
      </c>
      <c r="W13" s="260">
        <v>325.11200000000002</v>
      </c>
      <c r="X13" s="385">
        <v>1.6197357432150301</v>
      </c>
      <c r="Y13" s="260">
        <v>280.13099999999997</v>
      </c>
      <c r="Z13" s="385">
        <v>2.3690514567823402</v>
      </c>
      <c r="AA13" s="260">
        <v>440.71600000000001</v>
      </c>
      <c r="AB13" s="385">
        <v>5.1371817457431899</v>
      </c>
      <c r="AC13" s="260">
        <v>313.24200000000002</v>
      </c>
      <c r="AD13" s="385">
        <v>4.0499416943017801</v>
      </c>
      <c r="AE13" s="260">
        <v>309.96699999999998</v>
      </c>
      <c r="AF13" s="385">
        <v>4.0136934080775104</v>
      </c>
      <c r="AG13" s="260">
        <v>258.88200000000001</v>
      </c>
      <c r="AH13" s="385">
        <v>10.0837374073557</v>
      </c>
      <c r="AI13" s="378">
        <v>304.97399999999999</v>
      </c>
      <c r="AJ13" s="234">
        <v>1.25524411680964</v>
      </c>
    </row>
    <row r="14" spans="1:36" ht="21" customHeight="1">
      <c r="A14" s="344" t="s">
        <v>215</v>
      </c>
      <c r="B14" s="260">
        <v>308.154</v>
      </c>
      <c r="C14" s="145">
        <v>1.95436381846233</v>
      </c>
      <c r="D14" s="260">
        <v>339.24400000000003</v>
      </c>
      <c r="E14" s="385">
        <v>1.9293402031442699</v>
      </c>
      <c r="F14" s="260">
        <v>303.31700000000001</v>
      </c>
      <c r="G14" s="385">
        <v>3.2099073823309001</v>
      </c>
      <c r="H14" s="260">
        <v>514.11099999999999</v>
      </c>
      <c r="I14" s="385">
        <v>7.3569796453060601</v>
      </c>
      <c r="J14" s="260">
        <v>345.76400000000001</v>
      </c>
      <c r="K14" s="385">
        <v>3.81987712875637</v>
      </c>
      <c r="L14" s="260"/>
      <c r="M14" s="385"/>
      <c r="N14" s="260">
        <v>259.875</v>
      </c>
      <c r="O14" s="385">
        <v>5.8099716412255802</v>
      </c>
      <c r="P14" s="378">
        <v>322.31799999999998</v>
      </c>
      <c r="Q14" s="234">
        <v>1.5814569505342999</v>
      </c>
      <c r="T14" s="344" t="s">
        <v>215</v>
      </c>
      <c r="U14" s="260">
        <v>323.63299999999998</v>
      </c>
      <c r="V14" s="145">
        <v>2.07862176798203</v>
      </c>
      <c r="W14" s="260">
        <v>337.202</v>
      </c>
      <c r="X14" s="385">
        <v>2.3539368271528698</v>
      </c>
      <c r="Y14" s="260">
        <v>298.47500000000002</v>
      </c>
      <c r="Z14" s="385">
        <v>3.4935029141294902</v>
      </c>
      <c r="AA14" s="260">
        <v>446.67</v>
      </c>
      <c r="AB14" s="385">
        <v>6.2644245899022302</v>
      </c>
      <c r="AC14" s="260">
        <v>327.69900000000001</v>
      </c>
      <c r="AD14" s="385">
        <v>3.8262902448596701</v>
      </c>
      <c r="AE14" s="260"/>
      <c r="AF14" s="385"/>
      <c r="AG14" s="260">
        <v>246.226</v>
      </c>
      <c r="AH14" s="385">
        <v>9.08226933992872</v>
      </c>
      <c r="AI14" s="378">
        <v>324.95100000000002</v>
      </c>
      <c r="AJ14" s="234">
        <v>1.5337920214465299</v>
      </c>
    </row>
    <row r="15" spans="1:36" ht="21" customHeight="1">
      <c r="A15" s="344" t="s">
        <v>216</v>
      </c>
      <c r="B15" s="260">
        <v>299.791</v>
      </c>
      <c r="C15" s="145">
        <v>2.1113473886137202</v>
      </c>
      <c r="D15" s="260">
        <v>338.92500000000001</v>
      </c>
      <c r="E15" s="385">
        <v>2.4242951782563802</v>
      </c>
      <c r="F15" s="260">
        <v>279.57</v>
      </c>
      <c r="G15" s="385">
        <v>5.1682575099934098</v>
      </c>
      <c r="H15" s="260">
        <v>571.404</v>
      </c>
      <c r="I15" s="385">
        <v>9.6686170057547098</v>
      </c>
      <c r="J15" s="260">
        <v>300.84500000000003</v>
      </c>
      <c r="K15" s="385">
        <v>8.2870919545832091</v>
      </c>
      <c r="L15" s="260">
        <v>211.36</v>
      </c>
      <c r="M15" s="385"/>
      <c r="N15" s="260">
        <v>265.47500000000002</v>
      </c>
      <c r="O15" s="385">
        <v>7.6631023353119696</v>
      </c>
      <c r="P15" s="378">
        <v>309.62599999999998</v>
      </c>
      <c r="Q15" s="234">
        <v>2.1368450505827501</v>
      </c>
      <c r="T15" s="344" t="s">
        <v>216</v>
      </c>
      <c r="U15" s="260">
        <v>309.26499999999999</v>
      </c>
      <c r="V15" s="145">
        <v>2.2733477432742402</v>
      </c>
      <c r="W15" s="260">
        <v>333.78199999999998</v>
      </c>
      <c r="X15" s="385">
        <v>3.0324896311413201</v>
      </c>
      <c r="Y15" s="260">
        <v>262.911</v>
      </c>
      <c r="Z15" s="385">
        <v>5.8539781277899801</v>
      </c>
      <c r="AA15" s="260">
        <v>534.50300000000004</v>
      </c>
      <c r="AB15" s="385">
        <v>12.390474611512699</v>
      </c>
      <c r="AC15" s="260">
        <v>281.19299999999998</v>
      </c>
      <c r="AD15" s="385">
        <v>7.45461441225076</v>
      </c>
      <c r="AE15" s="260">
        <v>211.36</v>
      </c>
      <c r="AF15" s="385"/>
      <c r="AG15" s="260">
        <v>257.45600000000002</v>
      </c>
      <c r="AH15" s="385">
        <v>9.4707903463966208</v>
      </c>
      <c r="AI15" s="378">
        <v>310.62799999999999</v>
      </c>
      <c r="AJ15" s="234">
        <v>1.9932582131760299</v>
      </c>
    </row>
    <row r="16" spans="1:36" ht="21" customHeight="1">
      <c r="A16" s="344" t="s">
        <v>217</v>
      </c>
      <c r="B16" s="260">
        <v>298.44200000000001</v>
      </c>
      <c r="C16" s="145">
        <v>2.92489313716949</v>
      </c>
      <c r="D16" s="260">
        <v>332.03500000000003</v>
      </c>
      <c r="E16" s="385">
        <v>3.2753117182026199</v>
      </c>
      <c r="F16" s="260">
        <v>316.91899999999998</v>
      </c>
      <c r="G16" s="385">
        <v>7.6614260399733203</v>
      </c>
      <c r="H16" s="260">
        <v>447.07499999999999</v>
      </c>
      <c r="I16" s="385">
        <v>18.1086962508972</v>
      </c>
      <c r="J16" s="260">
        <v>381.62200000000001</v>
      </c>
      <c r="K16" s="385">
        <v>4.2581334748023396</v>
      </c>
      <c r="L16" s="260"/>
      <c r="M16" s="385"/>
      <c r="N16" s="260">
        <v>311.54599999999999</v>
      </c>
      <c r="O16" s="385">
        <v>7.4023930774922899</v>
      </c>
      <c r="P16" s="378">
        <v>312.21100000000001</v>
      </c>
      <c r="Q16" s="234">
        <v>2.3187557733786899</v>
      </c>
      <c r="T16" s="344" t="s">
        <v>217</v>
      </c>
      <c r="U16" s="260">
        <v>289.16000000000003</v>
      </c>
      <c r="V16" s="145">
        <v>3.6285828236217301</v>
      </c>
      <c r="W16" s="260">
        <v>320.649</v>
      </c>
      <c r="X16" s="385">
        <v>3.7346789498850201</v>
      </c>
      <c r="Y16" s="260">
        <v>273.14400000000001</v>
      </c>
      <c r="Z16" s="385">
        <v>10.4238489620033</v>
      </c>
      <c r="AA16" s="260">
        <v>359.43799999999999</v>
      </c>
      <c r="AB16" s="385">
        <v>18.1093763530145</v>
      </c>
      <c r="AC16" s="260">
        <v>384.92</v>
      </c>
      <c r="AD16" s="385"/>
      <c r="AE16" s="260"/>
      <c r="AF16" s="385"/>
      <c r="AG16" s="260">
        <v>334.93599999999998</v>
      </c>
      <c r="AH16" s="385">
        <v>13.784743692867799</v>
      </c>
      <c r="AI16" s="378">
        <v>297.52</v>
      </c>
      <c r="AJ16" s="234">
        <v>2.75602718599754</v>
      </c>
    </row>
    <row r="17" spans="1:36" ht="21" customHeight="1">
      <c r="A17" s="344" t="s">
        <v>218</v>
      </c>
      <c r="B17" s="260">
        <v>291.90800000000002</v>
      </c>
      <c r="C17" s="145">
        <v>3.1272827800375902</v>
      </c>
      <c r="D17" s="260">
        <v>337.53800000000001</v>
      </c>
      <c r="E17" s="385">
        <v>3.7290250765093398</v>
      </c>
      <c r="F17" s="260">
        <v>317.12</v>
      </c>
      <c r="G17" s="385">
        <v>17.4424360978071</v>
      </c>
      <c r="H17" s="260">
        <v>376.94</v>
      </c>
      <c r="I17" s="385">
        <v>28.856650738675199</v>
      </c>
      <c r="J17" s="260">
        <v>366.47300000000001</v>
      </c>
      <c r="K17" s="385">
        <v>11.8322316276191</v>
      </c>
      <c r="L17" s="260"/>
      <c r="M17" s="385"/>
      <c r="N17" s="260">
        <v>252.71100000000001</v>
      </c>
      <c r="O17" s="385">
        <v>12.080123223398999</v>
      </c>
      <c r="P17" s="378">
        <v>301.56599999999997</v>
      </c>
      <c r="Q17" s="234">
        <v>2.6527232472736602</v>
      </c>
      <c r="T17" s="344" t="s">
        <v>218</v>
      </c>
      <c r="U17" s="260">
        <v>290.17399999999998</v>
      </c>
      <c r="V17" s="145">
        <v>3.6716216606617902</v>
      </c>
      <c r="W17" s="260">
        <v>308.41300000000001</v>
      </c>
      <c r="X17" s="385">
        <v>6.0328328074194602</v>
      </c>
      <c r="Y17" s="260">
        <v>237.56</v>
      </c>
      <c r="Z17" s="385"/>
      <c r="AA17" s="260">
        <v>296.52699999999999</v>
      </c>
      <c r="AB17" s="385">
        <v>38.6077112421046</v>
      </c>
      <c r="AC17" s="260">
        <v>213.8</v>
      </c>
      <c r="AD17" s="385"/>
      <c r="AE17" s="260"/>
      <c r="AF17" s="385"/>
      <c r="AG17" s="260">
        <v>283.47000000000003</v>
      </c>
      <c r="AH17" s="385">
        <v>13.8516344874313</v>
      </c>
      <c r="AI17" s="378">
        <v>292.43599999999998</v>
      </c>
      <c r="AJ17" s="234">
        <v>3.2398377515519798</v>
      </c>
    </row>
    <row r="18" spans="1:36" ht="21" customHeight="1">
      <c r="A18" s="344" t="s">
        <v>219</v>
      </c>
      <c r="B18" s="260">
        <v>290.61900000000003</v>
      </c>
      <c r="C18" s="145">
        <v>4.2974222166637501</v>
      </c>
      <c r="D18" s="260">
        <v>347.28699999999998</v>
      </c>
      <c r="E18" s="385">
        <v>5.0078056115758898</v>
      </c>
      <c r="F18" s="260">
        <v>273.98399999999998</v>
      </c>
      <c r="G18" s="385">
        <v>16.703902715570099</v>
      </c>
      <c r="H18" s="260"/>
      <c r="I18" s="385"/>
      <c r="J18" s="260">
        <v>367.94</v>
      </c>
      <c r="K18" s="385">
        <v>23.021232080865499</v>
      </c>
      <c r="L18" s="260"/>
      <c r="M18" s="385"/>
      <c r="N18" s="260">
        <v>256.55399999999997</v>
      </c>
      <c r="O18" s="385">
        <v>5.2378700819858501</v>
      </c>
      <c r="P18" s="378">
        <v>299.18400000000003</v>
      </c>
      <c r="Q18" s="234">
        <v>3.5880144975718098</v>
      </c>
      <c r="T18" s="344" t="s">
        <v>219</v>
      </c>
      <c r="U18" s="260">
        <v>278.77100000000002</v>
      </c>
      <c r="V18" s="145">
        <v>6.0528916438563902</v>
      </c>
      <c r="W18" s="260">
        <v>318.327</v>
      </c>
      <c r="X18" s="385">
        <v>7.8057625826962402</v>
      </c>
      <c r="Y18" s="260">
        <v>233.83</v>
      </c>
      <c r="Z18" s="385"/>
      <c r="AA18" s="260"/>
      <c r="AB18" s="385"/>
      <c r="AC18" s="260"/>
      <c r="AD18" s="385"/>
      <c r="AE18" s="260"/>
      <c r="AF18" s="385"/>
      <c r="AG18" s="260">
        <v>257.74</v>
      </c>
      <c r="AH18" s="385"/>
      <c r="AI18" s="378">
        <v>283.33800000000002</v>
      </c>
      <c r="AJ18" s="234">
        <v>5.2272029404159897</v>
      </c>
    </row>
    <row r="19" spans="1:36" ht="21" customHeight="1">
      <c r="A19" s="344" t="s">
        <v>220</v>
      </c>
      <c r="B19" s="379">
        <v>269.80200000000002</v>
      </c>
      <c r="C19" s="383">
        <v>4.0119549570730202</v>
      </c>
      <c r="D19" s="260">
        <v>323.01499999999999</v>
      </c>
      <c r="E19" s="385">
        <v>3.7171752133292402</v>
      </c>
      <c r="F19" s="260">
        <v>226.77</v>
      </c>
      <c r="G19" s="385"/>
      <c r="H19" s="260"/>
      <c r="I19" s="385"/>
      <c r="J19" s="260">
        <v>313.29000000000002</v>
      </c>
      <c r="K19" s="385"/>
      <c r="L19" s="260"/>
      <c r="M19" s="385"/>
      <c r="N19" s="260"/>
      <c r="O19" s="385"/>
      <c r="P19" s="380">
        <v>280.00299999999999</v>
      </c>
      <c r="Q19" s="388">
        <v>3.3747224826614</v>
      </c>
      <c r="T19" s="344" t="s">
        <v>220</v>
      </c>
      <c r="U19" s="379">
        <v>259.08499999999998</v>
      </c>
      <c r="V19" s="383">
        <v>6.4346232726338197</v>
      </c>
      <c r="W19" s="260">
        <v>337.05900000000003</v>
      </c>
      <c r="X19" s="385">
        <v>5.4053860769549598</v>
      </c>
      <c r="Y19" s="260"/>
      <c r="Z19" s="385"/>
      <c r="AA19" s="260"/>
      <c r="AB19" s="385"/>
      <c r="AC19" s="260">
        <v>313.29000000000002</v>
      </c>
      <c r="AD19" s="385"/>
      <c r="AE19" s="260"/>
      <c r="AF19" s="385"/>
      <c r="AG19" s="260"/>
      <c r="AH19" s="385"/>
      <c r="AI19" s="380">
        <v>271.71499999999997</v>
      </c>
      <c r="AJ19" s="388">
        <v>5.2811924915881603</v>
      </c>
    </row>
    <row r="20" spans="1:36" ht="21" customHeight="1">
      <c r="A20" s="345" t="s">
        <v>221</v>
      </c>
      <c r="B20" s="261">
        <v>258.82900000000001</v>
      </c>
      <c r="C20" s="146">
        <v>3.9103088971658999</v>
      </c>
      <c r="D20" s="261">
        <v>281.22300000000001</v>
      </c>
      <c r="E20" s="386">
        <v>5.6403067405012504</v>
      </c>
      <c r="F20" s="261"/>
      <c r="G20" s="386"/>
      <c r="H20" s="261"/>
      <c r="I20" s="386"/>
      <c r="J20" s="261"/>
      <c r="K20" s="386"/>
      <c r="L20" s="261"/>
      <c r="M20" s="386"/>
      <c r="N20" s="261">
        <v>217.23500000000001</v>
      </c>
      <c r="O20" s="386">
        <v>6.99831785647341E-2</v>
      </c>
      <c r="P20" s="381">
        <v>260.04199999999997</v>
      </c>
      <c r="Q20" s="389">
        <v>3.6756932124351098</v>
      </c>
      <c r="T20" s="345" t="s">
        <v>221</v>
      </c>
      <c r="U20" s="261">
        <v>227.85599999999999</v>
      </c>
      <c r="V20" s="146">
        <v>4.5604898381884498</v>
      </c>
      <c r="W20" s="261">
        <v>203.95</v>
      </c>
      <c r="X20" s="386">
        <v>26.717160361968801</v>
      </c>
      <c r="Y20" s="261"/>
      <c r="Z20" s="386"/>
      <c r="AA20" s="261"/>
      <c r="AB20" s="386"/>
      <c r="AC20" s="261"/>
      <c r="AD20" s="386"/>
      <c r="AE20" s="261"/>
      <c r="AF20" s="386"/>
      <c r="AG20" s="261">
        <v>217.23500000000001</v>
      </c>
      <c r="AH20" s="386">
        <v>6.99831785647341E-2</v>
      </c>
      <c r="AI20" s="381">
        <v>226.89500000000001</v>
      </c>
      <c r="AJ20" s="389">
        <v>4.3804205646608398</v>
      </c>
    </row>
    <row r="21" spans="1:36" ht="27" customHeight="1">
      <c r="A21" s="390" t="s">
        <v>174</v>
      </c>
      <c r="B21" s="270">
        <v>242.32599999999999</v>
      </c>
      <c r="C21" s="235">
        <v>1.23775357758097</v>
      </c>
      <c r="D21" s="270">
        <v>234.596</v>
      </c>
      <c r="E21" s="364">
        <v>1.2658350552031401</v>
      </c>
      <c r="F21" s="270">
        <v>187.964</v>
      </c>
      <c r="G21" s="235">
        <v>1.1781268765244499</v>
      </c>
      <c r="H21" s="270">
        <v>253.13200000000001</v>
      </c>
      <c r="I21" s="235">
        <v>3.1004090044781898</v>
      </c>
      <c r="J21" s="270">
        <v>215.59299999999999</v>
      </c>
      <c r="K21" s="235">
        <v>2.9319769876572299</v>
      </c>
      <c r="L21" s="270">
        <v>148.53399999999999</v>
      </c>
      <c r="M21" s="235">
        <v>1.95044242775646</v>
      </c>
      <c r="N21" s="270">
        <v>182.315</v>
      </c>
      <c r="O21" s="364">
        <v>4.1938447801940404</v>
      </c>
      <c r="P21" s="270">
        <v>213.78899999999999</v>
      </c>
      <c r="Q21" s="236">
        <v>0.77612931984626199</v>
      </c>
      <c r="T21" s="390" t="s">
        <v>174</v>
      </c>
      <c r="U21" s="270">
        <v>241.274</v>
      </c>
      <c r="V21" s="235">
        <v>1.3775247080761199</v>
      </c>
      <c r="W21" s="270">
        <v>222.20500000000001</v>
      </c>
      <c r="X21" s="364">
        <v>1.4346882110588901</v>
      </c>
      <c r="Y21" s="270">
        <v>180.4</v>
      </c>
      <c r="Z21" s="235">
        <v>1.22018610586008</v>
      </c>
      <c r="AA21" s="270">
        <v>218.34</v>
      </c>
      <c r="AB21" s="235">
        <v>3.4001486082589598</v>
      </c>
      <c r="AC21" s="270">
        <v>194.16399999999999</v>
      </c>
      <c r="AD21" s="235">
        <v>3.3942658469892901</v>
      </c>
      <c r="AE21" s="270">
        <v>145.52799999999999</v>
      </c>
      <c r="AF21" s="235">
        <v>2.0440064784135701</v>
      </c>
      <c r="AG21" s="270">
        <v>169.77799999999999</v>
      </c>
      <c r="AH21" s="364">
        <v>4.8979788117754701</v>
      </c>
      <c r="AI21" s="270">
        <v>202.80099999999999</v>
      </c>
      <c r="AJ21" s="236">
        <v>0.77876561147498002</v>
      </c>
    </row>
    <row r="22" spans="1:36" ht="10.5" customHeight="1">
      <c r="B22" s="382"/>
      <c r="D22" s="382"/>
      <c r="F22" s="382"/>
      <c r="H22" s="382"/>
      <c r="J22" s="382"/>
      <c r="L22" s="382"/>
      <c r="N22" s="382"/>
      <c r="P22" s="382"/>
      <c r="U22" s="382"/>
      <c r="W22" s="382"/>
      <c r="Y22" s="382"/>
      <c r="AA22" s="382"/>
      <c r="AC22" s="382"/>
      <c r="AE22" s="382"/>
      <c r="AG22" s="382"/>
      <c r="AI22" s="382"/>
    </row>
    <row r="23" spans="1:36" ht="26.25" customHeight="1">
      <c r="A23" s="759" t="s">
        <v>91</v>
      </c>
      <c r="B23" s="734"/>
      <c r="C23" s="734"/>
      <c r="D23" s="734"/>
      <c r="E23" s="734"/>
      <c r="F23" s="734"/>
      <c r="G23" s="734"/>
      <c r="H23" s="734"/>
      <c r="I23" s="734"/>
      <c r="J23" s="734"/>
      <c r="K23" s="734"/>
      <c r="L23" s="734"/>
      <c r="M23" s="734"/>
      <c r="N23" s="734"/>
      <c r="O23" s="734"/>
      <c r="P23" s="734"/>
      <c r="Q23" s="735"/>
      <c r="T23" s="759" t="s">
        <v>91</v>
      </c>
      <c r="U23" s="734"/>
      <c r="V23" s="734"/>
      <c r="W23" s="734"/>
      <c r="X23" s="734"/>
      <c r="Y23" s="734"/>
      <c r="Z23" s="734"/>
      <c r="AA23" s="734"/>
      <c r="AB23" s="734"/>
      <c r="AC23" s="734"/>
      <c r="AD23" s="734"/>
      <c r="AE23" s="734"/>
      <c r="AF23" s="734"/>
      <c r="AG23" s="734"/>
      <c r="AH23" s="734"/>
      <c r="AI23" s="734"/>
      <c r="AJ23" s="735"/>
    </row>
    <row r="24" spans="1:36" ht="15.75" customHeight="1">
      <c r="A24" s="739" t="s">
        <v>223</v>
      </c>
      <c r="B24" s="630" t="s">
        <v>205</v>
      </c>
      <c r="C24" s="656"/>
      <c r="D24" s="656"/>
      <c r="E24" s="656"/>
      <c r="F24" s="656"/>
      <c r="G24" s="656"/>
      <c r="H24" s="656"/>
      <c r="I24" s="656"/>
      <c r="J24" s="656"/>
      <c r="K24" s="656"/>
      <c r="L24" s="656"/>
      <c r="M24" s="656"/>
      <c r="N24" s="656"/>
      <c r="O24" s="656"/>
      <c r="P24" s="656"/>
      <c r="Q24" s="742"/>
      <c r="T24" s="739" t="s">
        <v>223</v>
      </c>
      <c r="U24" s="630" t="s">
        <v>205</v>
      </c>
      <c r="V24" s="656"/>
      <c r="W24" s="656"/>
      <c r="X24" s="656"/>
      <c r="Y24" s="656"/>
      <c r="Z24" s="656"/>
      <c r="AA24" s="656"/>
      <c r="AB24" s="656"/>
      <c r="AC24" s="656"/>
      <c r="AD24" s="656"/>
      <c r="AE24" s="656"/>
      <c r="AF24" s="656"/>
      <c r="AG24" s="656"/>
      <c r="AH24" s="656"/>
      <c r="AI24" s="656"/>
      <c r="AJ24" s="742"/>
    </row>
    <row r="25" spans="1:36" ht="15.75" customHeight="1">
      <c r="A25" s="740"/>
      <c r="B25" s="743" t="s">
        <v>84</v>
      </c>
      <c r="C25" s="745"/>
      <c r="D25" s="743" t="s">
        <v>85</v>
      </c>
      <c r="E25" s="744"/>
      <c r="F25" s="743" t="s">
        <v>86</v>
      </c>
      <c r="G25" s="745"/>
      <c r="H25" s="743" t="s">
        <v>87</v>
      </c>
      <c r="I25" s="745"/>
      <c r="J25" s="743" t="s">
        <v>88</v>
      </c>
      <c r="K25" s="745"/>
      <c r="L25" s="743" t="s">
        <v>89</v>
      </c>
      <c r="M25" s="745"/>
      <c r="N25" s="743" t="s">
        <v>90</v>
      </c>
      <c r="O25" s="745"/>
      <c r="P25" s="743" t="s">
        <v>95</v>
      </c>
      <c r="Q25" s="748"/>
      <c r="T25" s="740"/>
      <c r="U25" s="743" t="s">
        <v>84</v>
      </c>
      <c r="V25" s="745"/>
      <c r="W25" s="743" t="s">
        <v>85</v>
      </c>
      <c r="X25" s="744"/>
      <c r="Y25" s="743" t="s">
        <v>86</v>
      </c>
      <c r="Z25" s="745"/>
      <c r="AA25" s="743" t="s">
        <v>87</v>
      </c>
      <c r="AB25" s="745"/>
      <c r="AC25" s="743" t="s">
        <v>88</v>
      </c>
      <c r="AD25" s="745"/>
      <c r="AE25" s="743" t="s">
        <v>89</v>
      </c>
      <c r="AF25" s="745"/>
      <c r="AG25" s="743" t="s">
        <v>90</v>
      </c>
      <c r="AH25" s="745"/>
      <c r="AI25" s="743" t="s">
        <v>95</v>
      </c>
      <c r="AJ25" s="748"/>
    </row>
    <row r="26" spans="1:36" s="605" customFormat="1" ht="27" customHeight="1">
      <c r="A26" s="741"/>
      <c r="B26" s="374" t="s">
        <v>258</v>
      </c>
      <c r="C26" s="347" t="s">
        <v>222</v>
      </c>
      <c r="D26" s="374" t="s">
        <v>258</v>
      </c>
      <c r="E26" s="347" t="s">
        <v>222</v>
      </c>
      <c r="F26" s="374" t="s">
        <v>258</v>
      </c>
      <c r="G26" s="347" t="s">
        <v>222</v>
      </c>
      <c r="H26" s="374" t="s">
        <v>258</v>
      </c>
      <c r="I26" s="347" t="s">
        <v>222</v>
      </c>
      <c r="J26" s="374" t="s">
        <v>258</v>
      </c>
      <c r="K26" s="347" t="s">
        <v>222</v>
      </c>
      <c r="L26" s="374" t="s">
        <v>258</v>
      </c>
      <c r="M26" s="347" t="s">
        <v>222</v>
      </c>
      <c r="N26" s="374" t="s">
        <v>258</v>
      </c>
      <c r="O26" s="347" t="s">
        <v>222</v>
      </c>
      <c r="P26" s="374" t="s">
        <v>258</v>
      </c>
      <c r="Q26" s="371" t="s">
        <v>222</v>
      </c>
      <c r="T26" s="741"/>
      <c r="U26" s="374" t="s">
        <v>258</v>
      </c>
      <c r="V26" s="347" t="s">
        <v>222</v>
      </c>
      <c r="W26" s="374" t="s">
        <v>258</v>
      </c>
      <c r="X26" s="347" t="s">
        <v>222</v>
      </c>
      <c r="Y26" s="374" t="s">
        <v>258</v>
      </c>
      <c r="Z26" s="347" t="s">
        <v>222</v>
      </c>
      <c r="AA26" s="374" t="s">
        <v>258</v>
      </c>
      <c r="AB26" s="347" t="s">
        <v>222</v>
      </c>
      <c r="AC26" s="374" t="s">
        <v>258</v>
      </c>
      <c r="AD26" s="347" t="s">
        <v>222</v>
      </c>
      <c r="AE26" s="374" t="s">
        <v>258</v>
      </c>
      <c r="AF26" s="347" t="s">
        <v>222</v>
      </c>
      <c r="AG26" s="374" t="s">
        <v>258</v>
      </c>
      <c r="AH26" s="347" t="s">
        <v>222</v>
      </c>
      <c r="AI26" s="374" t="s">
        <v>258</v>
      </c>
      <c r="AJ26" s="371" t="s">
        <v>222</v>
      </c>
    </row>
    <row r="27" spans="1:36" ht="21" customHeight="1">
      <c r="A27" s="343" t="s">
        <v>207</v>
      </c>
      <c r="B27" s="376">
        <v>5.7110000000000003</v>
      </c>
      <c r="C27" s="144">
        <v>12.446764565299301</v>
      </c>
      <c r="D27" s="376">
        <v>7.617</v>
      </c>
      <c r="E27" s="384">
        <v>7.6707958584219904</v>
      </c>
      <c r="F27" s="376">
        <v>6.65</v>
      </c>
      <c r="G27" s="384">
        <v>12.319067586822101</v>
      </c>
      <c r="H27" s="376">
        <v>14.478</v>
      </c>
      <c r="I27" s="384">
        <v>20.190828849685499</v>
      </c>
      <c r="J27" s="376">
        <v>13.114000000000001</v>
      </c>
      <c r="K27" s="384">
        <v>19.468103083505898</v>
      </c>
      <c r="L27" s="376">
        <v>18.021000000000001</v>
      </c>
      <c r="M27" s="384">
        <v>19.932529437499401</v>
      </c>
      <c r="N27" s="376">
        <v>11.048</v>
      </c>
      <c r="O27" s="384">
        <v>21.535251476906101</v>
      </c>
      <c r="P27" s="377">
        <v>9.1010000000000009</v>
      </c>
      <c r="Q27" s="387">
        <v>7.0810774139385098</v>
      </c>
      <c r="T27" s="343" t="s">
        <v>207</v>
      </c>
      <c r="U27" s="376">
        <v>5.7649999999999997</v>
      </c>
      <c r="V27" s="144">
        <v>12.8883022942792</v>
      </c>
      <c r="W27" s="376">
        <v>7.2649999999999997</v>
      </c>
      <c r="X27" s="384">
        <v>7.5125105566655996</v>
      </c>
      <c r="Y27" s="376">
        <v>6.3970000000000002</v>
      </c>
      <c r="Z27" s="384">
        <v>12.4811693626481</v>
      </c>
      <c r="AA27" s="376">
        <v>13.853999999999999</v>
      </c>
      <c r="AB27" s="384">
        <v>23.116176461857901</v>
      </c>
      <c r="AC27" s="376">
        <v>13.053000000000001</v>
      </c>
      <c r="AD27" s="384">
        <v>20.156616424050501</v>
      </c>
      <c r="AE27" s="376">
        <v>17.693000000000001</v>
      </c>
      <c r="AF27" s="384">
        <v>22.010901380952902</v>
      </c>
      <c r="AG27" s="376">
        <v>13.744</v>
      </c>
      <c r="AH27" s="384">
        <v>6.7950166274471604</v>
      </c>
      <c r="AI27" s="377">
        <v>8.7799999999999994</v>
      </c>
      <c r="AJ27" s="387">
        <v>7.4303490505848604</v>
      </c>
    </row>
    <row r="28" spans="1:36" ht="21" customHeight="1">
      <c r="A28" s="344" t="s">
        <v>208</v>
      </c>
      <c r="B28" s="260">
        <v>49.539000000000001</v>
      </c>
      <c r="C28" s="145">
        <v>8.24624676455743</v>
      </c>
      <c r="D28" s="260">
        <v>63.247</v>
      </c>
      <c r="E28" s="385">
        <v>6.3275038917176598</v>
      </c>
      <c r="F28" s="260">
        <v>69.408000000000001</v>
      </c>
      <c r="G28" s="385">
        <v>4.6585430254207001</v>
      </c>
      <c r="H28" s="260">
        <v>130.434</v>
      </c>
      <c r="I28" s="385">
        <v>6.4047640713412699</v>
      </c>
      <c r="J28" s="260">
        <v>104.10299999999999</v>
      </c>
      <c r="K28" s="385">
        <v>8.8397939073893408</v>
      </c>
      <c r="L28" s="260">
        <v>108.392</v>
      </c>
      <c r="M28" s="385">
        <v>4.8958660000156602</v>
      </c>
      <c r="N28" s="260">
        <v>40.863999999999997</v>
      </c>
      <c r="O28" s="385">
        <v>9.6814932035065606</v>
      </c>
      <c r="P28" s="378">
        <v>71.751000000000005</v>
      </c>
      <c r="Q28" s="234">
        <v>3.2695653871110202</v>
      </c>
      <c r="T28" s="344" t="s">
        <v>208</v>
      </c>
      <c r="U28" s="260">
        <v>52.411999999999999</v>
      </c>
      <c r="V28" s="145">
        <v>8.0602128490076606</v>
      </c>
      <c r="W28" s="260">
        <v>60.762999999999998</v>
      </c>
      <c r="X28" s="385">
        <v>6.6965145043506098</v>
      </c>
      <c r="Y28" s="260">
        <v>72.188000000000002</v>
      </c>
      <c r="Z28" s="385">
        <v>4.5142563064285204</v>
      </c>
      <c r="AA28" s="260">
        <v>129.21899999999999</v>
      </c>
      <c r="AB28" s="385">
        <v>7.6707729207496502</v>
      </c>
      <c r="AC28" s="260">
        <v>106.004</v>
      </c>
      <c r="AD28" s="385">
        <v>11.4585991394974</v>
      </c>
      <c r="AE28" s="260">
        <v>111.221</v>
      </c>
      <c r="AF28" s="385">
        <v>5.0986768501919597</v>
      </c>
      <c r="AG28" s="260">
        <v>37.832000000000001</v>
      </c>
      <c r="AH28" s="385">
        <v>10.0060381159381</v>
      </c>
      <c r="AI28" s="378">
        <v>71.474000000000004</v>
      </c>
      <c r="AJ28" s="234">
        <v>3.3284372848937598</v>
      </c>
    </row>
    <row r="29" spans="1:36" ht="21" customHeight="1">
      <c r="A29" s="344" t="s">
        <v>209</v>
      </c>
      <c r="B29" s="260">
        <v>98.125</v>
      </c>
      <c r="C29" s="145">
        <v>5.5801384623638901</v>
      </c>
      <c r="D29" s="260">
        <v>162.47</v>
      </c>
      <c r="E29" s="385">
        <v>3.8102929324816501</v>
      </c>
      <c r="F29" s="260">
        <v>131.971</v>
      </c>
      <c r="G29" s="385">
        <v>2.3007520568156901</v>
      </c>
      <c r="H29" s="260">
        <v>190.852</v>
      </c>
      <c r="I29" s="385">
        <v>4.3440924282622504</v>
      </c>
      <c r="J29" s="260">
        <v>184.48500000000001</v>
      </c>
      <c r="K29" s="385">
        <v>3.8226166341246199</v>
      </c>
      <c r="L29" s="260">
        <v>196.31</v>
      </c>
      <c r="M29" s="385">
        <v>2.7453599064337002</v>
      </c>
      <c r="N29" s="260">
        <v>149.73099999999999</v>
      </c>
      <c r="O29" s="385">
        <v>3.4240629102606501</v>
      </c>
      <c r="P29" s="378">
        <v>139.80099999999999</v>
      </c>
      <c r="Q29" s="234">
        <v>2.0845405655201299</v>
      </c>
      <c r="T29" s="344" t="s">
        <v>209</v>
      </c>
      <c r="U29" s="260">
        <v>100.559</v>
      </c>
      <c r="V29" s="145">
        <v>6.0162521306853503</v>
      </c>
      <c r="W29" s="260">
        <v>160.78299999999999</v>
      </c>
      <c r="X29" s="385">
        <v>3.9699979611137799</v>
      </c>
      <c r="Y29" s="260">
        <v>135.91800000000001</v>
      </c>
      <c r="Z29" s="385">
        <v>2.3919621347058602</v>
      </c>
      <c r="AA29" s="260">
        <v>189.30799999999999</v>
      </c>
      <c r="AB29" s="385">
        <v>5.17493357628127</v>
      </c>
      <c r="AC29" s="260">
        <v>181.03800000000001</v>
      </c>
      <c r="AD29" s="385">
        <v>3.6975295958950398</v>
      </c>
      <c r="AE29" s="260">
        <v>191.428</v>
      </c>
      <c r="AF29" s="385">
        <v>3.3078766933670498</v>
      </c>
      <c r="AG29" s="260">
        <v>150.892</v>
      </c>
      <c r="AH29" s="385">
        <v>4.4542099640336597</v>
      </c>
      <c r="AI29" s="378">
        <v>140.69999999999999</v>
      </c>
      <c r="AJ29" s="234">
        <v>2.2846863476011299</v>
      </c>
    </row>
    <row r="30" spans="1:36" ht="21" customHeight="1">
      <c r="A30" s="344" t="s">
        <v>210</v>
      </c>
      <c r="B30" s="260">
        <v>131.17400000000001</v>
      </c>
      <c r="C30" s="145">
        <v>6.7264582814901299</v>
      </c>
      <c r="D30" s="260">
        <v>227.40700000000001</v>
      </c>
      <c r="E30" s="385">
        <v>2.2437893836645002</v>
      </c>
      <c r="F30" s="260">
        <v>176.50700000000001</v>
      </c>
      <c r="G30" s="385">
        <v>2.5087708109086502</v>
      </c>
      <c r="H30" s="260">
        <v>315.55399999999997</v>
      </c>
      <c r="I30" s="385">
        <v>5.8110390689756199</v>
      </c>
      <c r="J30" s="260">
        <v>242.44499999999999</v>
      </c>
      <c r="K30" s="385">
        <v>6.3031326892664801</v>
      </c>
      <c r="L30" s="260">
        <v>238.09299999999999</v>
      </c>
      <c r="M30" s="385">
        <v>2.5611960943738299</v>
      </c>
      <c r="N30" s="260">
        <v>192.73599999999999</v>
      </c>
      <c r="O30" s="385">
        <v>18.202172434805401</v>
      </c>
      <c r="P30" s="378">
        <v>191.86199999999999</v>
      </c>
      <c r="Q30" s="234">
        <v>2.0492265303767701</v>
      </c>
      <c r="T30" s="344" t="s">
        <v>210</v>
      </c>
      <c r="U30" s="260">
        <v>140.136</v>
      </c>
      <c r="V30" s="145">
        <v>7.1710629291553696</v>
      </c>
      <c r="W30" s="260">
        <v>225.75899999999999</v>
      </c>
      <c r="X30" s="385">
        <v>2.4509283857757498</v>
      </c>
      <c r="Y30" s="260">
        <v>181.369</v>
      </c>
      <c r="Z30" s="385">
        <v>2.5355945564350102</v>
      </c>
      <c r="AA30" s="260">
        <v>306.80799999999999</v>
      </c>
      <c r="AB30" s="385">
        <v>5.6368174369598902</v>
      </c>
      <c r="AC30" s="260">
        <v>253.84200000000001</v>
      </c>
      <c r="AD30" s="385">
        <v>3.8524443840958802</v>
      </c>
      <c r="AE30" s="260">
        <v>240.39599999999999</v>
      </c>
      <c r="AF30" s="385">
        <v>3.0422059635967398</v>
      </c>
      <c r="AG30" s="260">
        <v>192.73599999999999</v>
      </c>
      <c r="AH30" s="385">
        <v>18.202172434805401</v>
      </c>
      <c r="AI30" s="378">
        <v>195.59299999999999</v>
      </c>
      <c r="AJ30" s="234">
        <v>2.2509965943493402</v>
      </c>
    </row>
    <row r="31" spans="1:36" ht="21" customHeight="1">
      <c r="A31" s="344" t="s">
        <v>211</v>
      </c>
      <c r="B31" s="260">
        <v>171.41399999999999</v>
      </c>
      <c r="C31" s="145">
        <v>5.0532872340506101</v>
      </c>
      <c r="D31" s="260">
        <v>275.63600000000002</v>
      </c>
      <c r="E31" s="385">
        <v>1.55240096983483</v>
      </c>
      <c r="F31" s="260">
        <v>206.53800000000001</v>
      </c>
      <c r="G31" s="385">
        <v>2.8581896334917798</v>
      </c>
      <c r="H31" s="260">
        <v>402.42899999999997</v>
      </c>
      <c r="I31" s="385">
        <v>5.2459092729050596</v>
      </c>
      <c r="J31" s="260">
        <v>261.91000000000003</v>
      </c>
      <c r="K31" s="385">
        <v>6.7282901899444001</v>
      </c>
      <c r="L31" s="260">
        <v>254.11199999999999</v>
      </c>
      <c r="M31" s="385">
        <v>3.21712964070477</v>
      </c>
      <c r="N31" s="260">
        <v>267.69</v>
      </c>
      <c r="O31" s="385">
        <v>19.788990923276099</v>
      </c>
      <c r="P31" s="378">
        <v>230.732</v>
      </c>
      <c r="Q31" s="234">
        <v>1.84399294233486</v>
      </c>
      <c r="T31" s="344" t="s">
        <v>211</v>
      </c>
      <c r="U31" s="260">
        <v>196.52099999999999</v>
      </c>
      <c r="V31" s="145">
        <v>5.4769153014820304</v>
      </c>
      <c r="W31" s="260">
        <v>273.32100000000003</v>
      </c>
      <c r="X31" s="385">
        <v>1.7728692305968701</v>
      </c>
      <c r="Y31" s="260">
        <v>213.70500000000001</v>
      </c>
      <c r="Z31" s="385">
        <v>3.2550741931236802</v>
      </c>
      <c r="AA31" s="260">
        <v>395.50900000000001</v>
      </c>
      <c r="AB31" s="385">
        <v>6.3245955201053699</v>
      </c>
      <c r="AC31" s="260">
        <v>285.46300000000002</v>
      </c>
      <c r="AD31" s="385">
        <v>4.6814384391271</v>
      </c>
      <c r="AE31" s="260">
        <v>247.14400000000001</v>
      </c>
      <c r="AF31" s="385">
        <v>4.2931177718581504</v>
      </c>
      <c r="AG31" s="260">
        <v>221.07</v>
      </c>
      <c r="AH31" s="385">
        <v>24.996786063115199</v>
      </c>
      <c r="AI31" s="378">
        <v>239.81200000000001</v>
      </c>
      <c r="AJ31" s="234">
        <v>1.9978891128925</v>
      </c>
    </row>
    <row r="32" spans="1:36" ht="21" customHeight="1">
      <c r="A32" s="344" t="s">
        <v>212</v>
      </c>
      <c r="B32" s="260">
        <v>210.309</v>
      </c>
      <c r="C32" s="145">
        <v>3.9840624283905699</v>
      </c>
      <c r="D32" s="260">
        <v>300.86900000000003</v>
      </c>
      <c r="E32" s="385">
        <v>1.8606658173931101</v>
      </c>
      <c r="F32" s="260">
        <v>232.292</v>
      </c>
      <c r="G32" s="385">
        <v>2.9689776130668499</v>
      </c>
      <c r="H32" s="260">
        <v>375.565</v>
      </c>
      <c r="I32" s="385">
        <v>4.6020571803603696</v>
      </c>
      <c r="J32" s="260">
        <v>317.327</v>
      </c>
      <c r="K32" s="385">
        <v>3.6199866755304901</v>
      </c>
      <c r="L32" s="260">
        <v>303.77499999999998</v>
      </c>
      <c r="M32" s="385">
        <v>3.2322913738843799</v>
      </c>
      <c r="N32" s="260">
        <v>243.42</v>
      </c>
      <c r="O32" s="385"/>
      <c r="P32" s="378">
        <v>251.79599999999999</v>
      </c>
      <c r="Q32" s="234">
        <v>1.8676073712316601</v>
      </c>
      <c r="T32" s="344" t="s">
        <v>212</v>
      </c>
      <c r="U32" s="260">
        <v>238.65299999999999</v>
      </c>
      <c r="V32" s="145">
        <v>3.6915290836944199</v>
      </c>
      <c r="W32" s="260">
        <v>303.10700000000003</v>
      </c>
      <c r="X32" s="385">
        <v>2.1707895257887801</v>
      </c>
      <c r="Y32" s="260">
        <v>239.66200000000001</v>
      </c>
      <c r="Z32" s="385">
        <v>3.0729007427792099</v>
      </c>
      <c r="AA32" s="260">
        <v>369.05399999999997</v>
      </c>
      <c r="AB32" s="385">
        <v>4.6556351763911401</v>
      </c>
      <c r="AC32" s="260">
        <v>321.70699999999999</v>
      </c>
      <c r="AD32" s="385">
        <v>5.6751958173671504</v>
      </c>
      <c r="AE32" s="260">
        <v>307.851</v>
      </c>
      <c r="AF32" s="385">
        <v>3.9402698058197099</v>
      </c>
      <c r="AG32" s="260"/>
      <c r="AH32" s="385"/>
      <c r="AI32" s="378">
        <v>264.89400000000001</v>
      </c>
      <c r="AJ32" s="234">
        <v>1.83968881773709</v>
      </c>
    </row>
    <row r="33" spans="1:36" ht="21" customHeight="1">
      <c r="A33" s="344" t="s">
        <v>213</v>
      </c>
      <c r="B33" s="260">
        <v>246.315</v>
      </c>
      <c r="C33" s="145">
        <v>3.2003685757331701</v>
      </c>
      <c r="D33" s="260">
        <v>313.13400000000001</v>
      </c>
      <c r="E33" s="385">
        <v>2.0676378206437001</v>
      </c>
      <c r="F33" s="260">
        <v>272.69400000000002</v>
      </c>
      <c r="G33" s="385">
        <v>2.9283659389851202</v>
      </c>
      <c r="H33" s="260">
        <v>450.77</v>
      </c>
      <c r="I33" s="385">
        <v>3.7666761136246998</v>
      </c>
      <c r="J33" s="260">
        <v>338.44900000000001</v>
      </c>
      <c r="K33" s="385">
        <v>3.37794904384464</v>
      </c>
      <c r="L33" s="260">
        <v>257.01299999999998</v>
      </c>
      <c r="M33" s="385">
        <v>7.8314454870727799</v>
      </c>
      <c r="N33" s="260">
        <v>221.28</v>
      </c>
      <c r="O33" s="385">
        <v>13.0856935509712</v>
      </c>
      <c r="P33" s="378">
        <v>280.51600000000002</v>
      </c>
      <c r="Q33" s="234">
        <v>1.9036557667310801</v>
      </c>
      <c r="T33" s="344" t="s">
        <v>213</v>
      </c>
      <c r="U33" s="260">
        <v>267.62200000000001</v>
      </c>
      <c r="V33" s="145">
        <v>3.75076658941272</v>
      </c>
      <c r="W33" s="260">
        <v>312.57400000000001</v>
      </c>
      <c r="X33" s="385">
        <v>2.5455106987794398</v>
      </c>
      <c r="Y33" s="260">
        <v>280.45</v>
      </c>
      <c r="Z33" s="385">
        <v>3.19006307433754</v>
      </c>
      <c r="AA33" s="260">
        <v>463.54700000000003</v>
      </c>
      <c r="AB33" s="385">
        <v>4.7227673650426203</v>
      </c>
      <c r="AC33" s="260">
        <v>354.00099999999998</v>
      </c>
      <c r="AD33" s="385">
        <v>1.6231031819259401</v>
      </c>
      <c r="AE33" s="260">
        <v>253.07300000000001</v>
      </c>
      <c r="AF33" s="385">
        <v>9.5788281083732496</v>
      </c>
      <c r="AG33" s="260"/>
      <c r="AH33" s="385"/>
      <c r="AI33" s="378">
        <v>290.66300000000001</v>
      </c>
      <c r="AJ33" s="234">
        <v>2.1512435835868202</v>
      </c>
    </row>
    <row r="34" spans="1:36" ht="21" customHeight="1">
      <c r="A34" s="344" t="s">
        <v>214</v>
      </c>
      <c r="B34" s="260">
        <v>278.87900000000002</v>
      </c>
      <c r="C34" s="145">
        <v>2.5637693385651699</v>
      </c>
      <c r="D34" s="260">
        <v>337.858</v>
      </c>
      <c r="E34" s="385">
        <v>1.92853065057912</v>
      </c>
      <c r="F34" s="260">
        <v>286.07400000000001</v>
      </c>
      <c r="G34" s="385">
        <v>3.21991136603148</v>
      </c>
      <c r="H34" s="260">
        <v>497.19400000000002</v>
      </c>
      <c r="I34" s="385">
        <v>3.6745537231169898</v>
      </c>
      <c r="J34" s="260">
        <v>303.20499999999998</v>
      </c>
      <c r="K34" s="385">
        <v>5.92279240842793</v>
      </c>
      <c r="L34" s="260">
        <v>325.25</v>
      </c>
      <c r="M34" s="385"/>
      <c r="N34" s="260">
        <v>247.327</v>
      </c>
      <c r="O34" s="385">
        <v>7.8763853505519696</v>
      </c>
      <c r="P34" s="378">
        <v>303.11399999999998</v>
      </c>
      <c r="Q34" s="234">
        <v>1.7812860192550299</v>
      </c>
      <c r="T34" s="344" t="s">
        <v>214</v>
      </c>
      <c r="U34" s="260">
        <v>290.02699999999999</v>
      </c>
      <c r="V34" s="145">
        <v>2.9563642607477099</v>
      </c>
      <c r="W34" s="260">
        <v>335.86399999999998</v>
      </c>
      <c r="X34" s="385">
        <v>2.4084321510220099</v>
      </c>
      <c r="Y34" s="260">
        <v>289.23399999999998</v>
      </c>
      <c r="Z34" s="385">
        <v>3.9357266620704601</v>
      </c>
      <c r="AA34" s="260">
        <v>484.51100000000002</v>
      </c>
      <c r="AB34" s="385">
        <v>6.3253207934498201</v>
      </c>
      <c r="AC34" s="260">
        <v>294.64400000000001</v>
      </c>
      <c r="AD34" s="385">
        <v>10.586991851896601</v>
      </c>
      <c r="AE34" s="260">
        <v>325.25</v>
      </c>
      <c r="AF34" s="385"/>
      <c r="AG34" s="260">
        <v>268.33999999999997</v>
      </c>
      <c r="AH34" s="385"/>
      <c r="AI34" s="378">
        <v>306.10700000000003</v>
      </c>
      <c r="AJ34" s="234">
        <v>2.0747536724771698</v>
      </c>
    </row>
    <row r="35" spans="1:36" ht="21" customHeight="1">
      <c r="A35" s="344" t="s">
        <v>215</v>
      </c>
      <c r="B35" s="260">
        <v>299.38400000000001</v>
      </c>
      <c r="C35" s="145">
        <v>2.7543147711912601</v>
      </c>
      <c r="D35" s="260">
        <v>348.738</v>
      </c>
      <c r="E35" s="385">
        <v>2.7609453347797501</v>
      </c>
      <c r="F35" s="260">
        <v>323.22199999999998</v>
      </c>
      <c r="G35" s="385">
        <v>4.0971578476742403</v>
      </c>
      <c r="H35" s="260">
        <v>540.72799999999995</v>
      </c>
      <c r="I35" s="385">
        <v>9.3108993152658694</v>
      </c>
      <c r="J35" s="260">
        <v>370.13799999999998</v>
      </c>
      <c r="K35" s="385">
        <v>6.6946886928173903</v>
      </c>
      <c r="L35" s="260"/>
      <c r="M35" s="385"/>
      <c r="N35" s="260">
        <v>267.69799999999998</v>
      </c>
      <c r="O35" s="385">
        <v>6.2610377518199298</v>
      </c>
      <c r="P35" s="378">
        <v>323.91399999999999</v>
      </c>
      <c r="Q35" s="234">
        <v>2.3372418314176602</v>
      </c>
      <c r="T35" s="344" t="s">
        <v>215</v>
      </c>
      <c r="U35" s="260">
        <v>321.71600000000001</v>
      </c>
      <c r="V35" s="145">
        <v>3.17208675226899</v>
      </c>
      <c r="W35" s="260">
        <v>359.49</v>
      </c>
      <c r="X35" s="385">
        <v>3.7536899151371799</v>
      </c>
      <c r="Y35" s="260">
        <v>331.86099999999999</v>
      </c>
      <c r="Z35" s="385">
        <v>5.1840609964056901</v>
      </c>
      <c r="AA35" s="260">
        <v>444.678</v>
      </c>
      <c r="AB35" s="385">
        <v>8.1732176056597705</v>
      </c>
      <c r="AC35" s="260">
        <v>391.96</v>
      </c>
      <c r="AD35" s="385">
        <v>4.7543272377160504</v>
      </c>
      <c r="AE35" s="260"/>
      <c r="AF35" s="385"/>
      <c r="AG35" s="260">
        <v>235.28</v>
      </c>
      <c r="AH35" s="385"/>
      <c r="AI35" s="378">
        <v>332.00700000000001</v>
      </c>
      <c r="AJ35" s="234">
        <v>2.4541827874644002</v>
      </c>
    </row>
    <row r="36" spans="1:36" ht="21" customHeight="1">
      <c r="A36" s="344" t="s">
        <v>216</v>
      </c>
      <c r="B36" s="260">
        <v>299.32499999999999</v>
      </c>
      <c r="C36" s="145">
        <v>2.8104050008849102</v>
      </c>
      <c r="D36" s="260">
        <v>340.36</v>
      </c>
      <c r="E36" s="385">
        <v>2.7639572230503302</v>
      </c>
      <c r="F36" s="260">
        <v>279.2</v>
      </c>
      <c r="G36" s="385">
        <v>7.1209930333743303</v>
      </c>
      <c r="H36" s="260">
        <v>619.16099999999994</v>
      </c>
      <c r="I36" s="385">
        <v>12.0214745976104</v>
      </c>
      <c r="J36" s="260">
        <v>317.09300000000002</v>
      </c>
      <c r="K36" s="385">
        <v>14.3892884543083</v>
      </c>
      <c r="L36" s="260"/>
      <c r="M36" s="385"/>
      <c r="N36" s="260">
        <v>237.50299999999999</v>
      </c>
      <c r="O36" s="385">
        <v>6.8374577774539498</v>
      </c>
      <c r="P36" s="378">
        <v>308.81700000000001</v>
      </c>
      <c r="Q36" s="234">
        <v>3.02398844691229</v>
      </c>
      <c r="T36" s="344" t="s">
        <v>216</v>
      </c>
      <c r="U36" s="260">
        <v>318.39400000000001</v>
      </c>
      <c r="V36" s="145">
        <v>3.1251078885742598</v>
      </c>
      <c r="W36" s="260">
        <v>330.36</v>
      </c>
      <c r="X36" s="385">
        <v>3.9837172600808999</v>
      </c>
      <c r="Y36" s="260">
        <v>249.76900000000001</v>
      </c>
      <c r="Z36" s="385">
        <v>9.8592566768831897</v>
      </c>
      <c r="AA36" s="260">
        <v>365.20100000000002</v>
      </c>
      <c r="AB36" s="385">
        <v>22.3802939482587</v>
      </c>
      <c r="AC36" s="260">
        <v>297</v>
      </c>
      <c r="AD36" s="385"/>
      <c r="AE36" s="260"/>
      <c r="AF36" s="385"/>
      <c r="AG36" s="260">
        <v>198.82</v>
      </c>
      <c r="AH36" s="385"/>
      <c r="AI36" s="378">
        <v>312.80599999999998</v>
      </c>
      <c r="AJ36" s="234">
        <v>2.7602698881974002</v>
      </c>
    </row>
    <row r="37" spans="1:36" ht="21" customHeight="1">
      <c r="A37" s="344" t="s">
        <v>217</v>
      </c>
      <c r="B37" s="260">
        <v>292.55500000000001</v>
      </c>
      <c r="C37" s="145">
        <v>3.89508665999666</v>
      </c>
      <c r="D37" s="260">
        <v>332.67200000000003</v>
      </c>
      <c r="E37" s="385">
        <v>4.5183938697507902</v>
      </c>
      <c r="F37" s="260">
        <v>387.88400000000001</v>
      </c>
      <c r="G37" s="385">
        <v>6.3843193483430198</v>
      </c>
      <c r="H37" s="260">
        <v>570.20000000000005</v>
      </c>
      <c r="I37" s="385">
        <v>14.745402643208299</v>
      </c>
      <c r="J37" s="260">
        <v>381.62200000000001</v>
      </c>
      <c r="K37" s="385">
        <v>4.2581334748023396</v>
      </c>
      <c r="L37" s="260"/>
      <c r="M37" s="385"/>
      <c r="N37" s="260">
        <v>350.99700000000001</v>
      </c>
      <c r="O37" s="385">
        <v>21.744331142858201</v>
      </c>
      <c r="P37" s="378">
        <v>316.17700000000002</v>
      </c>
      <c r="Q37" s="234">
        <v>3.19321399612984</v>
      </c>
      <c r="T37" s="344" t="s">
        <v>217</v>
      </c>
      <c r="U37" s="260">
        <v>272.88600000000002</v>
      </c>
      <c r="V37" s="145">
        <v>5.71772293983277</v>
      </c>
      <c r="W37" s="260">
        <v>295.82299999999998</v>
      </c>
      <c r="X37" s="385">
        <v>7.06394843206823</v>
      </c>
      <c r="Y37" s="260">
        <v>316.03100000000001</v>
      </c>
      <c r="Z37" s="385">
        <v>14.487484559622599</v>
      </c>
      <c r="AA37" s="260">
        <v>496.36500000000001</v>
      </c>
      <c r="AB37" s="385">
        <v>20.7438787872793</v>
      </c>
      <c r="AC37" s="260">
        <v>384.92</v>
      </c>
      <c r="AD37" s="385"/>
      <c r="AE37" s="260"/>
      <c r="AF37" s="385"/>
      <c r="AG37" s="260">
        <v>534.63</v>
      </c>
      <c r="AH37" s="385"/>
      <c r="AI37" s="378">
        <v>286.21899999999999</v>
      </c>
      <c r="AJ37" s="234">
        <v>4.9042344569998599</v>
      </c>
    </row>
    <row r="38" spans="1:36" ht="21" customHeight="1">
      <c r="A38" s="344" t="s">
        <v>218</v>
      </c>
      <c r="B38" s="260">
        <v>291.63</v>
      </c>
      <c r="C38" s="145">
        <v>3.7967593657019898</v>
      </c>
      <c r="D38" s="260">
        <v>347.07</v>
      </c>
      <c r="E38" s="385">
        <v>4.42220310490349</v>
      </c>
      <c r="F38" s="260">
        <v>328.48599999999999</v>
      </c>
      <c r="G38" s="385">
        <v>19.646802469141001</v>
      </c>
      <c r="H38" s="260">
        <v>497.56</v>
      </c>
      <c r="I38" s="385">
        <v>27.946890529852599</v>
      </c>
      <c r="J38" s="260">
        <v>404.84</v>
      </c>
      <c r="K38" s="385"/>
      <c r="L38" s="260"/>
      <c r="M38" s="385"/>
      <c r="N38" s="260"/>
      <c r="O38" s="385"/>
      <c r="P38" s="378">
        <v>305.59699999999998</v>
      </c>
      <c r="Q38" s="234">
        <v>3.2555743050932802</v>
      </c>
      <c r="T38" s="344" t="s">
        <v>218</v>
      </c>
      <c r="U38" s="260">
        <v>289.11099999999999</v>
      </c>
      <c r="V38" s="145">
        <v>5.1249554902195902</v>
      </c>
      <c r="W38" s="260">
        <v>303.517</v>
      </c>
      <c r="X38" s="385">
        <v>8.0555867913925994</v>
      </c>
      <c r="Y38" s="260"/>
      <c r="Z38" s="385"/>
      <c r="AA38" s="260"/>
      <c r="AB38" s="385"/>
      <c r="AC38" s="260"/>
      <c r="AD38" s="385"/>
      <c r="AE38" s="260"/>
      <c r="AF38" s="385"/>
      <c r="AG38" s="260"/>
      <c r="AH38" s="385"/>
      <c r="AI38" s="378">
        <v>291.50200000000001</v>
      </c>
      <c r="AJ38" s="234">
        <v>4.4824602622026601</v>
      </c>
    </row>
    <row r="39" spans="1:36" ht="21" customHeight="1">
      <c r="A39" s="344" t="s">
        <v>219</v>
      </c>
      <c r="B39" s="260">
        <v>296.32100000000003</v>
      </c>
      <c r="C39" s="145">
        <v>4.7541936918780099</v>
      </c>
      <c r="D39" s="260">
        <v>344.49299999999999</v>
      </c>
      <c r="E39" s="385">
        <v>5.6238740889560699</v>
      </c>
      <c r="F39" s="260">
        <v>277.19</v>
      </c>
      <c r="G39" s="385">
        <v>17.772693619995898</v>
      </c>
      <c r="H39" s="260"/>
      <c r="I39" s="385"/>
      <c r="J39" s="260">
        <v>367.94</v>
      </c>
      <c r="K39" s="385">
        <v>23.021232080865499</v>
      </c>
      <c r="L39" s="260"/>
      <c r="M39" s="385"/>
      <c r="N39" s="260">
        <v>266.75</v>
      </c>
      <c r="O39" s="385"/>
      <c r="P39" s="378">
        <v>304.25599999999997</v>
      </c>
      <c r="Q39" s="234">
        <v>4.03447015713376</v>
      </c>
      <c r="T39" s="344" t="s">
        <v>219</v>
      </c>
      <c r="U39" s="260">
        <v>276.49799999999999</v>
      </c>
      <c r="V39" s="145">
        <v>8.2934127530861197</v>
      </c>
      <c r="W39" s="260">
        <v>307.61900000000003</v>
      </c>
      <c r="X39" s="385">
        <v>3.1893742972251</v>
      </c>
      <c r="Y39" s="260"/>
      <c r="Z39" s="385"/>
      <c r="AA39" s="260"/>
      <c r="AB39" s="385"/>
      <c r="AC39" s="260"/>
      <c r="AD39" s="385"/>
      <c r="AE39" s="260"/>
      <c r="AF39" s="385"/>
      <c r="AG39" s="260"/>
      <c r="AH39" s="385"/>
      <c r="AI39" s="378">
        <v>280.73500000000001</v>
      </c>
      <c r="AJ39" s="234">
        <v>7.11068955181831</v>
      </c>
    </row>
    <row r="40" spans="1:36" ht="21" customHeight="1">
      <c r="A40" s="344" t="s">
        <v>220</v>
      </c>
      <c r="B40" s="379">
        <v>279.149</v>
      </c>
      <c r="C40" s="383">
        <v>4.9648500254329102</v>
      </c>
      <c r="D40" s="260">
        <v>311.07600000000002</v>
      </c>
      <c r="E40" s="385">
        <v>4.55714921112674</v>
      </c>
      <c r="F40" s="260">
        <v>226.77</v>
      </c>
      <c r="G40" s="385"/>
      <c r="H40" s="260"/>
      <c r="I40" s="385"/>
      <c r="J40" s="260"/>
      <c r="K40" s="385"/>
      <c r="L40" s="260"/>
      <c r="M40" s="385"/>
      <c r="N40" s="260"/>
      <c r="O40" s="385"/>
      <c r="P40" s="380">
        <v>284.87299999999999</v>
      </c>
      <c r="Q40" s="388">
        <v>4.2253804867692999</v>
      </c>
      <c r="T40" s="344" t="s">
        <v>220</v>
      </c>
      <c r="U40" s="379">
        <v>261.68900000000002</v>
      </c>
      <c r="V40" s="383">
        <v>9.5238259777278405</v>
      </c>
      <c r="W40" s="260">
        <v>298.11500000000001</v>
      </c>
      <c r="X40" s="385">
        <v>10.558629510262501</v>
      </c>
      <c r="Y40" s="260"/>
      <c r="Z40" s="385"/>
      <c r="AA40" s="260"/>
      <c r="AB40" s="385"/>
      <c r="AC40" s="260"/>
      <c r="AD40" s="385"/>
      <c r="AE40" s="260"/>
      <c r="AF40" s="385"/>
      <c r="AG40" s="260"/>
      <c r="AH40" s="385"/>
      <c r="AI40" s="380">
        <v>264.387</v>
      </c>
      <c r="AJ40" s="388">
        <v>8.8089320576757597</v>
      </c>
    </row>
    <row r="41" spans="1:36" ht="21" customHeight="1">
      <c r="A41" s="345" t="s">
        <v>221</v>
      </c>
      <c r="B41" s="261">
        <v>271.87900000000002</v>
      </c>
      <c r="C41" s="146">
        <v>4.3064560129940599</v>
      </c>
      <c r="D41" s="261">
        <v>284.72500000000002</v>
      </c>
      <c r="E41" s="386">
        <v>5.2768432486896399</v>
      </c>
      <c r="F41" s="261"/>
      <c r="G41" s="386"/>
      <c r="H41" s="261"/>
      <c r="I41" s="386"/>
      <c r="J41" s="261"/>
      <c r="K41" s="386"/>
      <c r="L41" s="261"/>
      <c r="M41" s="386"/>
      <c r="N41" s="261"/>
      <c r="O41" s="386"/>
      <c r="P41" s="381">
        <v>272.66800000000001</v>
      </c>
      <c r="Q41" s="389">
        <v>4.1075092106936699</v>
      </c>
      <c r="T41" s="345" t="s">
        <v>221</v>
      </c>
      <c r="U41" s="261">
        <v>247.93899999999999</v>
      </c>
      <c r="V41" s="146">
        <v>5.5423991067339804</v>
      </c>
      <c r="W41" s="261"/>
      <c r="X41" s="386"/>
      <c r="Y41" s="261"/>
      <c r="Z41" s="386"/>
      <c r="AA41" s="261"/>
      <c r="AB41" s="386"/>
      <c r="AC41" s="261"/>
      <c r="AD41" s="386"/>
      <c r="AE41" s="261"/>
      <c r="AF41" s="386"/>
      <c r="AG41" s="261"/>
      <c r="AH41" s="386"/>
      <c r="AI41" s="381">
        <v>247.93899999999999</v>
      </c>
      <c r="AJ41" s="389">
        <v>5.5423991067339804</v>
      </c>
    </row>
    <row r="42" spans="1:36" ht="27" customHeight="1">
      <c r="A42" s="390" t="s">
        <v>174</v>
      </c>
      <c r="B42" s="270">
        <v>238.67599999999999</v>
      </c>
      <c r="C42" s="235">
        <v>1.67978584566906</v>
      </c>
      <c r="D42" s="270">
        <v>235.91200000000001</v>
      </c>
      <c r="E42" s="364">
        <v>1.73911668195688</v>
      </c>
      <c r="F42" s="270">
        <v>203.858</v>
      </c>
      <c r="G42" s="235">
        <v>1.7093790627645</v>
      </c>
      <c r="H42" s="270">
        <v>347.54599999999999</v>
      </c>
      <c r="I42" s="235">
        <v>3.8362712759980702</v>
      </c>
      <c r="J42" s="270">
        <v>241.47900000000001</v>
      </c>
      <c r="K42" s="235">
        <v>4.2274627964323201</v>
      </c>
      <c r="L42" s="270">
        <v>187.398</v>
      </c>
      <c r="M42" s="235">
        <v>3.6358332631399501</v>
      </c>
      <c r="N42" s="270">
        <v>187.8</v>
      </c>
      <c r="O42" s="364">
        <v>9.7322913085441698</v>
      </c>
      <c r="P42" s="270">
        <v>232.268</v>
      </c>
      <c r="Q42" s="236">
        <v>1.0761323503511899</v>
      </c>
      <c r="T42" s="390" t="s">
        <v>174</v>
      </c>
      <c r="U42" s="270">
        <v>234.166</v>
      </c>
      <c r="V42" s="235">
        <v>2.0844604379949998</v>
      </c>
      <c r="W42" s="270">
        <v>214.04599999999999</v>
      </c>
      <c r="X42" s="364">
        <v>2.19295973257318</v>
      </c>
      <c r="Y42" s="270">
        <v>189.55</v>
      </c>
      <c r="Z42" s="235">
        <v>1.92103951801221</v>
      </c>
      <c r="AA42" s="270">
        <v>288.108</v>
      </c>
      <c r="AB42" s="235">
        <v>5.1173599197547599</v>
      </c>
      <c r="AC42" s="270">
        <v>203.62899999999999</v>
      </c>
      <c r="AD42" s="235">
        <v>5.9428211164360203</v>
      </c>
      <c r="AE42" s="270">
        <v>178.99799999999999</v>
      </c>
      <c r="AF42" s="235">
        <v>4.4076305237126299</v>
      </c>
      <c r="AG42" s="270">
        <v>151.73500000000001</v>
      </c>
      <c r="AH42" s="364">
        <v>17.307915227739802</v>
      </c>
      <c r="AI42" s="270">
        <v>216.446</v>
      </c>
      <c r="AJ42" s="236">
        <v>1.19301866850268</v>
      </c>
    </row>
    <row r="43" spans="1:36" ht="12.75" customHeight="1"/>
    <row r="44" spans="1:36" ht="27" customHeight="1">
      <c r="A44" s="759" t="s">
        <v>265</v>
      </c>
      <c r="B44" s="734"/>
      <c r="C44" s="734"/>
      <c r="D44" s="734"/>
      <c r="E44" s="734"/>
      <c r="F44" s="734"/>
      <c r="G44" s="734"/>
      <c r="H44" s="734"/>
      <c r="I44" s="734"/>
      <c r="J44" s="734"/>
      <c r="K44" s="734"/>
      <c r="L44" s="734"/>
      <c r="M44" s="734"/>
      <c r="N44" s="734"/>
      <c r="O44" s="734"/>
      <c r="P44" s="734"/>
      <c r="Q44" s="735"/>
      <c r="T44" s="759" t="s">
        <v>265</v>
      </c>
      <c r="U44" s="734"/>
      <c r="V44" s="734"/>
      <c r="W44" s="734"/>
      <c r="X44" s="734"/>
      <c r="Y44" s="734"/>
      <c r="Z44" s="734"/>
      <c r="AA44" s="734"/>
      <c r="AB44" s="734"/>
      <c r="AC44" s="734"/>
      <c r="AD44" s="734"/>
      <c r="AE44" s="734"/>
      <c r="AF44" s="734"/>
      <c r="AG44" s="734"/>
      <c r="AH44" s="734"/>
      <c r="AI44" s="734"/>
      <c r="AJ44" s="735"/>
    </row>
    <row r="45" spans="1:36" ht="15.75" customHeight="1">
      <c r="A45" s="739" t="s">
        <v>223</v>
      </c>
      <c r="B45" s="630" t="s">
        <v>205</v>
      </c>
      <c r="C45" s="656"/>
      <c r="D45" s="656"/>
      <c r="E45" s="656"/>
      <c r="F45" s="656"/>
      <c r="G45" s="656"/>
      <c r="H45" s="656"/>
      <c r="I45" s="656"/>
      <c r="J45" s="656"/>
      <c r="K45" s="656"/>
      <c r="L45" s="656"/>
      <c r="M45" s="656"/>
      <c r="N45" s="656"/>
      <c r="O45" s="656"/>
      <c r="P45" s="656"/>
      <c r="Q45" s="742"/>
      <c r="T45" s="739" t="s">
        <v>223</v>
      </c>
      <c r="U45" s="630" t="s">
        <v>205</v>
      </c>
      <c r="V45" s="656"/>
      <c r="W45" s="656"/>
      <c r="X45" s="656"/>
      <c r="Y45" s="656"/>
      <c r="Z45" s="656"/>
      <c r="AA45" s="656"/>
      <c r="AB45" s="656"/>
      <c r="AC45" s="656"/>
      <c r="AD45" s="656"/>
      <c r="AE45" s="656"/>
      <c r="AF45" s="656"/>
      <c r="AG45" s="656"/>
      <c r="AH45" s="656"/>
      <c r="AI45" s="656"/>
      <c r="AJ45" s="742"/>
    </row>
    <row r="46" spans="1:36" ht="26.25" customHeight="1">
      <c r="A46" s="740"/>
      <c r="B46" s="743" t="s">
        <v>84</v>
      </c>
      <c r="C46" s="745"/>
      <c r="D46" s="743" t="s">
        <v>85</v>
      </c>
      <c r="E46" s="744"/>
      <c r="F46" s="743" t="s">
        <v>86</v>
      </c>
      <c r="G46" s="745"/>
      <c r="H46" s="743" t="s">
        <v>87</v>
      </c>
      <c r="I46" s="745"/>
      <c r="J46" s="743" t="s">
        <v>88</v>
      </c>
      <c r="K46" s="745"/>
      <c r="L46" s="743" t="s">
        <v>89</v>
      </c>
      <c r="M46" s="745"/>
      <c r="N46" s="743" t="s">
        <v>90</v>
      </c>
      <c r="O46" s="745"/>
      <c r="P46" s="743" t="s">
        <v>95</v>
      </c>
      <c r="Q46" s="748"/>
      <c r="T46" s="740"/>
      <c r="U46" s="743" t="s">
        <v>84</v>
      </c>
      <c r="V46" s="745"/>
      <c r="W46" s="743" t="s">
        <v>85</v>
      </c>
      <c r="X46" s="744"/>
      <c r="Y46" s="743" t="s">
        <v>86</v>
      </c>
      <c r="Z46" s="745"/>
      <c r="AA46" s="743" t="s">
        <v>87</v>
      </c>
      <c r="AB46" s="745"/>
      <c r="AC46" s="743" t="s">
        <v>88</v>
      </c>
      <c r="AD46" s="745"/>
      <c r="AE46" s="743" t="s">
        <v>89</v>
      </c>
      <c r="AF46" s="745"/>
      <c r="AG46" s="743" t="s">
        <v>90</v>
      </c>
      <c r="AH46" s="745"/>
      <c r="AI46" s="743" t="s">
        <v>95</v>
      </c>
      <c r="AJ46" s="748"/>
    </row>
    <row r="47" spans="1:36" s="605" customFormat="1" ht="31.5" customHeight="1">
      <c r="A47" s="741"/>
      <c r="B47" s="374" t="s">
        <v>258</v>
      </c>
      <c r="C47" s="347" t="s">
        <v>222</v>
      </c>
      <c r="D47" s="374" t="s">
        <v>258</v>
      </c>
      <c r="E47" s="347" t="s">
        <v>222</v>
      </c>
      <c r="F47" s="374" t="s">
        <v>258</v>
      </c>
      <c r="G47" s="347" t="s">
        <v>222</v>
      </c>
      <c r="H47" s="374" t="s">
        <v>258</v>
      </c>
      <c r="I47" s="347" t="s">
        <v>222</v>
      </c>
      <c r="J47" s="374" t="s">
        <v>258</v>
      </c>
      <c r="K47" s="347" t="s">
        <v>222</v>
      </c>
      <c r="L47" s="374" t="s">
        <v>258</v>
      </c>
      <c r="M47" s="347" t="s">
        <v>222</v>
      </c>
      <c r="N47" s="374" t="s">
        <v>258</v>
      </c>
      <c r="O47" s="347" t="s">
        <v>222</v>
      </c>
      <c r="P47" s="374" t="s">
        <v>258</v>
      </c>
      <c r="Q47" s="371" t="s">
        <v>222</v>
      </c>
      <c r="T47" s="741"/>
      <c r="U47" s="374" t="s">
        <v>258</v>
      </c>
      <c r="V47" s="347" t="s">
        <v>222</v>
      </c>
      <c r="W47" s="374" t="s">
        <v>258</v>
      </c>
      <c r="X47" s="347" t="s">
        <v>222</v>
      </c>
      <c r="Y47" s="374" t="s">
        <v>258</v>
      </c>
      <c r="Z47" s="347" t="s">
        <v>222</v>
      </c>
      <c r="AA47" s="374" t="s">
        <v>258</v>
      </c>
      <c r="AB47" s="347" t="s">
        <v>222</v>
      </c>
      <c r="AC47" s="374" t="s">
        <v>258</v>
      </c>
      <c r="AD47" s="347" t="s">
        <v>222</v>
      </c>
      <c r="AE47" s="374" t="s">
        <v>258</v>
      </c>
      <c r="AF47" s="347" t="s">
        <v>222</v>
      </c>
      <c r="AG47" s="374" t="s">
        <v>258</v>
      </c>
      <c r="AH47" s="347" t="s">
        <v>222</v>
      </c>
      <c r="AI47" s="374" t="s">
        <v>258</v>
      </c>
      <c r="AJ47" s="371" t="s">
        <v>222</v>
      </c>
    </row>
    <row r="48" spans="1:36" ht="21" customHeight="1">
      <c r="A48" s="343" t="s">
        <v>207</v>
      </c>
      <c r="B48" s="376">
        <v>3.6190000000000002</v>
      </c>
      <c r="C48" s="144">
        <v>17.244972295415401</v>
      </c>
      <c r="D48" s="376">
        <v>6.6349999999999998</v>
      </c>
      <c r="E48" s="384">
        <v>10.1765560111727</v>
      </c>
      <c r="F48" s="376">
        <v>6.6970000000000001</v>
      </c>
      <c r="G48" s="384">
        <v>6.1626700351136101</v>
      </c>
      <c r="H48" s="376">
        <v>13.865</v>
      </c>
      <c r="I48" s="384">
        <v>9.2721648987538803</v>
      </c>
      <c r="J48" s="376">
        <v>11.859</v>
      </c>
      <c r="K48" s="384">
        <v>12.0904823299783</v>
      </c>
      <c r="L48" s="376">
        <v>18.562999999999999</v>
      </c>
      <c r="M48" s="384">
        <v>5.54634275110815</v>
      </c>
      <c r="N48" s="376">
        <v>5.59</v>
      </c>
      <c r="O48" s="384">
        <v>55.083879297803101</v>
      </c>
      <c r="P48" s="377">
        <v>11.8</v>
      </c>
      <c r="Q48" s="387">
        <v>4.0733136250397104</v>
      </c>
      <c r="T48" s="343" t="s">
        <v>207</v>
      </c>
      <c r="U48" s="376">
        <v>3.6190000000000002</v>
      </c>
      <c r="V48" s="144">
        <v>17.244972295415401</v>
      </c>
      <c r="W48" s="376">
        <v>6.6349999999999998</v>
      </c>
      <c r="X48" s="384">
        <v>10.1765560111727</v>
      </c>
      <c r="Y48" s="376">
        <v>6.7759999999999998</v>
      </c>
      <c r="Z48" s="384">
        <v>6.1978793903010603</v>
      </c>
      <c r="AA48" s="376">
        <v>14.03</v>
      </c>
      <c r="AB48" s="384">
        <v>9.3819004544365807</v>
      </c>
      <c r="AC48" s="376">
        <v>11.798999999999999</v>
      </c>
      <c r="AD48" s="384">
        <v>12.2849430164068</v>
      </c>
      <c r="AE48" s="376">
        <v>18.47</v>
      </c>
      <c r="AF48" s="384">
        <v>5.5796826199687697</v>
      </c>
      <c r="AG48" s="376">
        <v>5.59</v>
      </c>
      <c r="AH48" s="384">
        <v>55.083879297803101</v>
      </c>
      <c r="AI48" s="377">
        <v>11.824</v>
      </c>
      <c r="AJ48" s="387">
        <v>4.1015086651514698</v>
      </c>
    </row>
    <row r="49" spans="1:36" ht="21" customHeight="1">
      <c r="A49" s="344" t="s">
        <v>208</v>
      </c>
      <c r="B49" s="260">
        <v>39.758000000000003</v>
      </c>
      <c r="C49" s="145">
        <v>10.1360632045137</v>
      </c>
      <c r="D49" s="260">
        <v>69.573999999999998</v>
      </c>
      <c r="E49" s="385">
        <v>6.1366696374043803</v>
      </c>
      <c r="F49" s="260">
        <v>67.53</v>
      </c>
      <c r="G49" s="385">
        <v>3.2414160753338801</v>
      </c>
      <c r="H49" s="260">
        <v>106.52500000000001</v>
      </c>
      <c r="I49" s="385">
        <v>4.65241870531215</v>
      </c>
      <c r="J49" s="260">
        <v>90.774000000000001</v>
      </c>
      <c r="K49" s="385">
        <v>6.8035120852965898</v>
      </c>
      <c r="L49" s="260">
        <v>105.01900000000001</v>
      </c>
      <c r="M49" s="385">
        <v>1.9969862059376</v>
      </c>
      <c r="N49" s="260">
        <v>74.694999999999993</v>
      </c>
      <c r="O49" s="385">
        <v>9.9819907343753105</v>
      </c>
      <c r="P49" s="378">
        <v>83.207999999999998</v>
      </c>
      <c r="Q49" s="234">
        <v>2.0596785088774898</v>
      </c>
      <c r="T49" s="344" t="s">
        <v>208</v>
      </c>
      <c r="U49" s="260">
        <v>40.286999999999999</v>
      </c>
      <c r="V49" s="145">
        <v>10.0881831483092</v>
      </c>
      <c r="W49" s="260">
        <v>69.611999999999995</v>
      </c>
      <c r="X49" s="385">
        <v>6.1871205625012298</v>
      </c>
      <c r="Y49" s="260">
        <v>67.671000000000006</v>
      </c>
      <c r="Z49" s="385">
        <v>3.2819578004241801</v>
      </c>
      <c r="AA49" s="260">
        <v>105.94199999999999</v>
      </c>
      <c r="AB49" s="385">
        <v>4.6742036571974097</v>
      </c>
      <c r="AC49" s="260">
        <v>90.019000000000005</v>
      </c>
      <c r="AD49" s="385">
        <v>7.1243675467546197</v>
      </c>
      <c r="AE49" s="260">
        <v>105.14700000000001</v>
      </c>
      <c r="AF49" s="385">
        <v>2.0102530562881502</v>
      </c>
      <c r="AG49" s="260">
        <v>74.694999999999993</v>
      </c>
      <c r="AH49" s="385">
        <v>9.9819907343753105</v>
      </c>
      <c r="AI49" s="378">
        <v>83.239000000000004</v>
      </c>
      <c r="AJ49" s="234">
        <v>2.0869495788494601</v>
      </c>
    </row>
    <row r="50" spans="1:36" ht="21" customHeight="1">
      <c r="A50" s="344" t="s">
        <v>209</v>
      </c>
      <c r="B50" s="260">
        <v>106.402</v>
      </c>
      <c r="C50" s="145">
        <v>7.7915122835292996</v>
      </c>
      <c r="D50" s="260">
        <v>145.58600000000001</v>
      </c>
      <c r="E50" s="385">
        <v>3.4671715207505098</v>
      </c>
      <c r="F50" s="260">
        <v>145.702</v>
      </c>
      <c r="G50" s="385">
        <v>1.9886467193321899</v>
      </c>
      <c r="H50" s="260">
        <v>202.14500000000001</v>
      </c>
      <c r="I50" s="385">
        <v>3.5521996014441601</v>
      </c>
      <c r="J50" s="260">
        <v>165.75800000000001</v>
      </c>
      <c r="K50" s="385">
        <v>8.8409605224816996</v>
      </c>
      <c r="L50" s="260">
        <v>182.59200000000001</v>
      </c>
      <c r="M50" s="385">
        <v>1.61230588218225</v>
      </c>
      <c r="N50" s="260">
        <v>135.89400000000001</v>
      </c>
      <c r="O50" s="385">
        <v>7.1880258393611003</v>
      </c>
      <c r="P50" s="378">
        <v>156.22</v>
      </c>
      <c r="Q50" s="234">
        <v>1.3884425873442301</v>
      </c>
      <c r="T50" s="344" t="s">
        <v>209</v>
      </c>
      <c r="U50" s="260">
        <v>108.726</v>
      </c>
      <c r="V50" s="145">
        <v>7.9194446357715798</v>
      </c>
      <c r="W50" s="260">
        <v>147.28299999999999</v>
      </c>
      <c r="X50" s="385">
        <v>3.3437286049847099</v>
      </c>
      <c r="Y50" s="260">
        <v>146.68</v>
      </c>
      <c r="Z50" s="385">
        <v>1.9760900514294</v>
      </c>
      <c r="AA50" s="260">
        <v>201.46100000000001</v>
      </c>
      <c r="AB50" s="385">
        <v>3.5954034632901499</v>
      </c>
      <c r="AC50" s="260">
        <v>166.256</v>
      </c>
      <c r="AD50" s="385">
        <v>9.2100849744403401</v>
      </c>
      <c r="AE50" s="260">
        <v>183.34100000000001</v>
      </c>
      <c r="AF50" s="385">
        <v>1.6180999218338801</v>
      </c>
      <c r="AG50" s="260">
        <v>139.39599999999999</v>
      </c>
      <c r="AH50" s="385">
        <v>6.8075616520924997</v>
      </c>
      <c r="AI50" s="378">
        <v>157.185</v>
      </c>
      <c r="AJ50" s="234">
        <v>1.3749086948534499</v>
      </c>
    </row>
    <row r="51" spans="1:36" ht="21" customHeight="1">
      <c r="A51" s="344" t="s">
        <v>210</v>
      </c>
      <c r="B51" s="260">
        <v>152.53399999999999</v>
      </c>
      <c r="C51" s="145">
        <v>5.0050526587082302</v>
      </c>
      <c r="D51" s="260">
        <v>232.87899999999999</v>
      </c>
      <c r="E51" s="385">
        <v>2.5809193685937699</v>
      </c>
      <c r="F51" s="260">
        <v>185.19399999999999</v>
      </c>
      <c r="G51" s="385">
        <v>2.0943283379086202</v>
      </c>
      <c r="H51" s="260">
        <v>290.53699999999998</v>
      </c>
      <c r="I51" s="385">
        <v>5.5051021893918</v>
      </c>
      <c r="J51" s="260">
        <v>257.214</v>
      </c>
      <c r="K51" s="385">
        <v>3.6154040134423302</v>
      </c>
      <c r="L51" s="260">
        <v>230.63</v>
      </c>
      <c r="M51" s="385">
        <v>1.4257589082258399</v>
      </c>
      <c r="N51" s="260">
        <v>186.303</v>
      </c>
      <c r="O51" s="385">
        <v>6.5675353497459303</v>
      </c>
      <c r="P51" s="378">
        <v>206.18600000000001</v>
      </c>
      <c r="Q51" s="234">
        <v>1.37030224666936</v>
      </c>
      <c r="T51" s="344" t="s">
        <v>210</v>
      </c>
      <c r="U51" s="260">
        <v>160.71700000000001</v>
      </c>
      <c r="V51" s="145">
        <v>3.5526176868007799</v>
      </c>
      <c r="W51" s="260">
        <v>232.81</v>
      </c>
      <c r="X51" s="385">
        <v>2.6411861002952501</v>
      </c>
      <c r="Y51" s="260">
        <v>185.042</v>
      </c>
      <c r="Z51" s="385">
        <v>2.1360083464708399</v>
      </c>
      <c r="AA51" s="260">
        <v>290.53699999999998</v>
      </c>
      <c r="AB51" s="385">
        <v>5.5051021893918</v>
      </c>
      <c r="AC51" s="260">
        <v>257.89499999999998</v>
      </c>
      <c r="AD51" s="385">
        <v>4.00087802168136</v>
      </c>
      <c r="AE51" s="260">
        <v>231.09200000000001</v>
      </c>
      <c r="AF51" s="385">
        <v>1.4515262746473201</v>
      </c>
      <c r="AG51" s="260">
        <v>186.303</v>
      </c>
      <c r="AH51" s="385">
        <v>6.5675353497459303</v>
      </c>
      <c r="AI51" s="378">
        <v>207.881</v>
      </c>
      <c r="AJ51" s="234">
        <v>1.3010099496329699</v>
      </c>
    </row>
    <row r="52" spans="1:36" ht="21" customHeight="1">
      <c r="A52" s="344" t="s">
        <v>211</v>
      </c>
      <c r="B52" s="260">
        <v>194.21899999999999</v>
      </c>
      <c r="C52" s="145">
        <v>4.1786408095618199</v>
      </c>
      <c r="D52" s="260">
        <v>274.66000000000003</v>
      </c>
      <c r="E52" s="385">
        <v>1.57269609669904</v>
      </c>
      <c r="F52" s="260">
        <v>215.721</v>
      </c>
      <c r="G52" s="385">
        <v>1.9552812499780601</v>
      </c>
      <c r="H52" s="260">
        <v>312.17500000000001</v>
      </c>
      <c r="I52" s="385">
        <v>5.9586152944509498</v>
      </c>
      <c r="J52" s="260">
        <v>266.44</v>
      </c>
      <c r="K52" s="385">
        <v>2.7287899856611602</v>
      </c>
      <c r="L52" s="260">
        <v>247.904</v>
      </c>
      <c r="M52" s="385">
        <v>2.2287262260902598</v>
      </c>
      <c r="N52" s="260">
        <v>210.87700000000001</v>
      </c>
      <c r="O52" s="385">
        <v>9.8082362421260907</v>
      </c>
      <c r="P52" s="378">
        <v>236.697</v>
      </c>
      <c r="Q52" s="234">
        <v>1.2701086796021099</v>
      </c>
      <c r="T52" s="344" t="s">
        <v>211</v>
      </c>
      <c r="U52" s="260">
        <v>198.16300000000001</v>
      </c>
      <c r="V52" s="145">
        <v>4.2454281478715101</v>
      </c>
      <c r="W52" s="260">
        <v>276.76</v>
      </c>
      <c r="X52" s="385">
        <v>1.60252851076141</v>
      </c>
      <c r="Y52" s="260">
        <v>215.99600000000001</v>
      </c>
      <c r="Z52" s="385">
        <v>2.0097308366019302</v>
      </c>
      <c r="AA52" s="260">
        <v>301.60500000000002</v>
      </c>
      <c r="AB52" s="385">
        <v>5.89845380280022</v>
      </c>
      <c r="AC52" s="260">
        <v>266.89</v>
      </c>
      <c r="AD52" s="385">
        <v>2.8769462312029401</v>
      </c>
      <c r="AE52" s="260">
        <v>250.40799999999999</v>
      </c>
      <c r="AF52" s="385">
        <v>2.1966424255925698</v>
      </c>
      <c r="AG52" s="260">
        <v>210.87700000000001</v>
      </c>
      <c r="AH52" s="385">
        <v>9.8082362421260907</v>
      </c>
      <c r="AI52" s="378">
        <v>237.684</v>
      </c>
      <c r="AJ52" s="234">
        <v>1.2648004290533801</v>
      </c>
    </row>
    <row r="53" spans="1:36" ht="21" customHeight="1">
      <c r="A53" s="344" t="s">
        <v>212</v>
      </c>
      <c r="B53" s="260">
        <v>250.654</v>
      </c>
      <c r="C53" s="145">
        <v>3.3596460512145798</v>
      </c>
      <c r="D53" s="260">
        <v>298.53699999999998</v>
      </c>
      <c r="E53" s="385">
        <v>1.7541293497486901</v>
      </c>
      <c r="F53" s="260">
        <v>244.18299999999999</v>
      </c>
      <c r="G53" s="385">
        <v>1.9116911197200901</v>
      </c>
      <c r="H53" s="260">
        <v>374.21600000000001</v>
      </c>
      <c r="I53" s="385">
        <v>3.69788886303995</v>
      </c>
      <c r="J53" s="260">
        <v>297.762</v>
      </c>
      <c r="K53" s="385">
        <v>3.4132748255612202</v>
      </c>
      <c r="L53" s="260">
        <v>289.94499999999999</v>
      </c>
      <c r="M53" s="385">
        <v>1.97014334849582</v>
      </c>
      <c r="N53" s="260">
        <v>238.77500000000001</v>
      </c>
      <c r="O53" s="385">
        <v>9.82122161686463</v>
      </c>
      <c r="P53" s="378">
        <v>269.31799999999998</v>
      </c>
      <c r="Q53" s="234">
        <v>1.2262371892508801</v>
      </c>
      <c r="T53" s="344" t="s">
        <v>212</v>
      </c>
      <c r="U53" s="260">
        <v>253.00700000000001</v>
      </c>
      <c r="V53" s="145">
        <v>3.3905208893659702</v>
      </c>
      <c r="W53" s="260">
        <v>297.16300000000001</v>
      </c>
      <c r="X53" s="385">
        <v>1.8128409661475</v>
      </c>
      <c r="Y53" s="260">
        <v>245.62100000000001</v>
      </c>
      <c r="Z53" s="385">
        <v>1.93386707052707</v>
      </c>
      <c r="AA53" s="260">
        <v>376.46899999999999</v>
      </c>
      <c r="AB53" s="385">
        <v>3.7547671240363001</v>
      </c>
      <c r="AC53" s="260">
        <v>298.27800000000002</v>
      </c>
      <c r="AD53" s="385">
        <v>3.8718001253273702</v>
      </c>
      <c r="AE53" s="260">
        <v>289.36099999999999</v>
      </c>
      <c r="AF53" s="385">
        <v>2.0280007214575</v>
      </c>
      <c r="AG53" s="260">
        <v>255.03399999999999</v>
      </c>
      <c r="AH53" s="385">
        <v>9.0322353353001201</v>
      </c>
      <c r="AI53" s="378">
        <v>270.024</v>
      </c>
      <c r="AJ53" s="234">
        <v>1.24843465766871</v>
      </c>
    </row>
    <row r="54" spans="1:36" ht="21" customHeight="1">
      <c r="A54" s="344" t="s">
        <v>213</v>
      </c>
      <c r="B54" s="260">
        <v>299.54500000000002</v>
      </c>
      <c r="C54" s="145">
        <v>2.3478921739383298</v>
      </c>
      <c r="D54" s="260">
        <v>304.23</v>
      </c>
      <c r="E54" s="385">
        <v>1.9286559268830401</v>
      </c>
      <c r="F54" s="260">
        <v>269.04599999999999</v>
      </c>
      <c r="G54" s="385">
        <v>1.8568032953903599</v>
      </c>
      <c r="H54" s="260">
        <v>386.44400000000002</v>
      </c>
      <c r="I54" s="385">
        <v>4.2652678260401</v>
      </c>
      <c r="J54" s="260">
        <v>322.15800000000002</v>
      </c>
      <c r="K54" s="385">
        <v>3.8521737950696</v>
      </c>
      <c r="L54" s="260">
        <v>321.61599999999999</v>
      </c>
      <c r="M54" s="385">
        <v>2.5271375048776998</v>
      </c>
      <c r="N54" s="260">
        <v>276.161</v>
      </c>
      <c r="O54" s="385">
        <v>6.3296589670264503</v>
      </c>
      <c r="P54" s="378">
        <v>296.43599999999998</v>
      </c>
      <c r="Q54" s="234">
        <v>1.24125896329526</v>
      </c>
      <c r="T54" s="344" t="s">
        <v>213</v>
      </c>
      <c r="U54" s="260">
        <v>302.09800000000001</v>
      </c>
      <c r="V54" s="145">
        <v>2.3971397079885599</v>
      </c>
      <c r="W54" s="260">
        <v>301.82</v>
      </c>
      <c r="X54" s="385">
        <v>1.9677760215031499</v>
      </c>
      <c r="Y54" s="260">
        <v>269.80700000000002</v>
      </c>
      <c r="Z54" s="385">
        <v>1.8845467409950001</v>
      </c>
      <c r="AA54" s="260">
        <v>385.98399999999998</v>
      </c>
      <c r="AB54" s="385">
        <v>4.6922715226809899</v>
      </c>
      <c r="AC54" s="260">
        <v>318.33499999999998</v>
      </c>
      <c r="AD54" s="385">
        <v>4.0160527446052701</v>
      </c>
      <c r="AE54" s="260">
        <v>318.70299999999997</v>
      </c>
      <c r="AF54" s="385">
        <v>2.6001962147562301</v>
      </c>
      <c r="AG54" s="260">
        <v>292.03199999999998</v>
      </c>
      <c r="AH54" s="385">
        <v>5.93486440446988</v>
      </c>
      <c r="AI54" s="378">
        <v>295.92700000000002</v>
      </c>
      <c r="AJ54" s="234">
        <v>1.27072299292047</v>
      </c>
    </row>
    <row r="55" spans="1:36" ht="21" customHeight="1">
      <c r="A55" s="344" t="s">
        <v>214</v>
      </c>
      <c r="B55" s="260">
        <v>305.52999999999997</v>
      </c>
      <c r="C55" s="145">
        <v>2.1945702649311301</v>
      </c>
      <c r="D55" s="260">
        <v>319.40199999999999</v>
      </c>
      <c r="E55" s="385">
        <v>1.8308505251826599</v>
      </c>
      <c r="F55" s="260">
        <v>273.67399999999998</v>
      </c>
      <c r="G55" s="385">
        <v>2.7713621760596499</v>
      </c>
      <c r="H55" s="260">
        <v>417.45400000000001</v>
      </c>
      <c r="I55" s="385">
        <v>6.1173573717968397</v>
      </c>
      <c r="J55" s="260">
        <v>323.00200000000001</v>
      </c>
      <c r="K55" s="385">
        <v>3.68546672171989</v>
      </c>
      <c r="L55" s="260">
        <v>296.875</v>
      </c>
      <c r="M55" s="385">
        <v>7.8244461366848599</v>
      </c>
      <c r="N55" s="260">
        <v>264.26900000000001</v>
      </c>
      <c r="O55" s="385">
        <v>8.5653074079148102</v>
      </c>
      <c r="P55" s="378">
        <v>303.73399999999998</v>
      </c>
      <c r="Q55" s="234">
        <v>1.4175224115271301</v>
      </c>
      <c r="T55" s="344" t="s">
        <v>214</v>
      </c>
      <c r="U55" s="260">
        <v>307.89600000000002</v>
      </c>
      <c r="V55" s="145">
        <v>2.24586047600484</v>
      </c>
      <c r="W55" s="260">
        <v>318.315</v>
      </c>
      <c r="X55" s="385">
        <v>1.9427618298652001</v>
      </c>
      <c r="Y55" s="260">
        <v>275.44200000000001</v>
      </c>
      <c r="Z55" s="385">
        <v>2.8845276929852601</v>
      </c>
      <c r="AA55" s="260">
        <v>409.50200000000001</v>
      </c>
      <c r="AB55" s="385">
        <v>6.6569929095467302</v>
      </c>
      <c r="AC55" s="260">
        <v>319.99400000000003</v>
      </c>
      <c r="AD55" s="385">
        <v>3.91770962257129</v>
      </c>
      <c r="AE55" s="260">
        <v>296.875</v>
      </c>
      <c r="AF55" s="385">
        <v>7.8244461366848599</v>
      </c>
      <c r="AG55" s="260">
        <v>257.7</v>
      </c>
      <c r="AH55" s="385">
        <v>11.385854461129799</v>
      </c>
      <c r="AI55" s="378">
        <v>304.15899999999999</v>
      </c>
      <c r="AJ55" s="234">
        <v>1.4624822399450299</v>
      </c>
    </row>
    <row r="56" spans="1:36" ht="21" customHeight="1">
      <c r="A56" s="344" t="s">
        <v>215</v>
      </c>
      <c r="B56" s="260">
        <v>323.62200000000001</v>
      </c>
      <c r="C56" s="145">
        <v>2.4524292158074199</v>
      </c>
      <c r="D56" s="260">
        <v>332.13200000000001</v>
      </c>
      <c r="E56" s="385">
        <v>2.6872256682140399</v>
      </c>
      <c r="F56" s="260">
        <v>269.267</v>
      </c>
      <c r="G56" s="385">
        <v>4.3049915045283402</v>
      </c>
      <c r="H56" s="260">
        <v>464.00099999999998</v>
      </c>
      <c r="I56" s="385">
        <v>6.3207746261046598</v>
      </c>
      <c r="J56" s="260">
        <v>328.601</v>
      </c>
      <c r="K56" s="385">
        <v>3.7115590956047702</v>
      </c>
      <c r="L56" s="260"/>
      <c r="M56" s="385"/>
      <c r="N56" s="260">
        <v>254.66</v>
      </c>
      <c r="O56" s="385">
        <v>8.5427374538542402</v>
      </c>
      <c r="P56" s="378">
        <v>319.96600000000001</v>
      </c>
      <c r="Q56" s="234">
        <v>1.78820380776164</v>
      </c>
      <c r="T56" s="344" t="s">
        <v>215</v>
      </c>
      <c r="U56" s="260">
        <v>325.84100000000001</v>
      </c>
      <c r="V56" s="145">
        <v>2.5672505575668998</v>
      </c>
      <c r="W56" s="260">
        <v>328.09899999999999</v>
      </c>
      <c r="X56" s="385">
        <v>2.8661082268102001</v>
      </c>
      <c r="Y56" s="260">
        <v>274.14600000000002</v>
      </c>
      <c r="Z56" s="385">
        <v>4.5520804097782896</v>
      </c>
      <c r="AA56" s="260">
        <v>448.55200000000002</v>
      </c>
      <c r="AB56" s="385">
        <v>7.4528296690598799</v>
      </c>
      <c r="AC56" s="260">
        <v>313.92899999999997</v>
      </c>
      <c r="AD56" s="385">
        <v>4.1855119859086498</v>
      </c>
      <c r="AE56" s="260"/>
      <c r="AF56" s="385"/>
      <c r="AG56" s="260">
        <v>248.96299999999999</v>
      </c>
      <c r="AH56" s="385">
        <v>11.160597055035799</v>
      </c>
      <c r="AI56" s="378">
        <v>318.91399999999999</v>
      </c>
      <c r="AJ56" s="234">
        <v>1.8598296633545199</v>
      </c>
    </row>
    <row r="57" spans="1:36" ht="21" customHeight="1">
      <c r="A57" s="344" t="s">
        <v>216</v>
      </c>
      <c r="B57" s="260">
        <v>300.654</v>
      </c>
      <c r="C57" s="145">
        <v>2.8907301281024198</v>
      </c>
      <c r="D57" s="260">
        <v>337.12400000000002</v>
      </c>
      <c r="E57" s="385">
        <v>4.3359869605005796</v>
      </c>
      <c r="F57" s="260">
        <v>280.10199999999998</v>
      </c>
      <c r="G57" s="385">
        <v>7.0602657992266602</v>
      </c>
      <c r="H57" s="260">
        <v>530.67399999999998</v>
      </c>
      <c r="I57" s="385">
        <v>13.866389352246401</v>
      </c>
      <c r="J57" s="260">
        <v>284.59800000000001</v>
      </c>
      <c r="K57" s="385">
        <v>6.2503161322094298</v>
      </c>
      <c r="L57" s="260">
        <v>211.36</v>
      </c>
      <c r="M57" s="385"/>
      <c r="N57" s="260">
        <v>273.86599999999999</v>
      </c>
      <c r="O57" s="385">
        <v>9.2999714388373693</v>
      </c>
      <c r="P57" s="378">
        <v>310.892</v>
      </c>
      <c r="Q57" s="234">
        <v>2.7385373338383099</v>
      </c>
      <c r="T57" s="344" t="s">
        <v>216</v>
      </c>
      <c r="U57" s="260">
        <v>298.17099999999999</v>
      </c>
      <c r="V57" s="145">
        <v>3.22096561690058</v>
      </c>
      <c r="W57" s="260">
        <v>335.96100000000001</v>
      </c>
      <c r="X57" s="385">
        <v>4.4543917222813896</v>
      </c>
      <c r="Y57" s="260">
        <v>271.411</v>
      </c>
      <c r="Z57" s="385">
        <v>7.21242442319451</v>
      </c>
      <c r="AA57" s="260">
        <v>565.83600000000001</v>
      </c>
      <c r="AB57" s="385">
        <v>11.642950984059899</v>
      </c>
      <c r="AC57" s="260">
        <v>277.24099999999999</v>
      </c>
      <c r="AD57" s="385">
        <v>9.3157630226043509</v>
      </c>
      <c r="AE57" s="260">
        <v>211.36</v>
      </c>
      <c r="AF57" s="385"/>
      <c r="AG57" s="260">
        <v>263.971</v>
      </c>
      <c r="AH57" s="385">
        <v>9.9316856290412208</v>
      </c>
      <c r="AI57" s="378">
        <v>308.62200000000001</v>
      </c>
      <c r="AJ57" s="234">
        <v>2.8745484870220399</v>
      </c>
    </row>
    <row r="58" spans="1:36" ht="21" customHeight="1">
      <c r="A58" s="344" t="s">
        <v>217</v>
      </c>
      <c r="B58" s="260">
        <v>312.81200000000001</v>
      </c>
      <c r="C58" s="145">
        <v>3.9790140673585999</v>
      </c>
      <c r="D58" s="260">
        <v>331.21800000000002</v>
      </c>
      <c r="E58" s="385">
        <v>4.2318893676016502</v>
      </c>
      <c r="F58" s="260">
        <v>262.26299999999998</v>
      </c>
      <c r="G58" s="385">
        <v>10.302916753258399</v>
      </c>
      <c r="H58" s="260">
        <v>231.608</v>
      </c>
      <c r="I58" s="385">
        <v>14.093334705342301</v>
      </c>
      <c r="J58" s="260"/>
      <c r="K58" s="385"/>
      <c r="L58" s="260"/>
      <c r="M58" s="385"/>
      <c r="N58" s="260">
        <v>299.60599999999999</v>
      </c>
      <c r="O58" s="385">
        <v>5.8697559522954199</v>
      </c>
      <c r="P58" s="378">
        <v>305.07299999999998</v>
      </c>
      <c r="Q58" s="234">
        <v>2.9092383695189699</v>
      </c>
      <c r="T58" s="344" t="s">
        <v>217</v>
      </c>
      <c r="U58" s="260">
        <v>309.70499999999998</v>
      </c>
      <c r="V58" s="145">
        <v>4.3745496819455401</v>
      </c>
      <c r="W58" s="260">
        <v>334.548</v>
      </c>
      <c r="X58" s="385">
        <v>4.2397835230909298</v>
      </c>
      <c r="Y58" s="260">
        <v>265.53199999999998</v>
      </c>
      <c r="Z58" s="385">
        <v>12.051859372111499</v>
      </c>
      <c r="AA58" s="260">
        <v>268.15300000000002</v>
      </c>
      <c r="AB58" s="385">
        <v>3.97007188426866</v>
      </c>
      <c r="AC58" s="260"/>
      <c r="AD58" s="385"/>
      <c r="AE58" s="260"/>
      <c r="AF58" s="385"/>
      <c r="AG58" s="260">
        <v>294.28100000000001</v>
      </c>
      <c r="AH58" s="385">
        <v>11.436467732043401</v>
      </c>
      <c r="AI58" s="378">
        <v>307.71300000000002</v>
      </c>
      <c r="AJ58" s="234">
        <v>3.0806381747931502</v>
      </c>
    </row>
    <row r="59" spans="1:36" ht="21" customHeight="1">
      <c r="A59" s="344" t="s">
        <v>218</v>
      </c>
      <c r="B59" s="260">
        <v>292.76900000000001</v>
      </c>
      <c r="C59" s="145">
        <v>5.1714297129736799</v>
      </c>
      <c r="D59" s="260">
        <v>312.08699999999999</v>
      </c>
      <c r="E59" s="385">
        <v>6.5818351624292397</v>
      </c>
      <c r="F59" s="260">
        <v>237.56</v>
      </c>
      <c r="G59" s="385"/>
      <c r="H59" s="260">
        <v>296.52699999999999</v>
      </c>
      <c r="I59" s="385">
        <v>38.6077112421046</v>
      </c>
      <c r="J59" s="260">
        <v>213.8</v>
      </c>
      <c r="K59" s="385"/>
      <c r="L59" s="260"/>
      <c r="M59" s="385"/>
      <c r="N59" s="260">
        <v>252.71100000000001</v>
      </c>
      <c r="O59" s="385">
        <v>12.080123223398999</v>
      </c>
      <c r="P59" s="378">
        <v>290.923</v>
      </c>
      <c r="Q59" s="234">
        <v>4.4346490215580303</v>
      </c>
      <c r="T59" s="344" t="s">
        <v>218</v>
      </c>
      <c r="U59" s="260">
        <v>291.75299999999999</v>
      </c>
      <c r="V59" s="145">
        <v>5.0905092520621098</v>
      </c>
      <c r="W59" s="260">
        <v>315.13600000000002</v>
      </c>
      <c r="X59" s="385">
        <v>9.0507560618827405</v>
      </c>
      <c r="Y59" s="260">
        <v>237.56</v>
      </c>
      <c r="Z59" s="385"/>
      <c r="AA59" s="260">
        <v>296.52699999999999</v>
      </c>
      <c r="AB59" s="385">
        <v>38.6077112421046</v>
      </c>
      <c r="AC59" s="260">
        <v>213.8</v>
      </c>
      <c r="AD59" s="385"/>
      <c r="AE59" s="260"/>
      <c r="AF59" s="385"/>
      <c r="AG59" s="260">
        <v>283.47000000000003</v>
      </c>
      <c r="AH59" s="385">
        <v>13.8516344874313</v>
      </c>
      <c r="AI59" s="378">
        <v>293.59500000000003</v>
      </c>
      <c r="AJ59" s="234">
        <v>4.6832490475110999</v>
      </c>
    </row>
    <row r="60" spans="1:36" ht="21" customHeight="1">
      <c r="A60" s="344" t="s">
        <v>219</v>
      </c>
      <c r="B60" s="260">
        <v>267.53300000000002</v>
      </c>
      <c r="C60" s="145">
        <v>7.5869040867967001</v>
      </c>
      <c r="D60" s="260">
        <v>357.92899999999997</v>
      </c>
      <c r="E60" s="385">
        <v>11.1903752383663</v>
      </c>
      <c r="F60" s="260">
        <v>233.83</v>
      </c>
      <c r="G60" s="385"/>
      <c r="H60" s="260"/>
      <c r="I60" s="385"/>
      <c r="J60" s="260"/>
      <c r="K60" s="385"/>
      <c r="L60" s="260"/>
      <c r="M60" s="385"/>
      <c r="N60" s="260">
        <v>252.35400000000001</v>
      </c>
      <c r="O60" s="385">
        <v>7.5650076296441897</v>
      </c>
      <c r="P60" s="378">
        <v>279.78199999999998</v>
      </c>
      <c r="Q60" s="234">
        <v>6.31491208986409</v>
      </c>
      <c r="T60" s="344" t="s">
        <v>219</v>
      </c>
      <c r="U60" s="260">
        <v>282.51799999999997</v>
      </c>
      <c r="V60" s="145">
        <v>7.8667364112095699</v>
      </c>
      <c r="W60" s="260">
        <v>338.03899999999999</v>
      </c>
      <c r="X60" s="385">
        <v>19.8166174482682</v>
      </c>
      <c r="Y60" s="260">
        <v>233.83</v>
      </c>
      <c r="Z60" s="385"/>
      <c r="AA60" s="260"/>
      <c r="AB60" s="385"/>
      <c r="AC60" s="260"/>
      <c r="AD60" s="385"/>
      <c r="AE60" s="260"/>
      <c r="AF60" s="385"/>
      <c r="AG60" s="260">
        <v>257.74</v>
      </c>
      <c r="AH60" s="385"/>
      <c r="AI60" s="378">
        <v>287.44900000000001</v>
      </c>
      <c r="AJ60" s="234">
        <v>7.0793628089570699</v>
      </c>
    </row>
    <row r="61" spans="1:36" ht="21" customHeight="1">
      <c r="A61" s="344" t="s">
        <v>220</v>
      </c>
      <c r="B61" s="379">
        <v>245.142</v>
      </c>
      <c r="C61" s="383">
        <v>6.4109745538351799</v>
      </c>
      <c r="D61" s="260">
        <v>350.82600000000002</v>
      </c>
      <c r="E61" s="385">
        <v>4.68952751364594</v>
      </c>
      <c r="F61" s="260"/>
      <c r="G61" s="385"/>
      <c r="H61" s="260"/>
      <c r="I61" s="385"/>
      <c r="J61" s="260">
        <v>313.29000000000002</v>
      </c>
      <c r="K61" s="385"/>
      <c r="L61" s="260"/>
      <c r="M61" s="385"/>
      <c r="N61" s="260"/>
      <c r="O61" s="385"/>
      <c r="P61" s="380">
        <v>267.78699999999998</v>
      </c>
      <c r="Q61" s="388">
        <v>5.1567072420532902</v>
      </c>
      <c r="T61" s="344" t="s">
        <v>220</v>
      </c>
      <c r="U61" s="379">
        <v>255.77699999999999</v>
      </c>
      <c r="V61" s="383">
        <v>7.8840516466015602</v>
      </c>
      <c r="W61" s="260">
        <v>350.04</v>
      </c>
      <c r="X61" s="385">
        <v>5.4780335480069402</v>
      </c>
      <c r="Y61" s="260"/>
      <c r="Z61" s="385"/>
      <c r="AA61" s="260"/>
      <c r="AB61" s="385"/>
      <c r="AC61" s="260">
        <v>313.29000000000002</v>
      </c>
      <c r="AD61" s="385"/>
      <c r="AE61" s="260"/>
      <c r="AF61" s="385"/>
      <c r="AG61" s="260"/>
      <c r="AH61" s="385"/>
      <c r="AI61" s="380">
        <v>279.13200000000001</v>
      </c>
      <c r="AJ61" s="388">
        <v>5.8168641837320996</v>
      </c>
    </row>
    <row r="62" spans="1:36" ht="21" customHeight="1">
      <c r="A62" s="345" t="s">
        <v>221</v>
      </c>
      <c r="B62" s="261">
        <v>205.06299999999999</v>
      </c>
      <c r="C62" s="146">
        <v>6.7267976934642002</v>
      </c>
      <c r="D62" s="261">
        <v>273.52</v>
      </c>
      <c r="E62" s="386">
        <v>13.9796837786268</v>
      </c>
      <c r="F62" s="261"/>
      <c r="G62" s="386"/>
      <c r="H62" s="261"/>
      <c r="I62" s="386"/>
      <c r="J62" s="261"/>
      <c r="K62" s="386"/>
      <c r="L62" s="261"/>
      <c r="M62" s="386"/>
      <c r="N62" s="261">
        <v>217.23500000000001</v>
      </c>
      <c r="O62" s="386">
        <v>6.99831785647341E-2</v>
      </c>
      <c r="P62" s="381">
        <v>212.732</v>
      </c>
      <c r="Q62" s="389">
        <v>6.5221288773344002</v>
      </c>
      <c r="T62" s="345" t="s">
        <v>221</v>
      </c>
      <c r="U62" s="261">
        <v>199.596</v>
      </c>
      <c r="V62" s="146">
        <v>6.6370486311486996</v>
      </c>
      <c r="W62" s="261">
        <v>203.95</v>
      </c>
      <c r="X62" s="386">
        <v>26.717160361968801</v>
      </c>
      <c r="Y62" s="261"/>
      <c r="Z62" s="386"/>
      <c r="AA62" s="261"/>
      <c r="AB62" s="386"/>
      <c r="AC62" s="261"/>
      <c r="AD62" s="386"/>
      <c r="AE62" s="261"/>
      <c r="AF62" s="386"/>
      <c r="AG62" s="261">
        <v>217.23500000000001</v>
      </c>
      <c r="AH62" s="386">
        <v>6.99831785647341E-2</v>
      </c>
      <c r="AI62" s="381">
        <v>200.964</v>
      </c>
      <c r="AJ62" s="389">
        <v>6.0504179180630402</v>
      </c>
    </row>
    <row r="63" spans="1:36" ht="27" customHeight="1">
      <c r="A63" s="390" t="s">
        <v>174</v>
      </c>
      <c r="B63" s="270">
        <v>248.71199999999999</v>
      </c>
      <c r="C63" s="235">
        <v>1.63014844604826</v>
      </c>
      <c r="D63" s="270">
        <v>233.096</v>
      </c>
      <c r="E63" s="364">
        <v>1.7482962008174201</v>
      </c>
      <c r="F63" s="270">
        <v>176.68199999999999</v>
      </c>
      <c r="G63" s="235">
        <v>1.54653614252609</v>
      </c>
      <c r="H63" s="270">
        <v>202.68</v>
      </c>
      <c r="I63" s="235">
        <v>3.9899809631558201</v>
      </c>
      <c r="J63" s="270">
        <v>199.41800000000001</v>
      </c>
      <c r="K63" s="235">
        <v>3.8186249913390999</v>
      </c>
      <c r="L63" s="270">
        <v>142.16</v>
      </c>
      <c r="M63" s="235">
        <v>2.1972088878727898</v>
      </c>
      <c r="N63" s="270">
        <v>180.95500000000001</v>
      </c>
      <c r="O63" s="364">
        <v>4.8226734093038202</v>
      </c>
      <c r="P63" s="270">
        <v>197.667</v>
      </c>
      <c r="Q63" s="236">
        <v>0.98005747771388696</v>
      </c>
      <c r="T63" s="390" t="s">
        <v>174</v>
      </c>
      <c r="U63" s="270">
        <v>249.261</v>
      </c>
      <c r="V63" s="235">
        <v>1.64968205092257</v>
      </c>
      <c r="W63" s="270">
        <v>229.26300000000001</v>
      </c>
      <c r="X63" s="364">
        <v>1.8234077948596401</v>
      </c>
      <c r="Y63" s="270">
        <v>175.88200000000001</v>
      </c>
      <c r="Z63" s="235">
        <v>1.56279188732633</v>
      </c>
      <c r="AA63" s="270">
        <v>193.959</v>
      </c>
      <c r="AB63" s="235">
        <v>4.1872582391541497</v>
      </c>
      <c r="AC63" s="270">
        <v>190.68799999999999</v>
      </c>
      <c r="AD63" s="235">
        <v>4.0594100491434704</v>
      </c>
      <c r="AE63" s="270">
        <v>141.27500000000001</v>
      </c>
      <c r="AF63" s="235">
        <v>2.2377886936397</v>
      </c>
      <c r="AG63" s="270">
        <v>172.36500000000001</v>
      </c>
      <c r="AH63" s="364">
        <v>5.1480061178765704</v>
      </c>
      <c r="AI63" s="270">
        <v>194.76300000000001</v>
      </c>
      <c r="AJ63" s="236">
        <v>0.98528372464448999</v>
      </c>
    </row>
    <row r="64" spans="1:36" ht="15.75" customHeight="1">
      <c r="A64" s="758"/>
      <c r="B64" s="758"/>
      <c r="C64" s="758"/>
      <c r="D64" s="758"/>
      <c r="E64" s="758"/>
      <c r="F64" s="758"/>
      <c r="G64" s="758"/>
      <c r="H64" s="758"/>
      <c r="I64" s="758"/>
      <c r="J64" s="758"/>
      <c r="K64" s="758"/>
      <c r="L64" s="758"/>
      <c r="M64" s="758"/>
      <c r="N64" s="758"/>
      <c r="O64" s="758"/>
      <c r="P64" s="758"/>
      <c r="Q64" s="758"/>
      <c r="T64" s="758"/>
      <c r="U64" s="758"/>
      <c r="V64" s="758"/>
      <c r="W64" s="758"/>
      <c r="X64" s="758"/>
      <c r="Y64" s="758"/>
      <c r="Z64" s="758"/>
      <c r="AA64" s="758"/>
      <c r="AB64" s="758"/>
      <c r="AC64" s="758"/>
      <c r="AD64" s="758"/>
      <c r="AE64" s="758"/>
      <c r="AF64" s="758"/>
      <c r="AG64" s="758"/>
      <c r="AH64" s="758"/>
      <c r="AI64" s="758"/>
      <c r="AJ64" s="758"/>
    </row>
  </sheetData>
  <mergeCells count="68">
    <mergeCell ref="J4:K4"/>
    <mergeCell ref="L4:M4"/>
    <mergeCell ref="N4:O4"/>
    <mergeCell ref="P4:Q4"/>
    <mergeCell ref="A1:Q1"/>
    <mergeCell ref="A3:A5"/>
    <mergeCell ref="B3:Q3"/>
    <mergeCell ref="B4:C4"/>
    <mergeCell ref="D4:E4"/>
    <mergeCell ref="F4:G4"/>
    <mergeCell ref="H4:I4"/>
    <mergeCell ref="J25:K25"/>
    <mergeCell ref="L25:M25"/>
    <mergeCell ref="N25:O25"/>
    <mergeCell ref="P25:Q25"/>
    <mergeCell ref="A23:Q23"/>
    <mergeCell ref="A24:A26"/>
    <mergeCell ref="B24:Q24"/>
    <mergeCell ref="B25:C25"/>
    <mergeCell ref="D25:E25"/>
    <mergeCell ref="F25:G25"/>
    <mergeCell ref="H25:I25"/>
    <mergeCell ref="P46:Q46"/>
    <mergeCell ref="A44:Q44"/>
    <mergeCell ref="A45:A47"/>
    <mergeCell ref="B45:Q45"/>
    <mergeCell ref="B46:C46"/>
    <mergeCell ref="D46:E46"/>
    <mergeCell ref="F46:G46"/>
    <mergeCell ref="H46:I46"/>
    <mergeCell ref="T1:AJ1"/>
    <mergeCell ref="T3:T5"/>
    <mergeCell ref="U3:AJ3"/>
    <mergeCell ref="U4:V4"/>
    <mergeCell ref="W4:X4"/>
    <mergeCell ref="Y4:Z4"/>
    <mergeCell ref="AA4:AB4"/>
    <mergeCell ref="AC4:AD4"/>
    <mergeCell ref="AE4:AF4"/>
    <mergeCell ref="AG4:AH4"/>
    <mergeCell ref="AI4:AJ4"/>
    <mergeCell ref="T23:AJ23"/>
    <mergeCell ref="T24:T26"/>
    <mergeCell ref="U24:AJ24"/>
    <mergeCell ref="U25:V25"/>
    <mergeCell ref="W25:X25"/>
    <mergeCell ref="Y25:Z25"/>
    <mergeCell ref="AA25:AB25"/>
    <mergeCell ref="AC25:AD25"/>
    <mergeCell ref="AE25:AF25"/>
    <mergeCell ref="AG25:AH25"/>
    <mergeCell ref="AI25:AJ25"/>
    <mergeCell ref="A64:Q64"/>
    <mergeCell ref="T64:AJ64"/>
    <mergeCell ref="T44:AJ44"/>
    <mergeCell ref="T45:T47"/>
    <mergeCell ref="U45:AJ45"/>
    <mergeCell ref="U46:V46"/>
    <mergeCell ref="W46:X46"/>
    <mergeCell ref="Y46:Z46"/>
    <mergeCell ref="AA46:AB46"/>
    <mergeCell ref="AC46:AD46"/>
    <mergeCell ref="AE46:AF46"/>
    <mergeCell ref="AG46:AH46"/>
    <mergeCell ref="AI46:AJ46"/>
    <mergeCell ref="J46:K46"/>
    <mergeCell ref="L46:M46"/>
    <mergeCell ref="N46:O46"/>
  </mergeCells>
  <hyperlinks>
    <hyperlink ref="A1:Q1" location="'0'!A1" display="'0'!A1" xr:uid="{1F193BC8-ED75-4BD4-8B0E-8DCFBDFD5003}"/>
  </hyperlinks>
  <printOptions horizontalCentered="1"/>
  <pageMargins left="0.78740157480314965" right="0.78740157480314965" top="0.98425196850393704" bottom="1.1811023622047245" header="0.51181102362204722" footer="0.51181102362204722"/>
  <pageSetup paperSize="9" scale="90" orientation="landscape" r:id="rId1"/>
  <headerFooter>
    <oddHeader>&amp;L&amp;G</oddHeader>
    <oddFooter>&amp;L&amp;D</oddFooter>
  </headerFooter>
  <rowBreaks count="2" manualBreakCount="2">
    <brk id="21" max="16383" man="1"/>
    <brk id="42" max="16383" man="1"/>
  </rowBreaks>
  <colBreaks count="1" manualBreakCount="1">
    <brk id="18" max="1048575" man="1"/>
  </col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C40"/>
  <sheetViews>
    <sheetView topLeftCell="S1" zoomScaleNormal="100" workbookViewId="0">
      <selection sqref="A1:G1"/>
    </sheetView>
  </sheetViews>
  <sheetFormatPr defaultColWidth="11.42578125" defaultRowHeight="12.75"/>
  <cols>
    <col min="1" max="2" width="3.28515625" customWidth="1"/>
    <col min="3" max="3" width="14.28515625" customWidth="1"/>
    <col min="4" max="4" width="5.85546875" customWidth="1"/>
    <col min="5" max="5" width="4.85546875" customWidth="1"/>
    <col min="6" max="6" width="5.140625" customWidth="1"/>
    <col min="7" max="7" width="5.85546875" customWidth="1"/>
    <col min="8" max="8" width="4.85546875" customWidth="1"/>
    <col min="9" max="9" width="5.140625" customWidth="1"/>
    <col min="10" max="10" width="5.85546875" customWidth="1"/>
    <col min="11" max="11" width="4.85546875" customWidth="1"/>
    <col min="12" max="12" width="5.140625" customWidth="1"/>
    <col min="13" max="13" width="5.85546875" customWidth="1"/>
    <col min="14" max="14" width="4.85546875" customWidth="1"/>
    <col min="15" max="15" width="5.140625" customWidth="1"/>
    <col min="16" max="16" width="5.85546875" customWidth="1"/>
    <col min="17" max="17" width="4.85546875" customWidth="1"/>
    <col min="18" max="18" width="5.140625" customWidth="1"/>
    <col min="19" max="19" width="5.85546875" customWidth="1"/>
    <col min="20" max="20" width="4.85546875" customWidth="1"/>
    <col min="21" max="21" width="5.140625" customWidth="1"/>
    <col min="22" max="22" width="5.85546875" customWidth="1"/>
    <col min="23" max="23" width="4.85546875" customWidth="1"/>
    <col min="24" max="24" width="5.140625" customWidth="1"/>
    <col min="25" max="25" width="7" customWidth="1"/>
    <col min="26" max="26" width="4.85546875" customWidth="1"/>
    <col min="27" max="27" width="5.140625" customWidth="1"/>
    <col min="28" max="28" width="1.28515625" customWidth="1"/>
    <col min="29" max="30" width="3.28515625" customWidth="1"/>
    <col min="31" max="31" width="13.140625" customWidth="1"/>
    <col min="32" max="32" width="5.85546875" customWidth="1"/>
    <col min="33" max="33" width="5" customWidth="1"/>
    <col min="34" max="35" width="5.85546875" customWidth="1"/>
    <col min="36" max="36" width="5.28515625" customWidth="1"/>
    <col min="37" max="38" width="5.85546875" customWidth="1"/>
    <col min="39" max="39" width="5" customWidth="1"/>
    <col min="40" max="41" width="5.85546875" customWidth="1"/>
    <col min="42" max="42" width="5" customWidth="1"/>
    <col min="43" max="44" width="5.85546875" customWidth="1"/>
    <col min="45" max="45" width="5.28515625" customWidth="1"/>
    <col min="46" max="47" width="5.85546875" customWidth="1"/>
    <col min="48" max="48" width="5" customWidth="1"/>
    <col min="49" max="50" width="5.85546875" customWidth="1"/>
    <col min="51" max="51" width="4.85546875" customWidth="1"/>
    <col min="52" max="52" width="5.85546875" customWidth="1"/>
    <col min="53" max="53" width="7.5703125" customWidth="1"/>
    <col min="54" max="54" width="5" customWidth="1"/>
    <col min="55" max="55" width="5.7109375" customWidth="1"/>
  </cols>
  <sheetData>
    <row r="1" spans="1:55" ht="21.75" customHeight="1">
      <c r="C1" s="627" t="s">
        <v>266</v>
      </c>
      <c r="D1" s="627"/>
      <c r="E1" s="627"/>
      <c r="F1" s="627"/>
      <c r="G1" s="627"/>
      <c r="H1" s="627"/>
      <c r="I1" s="627"/>
      <c r="J1" s="627"/>
      <c r="K1" s="627"/>
      <c r="L1" s="627"/>
      <c r="M1" s="627"/>
      <c r="N1" s="627"/>
      <c r="O1" s="627"/>
      <c r="P1" s="627"/>
      <c r="Q1" s="627"/>
      <c r="R1" s="627"/>
      <c r="S1" s="627"/>
      <c r="T1" s="627"/>
      <c r="U1" s="627"/>
      <c r="V1" s="627"/>
      <c r="W1" s="627"/>
      <c r="X1" s="627"/>
      <c r="Y1" s="627"/>
      <c r="Z1" s="627"/>
      <c r="AA1" s="627"/>
      <c r="AE1" s="627" t="s">
        <v>276</v>
      </c>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row>
    <row r="2" spans="1:55" ht="10.5" customHeight="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row>
    <row r="3" spans="1:55" ht="18.75" customHeight="1">
      <c r="A3" s="766" t="s">
        <v>267</v>
      </c>
      <c r="B3" s="767"/>
      <c r="C3" s="768"/>
      <c r="D3" s="755" t="s">
        <v>205</v>
      </c>
      <c r="E3" s="756"/>
      <c r="F3" s="756"/>
      <c r="G3" s="756"/>
      <c r="H3" s="756"/>
      <c r="I3" s="756"/>
      <c r="J3" s="756"/>
      <c r="K3" s="756"/>
      <c r="L3" s="756"/>
      <c r="M3" s="756"/>
      <c r="N3" s="756"/>
      <c r="O3" s="756"/>
      <c r="P3" s="756"/>
      <c r="Q3" s="756"/>
      <c r="R3" s="756"/>
      <c r="S3" s="756"/>
      <c r="T3" s="756"/>
      <c r="U3" s="756"/>
      <c r="V3" s="756"/>
      <c r="W3" s="756"/>
      <c r="X3" s="756"/>
      <c r="Y3" s="756"/>
      <c r="Z3" s="756"/>
      <c r="AA3" s="757"/>
      <c r="AC3" s="766" t="s">
        <v>267</v>
      </c>
      <c r="AD3" s="767"/>
      <c r="AE3" s="768"/>
      <c r="AF3" s="755" t="s">
        <v>205</v>
      </c>
      <c r="AG3" s="756"/>
      <c r="AH3" s="756"/>
      <c r="AI3" s="756"/>
      <c r="AJ3" s="756"/>
      <c r="AK3" s="756"/>
      <c r="AL3" s="756"/>
      <c r="AM3" s="756"/>
      <c r="AN3" s="756"/>
      <c r="AO3" s="756"/>
      <c r="AP3" s="756"/>
      <c r="AQ3" s="756"/>
      <c r="AR3" s="756"/>
      <c r="AS3" s="756"/>
      <c r="AT3" s="756"/>
      <c r="AU3" s="756"/>
      <c r="AV3" s="756"/>
      <c r="AW3" s="756"/>
      <c r="AX3" s="756"/>
      <c r="AY3" s="756"/>
      <c r="AZ3" s="756"/>
      <c r="BA3" s="756"/>
      <c r="BB3" s="756"/>
      <c r="BC3" s="757"/>
    </row>
    <row r="4" spans="1:55" ht="20.25" customHeight="1">
      <c r="A4" s="769"/>
      <c r="B4" s="770"/>
      <c r="C4" s="771"/>
      <c r="D4" s="743" t="s">
        <v>84</v>
      </c>
      <c r="E4" s="744"/>
      <c r="F4" s="745"/>
      <c r="G4" s="743" t="s">
        <v>85</v>
      </c>
      <c r="H4" s="744"/>
      <c r="I4" s="745"/>
      <c r="J4" s="743" t="s">
        <v>86</v>
      </c>
      <c r="K4" s="744"/>
      <c r="L4" s="745"/>
      <c r="M4" s="743" t="s">
        <v>87</v>
      </c>
      <c r="N4" s="744"/>
      <c r="O4" s="745"/>
      <c r="P4" s="743" t="s">
        <v>88</v>
      </c>
      <c r="Q4" s="744"/>
      <c r="R4" s="745"/>
      <c r="S4" s="743" t="s">
        <v>89</v>
      </c>
      <c r="T4" s="744"/>
      <c r="U4" s="745"/>
      <c r="V4" s="743" t="s">
        <v>90</v>
      </c>
      <c r="W4" s="744"/>
      <c r="X4" s="744"/>
      <c r="Y4" s="743" t="s">
        <v>40</v>
      </c>
      <c r="Z4" s="744"/>
      <c r="AA4" s="748"/>
      <c r="AC4" s="769"/>
      <c r="AD4" s="770"/>
      <c r="AE4" s="771"/>
      <c r="AF4" s="743" t="s">
        <v>84</v>
      </c>
      <c r="AG4" s="744"/>
      <c r="AH4" s="745"/>
      <c r="AI4" s="743" t="s">
        <v>85</v>
      </c>
      <c r="AJ4" s="744"/>
      <c r="AK4" s="745"/>
      <c r="AL4" s="743" t="s">
        <v>86</v>
      </c>
      <c r="AM4" s="744"/>
      <c r="AN4" s="745"/>
      <c r="AO4" s="743" t="s">
        <v>87</v>
      </c>
      <c r="AP4" s="744"/>
      <c r="AQ4" s="745"/>
      <c r="AR4" s="743" t="s">
        <v>88</v>
      </c>
      <c r="AS4" s="744"/>
      <c r="AT4" s="745"/>
      <c r="AU4" s="743" t="s">
        <v>89</v>
      </c>
      <c r="AV4" s="744"/>
      <c r="AW4" s="745"/>
      <c r="AX4" s="743" t="s">
        <v>90</v>
      </c>
      <c r="AY4" s="744"/>
      <c r="AZ4" s="744"/>
      <c r="BA4" s="747" t="s">
        <v>40</v>
      </c>
      <c r="BB4" s="744"/>
      <c r="BC4" s="748"/>
    </row>
    <row r="5" spans="1:55" ht="35.25" customHeight="1">
      <c r="A5" s="772"/>
      <c r="B5" s="773"/>
      <c r="C5" s="774"/>
      <c r="D5" s="314" t="s">
        <v>206</v>
      </c>
      <c r="E5" s="15" t="s">
        <v>24</v>
      </c>
      <c r="F5" s="372" t="s">
        <v>260</v>
      </c>
      <c r="G5" s="314" t="s">
        <v>206</v>
      </c>
      <c r="H5" s="15" t="s">
        <v>24</v>
      </c>
      <c r="I5" s="372" t="s">
        <v>260</v>
      </c>
      <c r="J5" s="314" t="s">
        <v>206</v>
      </c>
      <c r="K5" s="15" t="s">
        <v>24</v>
      </c>
      <c r="L5" s="372" t="s">
        <v>260</v>
      </c>
      <c r="M5" s="314" t="s">
        <v>206</v>
      </c>
      <c r="N5" s="15" t="s">
        <v>24</v>
      </c>
      <c r="O5" s="372" t="s">
        <v>260</v>
      </c>
      <c r="P5" s="314" t="s">
        <v>206</v>
      </c>
      <c r="Q5" s="15" t="s">
        <v>24</v>
      </c>
      <c r="R5" s="372" t="s">
        <v>260</v>
      </c>
      <c r="S5" s="314" t="s">
        <v>206</v>
      </c>
      <c r="T5" s="15" t="s">
        <v>24</v>
      </c>
      <c r="U5" s="372" t="s">
        <v>260</v>
      </c>
      <c r="V5" s="314" t="s">
        <v>206</v>
      </c>
      <c r="W5" s="15" t="s">
        <v>24</v>
      </c>
      <c r="X5" s="391" t="s">
        <v>260</v>
      </c>
      <c r="Y5" s="314" t="s">
        <v>206</v>
      </c>
      <c r="Z5" s="15" t="s">
        <v>24</v>
      </c>
      <c r="AA5" s="373" t="s">
        <v>260</v>
      </c>
      <c r="AC5" s="772"/>
      <c r="AD5" s="773"/>
      <c r="AE5" s="774"/>
      <c r="AF5" s="314" t="s">
        <v>206</v>
      </c>
      <c r="AG5" s="15" t="s">
        <v>24</v>
      </c>
      <c r="AH5" s="372" t="s">
        <v>260</v>
      </c>
      <c r="AI5" s="314" t="s">
        <v>206</v>
      </c>
      <c r="AJ5" s="15" t="s">
        <v>24</v>
      </c>
      <c r="AK5" s="372" t="s">
        <v>260</v>
      </c>
      <c r="AL5" s="314" t="s">
        <v>206</v>
      </c>
      <c r="AM5" s="15" t="s">
        <v>24</v>
      </c>
      <c r="AN5" s="372" t="s">
        <v>260</v>
      </c>
      <c r="AO5" s="314" t="s">
        <v>206</v>
      </c>
      <c r="AP5" s="15" t="s">
        <v>24</v>
      </c>
      <c r="AQ5" s="372" t="s">
        <v>260</v>
      </c>
      <c r="AR5" s="314" t="s">
        <v>206</v>
      </c>
      <c r="AS5" s="15" t="s">
        <v>24</v>
      </c>
      <c r="AT5" s="372" t="s">
        <v>260</v>
      </c>
      <c r="AU5" s="314" t="s">
        <v>206</v>
      </c>
      <c r="AV5" s="15" t="s">
        <v>24</v>
      </c>
      <c r="AW5" s="372" t="s">
        <v>260</v>
      </c>
      <c r="AX5" s="314" t="s">
        <v>206</v>
      </c>
      <c r="AY5" s="15" t="s">
        <v>24</v>
      </c>
      <c r="AZ5" s="391" t="s">
        <v>260</v>
      </c>
      <c r="BA5" s="315" t="s">
        <v>206</v>
      </c>
      <c r="BB5" s="15" t="s">
        <v>24</v>
      </c>
      <c r="BC5" s="373" t="s">
        <v>260</v>
      </c>
    </row>
    <row r="6" spans="1:55" ht="20.25" customHeight="1">
      <c r="A6" s="775" t="s">
        <v>341</v>
      </c>
      <c r="B6" s="399"/>
      <c r="C6" s="400" t="s">
        <v>268</v>
      </c>
      <c r="D6" s="350">
        <v>14.76</v>
      </c>
      <c r="E6" s="351">
        <f>D6/D$13*100</f>
        <v>2.1196237524233505</v>
      </c>
      <c r="F6" s="393">
        <v>11.1647545972299</v>
      </c>
      <c r="G6" s="350">
        <v>16.061</v>
      </c>
      <c r="H6" s="351">
        <f>G6/G$13*100</f>
        <v>3.7792633483694416</v>
      </c>
      <c r="I6" s="393">
        <v>10.0230809927907</v>
      </c>
      <c r="J6" s="350">
        <v>33.155000000000001</v>
      </c>
      <c r="K6" s="351">
        <f>J6/J$13*100</f>
        <v>4.7583919491251763</v>
      </c>
      <c r="L6" s="393">
        <v>7.69043235317511</v>
      </c>
      <c r="M6" s="350">
        <v>4.343</v>
      </c>
      <c r="N6" s="351">
        <f>M6/M$13*100</f>
        <v>2.8461704818763884</v>
      </c>
      <c r="O6" s="393">
        <v>19.607236202492501</v>
      </c>
      <c r="P6" s="350">
        <v>4.891</v>
      </c>
      <c r="Q6" s="351">
        <f>P6/P$13*100</f>
        <v>5.010295126973233</v>
      </c>
      <c r="R6" s="393">
        <v>19.336192549231299</v>
      </c>
      <c r="S6" s="350">
        <v>7.6139999999999999</v>
      </c>
      <c r="T6" s="351">
        <f>S6/S$13*100</f>
        <v>3.3136331589621286</v>
      </c>
      <c r="U6" s="393">
        <v>14.338737656219999</v>
      </c>
      <c r="V6" s="350">
        <v>0.91</v>
      </c>
      <c r="W6" s="351">
        <f>V6/V$13*100</f>
        <v>2.5211946583919764</v>
      </c>
      <c r="X6" s="395">
        <v>40.890622285900598</v>
      </c>
      <c r="Y6" s="350">
        <v>81.733999999999995</v>
      </c>
      <c r="Z6" s="351">
        <f>Y6/Y$13*100</f>
        <v>3.50161962867426</v>
      </c>
      <c r="AA6" s="397">
        <v>4.9824060326885</v>
      </c>
      <c r="AC6" s="775" t="s">
        <v>341</v>
      </c>
      <c r="AD6" s="399"/>
      <c r="AE6" s="400" t="s">
        <v>268</v>
      </c>
      <c r="AF6" s="350">
        <v>13.824</v>
      </c>
      <c r="AG6" s="351">
        <f>AF6/AF$13*100</f>
        <v>2.7577346837402574</v>
      </c>
      <c r="AH6" s="393">
        <v>11.297531172622501</v>
      </c>
      <c r="AI6" s="350">
        <v>14.657999999999999</v>
      </c>
      <c r="AJ6" s="351">
        <f>AI6/AI$13*100</f>
        <v>4.0733978607574892</v>
      </c>
      <c r="AK6" s="393">
        <v>10.5728459740665</v>
      </c>
      <c r="AL6" s="350">
        <v>31.795000000000002</v>
      </c>
      <c r="AM6" s="351">
        <f>AL6/AL$13*100</f>
        <v>5.3723106765275901</v>
      </c>
      <c r="AN6" s="393">
        <v>7.9143280454971503</v>
      </c>
      <c r="AO6" s="350">
        <v>4.1870000000000003</v>
      </c>
      <c r="AP6" s="351">
        <f>AO6/AO$13*100</f>
        <v>3.2902698539928021</v>
      </c>
      <c r="AQ6" s="393">
        <v>19.287925801470799</v>
      </c>
      <c r="AR6" s="350">
        <v>4.6660000000000004</v>
      </c>
      <c r="AS6" s="351">
        <f>AR6/AR$13*100</f>
        <v>6.0813012368527373</v>
      </c>
      <c r="AT6" s="393">
        <v>20.093435540948299</v>
      </c>
      <c r="AU6" s="350">
        <v>7.6139999999999999</v>
      </c>
      <c r="AV6" s="351">
        <f>AU6/AU$13*100</f>
        <v>3.4927887261917867</v>
      </c>
      <c r="AW6" s="393">
        <v>14.338737656219999</v>
      </c>
      <c r="AX6" s="350">
        <v>0.91</v>
      </c>
      <c r="AY6" s="351">
        <f>AX6/AX$13*100</f>
        <v>3.0705898231880151</v>
      </c>
      <c r="AZ6" s="395">
        <v>40.890622285900598</v>
      </c>
      <c r="BA6" s="352">
        <v>77.653999999999996</v>
      </c>
      <c r="BB6" s="351">
        <f>BA6/BA$13*100</f>
        <v>4.0772522048318587</v>
      </c>
      <c r="BC6" s="397">
        <v>5.0792593604053797</v>
      </c>
    </row>
    <row r="7" spans="1:55" ht="18" customHeight="1">
      <c r="A7" s="776"/>
      <c r="B7" s="401"/>
      <c r="C7" s="402" t="s">
        <v>269</v>
      </c>
      <c r="D7" s="353">
        <v>30.619</v>
      </c>
      <c r="E7" s="354">
        <f t="shared" ref="E7:E12" si="0">D7/D$13*100</f>
        <v>4.3970704387161632</v>
      </c>
      <c r="F7" s="394">
        <v>8.9664059351832304</v>
      </c>
      <c r="G7" s="353">
        <v>50.655999999999999</v>
      </c>
      <c r="H7" s="354">
        <f t="shared" ref="H7:H12" si="1">G7/G$13*100</f>
        <v>11.919703889857569</v>
      </c>
      <c r="I7" s="394">
        <v>6.5954770139314496</v>
      </c>
      <c r="J7" s="353">
        <v>25.327000000000002</v>
      </c>
      <c r="K7" s="354">
        <f t="shared" ref="K7:K12" si="2">J7/J$13*100</f>
        <v>3.6349206121397484</v>
      </c>
      <c r="L7" s="394">
        <v>8.3952888863028594</v>
      </c>
      <c r="M7" s="353">
        <v>10.582000000000001</v>
      </c>
      <c r="N7" s="354">
        <f t="shared" ref="N7:N12" si="3">M7/M$13*100</f>
        <v>6.9348782038259147</v>
      </c>
      <c r="O7" s="394">
        <v>13.5143837753516</v>
      </c>
      <c r="P7" s="353">
        <v>4.9630000000000001</v>
      </c>
      <c r="Q7" s="354">
        <f t="shared" ref="Q7:Q12" si="4">P7/P$13*100</f>
        <v>5.0840512605128101</v>
      </c>
      <c r="R7" s="394">
        <v>17.813702226969198</v>
      </c>
      <c r="S7" s="353">
        <v>6.6459999999999999</v>
      </c>
      <c r="T7" s="354">
        <f>S7/S$13*100</f>
        <v>2.8923569706412278</v>
      </c>
      <c r="U7" s="394">
        <v>16.129579532983101</v>
      </c>
      <c r="V7" s="353">
        <v>1.5569999999999999</v>
      </c>
      <c r="W7" s="354">
        <f t="shared" ref="W7:W12" si="5">V7/V$13*100</f>
        <v>4.3137363550728649</v>
      </c>
      <c r="X7" s="396">
        <v>31.791135927969599</v>
      </c>
      <c r="Y7" s="353">
        <v>130.35</v>
      </c>
      <c r="Z7" s="354">
        <f t="shared" ref="Z7:Z12" si="6">Y7/Y$13*100</f>
        <v>5.5844094085409965</v>
      </c>
      <c r="AA7" s="398">
        <v>4.3358002075242901</v>
      </c>
      <c r="AC7" s="776"/>
      <c r="AD7" s="401"/>
      <c r="AE7" s="402" t="s">
        <v>269</v>
      </c>
      <c r="AF7" s="353">
        <v>27.657</v>
      </c>
      <c r="AG7" s="354">
        <f t="shared" ref="AG7:AG12" si="7">AF7/AF$13*100</f>
        <v>5.5172647676652415</v>
      </c>
      <c r="AH7" s="394">
        <v>9.4973493906993998</v>
      </c>
      <c r="AI7" s="353">
        <v>50.033000000000001</v>
      </c>
      <c r="AJ7" s="354">
        <f t="shared" ref="AJ7:AJ12" si="8">AI7/AI$13*100</f>
        <v>13.903964740570299</v>
      </c>
      <c r="AK7" s="394">
        <v>6.6369948607104803</v>
      </c>
      <c r="AL7" s="353">
        <v>23.28</v>
      </c>
      <c r="AM7" s="354">
        <f t="shared" ref="AM7:AM12" si="9">AL7/AL$13*100</f>
        <v>3.9335553561743133</v>
      </c>
      <c r="AN7" s="394">
        <v>8.7941001118334796</v>
      </c>
      <c r="AO7" s="353">
        <v>9.8019999999999996</v>
      </c>
      <c r="AP7" s="354">
        <f t="shared" ref="AP7:AP12" si="10">AO7/AO$13*100</f>
        <v>7.702704826567337</v>
      </c>
      <c r="AQ7" s="394">
        <v>14.197526511918101</v>
      </c>
      <c r="AR7" s="353">
        <v>4.9630000000000001</v>
      </c>
      <c r="AS7" s="354">
        <f t="shared" ref="AS7:AS12" si="11">AR7/AR$13*100</f>
        <v>6.4683879208101454</v>
      </c>
      <c r="AT7" s="394">
        <v>17.813702226969198</v>
      </c>
      <c r="AU7" s="353">
        <v>6.49</v>
      </c>
      <c r="AV7" s="354">
        <f>AU7/AU$13*100</f>
        <v>2.9771734742559364</v>
      </c>
      <c r="AW7" s="394">
        <v>16.341825440723799</v>
      </c>
      <c r="AX7" s="353">
        <v>1.5569999999999999</v>
      </c>
      <c r="AY7" s="354">
        <f t="shared" ref="AY7:AY12" si="12">AX7/AX$13*100</f>
        <v>5.2537454447293834</v>
      </c>
      <c r="AZ7" s="396">
        <v>31.791135927969599</v>
      </c>
      <c r="BA7" s="355">
        <v>123.783</v>
      </c>
      <c r="BB7" s="354">
        <f t="shared" ref="BB7:BB12" si="13">BA7/BA$13*100</f>
        <v>6.4992725380624572</v>
      </c>
      <c r="BC7" s="398">
        <v>4.4874305805558601</v>
      </c>
    </row>
    <row r="8" spans="1:55" ht="18" customHeight="1">
      <c r="A8" s="776"/>
      <c r="B8" s="763" t="s">
        <v>407</v>
      </c>
      <c r="C8" s="392" t="s">
        <v>270</v>
      </c>
      <c r="D8" s="353">
        <v>35.552</v>
      </c>
      <c r="E8" s="354">
        <f t="shared" si="0"/>
        <v>5.1054785668126659</v>
      </c>
      <c r="F8" s="394">
        <v>7.8168020537376304</v>
      </c>
      <c r="G8" s="353">
        <v>47.628999999999998</v>
      </c>
      <c r="H8" s="354">
        <f t="shared" si="1"/>
        <v>11.207430049155603</v>
      </c>
      <c r="I8" s="394">
        <v>6.3715241853749802</v>
      </c>
      <c r="J8" s="353">
        <v>92.212000000000003</v>
      </c>
      <c r="K8" s="354">
        <f t="shared" si="2"/>
        <v>13.234228273645929</v>
      </c>
      <c r="L8" s="394">
        <v>4.8455125069735496</v>
      </c>
      <c r="M8" s="353">
        <v>39.636000000000003</v>
      </c>
      <c r="N8" s="354">
        <f t="shared" si="3"/>
        <v>25.975319645326394</v>
      </c>
      <c r="O8" s="394">
        <v>7.0349132689359601</v>
      </c>
      <c r="P8" s="353">
        <v>18.029</v>
      </c>
      <c r="Q8" s="354">
        <f t="shared" si="4"/>
        <v>18.468740716458885</v>
      </c>
      <c r="R8" s="394">
        <v>10.305350536334601</v>
      </c>
      <c r="S8" s="353">
        <v>64.676000000000002</v>
      </c>
      <c r="T8" s="354">
        <f>S8/S$13*100</f>
        <v>28.147168136201028</v>
      </c>
      <c r="U8" s="394">
        <v>5.7529730526749399</v>
      </c>
      <c r="V8" s="353">
        <v>3.7690000000000001</v>
      </c>
      <c r="W8" s="354">
        <f t="shared" si="5"/>
        <v>10.442178755471824</v>
      </c>
      <c r="X8" s="396">
        <v>22.323094519465801</v>
      </c>
      <c r="Y8" s="353">
        <v>301.50200000000001</v>
      </c>
      <c r="Z8" s="354">
        <f t="shared" si="6"/>
        <v>12.916843924004048</v>
      </c>
      <c r="AA8" s="398">
        <v>2.8572578608827102</v>
      </c>
      <c r="AC8" s="776"/>
      <c r="AD8" s="763" t="s">
        <v>407</v>
      </c>
      <c r="AE8" s="392" t="s">
        <v>270</v>
      </c>
      <c r="AF8" s="353">
        <v>30.234999999999999</v>
      </c>
      <c r="AG8" s="354">
        <f t="shared" si="7"/>
        <v>6.0315471761347421</v>
      </c>
      <c r="AH8" s="394">
        <v>8.3121050444085895</v>
      </c>
      <c r="AI8" s="353">
        <v>45.293999999999997</v>
      </c>
      <c r="AJ8" s="354">
        <f t="shared" si="8"/>
        <v>12.587016148529791</v>
      </c>
      <c r="AK8" s="394">
        <v>6.4349083940482004</v>
      </c>
      <c r="AL8" s="353">
        <v>86.869</v>
      </c>
      <c r="AM8" s="354">
        <f t="shared" si="9"/>
        <v>14.678007742075017</v>
      </c>
      <c r="AN8" s="394">
        <v>4.97190118934728</v>
      </c>
      <c r="AO8" s="353">
        <v>37.609000000000002</v>
      </c>
      <c r="AP8" s="354">
        <f t="shared" si="10"/>
        <v>29.554277272227196</v>
      </c>
      <c r="AQ8" s="394">
        <v>7.2783840593964699</v>
      </c>
      <c r="AR8" s="353">
        <v>17.094000000000001</v>
      </c>
      <c r="AS8" s="354">
        <f t="shared" si="11"/>
        <v>22.278989143326339</v>
      </c>
      <c r="AT8" s="394">
        <v>10.5837319199291</v>
      </c>
      <c r="AU8" s="353">
        <v>63.715000000000003</v>
      </c>
      <c r="AV8" s="354">
        <f>AU8/AU$13*100</f>
        <v>29.228136812360088</v>
      </c>
      <c r="AW8" s="394">
        <v>5.8174576798338702</v>
      </c>
      <c r="AX8" s="353">
        <v>3.43</v>
      </c>
      <c r="AY8" s="354">
        <f t="shared" si="12"/>
        <v>11.573761641247133</v>
      </c>
      <c r="AZ8" s="396">
        <v>23.653354314308299</v>
      </c>
      <c r="BA8" s="355">
        <v>284.24599999999998</v>
      </c>
      <c r="BB8" s="354">
        <f t="shared" si="13"/>
        <v>14.924442143542338</v>
      </c>
      <c r="BC8" s="398">
        <v>2.9800612769006198</v>
      </c>
    </row>
    <row r="9" spans="1:55" ht="18" customHeight="1">
      <c r="A9" s="776"/>
      <c r="B9" s="764"/>
      <c r="C9" s="392" t="s">
        <v>271</v>
      </c>
      <c r="D9" s="353">
        <v>39.572000000000003</v>
      </c>
      <c r="E9" s="354">
        <f t="shared" si="0"/>
        <v>5.6827744668629281</v>
      </c>
      <c r="F9" s="394">
        <v>7.6461780971126396</v>
      </c>
      <c r="G9" s="353">
        <v>28.675000000000001</v>
      </c>
      <c r="H9" s="354">
        <f t="shared" si="1"/>
        <v>6.7474239782388228</v>
      </c>
      <c r="I9" s="394">
        <v>8.3096281069602096</v>
      </c>
      <c r="J9" s="353">
        <v>63.494999999999997</v>
      </c>
      <c r="K9" s="354">
        <f t="shared" si="2"/>
        <v>9.1127762572674733</v>
      </c>
      <c r="L9" s="394">
        <v>5.3120444352426404</v>
      </c>
      <c r="M9" s="353">
        <v>12.923999999999999</v>
      </c>
      <c r="N9" s="354">
        <f t="shared" si="3"/>
        <v>8.4697000478403055</v>
      </c>
      <c r="O9" s="394">
        <v>12.1434603654867</v>
      </c>
      <c r="P9" s="353">
        <v>8.9779999999999998</v>
      </c>
      <c r="Q9" s="354">
        <f t="shared" si="4"/>
        <v>9.1969800960878523</v>
      </c>
      <c r="R9" s="394">
        <v>13.6393774685364</v>
      </c>
      <c r="S9" s="760"/>
      <c r="T9" s="761"/>
      <c r="U9" s="762"/>
      <c r="V9" s="353">
        <v>2.12</v>
      </c>
      <c r="W9" s="354">
        <f t="shared" si="5"/>
        <v>5.8735523909791105</v>
      </c>
      <c r="X9" s="396">
        <v>26.557035824216701</v>
      </c>
      <c r="Y9" s="353">
        <v>155.76499999999999</v>
      </c>
      <c r="Z9" s="354">
        <f t="shared" si="6"/>
        <v>6.6732300078357367</v>
      </c>
      <c r="AA9" s="398">
        <v>3.75719516345948</v>
      </c>
      <c r="AC9" s="776"/>
      <c r="AD9" s="764"/>
      <c r="AE9" s="392" t="s">
        <v>271</v>
      </c>
      <c r="AF9" s="353">
        <v>31.984000000000002</v>
      </c>
      <c r="AG9" s="354">
        <f t="shared" si="7"/>
        <v>6.3804532786999708</v>
      </c>
      <c r="AH9" s="394">
        <v>8.6682371143115002</v>
      </c>
      <c r="AI9" s="353">
        <v>26.645</v>
      </c>
      <c r="AJ9" s="354">
        <f t="shared" si="8"/>
        <v>7.4045358166109496</v>
      </c>
      <c r="AK9" s="394">
        <v>8.5204771219995692</v>
      </c>
      <c r="AL9" s="353">
        <v>57.164999999999999</v>
      </c>
      <c r="AM9" s="354">
        <f t="shared" si="9"/>
        <v>9.6590073855543217</v>
      </c>
      <c r="AN9" s="394">
        <v>5.6880513453773398</v>
      </c>
      <c r="AO9" s="353">
        <v>11.989000000000001</v>
      </c>
      <c r="AP9" s="354">
        <f t="shared" si="10"/>
        <v>9.421314850613733</v>
      </c>
      <c r="AQ9" s="394">
        <v>12.730048344173101</v>
      </c>
      <c r="AR9" s="353">
        <v>7.9569999999999999</v>
      </c>
      <c r="AS9" s="354">
        <f t="shared" si="11"/>
        <v>10.37053449242118</v>
      </c>
      <c r="AT9" s="394">
        <v>14.1678479569189</v>
      </c>
      <c r="AU9" s="760"/>
      <c r="AV9" s="761"/>
      <c r="AW9" s="762"/>
      <c r="AX9" s="353">
        <v>1.9910000000000001</v>
      </c>
      <c r="AY9" s="354">
        <f t="shared" si="12"/>
        <v>6.7181805911728985</v>
      </c>
      <c r="AZ9" s="396">
        <v>27.060527800959498</v>
      </c>
      <c r="BA9" s="355">
        <v>137.73099999999999</v>
      </c>
      <c r="BB9" s="354">
        <f t="shared" si="13"/>
        <v>7.2316174752581546</v>
      </c>
      <c r="BC9" s="398">
        <v>4.0588951321585203</v>
      </c>
    </row>
    <row r="10" spans="1:55" ht="18" customHeight="1">
      <c r="A10" s="776"/>
      <c r="B10" s="764"/>
      <c r="C10" s="392" t="s">
        <v>272</v>
      </c>
      <c r="D10" s="353">
        <v>309.08499999999998</v>
      </c>
      <c r="E10" s="354">
        <f t="shared" si="0"/>
        <v>44.386443598764984</v>
      </c>
      <c r="F10" s="394">
        <v>3.2264455726368402</v>
      </c>
      <c r="G10" s="353">
        <v>139.18799999999999</v>
      </c>
      <c r="H10" s="354">
        <f t="shared" si="1"/>
        <v>32.751890102287888</v>
      </c>
      <c r="I10" s="394">
        <v>4.4741088603280899</v>
      </c>
      <c r="J10" s="353">
        <v>207.898</v>
      </c>
      <c r="K10" s="354">
        <f t="shared" si="2"/>
        <v>29.837435362365433</v>
      </c>
      <c r="L10" s="394">
        <v>3.6401067337710602</v>
      </c>
      <c r="M10" s="353">
        <v>8.0120000000000005</v>
      </c>
      <c r="N10" s="354">
        <f t="shared" si="3"/>
        <v>5.2506373246128542</v>
      </c>
      <c r="O10" s="394">
        <v>14.3250307502414</v>
      </c>
      <c r="P10" s="353">
        <v>18.565000000000001</v>
      </c>
      <c r="Q10" s="354">
        <f t="shared" si="4"/>
        <v>19.017814155031296</v>
      </c>
      <c r="R10" s="394">
        <v>10.2775568157425</v>
      </c>
      <c r="S10" s="353">
        <v>26.963000000000001</v>
      </c>
      <c r="T10" s="354">
        <f>S10/S$13*100</f>
        <v>11.734369695967413</v>
      </c>
      <c r="U10" s="394">
        <v>7.9385425317941403</v>
      </c>
      <c r="V10" s="353">
        <v>13.128</v>
      </c>
      <c r="W10" s="354">
        <f t="shared" si="5"/>
        <v>36.371696126780073</v>
      </c>
      <c r="X10" s="396">
        <v>12.910714122122201</v>
      </c>
      <c r="Y10" s="359">
        <v>722.83900000000006</v>
      </c>
      <c r="Z10" s="354">
        <f t="shared" si="6"/>
        <v>30.967617280094867</v>
      </c>
      <c r="AA10" s="398">
        <v>2.0189828899392102</v>
      </c>
      <c r="AC10" s="776"/>
      <c r="AD10" s="764"/>
      <c r="AE10" s="392" t="s">
        <v>272</v>
      </c>
      <c r="AF10" s="353">
        <v>236.721</v>
      </c>
      <c r="AG10" s="354">
        <f t="shared" si="7"/>
        <v>47.223214125410692</v>
      </c>
      <c r="AH10" s="394">
        <v>3.71346977773988</v>
      </c>
      <c r="AI10" s="353">
        <v>120.905</v>
      </c>
      <c r="AJ10" s="354">
        <f t="shared" si="8"/>
        <v>33.599001797986368</v>
      </c>
      <c r="AK10" s="394">
        <v>4.6494856729991296</v>
      </c>
      <c r="AL10" s="353">
        <v>183.78800000000001</v>
      </c>
      <c r="AM10" s="354">
        <f t="shared" si="9"/>
        <v>31.054135386622196</v>
      </c>
      <c r="AN10" s="394">
        <v>3.8878388214675001</v>
      </c>
      <c r="AO10" s="353">
        <v>7.5439999999999996</v>
      </c>
      <c r="AP10" s="354">
        <f t="shared" si="10"/>
        <v>5.9283008785578444</v>
      </c>
      <c r="AQ10" s="394">
        <v>14.7196044827477</v>
      </c>
      <c r="AR10" s="353">
        <v>14.987</v>
      </c>
      <c r="AS10" s="354">
        <f t="shared" si="11"/>
        <v>19.532889334914696</v>
      </c>
      <c r="AT10" s="394">
        <v>11.5134599846181</v>
      </c>
      <c r="AU10" s="353">
        <v>25.812999999999999</v>
      </c>
      <c r="AV10" s="354">
        <f>AU10/AU$13*100</f>
        <v>11.841260229733201</v>
      </c>
      <c r="AW10" s="394">
        <v>8.1990200357093208</v>
      </c>
      <c r="AX10" s="353">
        <v>10.321999999999999</v>
      </c>
      <c r="AY10" s="354">
        <f t="shared" si="12"/>
        <v>34.829261708732624</v>
      </c>
      <c r="AZ10" s="396">
        <v>13.8114804543887</v>
      </c>
      <c r="BA10" s="356">
        <v>600.07899999999995</v>
      </c>
      <c r="BB10" s="354">
        <f t="shared" si="13"/>
        <v>31.507371491787893</v>
      </c>
      <c r="BC10" s="398">
        <v>2.2608237008427801</v>
      </c>
    </row>
    <row r="11" spans="1:55" ht="18" customHeight="1">
      <c r="A11" s="776"/>
      <c r="B11" s="764"/>
      <c r="C11" s="392" t="s">
        <v>273</v>
      </c>
      <c r="D11" s="353">
        <v>81.781999999999996</v>
      </c>
      <c r="E11" s="354">
        <f t="shared" si="0"/>
        <v>11.744381417390679</v>
      </c>
      <c r="F11" s="394">
        <v>5.1141853986938504</v>
      </c>
      <c r="G11" s="353">
        <v>38.363</v>
      </c>
      <c r="H11" s="354">
        <f t="shared" si="1"/>
        <v>9.0270767594481587</v>
      </c>
      <c r="I11" s="394">
        <v>7.1911010096857098</v>
      </c>
      <c r="J11" s="353">
        <v>81.325000000000003</v>
      </c>
      <c r="K11" s="354">
        <f t="shared" si="2"/>
        <v>11.671730516139496</v>
      </c>
      <c r="L11" s="394">
        <v>4.8602062442408904</v>
      </c>
      <c r="M11" s="353">
        <v>6.4950000000000001</v>
      </c>
      <c r="N11" s="354">
        <f t="shared" si="3"/>
        <v>4.2564764632252228</v>
      </c>
      <c r="O11" s="394">
        <v>15.394848499664199</v>
      </c>
      <c r="P11" s="353">
        <v>11.224</v>
      </c>
      <c r="Q11" s="354">
        <f t="shared" si="4"/>
        <v>11.497761706225223</v>
      </c>
      <c r="R11" s="394">
        <v>12.478228262415</v>
      </c>
      <c r="S11" s="353">
        <v>33.457000000000001</v>
      </c>
      <c r="T11" s="354">
        <f>S11/S$13*100</f>
        <v>14.560575860178085</v>
      </c>
      <c r="U11" s="394">
        <v>7.4757130371714302</v>
      </c>
      <c r="V11" s="353">
        <v>6.444</v>
      </c>
      <c r="W11" s="354">
        <f t="shared" si="5"/>
        <v>17.853382833711972</v>
      </c>
      <c r="X11" s="396">
        <v>16.3648469650667</v>
      </c>
      <c r="Y11" s="353">
        <v>259.08999999999997</v>
      </c>
      <c r="Z11" s="354">
        <f t="shared" si="6"/>
        <v>11.099843756493186</v>
      </c>
      <c r="AA11" s="398">
        <v>2.7292129574322899</v>
      </c>
      <c r="AC11" s="776"/>
      <c r="AD11" s="764"/>
      <c r="AE11" s="392" t="s">
        <v>273</v>
      </c>
      <c r="AF11" s="353">
        <v>61.125999999999998</v>
      </c>
      <c r="AG11" s="354">
        <f t="shared" si="7"/>
        <v>12.193959076845122</v>
      </c>
      <c r="AH11" s="394">
        <v>5.8959083158057997</v>
      </c>
      <c r="AI11" s="353">
        <v>30.742000000000001</v>
      </c>
      <c r="AJ11" s="354">
        <f t="shared" si="8"/>
        <v>8.543075251426302</v>
      </c>
      <c r="AK11" s="394">
        <v>8.0667493704001991</v>
      </c>
      <c r="AL11" s="353">
        <v>69.704999999999998</v>
      </c>
      <c r="AM11" s="354">
        <f t="shared" si="9"/>
        <v>11.777855502668835</v>
      </c>
      <c r="AN11" s="394">
        <v>5.2404045561708799</v>
      </c>
      <c r="AO11" s="353">
        <v>6.0279999999999996</v>
      </c>
      <c r="AP11" s="354">
        <f t="shared" si="10"/>
        <v>4.7369827274584688</v>
      </c>
      <c r="AQ11" s="394">
        <v>16.185152229590599</v>
      </c>
      <c r="AR11" s="353">
        <v>7.625</v>
      </c>
      <c r="AS11" s="354">
        <f t="shared" si="11"/>
        <v>9.9378315325765367</v>
      </c>
      <c r="AT11" s="394">
        <v>15.1023119847007</v>
      </c>
      <c r="AU11" s="353">
        <v>32.093000000000004</v>
      </c>
      <c r="AV11" s="354">
        <f>AU11/AU$13*100</f>
        <v>14.722099893574079</v>
      </c>
      <c r="AW11" s="394">
        <v>7.6428179447398499</v>
      </c>
      <c r="AX11" s="353">
        <v>5.508</v>
      </c>
      <c r="AY11" s="354">
        <f t="shared" si="12"/>
        <v>18.585504116614928</v>
      </c>
      <c r="AZ11" s="396">
        <v>17.733536018522202</v>
      </c>
      <c r="BA11" s="355">
        <v>212.827</v>
      </c>
      <c r="BB11" s="354">
        <f t="shared" si="13"/>
        <v>11.174560936947874</v>
      </c>
      <c r="BC11" s="398">
        <v>3.0095662391397502</v>
      </c>
    </row>
    <row r="12" spans="1:55" ht="18" customHeight="1">
      <c r="A12" s="776"/>
      <c r="B12" s="765"/>
      <c r="C12" s="392" t="s">
        <v>274</v>
      </c>
      <c r="D12" s="353">
        <v>184.98</v>
      </c>
      <c r="E12" s="354">
        <f t="shared" si="0"/>
        <v>26.564227759029222</v>
      </c>
      <c r="F12" s="394">
        <v>4.6194618950143296</v>
      </c>
      <c r="G12" s="353">
        <v>104.404</v>
      </c>
      <c r="H12" s="354">
        <f t="shared" si="1"/>
        <v>24.566976565790618</v>
      </c>
      <c r="I12" s="394">
        <v>4.6263616263249201</v>
      </c>
      <c r="J12" s="353">
        <v>193.358</v>
      </c>
      <c r="K12" s="354">
        <f t="shared" si="2"/>
        <v>27.750660548905014</v>
      </c>
      <c r="L12" s="394">
        <v>3.8646474961638</v>
      </c>
      <c r="M12" s="353">
        <v>70.599000000000004</v>
      </c>
      <c r="N12" s="354">
        <f t="shared" si="3"/>
        <v>46.266817833292926</v>
      </c>
      <c r="O12" s="394">
        <v>5.9436259053631604</v>
      </c>
      <c r="P12" s="353">
        <v>30.969000000000001</v>
      </c>
      <c r="Q12" s="354">
        <f t="shared" si="4"/>
        <v>31.724356938710702</v>
      </c>
      <c r="R12" s="394">
        <v>9.1343016917798696</v>
      </c>
      <c r="S12" s="353">
        <v>90.421999999999997</v>
      </c>
      <c r="T12" s="354">
        <f>S12/S$13*100</f>
        <v>39.351896178050119</v>
      </c>
      <c r="U12" s="394">
        <v>4.6447716880702901</v>
      </c>
      <c r="V12" s="353">
        <v>8.1660000000000004</v>
      </c>
      <c r="W12" s="354">
        <f t="shared" si="5"/>
        <v>22.624258879592176</v>
      </c>
      <c r="X12" s="396">
        <v>14.6218972432521</v>
      </c>
      <c r="Y12" s="353">
        <v>682.89800000000002</v>
      </c>
      <c r="Z12" s="354">
        <f t="shared" si="6"/>
        <v>29.256478836009435</v>
      </c>
      <c r="AA12" s="398">
        <v>2.1602753807821302</v>
      </c>
      <c r="AC12" s="776"/>
      <c r="AD12" s="765"/>
      <c r="AE12" s="392" t="s">
        <v>274</v>
      </c>
      <c r="AF12" s="353">
        <v>99.733999999999995</v>
      </c>
      <c r="AG12" s="354">
        <f t="shared" si="7"/>
        <v>19.895826891503965</v>
      </c>
      <c r="AH12" s="394">
        <v>5.2607882870674096</v>
      </c>
      <c r="AI12" s="353">
        <v>71.569999999999993</v>
      </c>
      <c r="AJ12" s="354">
        <f t="shared" si="8"/>
        <v>19.889008384118807</v>
      </c>
      <c r="AK12" s="394">
        <v>5.5503922112755903</v>
      </c>
      <c r="AL12" s="353">
        <v>139.22999999999999</v>
      </c>
      <c r="AM12" s="354">
        <f t="shared" si="9"/>
        <v>23.525296917532199</v>
      </c>
      <c r="AN12" s="394">
        <v>4.0848114763011596</v>
      </c>
      <c r="AO12" s="353">
        <v>50.094000000000001</v>
      </c>
      <c r="AP12" s="354">
        <f t="shared" si="10"/>
        <v>39.365363760667641</v>
      </c>
      <c r="AQ12" s="394">
        <v>6.9487205904048999</v>
      </c>
      <c r="AR12" s="353">
        <v>19.434000000000001</v>
      </c>
      <c r="AS12" s="354">
        <f t="shared" si="11"/>
        <v>25.328763016930157</v>
      </c>
      <c r="AT12" s="394">
        <v>9.6742179330836695</v>
      </c>
      <c r="AU12" s="353">
        <v>82.266999999999996</v>
      </c>
      <c r="AV12" s="354">
        <f>AU12/AU$13*100</f>
        <v>37.738540863884914</v>
      </c>
      <c r="AW12" s="394">
        <v>4.8441827476669204</v>
      </c>
      <c r="AX12" s="353">
        <v>5.9169999999999998</v>
      </c>
      <c r="AY12" s="354">
        <f t="shared" si="12"/>
        <v>19.965582399784047</v>
      </c>
      <c r="AZ12" s="396">
        <v>15.9314089496382</v>
      </c>
      <c r="BA12" s="355">
        <v>468.24599999999998</v>
      </c>
      <c r="BB12" s="354">
        <f t="shared" si="13"/>
        <v>24.585430704196806</v>
      </c>
      <c r="BC12" s="398">
        <v>2.2865724459138601</v>
      </c>
    </row>
    <row r="13" spans="1:55" ht="28.5" customHeight="1">
      <c r="A13" s="777"/>
      <c r="B13" s="403"/>
      <c r="C13" s="404" t="s">
        <v>40</v>
      </c>
      <c r="D13" s="324">
        <v>696.35</v>
      </c>
      <c r="E13" s="325">
        <f>SUM(E6:E12)</f>
        <v>100</v>
      </c>
      <c r="F13" s="338">
        <v>2.5507955709776202</v>
      </c>
      <c r="G13" s="324">
        <v>424.97699999999998</v>
      </c>
      <c r="H13" s="325">
        <f>SUM(H6:H12)</f>
        <v>99.999764693148109</v>
      </c>
      <c r="I13" s="338">
        <v>2.8320518521773299</v>
      </c>
      <c r="J13" s="324">
        <v>696.76900000000001</v>
      </c>
      <c r="K13" s="325">
        <f>SUM(K6:K12)</f>
        <v>100.00014351958826</v>
      </c>
      <c r="L13" s="338">
        <v>2.1595546064290301</v>
      </c>
      <c r="M13" s="324">
        <v>152.59100000000001</v>
      </c>
      <c r="N13" s="325">
        <f>SUM(N6:N12)</f>
        <v>100</v>
      </c>
      <c r="O13" s="338">
        <v>3.9699739810074202</v>
      </c>
      <c r="P13" s="324">
        <v>97.619</v>
      </c>
      <c r="Q13" s="325">
        <f>SUM(Q6:Q12)</f>
        <v>100</v>
      </c>
      <c r="R13" s="338">
        <v>5.4981308190591296</v>
      </c>
      <c r="S13" s="324">
        <v>229.77799999999999</v>
      </c>
      <c r="T13" s="325">
        <f>SUM(T6:T12)</f>
        <v>100</v>
      </c>
      <c r="U13" s="338">
        <v>3.5340542895676501</v>
      </c>
      <c r="V13" s="324">
        <v>36.094000000000001</v>
      </c>
      <c r="W13" s="325">
        <f>SUM(W6:W12)</f>
        <v>100</v>
      </c>
      <c r="X13" s="339">
        <v>7.9330249153269303</v>
      </c>
      <c r="Y13" s="290">
        <v>2334.1770000000001</v>
      </c>
      <c r="Z13" s="325">
        <f>SUM(Z6:Z12)</f>
        <v>100.00004284165253</v>
      </c>
      <c r="AA13" s="340">
        <v>1.1962636126441999</v>
      </c>
      <c r="AC13" s="777"/>
      <c r="AD13" s="403"/>
      <c r="AE13" s="404" t="s">
        <v>40</v>
      </c>
      <c r="AF13" s="324">
        <v>501.28100000000001</v>
      </c>
      <c r="AG13" s="325">
        <f>SUM(AG6:AG12)</f>
        <v>99.999999999999972</v>
      </c>
      <c r="AH13" s="338">
        <v>2.9028057837638102</v>
      </c>
      <c r="AI13" s="324">
        <v>359.84699999999998</v>
      </c>
      <c r="AJ13" s="325">
        <f>SUM(AJ6:AJ12)</f>
        <v>100.00000000000001</v>
      </c>
      <c r="AK13" s="338">
        <v>3.02692248623161</v>
      </c>
      <c r="AL13" s="324">
        <v>591.83100000000002</v>
      </c>
      <c r="AM13" s="325">
        <f>SUM(AM6:AM12)</f>
        <v>100.00016896715447</v>
      </c>
      <c r="AN13" s="338">
        <v>2.3639632516765601</v>
      </c>
      <c r="AO13" s="324">
        <v>127.254</v>
      </c>
      <c r="AP13" s="325">
        <f>SUM(AP6:AP12)</f>
        <v>99.999214170085025</v>
      </c>
      <c r="AQ13" s="338">
        <v>4.2935945067659604</v>
      </c>
      <c r="AR13" s="324">
        <v>76.727000000000004</v>
      </c>
      <c r="AS13" s="325">
        <f>SUM(AS6:AS12)</f>
        <v>99.998696677831788</v>
      </c>
      <c r="AT13" s="338">
        <v>6.0055462776858102</v>
      </c>
      <c r="AU13" s="324">
        <v>217.99199999999999</v>
      </c>
      <c r="AV13" s="325">
        <f>SUM(AV6:AV12)</f>
        <v>100</v>
      </c>
      <c r="AW13" s="338">
        <v>3.6485036805504198</v>
      </c>
      <c r="AX13" s="324">
        <v>29.635999999999999</v>
      </c>
      <c r="AY13" s="325">
        <f>SUM(AY6:AY12)</f>
        <v>99.996625725469016</v>
      </c>
      <c r="AZ13" s="339">
        <v>8.2588236069322196</v>
      </c>
      <c r="BA13" s="357">
        <v>1904.567</v>
      </c>
      <c r="BB13" s="325">
        <f>SUM(BB6:BB12)</f>
        <v>99.999947494627378</v>
      </c>
      <c r="BC13" s="340">
        <v>1.44599092758173</v>
      </c>
    </row>
    <row r="14" spans="1:55" ht="12" customHeight="1">
      <c r="W14" s="358"/>
      <c r="AY14" s="358"/>
    </row>
    <row r="15" spans="1:55" ht="16.5" customHeight="1">
      <c r="A15" s="781" t="s">
        <v>91</v>
      </c>
      <c r="B15" s="782"/>
      <c r="C15" s="782"/>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3"/>
      <c r="AC15" s="781" t="s">
        <v>91</v>
      </c>
      <c r="AD15" s="782"/>
      <c r="AE15" s="782"/>
      <c r="AF15" s="782"/>
      <c r="AG15" s="782"/>
      <c r="AH15" s="782"/>
      <c r="AI15" s="782"/>
      <c r="AJ15" s="782"/>
      <c r="AK15" s="782"/>
      <c r="AL15" s="782"/>
      <c r="AM15" s="782"/>
      <c r="AN15" s="782"/>
      <c r="AO15" s="782"/>
      <c r="AP15" s="782"/>
      <c r="AQ15" s="782"/>
      <c r="AR15" s="782"/>
      <c r="AS15" s="782"/>
      <c r="AT15" s="782"/>
      <c r="AU15" s="782"/>
      <c r="AV15" s="782"/>
      <c r="AW15" s="782"/>
      <c r="AX15" s="782"/>
      <c r="AY15" s="782"/>
      <c r="AZ15" s="782"/>
      <c r="BA15" s="782"/>
      <c r="BB15" s="782"/>
      <c r="BC15" s="783"/>
    </row>
    <row r="16" spans="1:55" ht="18.75" customHeight="1">
      <c r="A16" s="766" t="s">
        <v>267</v>
      </c>
      <c r="B16" s="767"/>
      <c r="C16" s="768"/>
      <c r="D16" s="755" t="s">
        <v>205</v>
      </c>
      <c r="E16" s="756"/>
      <c r="F16" s="756"/>
      <c r="G16" s="756"/>
      <c r="H16" s="756"/>
      <c r="I16" s="756"/>
      <c r="J16" s="756"/>
      <c r="K16" s="756"/>
      <c r="L16" s="756"/>
      <c r="M16" s="756"/>
      <c r="N16" s="756"/>
      <c r="O16" s="756"/>
      <c r="P16" s="756"/>
      <c r="Q16" s="756"/>
      <c r="R16" s="756"/>
      <c r="S16" s="756"/>
      <c r="T16" s="756"/>
      <c r="U16" s="756"/>
      <c r="V16" s="756"/>
      <c r="W16" s="756"/>
      <c r="X16" s="756"/>
      <c r="Y16" s="756"/>
      <c r="Z16" s="756"/>
      <c r="AA16" s="757"/>
      <c r="AC16" s="766" t="s">
        <v>267</v>
      </c>
      <c r="AD16" s="767"/>
      <c r="AE16" s="768"/>
      <c r="AF16" s="755" t="s">
        <v>205</v>
      </c>
      <c r="AG16" s="756"/>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7"/>
    </row>
    <row r="17" spans="1:55" ht="20.25" customHeight="1">
      <c r="A17" s="769"/>
      <c r="B17" s="770"/>
      <c r="C17" s="771"/>
      <c r="D17" s="743" t="s">
        <v>84</v>
      </c>
      <c r="E17" s="744"/>
      <c r="F17" s="745"/>
      <c r="G17" s="743" t="s">
        <v>85</v>
      </c>
      <c r="H17" s="744"/>
      <c r="I17" s="745"/>
      <c r="J17" s="743" t="s">
        <v>86</v>
      </c>
      <c r="K17" s="744"/>
      <c r="L17" s="745"/>
      <c r="M17" s="743" t="s">
        <v>87</v>
      </c>
      <c r="N17" s="744"/>
      <c r="O17" s="745"/>
      <c r="P17" s="743" t="s">
        <v>88</v>
      </c>
      <c r="Q17" s="744"/>
      <c r="R17" s="745"/>
      <c r="S17" s="743" t="s">
        <v>89</v>
      </c>
      <c r="T17" s="744"/>
      <c r="U17" s="745"/>
      <c r="V17" s="743" t="s">
        <v>90</v>
      </c>
      <c r="W17" s="744"/>
      <c r="X17" s="745"/>
      <c r="Y17" s="743" t="s">
        <v>40</v>
      </c>
      <c r="Z17" s="744"/>
      <c r="AA17" s="748"/>
      <c r="AC17" s="769"/>
      <c r="AD17" s="770"/>
      <c r="AE17" s="771"/>
      <c r="AF17" s="743" t="s">
        <v>84</v>
      </c>
      <c r="AG17" s="744"/>
      <c r="AH17" s="745"/>
      <c r="AI17" s="743" t="s">
        <v>85</v>
      </c>
      <c r="AJ17" s="744"/>
      <c r="AK17" s="745"/>
      <c r="AL17" s="743" t="s">
        <v>86</v>
      </c>
      <c r="AM17" s="744"/>
      <c r="AN17" s="745"/>
      <c r="AO17" s="743" t="s">
        <v>87</v>
      </c>
      <c r="AP17" s="744"/>
      <c r="AQ17" s="745"/>
      <c r="AR17" s="743" t="s">
        <v>88</v>
      </c>
      <c r="AS17" s="744"/>
      <c r="AT17" s="745"/>
      <c r="AU17" s="743" t="s">
        <v>89</v>
      </c>
      <c r="AV17" s="744"/>
      <c r="AW17" s="745"/>
      <c r="AX17" s="743" t="s">
        <v>90</v>
      </c>
      <c r="AY17" s="744"/>
      <c r="AZ17" s="745"/>
      <c r="BA17" s="743" t="s">
        <v>40</v>
      </c>
      <c r="BB17" s="744"/>
      <c r="BC17" s="748"/>
    </row>
    <row r="18" spans="1:55" ht="35.25" customHeight="1">
      <c r="A18" s="772"/>
      <c r="B18" s="773"/>
      <c r="C18" s="774"/>
      <c r="D18" s="314" t="s">
        <v>206</v>
      </c>
      <c r="E18" s="15" t="s">
        <v>24</v>
      </c>
      <c r="F18" s="372" t="s">
        <v>260</v>
      </c>
      <c r="G18" s="314" t="s">
        <v>206</v>
      </c>
      <c r="H18" s="15" t="s">
        <v>24</v>
      </c>
      <c r="I18" s="372" t="s">
        <v>260</v>
      </c>
      <c r="J18" s="314" t="s">
        <v>206</v>
      </c>
      <c r="K18" s="15" t="s">
        <v>24</v>
      </c>
      <c r="L18" s="372" t="s">
        <v>260</v>
      </c>
      <c r="M18" s="314" t="s">
        <v>206</v>
      </c>
      <c r="N18" s="15" t="s">
        <v>24</v>
      </c>
      <c r="O18" s="372" t="s">
        <v>260</v>
      </c>
      <c r="P18" s="314" t="s">
        <v>206</v>
      </c>
      <c r="Q18" s="15" t="s">
        <v>24</v>
      </c>
      <c r="R18" s="372" t="s">
        <v>260</v>
      </c>
      <c r="S18" s="314" t="s">
        <v>206</v>
      </c>
      <c r="T18" s="15" t="s">
        <v>24</v>
      </c>
      <c r="U18" s="372" t="s">
        <v>260</v>
      </c>
      <c r="V18" s="314" t="s">
        <v>206</v>
      </c>
      <c r="W18" s="15" t="s">
        <v>24</v>
      </c>
      <c r="X18" s="372" t="s">
        <v>260</v>
      </c>
      <c r="Y18" s="314" t="s">
        <v>206</v>
      </c>
      <c r="Z18" s="15" t="s">
        <v>24</v>
      </c>
      <c r="AA18" s="373" t="s">
        <v>260</v>
      </c>
      <c r="AC18" s="772"/>
      <c r="AD18" s="773"/>
      <c r="AE18" s="774"/>
      <c r="AF18" s="314" t="s">
        <v>206</v>
      </c>
      <c r="AG18" s="15" t="s">
        <v>24</v>
      </c>
      <c r="AH18" s="372" t="s">
        <v>260</v>
      </c>
      <c r="AI18" s="314" t="s">
        <v>206</v>
      </c>
      <c r="AJ18" s="15" t="s">
        <v>24</v>
      </c>
      <c r="AK18" s="372" t="s">
        <v>260</v>
      </c>
      <c r="AL18" s="314" t="s">
        <v>206</v>
      </c>
      <c r="AM18" s="15" t="s">
        <v>24</v>
      </c>
      <c r="AN18" s="372" t="s">
        <v>260</v>
      </c>
      <c r="AO18" s="314" t="s">
        <v>206</v>
      </c>
      <c r="AP18" s="15" t="s">
        <v>24</v>
      </c>
      <c r="AQ18" s="372" t="s">
        <v>260</v>
      </c>
      <c r="AR18" s="314" t="s">
        <v>206</v>
      </c>
      <c r="AS18" s="15" t="s">
        <v>24</v>
      </c>
      <c r="AT18" s="372" t="s">
        <v>260</v>
      </c>
      <c r="AU18" s="314" t="s">
        <v>206</v>
      </c>
      <c r="AV18" s="15" t="s">
        <v>24</v>
      </c>
      <c r="AW18" s="372" t="s">
        <v>260</v>
      </c>
      <c r="AX18" s="314" t="s">
        <v>206</v>
      </c>
      <c r="AY18" s="15" t="s">
        <v>24</v>
      </c>
      <c r="AZ18" s="372" t="s">
        <v>260</v>
      </c>
      <c r="BA18" s="314" t="s">
        <v>206</v>
      </c>
      <c r="BB18" s="15" t="s">
        <v>24</v>
      </c>
      <c r="BC18" s="373" t="s">
        <v>260</v>
      </c>
    </row>
    <row r="19" spans="1:55" ht="20.25" customHeight="1">
      <c r="A19" s="775" t="s">
        <v>341</v>
      </c>
      <c r="B19" s="399"/>
      <c r="C19" s="400" t="s">
        <v>268</v>
      </c>
      <c r="D19" s="350">
        <v>5.5949999999999998</v>
      </c>
      <c r="E19" s="351">
        <f>D19/D$26*100</f>
        <v>1.2701562099174339</v>
      </c>
      <c r="F19" s="393">
        <v>18.017957397342599</v>
      </c>
      <c r="G19" s="350">
        <v>5.5739999999999998</v>
      </c>
      <c r="H19" s="351">
        <f>G19/G$26*100</f>
        <v>2.5465078030773731</v>
      </c>
      <c r="I19" s="393">
        <v>17.533891789910999</v>
      </c>
      <c r="J19" s="350">
        <v>9.1880000000000006</v>
      </c>
      <c r="K19" s="351">
        <f>J19/J$26*100</f>
        <v>3.2454389714063683</v>
      </c>
      <c r="L19" s="393">
        <v>14.945333438452399</v>
      </c>
      <c r="M19" s="350">
        <v>1.8320000000000001</v>
      </c>
      <c r="N19" s="351">
        <f>M19/M$26*100</f>
        <v>3.4486004178980858</v>
      </c>
      <c r="O19" s="393">
        <v>31.335965201242601</v>
      </c>
      <c r="P19" s="350">
        <v>1.4450000000000001</v>
      </c>
      <c r="Q19" s="351">
        <f>P19/P$26*100</f>
        <v>3.9394765539803709</v>
      </c>
      <c r="R19" s="393">
        <v>35.510876457749497</v>
      </c>
      <c r="S19" s="350">
        <v>0.312</v>
      </c>
      <c r="T19" s="351">
        <f>S19/S$26*100</f>
        <v>0.98609355246523389</v>
      </c>
      <c r="U19" s="393">
        <v>70.712010909009393</v>
      </c>
      <c r="V19" s="350">
        <v>0.13</v>
      </c>
      <c r="W19" s="351">
        <f>V19/V$26*100</f>
        <v>1.9086771399207165</v>
      </c>
      <c r="X19" s="393"/>
      <c r="Y19" s="350">
        <v>24.077000000000002</v>
      </c>
      <c r="Z19" s="351">
        <f>Y19/Y$26*100</f>
        <v>2.2486233871027999</v>
      </c>
      <c r="AA19" s="397">
        <v>9.4843626523708409</v>
      </c>
      <c r="AC19" s="775" t="s">
        <v>341</v>
      </c>
      <c r="AD19" s="399"/>
      <c r="AE19" s="400" t="s">
        <v>268</v>
      </c>
      <c r="AF19" s="350">
        <v>4.66</v>
      </c>
      <c r="AG19" s="351">
        <f>AF19/AF$26*100</f>
        <v>1.7508528832714649</v>
      </c>
      <c r="AH19" s="393">
        <v>18.457506759943101</v>
      </c>
      <c r="AI19" s="350">
        <v>4.4829999999999997</v>
      </c>
      <c r="AJ19" s="351">
        <f>AI19/AI$26*100</f>
        <v>2.7469531063303081</v>
      </c>
      <c r="AK19" s="393">
        <v>20.0720227244862</v>
      </c>
      <c r="AL19" s="350">
        <v>8.4090000000000007</v>
      </c>
      <c r="AM19" s="351">
        <f>AL19/AL$26*100</f>
        <v>4.3445464549761565</v>
      </c>
      <c r="AN19" s="393">
        <v>15.796941535695501</v>
      </c>
      <c r="AO19" s="350">
        <v>1.8320000000000001</v>
      </c>
      <c r="AP19" s="351">
        <f>AO19/AO$26*100</f>
        <v>5.3814293687395356</v>
      </c>
      <c r="AQ19" s="393">
        <v>31.335965201242601</v>
      </c>
      <c r="AR19" s="350">
        <v>1.4450000000000001</v>
      </c>
      <c r="AS19" s="351">
        <f>AR19/AR$26*100</f>
        <v>6.8967163039327986</v>
      </c>
      <c r="AT19" s="393">
        <v>35.510876457749497</v>
      </c>
      <c r="AU19" s="350">
        <v>0.312</v>
      </c>
      <c r="AV19" s="351">
        <f>AU19/AU$26*100</f>
        <v>1.2861736334405145</v>
      </c>
      <c r="AW19" s="393">
        <v>70.712010909009393</v>
      </c>
      <c r="AX19" s="350">
        <v>0.13</v>
      </c>
      <c r="AY19" s="351">
        <f>AX19/AX$26*100</f>
        <v>3.6743923120407014</v>
      </c>
      <c r="AZ19" s="393"/>
      <c r="BA19" s="350">
        <v>21.271000000000001</v>
      </c>
      <c r="BB19" s="351">
        <f>BA19/BA$26*100</f>
        <v>3.0141831409230875</v>
      </c>
      <c r="BC19" s="397">
        <v>10.074570569985299</v>
      </c>
    </row>
    <row r="20" spans="1:55" ht="18" customHeight="1">
      <c r="A20" s="776"/>
      <c r="B20" s="401"/>
      <c r="C20" s="402" t="s">
        <v>269</v>
      </c>
      <c r="D20" s="353">
        <v>20.71</v>
      </c>
      <c r="E20" s="354">
        <f t="shared" ref="E20:E25" si="14">D20/D$26*100</f>
        <v>4.7015076152618516</v>
      </c>
      <c r="F20" s="394">
        <v>11.3693572543363</v>
      </c>
      <c r="G20" s="353">
        <v>22.448</v>
      </c>
      <c r="H20" s="354">
        <f t="shared" ref="H20:H25" si="15">G20/G$26*100</f>
        <v>10.255473118672564</v>
      </c>
      <c r="I20" s="394">
        <v>9.6584541444951402</v>
      </c>
      <c r="J20" s="353">
        <v>8.9429999999999996</v>
      </c>
      <c r="K20" s="354">
        <f t="shared" ref="K20:K25" si="16">J20/J$26*100</f>
        <v>3.1588986418466645</v>
      </c>
      <c r="L20" s="394">
        <v>15.8959127700141</v>
      </c>
      <c r="M20" s="353">
        <v>3.3460000000000001</v>
      </c>
      <c r="N20" s="354">
        <f t="shared" ref="N20:N25" si="17">M20/M$26*100</f>
        <v>6.2985900645671373</v>
      </c>
      <c r="O20" s="394">
        <v>27.144578515825799</v>
      </c>
      <c r="P20" s="353">
        <v>1.4850000000000001</v>
      </c>
      <c r="Q20" s="354">
        <f t="shared" ref="Q20:Q25" si="18">P20/P$26*100</f>
        <v>4.0485278080697933</v>
      </c>
      <c r="R20" s="394">
        <v>33.629549207451703</v>
      </c>
      <c r="S20" s="353">
        <v>0.96399999999999997</v>
      </c>
      <c r="T20" s="354">
        <f>S20/S$26*100</f>
        <v>3.0467762326169403</v>
      </c>
      <c r="U20" s="394">
        <v>39.722419585777203</v>
      </c>
      <c r="V20" s="353">
        <v>0</v>
      </c>
      <c r="W20" s="354">
        <f t="shared" ref="W20:W25" si="19">V20/V$26*100</f>
        <v>0</v>
      </c>
      <c r="X20" s="394"/>
      <c r="Y20" s="353">
        <v>57.896999999999998</v>
      </c>
      <c r="Z20" s="354">
        <f t="shared" ref="Z20:Z25" si="20">Y20/Y$26*100</f>
        <v>5.4071748242343638</v>
      </c>
      <c r="AA20" s="398">
        <v>6.9311266705560497</v>
      </c>
      <c r="AC20" s="776"/>
      <c r="AD20" s="401"/>
      <c r="AE20" s="402" t="s">
        <v>269</v>
      </c>
      <c r="AF20" s="353">
        <v>18.216000000000001</v>
      </c>
      <c r="AG20" s="354">
        <f t="shared" ref="AG20:AG25" si="21">AF20/AF$26*100</f>
        <v>6.8441064638783269</v>
      </c>
      <c r="AH20" s="394">
        <v>12.2098147009304</v>
      </c>
      <c r="AI20" s="353">
        <v>21.824999999999999</v>
      </c>
      <c r="AJ20" s="354">
        <f t="shared" ref="AJ20:AJ25" si="22">AI20/AI$26*100</f>
        <v>13.373243708601153</v>
      </c>
      <c r="AK20" s="394">
        <v>9.8041393742541398</v>
      </c>
      <c r="AL20" s="353">
        <v>7.7249999999999996</v>
      </c>
      <c r="AM20" s="354">
        <f t="shared" ref="AM20:AM25" si="23">AL20/AL$26*100</f>
        <v>3.9911548774754202</v>
      </c>
      <c r="AN20" s="394">
        <v>17.1029046413929</v>
      </c>
      <c r="AO20" s="353">
        <v>2.879</v>
      </c>
      <c r="AP20" s="354">
        <f t="shared" ref="AP20:AP25" si="24">AO20/AO$26*100</f>
        <v>8.4569515025115294</v>
      </c>
      <c r="AQ20" s="394">
        <v>29.883082929105001</v>
      </c>
      <c r="AR20" s="353">
        <v>1.4850000000000001</v>
      </c>
      <c r="AS20" s="354">
        <f t="shared" ref="AS20:AS25" si="25">AR20/AR$26*100</f>
        <v>7.0876288659793811</v>
      </c>
      <c r="AT20" s="394">
        <v>33.629549207451703</v>
      </c>
      <c r="AU20" s="353">
        <v>0.96399999999999997</v>
      </c>
      <c r="AV20" s="354">
        <f>AU20/AU$26*100</f>
        <v>3.9739467392200507</v>
      </c>
      <c r="AW20" s="394">
        <v>39.722419585777203</v>
      </c>
      <c r="AX20" s="353">
        <v>0</v>
      </c>
      <c r="AY20" s="354">
        <f t="shared" ref="AY20:AY25" si="26">AX20/AX$26*100</f>
        <v>0</v>
      </c>
      <c r="AZ20" s="394"/>
      <c r="BA20" s="353">
        <v>53.093000000000004</v>
      </c>
      <c r="BB20" s="354">
        <f t="shared" ref="BB20:BB25" si="27">BA20/BA$26*100</f>
        <v>7.5234838748074599</v>
      </c>
      <c r="BC20" s="398">
        <v>7.1947669424995304</v>
      </c>
    </row>
    <row r="21" spans="1:55" ht="18" customHeight="1">
      <c r="A21" s="776"/>
      <c r="B21" s="763" t="s">
        <v>407</v>
      </c>
      <c r="C21" s="392" t="s">
        <v>270</v>
      </c>
      <c r="D21" s="353">
        <v>21.306000000000001</v>
      </c>
      <c r="E21" s="354">
        <f t="shared" si="14"/>
        <v>4.8368093312780784</v>
      </c>
      <c r="F21" s="394">
        <v>9.7322151108394497</v>
      </c>
      <c r="G21" s="353">
        <v>24.962</v>
      </c>
      <c r="H21" s="354">
        <f t="shared" si="15"/>
        <v>11.404005701545996</v>
      </c>
      <c r="I21" s="394">
        <v>9.3409336360489306</v>
      </c>
      <c r="J21" s="353">
        <v>22.308</v>
      </c>
      <c r="K21" s="354">
        <f t="shared" si="16"/>
        <v>7.8797619257872515</v>
      </c>
      <c r="L21" s="394">
        <v>8.6884393893158993</v>
      </c>
      <c r="M21" s="353">
        <v>7.0659999999999998</v>
      </c>
      <c r="N21" s="354">
        <f t="shared" si="17"/>
        <v>13.301206633661502</v>
      </c>
      <c r="O21" s="394">
        <v>16.388417147829198</v>
      </c>
      <c r="P21" s="353">
        <v>4.8490000000000002</v>
      </c>
      <c r="Q21" s="354">
        <f t="shared" si="18"/>
        <v>13.219738276990187</v>
      </c>
      <c r="R21" s="394">
        <v>19.294389927399699</v>
      </c>
      <c r="S21" s="353">
        <v>5.1870000000000003</v>
      </c>
      <c r="T21" s="354">
        <f>S21/S$26*100</f>
        <v>16.393805309734514</v>
      </c>
      <c r="U21" s="394">
        <v>17.012591377391399</v>
      </c>
      <c r="V21" s="353">
        <v>0.86299999999999999</v>
      </c>
      <c r="W21" s="354">
        <f t="shared" si="19"/>
        <v>12.67067978270445</v>
      </c>
      <c r="X21" s="394">
        <v>45.605762997329698</v>
      </c>
      <c r="Y21" s="353">
        <v>86.540999999999997</v>
      </c>
      <c r="Z21" s="354">
        <f t="shared" si="20"/>
        <v>8.0823240662567333</v>
      </c>
      <c r="AA21" s="398">
        <v>5.4346720567900597</v>
      </c>
      <c r="AC21" s="776"/>
      <c r="AD21" s="763" t="s">
        <v>407</v>
      </c>
      <c r="AE21" s="392" t="s">
        <v>270</v>
      </c>
      <c r="AF21" s="353">
        <v>17.36</v>
      </c>
      <c r="AG21" s="354">
        <f t="shared" si="21"/>
        <v>6.5224905694404782</v>
      </c>
      <c r="AH21" s="394">
        <v>10.972506386142401</v>
      </c>
      <c r="AI21" s="353">
        <v>22.939</v>
      </c>
      <c r="AJ21" s="354">
        <f t="shared" si="22"/>
        <v>14.055845930428495</v>
      </c>
      <c r="AK21" s="394">
        <v>9.5172238969599192</v>
      </c>
      <c r="AL21" s="353">
        <v>18.68</v>
      </c>
      <c r="AM21" s="354">
        <f t="shared" si="23"/>
        <v>9.6511033153709835</v>
      </c>
      <c r="AN21" s="394">
        <v>9.2130338497206701</v>
      </c>
      <c r="AO21" s="353">
        <v>5.819</v>
      </c>
      <c r="AP21" s="354">
        <f t="shared" si="24"/>
        <v>17.093088153217987</v>
      </c>
      <c r="AQ21" s="394">
        <v>18.503490056613199</v>
      </c>
      <c r="AR21" s="353">
        <v>4.069</v>
      </c>
      <c r="AS21" s="354">
        <f t="shared" si="25"/>
        <v>19.420580374188621</v>
      </c>
      <c r="AT21" s="394">
        <v>20.636637885060502</v>
      </c>
      <c r="AU21" s="353">
        <v>4.6950000000000003</v>
      </c>
      <c r="AV21" s="354">
        <f>AU21/AU$26*100</f>
        <v>19.354439772446206</v>
      </c>
      <c r="AW21" s="394">
        <v>17.976457034082699</v>
      </c>
      <c r="AX21" s="353">
        <v>0.68</v>
      </c>
      <c r="AY21" s="354">
        <f t="shared" si="26"/>
        <v>19.219898247597513</v>
      </c>
      <c r="AZ21" s="394">
        <v>52.978878939180603</v>
      </c>
      <c r="BA21" s="353">
        <v>74.241</v>
      </c>
      <c r="BB21" s="354">
        <f t="shared" si="27"/>
        <v>10.520237439014196</v>
      </c>
      <c r="BC21" s="398">
        <v>5.9122315498953002</v>
      </c>
    </row>
    <row r="22" spans="1:55" ht="18" customHeight="1">
      <c r="A22" s="776"/>
      <c r="B22" s="764"/>
      <c r="C22" s="392" t="s">
        <v>271</v>
      </c>
      <c r="D22" s="353">
        <v>28.773</v>
      </c>
      <c r="E22" s="354">
        <f t="shared" si="14"/>
        <v>6.5319400586156098</v>
      </c>
      <c r="F22" s="394">
        <v>9.6763139776937308</v>
      </c>
      <c r="G22" s="353">
        <v>14.21</v>
      </c>
      <c r="H22" s="354">
        <f t="shared" si="15"/>
        <v>6.491904535652937</v>
      </c>
      <c r="I22" s="394">
        <v>11.8421036436701</v>
      </c>
      <c r="J22" s="353">
        <v>24.79</v>
      </c>
      <c r="K22" s="354">
        <f t="shared" si="16"/>
        <v>8.756468448102293</v>
      </c>
      <c r="L22" s="394">
        <v>9.1269411965581497</v>
      </c>
      <c r="M22" s="353">
        <v>3.3759999999999999</v>
      </c>
      <c r="N22" s="354">
        <f t="shared" si="17"/>
        <v>6.3550627788340268</v>
      </c>
      <c r="O22" s="394">
        <v>25.2603483556931</v>
      </c>
      <c r="P22" s="353">
        <v>2.472</v>
      </c>
      <c r="Q22" s="354">
        <f t="shared" si="18"/>
        <v>6.7393675027262816</v>
      </c>
      <c r="R22" s="394">
        <v>25.2779636709461</v>
      </c>
      <c r="S22" s="760"/>
      <c r="T22" s="761"/>
      <c r="U22" s="762"/>
      <c r="V22" s="353">
        <v>0.90500000000000003</v>
      </c>
      <c r="W22" s="354">
        <f t="shared" si="19"/>
        <v>13.287329320217294</v>
      </c>
      <c r="X22" s="394">
        <v>40.751943633439303</v>
      </c>
      <c r="Y22" s="353">
        <v>74.525999999999996</v>
      </c>
      <c r="Z22" s="354">
        <f t="shared" si="20"/>
        <v>6.9602071083284143</v>
      </c>
      <c r="AA22" s="398">
        <v>5.9191532493319103</v>
      </c>
      <c r="AC22" s="776"/>
      <c r="AD22" s="764"/>
      <c r="AE22" s="392" t="s">
        <v>271</v>
      </c>
      <c r="AF22" s="353">
        <v>21.497</v>
      </c>
      <c r="AG22" s="354">
        <f t="shared" si="21"/>
        <v>8.0768421527224632</v>
      </c>
      <c r="AH22" s="394">
        <v>11.7133908180513</v>
      </c>
      <c r="AI22" s="353">
        <v>12.335000000000001</v>
      </c>
      <c r="AJ22" s="354">
        <f t="shared" si="22"/>
        <v>7.5582570971635858</v>
      </c>
      <c r="AK22" s="394">
        <v>12.8103934153635</v>
      </c>
      <c r="AL22" s="353">
        <v>19.550999999999998</v>
      </c>
      <c r="AM22" s="354">
        <f t="shared" si="23"/>
        <v>10.101109256896043</v>
      </c>
      <c r="AN22" s="394">
        <v>10.8083357439418</v>
      </c>
      <c r="AO22" s="353">
        <v>2.7530000000000001</v>
      </c>
      <c r="AP22" s="354">
        <f t="shared" si="24"/>
        <v>8.0868313603383957</v>
      </c>
      <c r="AQ22" s="394">
        <v>28.566334489122202</v>
      </c>
      <c r="AR22" s="353">
        <v>2.004</v>
      </c>
      <c r="AS22" s="354">
        <f t="shared" si="25"/>
        <v>9.5647193585337913</v>
      </c>
      <c r="AT22" s="394">
        <v>29.544297815165901</v>
      </c>
      <c r="AU22" s="760"/>
      <c r="AV22" s="761"/>
      <c r="AW22" s="762"/>
      <c r="AX22" s="353">
        <v>0.77600000000000002</v>
      </c>
      <c r="AY22" s="354">
        <f t="shared" si="26"/>
        <v>21.93329564725834</v>
      </c>
      <c r="AZ22" s="394">
        <v>42.608374931199897</v>
      </c>
      <c r="BA22" s="353">
        <v>58.914999999999999</v>
      </c>
      <c r="BB22" s="354">
        <f t="shared" si="27"/>
        <v>8.3484838393814904</v>
      </c>
      <c r="BC22" s="398">
        <v>6.9948436636124898</v>
      </c>
    </row>
    <row r="23" spans="1:55" ht="18" customHeight="1">
      <c r="A23" s="776"/>
      <c r="B23" s="764"/>
      <c r="C23" s="392" t="s">
        <v>272</v>
      </c>
      <c r="D23" s="353">
        <v>181.62700000000001</v>
      </c>
      <c r="E23" s="354">
        <f t="shared" si="14"/>
        <v>41.232289890737057</v>
      </c>
      <c r="F23" s="394">
        <v>4.5073746096408902</v>
      </c>
      <c r="G23" s="353">
        <v>77.542000000000002</v>
      </c>
      <c r="H23" s="354">
        <f t="shared" si="15"/>
        <v>35.425423047403235</v>
      </c>
      <c r="I23" s="394">
        <v>6.62308658488302</v>
      </c>
      <c r="J23" s="353">
        <v>94.988</v>
      </c>
      <c r="K23" s="354">
        <f t="shared" si="16"/>
        <v>33.552215609049647</v>
      </c>
      <c r="L23" s="394">
        <v>6.0120081458108601</v>
      </c>
      <c r="M23" s="353">
        <v>2.2450000000000001</v>
      </c>
      <c r="N23" s="354">
        <f t="shared" si="17"/>
        <v>4.2260414509722724</v>
      </c>
      <c r="O23" s="394">
        <v>26.394092098116001</v>
      </c>
      <c r="P23" s="353">
        <v>8.3810000000000002</v>
      </c>
      <c r="Q23" s="354">
        <f t="shared" si="18"/>
        <v>22.84896401308615</v>
      </c>
      <c r="R23" s="394">
        <v>15.8904410659308</v>
      </c>
      <c r="S23" s="353">
        <v>2.7349999999999999</v>
      </c>
      <c r="T23" s="354">
        <f>S23/S$26*100</f>
        <v>8.6441213653603022</v>
      </c>
      <c r="U23" s="394">
        <v>21.976921896712099</v>
      </c>
      <c r="V23" s="353">
        <v>3.2530000000000001</v>
      </c>
      <c r="W23" s="354">
        <f t="shared" si="19"/>
        <v>47.760974893554547</v>
      </c>
      <c r="X23" s="394">
        <v>27.083367979816</v>
      </c>
      <c r="Y23" s="359">
        <v>370.77</v>
      </c>
      <c r="Z23" s="354">
        <f t="shared" si="20"/>
        <v>34.627324551900365</v>
      </c>
      <c r="AA23" s="398">
        <v>3.3849703901164601</v>
      </c>
      <c r="AC23" s="776"/>
      <c r="AD23" s="764"/>
      <c r="AE23" s="392" t="s">
        <v>272</v>
      </c>
      <c r="AF23" s="353">
        <v>116.09399999999999</v>
      </c>
      <c r="AG23" s="354">
        <f t="shared" si="21"/>
        <v>43.618779963630352</v>
      </c>
      <c r="AH23" s="394">
        <v>5.6924646152246403</v>
      </c>
      <c r="AI23" s="353">
        <v>61.323</v>
      </c>
      <c r="AJ23" s="354">
        <f t="shared" si="22"/>
        <v>37.575597889692943</v>
      </c>
      <c r="AK23" s="394">
        <v>7.5455287217479201</v>
      </c>
      <c r="AL23" s="353">
        <v>74.004999999999995</v>
      </c>
      <c r="AM23" s="354">
        <f t="shared" si="23"/>
        <v>38.235005399037988</v>
      </c>
      <c r="AN23" s="394">
        <v>6.9195589568405902</v>
      </c>
      <c r="AO23" s="353">
        <v>1.7769999999999999</v>
      </c>
      <c r="AP23" s="354">
        <f t="shared" si="24"/>
        <v>5.219868989219516</v>
      </c>
      <c r="AQ23" s="394">
        <v>29.034681842650699</v>
      </c>
      <c r="AR23" s="353">
        <v>5.2910000000000004</v>
      </c>
      <c r="AS23" s="354">
        <f t="shared" si="25"/>
        <v>25.252959144711724</v>
      </c>
      <c r="AT23" s="394">
        <v>21.586823413874701</v>
      </c>
      <c r="AU23" s="353">
        <v>2.052</v>
      </c>
      <c r="AV23" s="354">
        <f>AU23/AU$26*100</f>
        <v>8.4590650507049219</v>
      </c>
      <c r="AW23" s="394">
        <v>27.085550533014299</v>
      </c>
      <c r="AX23" s="353">
        <v>1.538</v>
      </c>
      <c r="AY23" s="354">
        <f t="shared" si="26"/>
        <v>43.470887507066145</v>
      </c>
      <c r="AZ23" s="394">
        <v>42.342818221294401</v>
      </c>
      <c r="BA23" s="359">
        <v>262.08</v>
      </c>
      <c r="BB23" s="354">
        <f t="shared" si="27"/>
        <v>37.137751754648242</v>
      </c>
      <c r="BC23" s="398">
        <v>4.1178337798186897</v>
      </c>
    </row>
    <row r="24" spans="1:55" ht="18" customHeight="1">
      <c r="A24" s="776"/>
      <c r="B24" s="764"/>
      <c r="C24" s="392" t="s">
        <v>273</v>
      </c>
      <c r="D24" s="353">
        <v>50.353999999999999</v>
      </c>
      <c r="E24" s="354">
        <f t="shared" si="14"/>
        <v>11.431178872954867</v>
      </c>
      <c r="F24" s="394">
        <v>6.5950506758220202</v>
      </c>
      <c r="G24" s="353">
        <v>19.091999999999999</v>
      </c>
      <c r="H24" s="354">
        <f t="shared" si="15"/>
        <v>8.7222689229194827</v>
      </c>
      <c r="I24" s="394">
        <v>10.212355099481</v>
      </c>
      <c r="J24" s="353">
        <v>31.236999999999998</v>
      </c>
      <c r="K24" s="354">
        <f t="shared" si="16"/>
        <v>11.03371540594479</v>
      </c>
      <c r="L24" s="394">
        <v>8.5868002637293905</v>
      </c>
      <c r="M24" s="353">
        <v>2.0299999999999998</v>
      </c>
      <c r="N24" s="354">
        <f t="shared" si="17"/>
        <v>3.8213203320595599</v>
      </c>
      <c r="O24" s="394">
        <v>26.1278599358739</v>
      </c>
      <c r="P24" s="353">
        <v>4.7880000000000003</v>
      </c>
      <c r="Q24" s="354">
        <f t="shared" si="18"/>
        <v>13.053435114503817</v>
      </c>
      <c r="R24" s="394">
        <v>19.2665298569746</v>
      </c>
      <c r="S24" s="353">
        <v>4.5570000000000004</v>
      </c>
      <c r="T24" s="354">
        <f>S24/S$26*100</f>
        <v>14.402654867256636</v>
      </c>
      <c r="U24" s="394">
        <v>19.0030096393956</v>
      </c>
      <c r="V24" s="353">
        <v>0.45800000000000002</v>
      </c>
      <c r="W24" s="354">
        <f t="shared" si="19"/>
        <v>6.7244163852591399</v>
      </c>
      <c r="X24" s="394">
        <v>57.763389885968799</v>
      </c>
      <c r="Y24" s="353">
        <v>112.515</v>
      </c>
      <c r="Z24" s="354">
        <f t="shared" si="20"/>
        <v>10.508113984295033</v>
      </c>
      <c r="AA24" s="398">
        <v>4.6180420446093002</v>
      </c>
      <c r="AC24" s="776"/>
      <c r="AD24" s="764"/>
      <c r="AE24" s="392" t="s">
        <v>273</v>
      </c>
      <c r="AF24" s="353">
        <v>31.88</v>
      </c>
      <c r="AG24" s="354">
        <f t="shared" si="21"/>
        <v>11.977937750792767</v>
      </c>
      <c r="AH24" s="394">
        <v>8.1413424598803807</v>
      </c>
      <c r="AI24" s="353">
        <v>12.971</v>
      </c>
      <c r="AJ24" s="354">
        <f t="shared" si="22"/>
        <v>7.9479653674348487</v>
      </c>
      <c r="AK24" s="394">
        <v>11.9449666063355</v>
      </c>
      <c r="AL24" s="353">
        <v>21.437000000000001</v>
      </c>
      <c r="AM24" s="354">
        <f t="shared" si="23"/>
        <v>11.075519366788425</v>
      </c>
      <c r="AN24" s="394">
        <v>10.1621927609058</v>
      </c>
      <c r="AO24" s="353">
        <v>1.718</v>
      </c>
      <c r="AP24" s="354">
        <f t="shared" si="24"/>
        <v>5.0465587639162237</v>
      </c>
      <c r="AQ24" s="394">
        <v>28.082668617667402</v>
      </c>
      <c r="AR24" s="353">
        <v>1.8129999999999999</v>
      </c>
      <c r="AS24" s="354">
        <f t="shared" si="25"/>
        <v>8.6531118747613593</v>
      </c>
      <c r="AT24" s="394">
        <v>28.962060397088202</v>
      </c>
      <c r="AU24" s="353">
        <v>3.972</v>
      </c>
      <c r="AV24" s="354">
        <f>AU24/AU$26*100</f>
        <v>16.373979718031165</v>
      </c>
      <c r="AW24" s="394">
        <v>20.501628506988698</v>
      </c>
      <c r="AX24" s="353">
        <v>0.14599999999999999</v>
      </c>
      <c r="AY24" s="354">
        <f t="shared" si="26"/>
        <v>4.1266252119841713</v>
      </c>
      <c r="AZ24" s="394"/>
      <c r="BA24" s="353">
        <v>73.936999999999998</v>
      </c>
      <c r="BB24" s="354">
        <f t="shared" si="27"/>
        <v>10.477159460788412</v>
      </c>
      <c r="BC24" s="398">
        <v>5.5214900119168497</v>
      </c>
    </row>
    <row r="25" spans="1:55" ht="18" customHeight="1">
      <c r="A25" s="776"/>
      <c r="B25" s="765"/>
      <c r="C25" s="392" t="s">
        <v>274</v>
      </c>
      <c r="D25" s="353">
        <v>132.13200000000001</v>
      </c>
      <c r="E25" s="354">
        <f t="shared" si="14"/>
        <v>29.996118021235109</v>
      </c>
      <c r="F25" s="394">
        <v>5.9294685798222897</v>
      </c>
      <c r="G25" s="353">
        <v>55.058999999999997</v>
      </c>
      <c r="H25" s="354">
        <f t="shared" si="15"/>
        <v>25.153960016081285</v>
      </c>
      <c r="I25" s="394">
        <v>6.8376003896431898</v>
      </c>
      <c r="J25" s="353">
        <v>91.65</v>
      </c>
      <c r="K25" s="354">
        <f t="shared" si="16"/>
        <v>32.373147772028041</v>
      </c>
      <c r="L25" s="394">
        <v>6.25216112256728</v>
      </c>
      <c r="M25" s="353">
        <v>33.228000000000002</v>
      </c>
      <c r="N25" s="354">
        <f t="shared" si="17"/>
        <v>62.549178322007428</v>
      </c>
      <c r="O25" s="394">
        <v>9.06481879568239</v>
      </c>
      <c r="P25" s="353">
        <v>13.260999999999999</v>
      </c>
      <c r="Q25" s="354">
        <f t="shared" si="18"/>
        <v>36.153217011995636</v>
      </c>
      <c r="R25" s="394">
        <v>13.2225818875659</v>
      </c>
      <c r="S25" s="353">
        <v>17.885000000000002</v>
      </c>
      <c r="T25" s="354">
        <f>S25/S$26*100</f>
        <v>56.526548672566378</v>
      </c>
      <c r="U25" s="394">
        <v>10.7362630308484</v>
      </c>
      <c r="V25" s="353">
        <v>1.202</v>
      </c>
      <c r="W25" s="354">
        <f t="shared" si="19"/>
        <v>17.647922478343855</v>
      </c>
      <c r="X25" s="394">
        <v>35.525801470773999</v>
      </c>
      <c r="Y25" s="353">
        <v>344.41800000000001</v>
      </c>
      <c r="Z25" s="354">
        <f t="shared" si="20"/>
        <v>32.166232077882299</v>
      </c>
      <c r="AA25" s="398">
        <v>3.7669220677661599</v>
      </c>
      <c r="AC25" s="776"/>
      <c r="AD25" s="765"/>
      <c r="AE25" s="392" t="s">
        <v>274</v>
      </c>
      <c r="AF25" s="353">
        <v>56.45</v>
      </c>
      <c r="AG25" s="354">
        <f t="shared" si="21"/>
        <v>21.209365935766993</v>
      </c>
      <c r="AH25" s="394">
        <v>7.0561547461074197</v>
      </c>
      <c r="AI25" s="353">
        <v>27.324000000000002</v>
      </c>
      <c r="AJ25" s="354">
        <f t="shared" si="22"/>
        <v>16.742749649201283</v>
      </c>
      <c r="AK25" s="394">
        <v>9.7428403588807999</v>
      </c>
      <c r="AL25" s="353">
        <v>43.747</v>
      </c>
      <c r="AM25" s="354">
        <f t="shared" si="23"/>
        <v>22.602077983808051</v>
      </c>
      <c r="AN25" s="394">
        <v>7.7484015302624103</v>
      </c>
      <c r="AO25" s="353">
        <v>17.265000000000001</v>
      </c>
      <c r="AP25" s="354">
        <f t="shared" si="24"/>
        <v>50.715271862056809</v>
      </c>
      <c r="AQ25" s="394">
        <v>12.2858449737915</v>
      </c>
      <c r="AR25" s="353">
        <v>4.8440000000000003</v>
      </c>
      <c r="AS25" s="354">
        <f t="shared" si="25"/>
        <v>23.119511263841162</v>
      </c>
      <c r="AT25" s="394">
        <v>18.4841357920923</v>
      </c>
      <c r="AU25" s="353">
        <v>12.263</v>
      </c>
      <c r="AV25" s="354">
        <f>AU25/AU$26*100</f>
        <v>50.552395086157141</v>
      </c>
      <c r="AW25" s="394">
        <v>12.160954905200001</v>
      </c>
      <c r="AX25" s="353">
        <v>0.26700000000000002</v>
      </c>
      <c r="AY25" s="354">
        <f t="shared" si="26"/>
        <v>7.5466365178066708</v>
      </c>
      <c r="AZ25" s="394">
        <v>71.694381531786107</v>
      </c>
      <c r="BA25" s="353">
        <v>162.16</v>
      </c>
      <c r="BB25" s="354">
        <f t="shared" si="27"/>
        <v>22.978700490437113</v>
      </c>
      <c r="BC25" s="398">
        <v>4.5814930849836104</v>
      </c>
    </row>
    <row r="26" spans="1:55" ht="27.75" customHeight="1">
      <c r="A26" s="777"/>
      <c r="B26" s="403"/>
      <c r="C26" s="404" t="s">
        <v>40</v>
      </c>
      <c r="D26" s="324">
        <v>440.49700000000001</v>
      </c>
      <c r="E26" s="325">
        <f>SUM(E19:E25)</f>
        <v>100</v>
      </c>
      <c r="F26" s="338">
        <v>3.6410814666996498</v>
      </c>
      <c r="G26" s="324">
        <v>218.88800000000001</v>
      </c>
      <c r="H26" s="325">
        <f>SUM(H19:H25)</f>
        <v>99.999543145352874</v>
      </c>
      <c r="I26" s="338">
        <v>4.5226049001081403</v>
      </c>
      <c r="J26" s="324">
        <v>283.10500000000002</v>
      </c>
      <c r="K26" s="325">
        <f>SUM(K19:K25)</f>
        <v>99.999646774165058</v>
      </c>
      <c r="L26" s="338">
        <v>3.8987604396217099</v>
      </c>
      <c r="M26" s="324">
        <v>53.122999999999998</v>
      </c>
      <c r="N26" s="325">
        <f>SUM(N19:N25)</f>
        <v>100.00000000000001</v>
      </c>
      <c r="O26" s="338">
        <v>7.3241333497509</v>
      </c>
      <c r="P26" s="324">
        <v>36.68</v>
      </c>
      <c r="Q26" s="325">
        <f>SUM(Q19:Q25)</f>
        <v>100.00272628135224</v>
      </c>
      <c r="R26" s="338">
        <v>8.8539684799235907</v>
      </c>
      <c r="S26" s="324">
        <v>31.64</v>
      </c>
      <c r="T26" s="325">
        <f>SUM(T19:T25)</f>
        <v>100</v>
      </c>
      <c r="U26" s="338">
        <v>8.42649019878119</v>
      </c>
      <c r="V26" s="324">
        <v>6.8109999999999999</v>
      </c>
      <c r="W26" s="325">
        <f>SUM(W19:W25)</f>
        <v>100.00000000000001</v>
      </c>
      <c r="X26" s="338">
        <v>18.938532638438598</v>
      </c>
      <c r="Y26" s="290">
        <v>1070.7439999999999</v>
      </c>
      <c r="Z26" s="325">
        <f>SUM(Z19:Z25)</f>
        <v>100.00000000000001</v>
      </c>
      <c r="AA26" s="340">
        <v>2.5424656174065698</v>
      </c>
      <c r="AC26" s="777"/>
      <c r="AD26" s="403"/>
      <c r="AE26" s="404" t="s">
        <v>40</v>
      </c>
      <c r="AF26" s="324">
        <v>266.15600000000001</v>
      </c>
      <c r="AG26" s="325">
        <f>SUM(AG19:AG25)</f>
        <v>100.00037571950284</v>
      </c>
      <c r="AH26" s="338">
        <v>4.4859011009185004</v>
      </c>
      <c r="AI26" s="324">
        <v>163.19900000000001</v>
      </c>
      <c r="AJ26" s="325">
        <f>SUM(AJ19:AJ25)</f>
        <v>100.00061274885262</v>
      </c>
      <c r="AK26" s="338">
        <v>5.2940635071289703</v>
      </c>
      <c r="AL26" s="324">
        <v>193.553</v>
      </c>
      <c r="AM26" s="325">
        <f>SUM(AM19:AM25)</f>
        <v>100.00051665435308</v>
      </c>
      <c r="AN26" s="338">
        <v>4.8203562119923502</v>
      </c>
      <c r="AO26" s="324">
        <v>34.042999999999999</v>
      </c>
      <c r="AP26" s="325">
        <f>SUM(AP19:AP25)</f>
        <v>100</v>
      </c>
      <c r="AQ26" s="338">
        <v>8.6057046375025106</v>
      </c>
      <c r="AR26" s="324">
        <v>20.952000000000002</v>
      </c>
      <c r="AS26" s="325">
        <f>SUM(AS19:AS25)</f>
        <v>99.995227185948849</v>
      </c>
      <c r="AT26" s="338">
        <v>11.626135125783801</v>
      </c>
      <c r="AU26" s="324">
        <v>24.257999999999999</v>
      </c>
      <c r="AV26" s="325">
        <f>SUM(AV19:AV25)</f>
        <v>100</v>
      </c>
      <c r="AW26" s="338">
        <v>9.5880521377385204</v>
      </c>
      <c r="AX26" s="324">
        <v>3.5379999999999998</v>
      </c>
      <c r="AY26" s="325">
        <f>SUM(AY19:AY25)</f>
        <v>99.971735443753545</v>
      </c>
      <c r="AZ26" s="338">
        <v>26.439543738463598</v>
      </c>
      <c r="BA26" s="290">
        <v>705.697</v>
      </c>
      <c r="BB26" s="325">
        <f>SUM(BB19:BB25)</f>
        <v>100</v>
      </c>
      <c r="BC26" s="340">
        <v>3.2119924034170602</v>
      </c>
    </row>
    <row r="27" spans="1:55" ht="17.25" customHeight="1">
      <c r="C27" s="360"/>
      <c r="AE27" s="360"/>
    </row>
    <row r="28" spans="1:55" ht="16.5" customHeight="1">
      <c r="A28" s="778" t="s">
        <v>275</v>
      </c>
      <c r="B28" s="779"/>
      <c r="C28" s="779"/>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780"/>
      <c r="AC28" s="778" t="s">
        <v>275</v>
      </c>
      <c r="AD28" s="779"/>
      <c r="AE28" s="779"/>
      <c r="AF28" s="779"/>
      <c r="AG28" s="779"/>
      <c r="AH28" s="779"/>
      <c r="AI28" s="779"/>
      <c r="AJ28" s="779"/>
      <c r="AK28" s="779"/>
      <c r="AL28" s="779"/>
      <c r="AM28" s="779"/>
      <c r="AN28" s="779"/>
      <c r="AO28" s="779"/>
      <c r="AP28" s="779"/>
      <c r="AQ28" s="779"/>
      <c r="AR28" s="779"/>
      <c r="AS28" s="779"/>
      <c r="AT28" s="779"/>
      <c r="AU28" s="779"/>
      <c r="AV28" s="779"/>
      <c r="AW28" s="779"/>
      <c r="AX28" s="779"/>
      <c r="AY28" s="779"/>
      <c r="AZ28" s="779"/>
      <c r="BA28" s="779"/>
      <c r="BB28" s="779"/>
      <c r="BC28" s="780"/>
    </row>
    <row r="29" spans="1:55" ht="15.75" customHeight="1">
      <c r="A29" s="766" t="s">
        <v>267</v>
      </c>
      <c r="B29" s="767"/>
      <c r="C29" s="768"/>
      <c r="D29" s="755" t="s">
        <v>205</v>
      </c>
      <c r="E29" s="756"/>
      <c r="F29" s="756"/>
      <c r="G29" s="756"/>
      <c r="H29" s="756"/>
      <c r="I29" s="756"/>
      <c r="J29" s="756"/>
      <c r="K29" s="756"/>
      <c r="L29" s="756"/>
      <c r="M29" s="756"/>
      <c r="N29" s="756"/>
      <c r="O29" s="756"/>
      <c r="P29" s="756"/>
      <c r="Q29" s="756"/>
      <c r="R29" s="756"/>
      <c r="S29" s="756"/>
      <c r="T29" s="756"/>
      <c r="U29" s="756"/>
      <c r="V29" s="756"/>
      <c r="W29" s="756"/>
      <c r="X29" s="756"/>
      <c r="Y29" s="756"/>
      <c r="Z29" s="756"/>
      <c r="AA29" s="757"/>
      <c r="AC29" s="766" t="s">
        <v>267</v>
      </c>
      <c r="AD29" s="767"/>
      <c r="AE29" s="768"/>
      <c r="AF29" s="755" t="s">
        <v>205</v>
      </c>
      <c r="AG29" s="756"/>
      <c r="AH29" s="756"/>
      <c r="AI29" s="756"/>
      <c r="AJ29" s="756"/>
      <c r="AK29" s="756"/>
      <c r="AL29" s="756"/>
      <c r="AM29" s="756"/>
      <c r="AN29" s="756"/>
      <c r="AO29" s="756"/>
      <c r="AP29" s="756"/>
      <c r="AQ29" s="756"/>
      <c r="AR29" s="756"/>
      <c r="AS29" s="756"/>
      <c r="AT29" s="756"/>
      <c r="AU29" s="756"/>
      <c r="AV29" s="756"/>
      <c r="AW29" s="756"/>
      <c r="AX29" s="756"/>
      <c r="AY29" s="756"/>
      <c r="AZ29" s="756"/>
      <c r="BA29" s="756"/>
      <c r="BB29" s="756"/>
      <c r="BC29" s="757"/>
    </row>
    <row r="30" spans="1:55" ht="15.75" customHeight="1">
      <c r="A30" s="769"/>
      <c r="B30" s="770"/>
      <c r="C30" s="771"/>
      <c r="D30" s="743" t="s">
        <v>84</v>
      </c>
      <c r="E30" s="744"/>
      <c r="F30" s="745"/>
      <c r="G30" s="743" t="s">
        <v>85</v>
      </c>
      <c r="H30" s="744"/>
      <c r="I30" s="745"/>
      <c r="J30" s="743" t="s">
        <v>86</v>
      </c>
      <c r="K30" s="744"/>
      <c r="L30" s="745"/>
      <c r="M30" s="743" t="s">
        <v>87</v>
      </c>
      <c r="N30" s="744"/>
      <c r="O30" s="745"/>
      <c r="P30" s="743" t="s">
        <v>88</v>
      </c>
      <c r="Q30" s="744"/>
      <c r="R30" s="745"/>
      <c r="S30" s="743" t="s">
        <v>89</v>
      </c>
      <c r="T30" s="744"/>
      <c r="U30" s="745"/>
      <c r="V30" s="743" t="s">
        <v>90</v>
      </c>
      <c r="W30" s="744"/>
      <c r="X30" s="745"/>
      <c r="Y30" s="743" t="s">
        <v>40</v>
      </c>
      <c r="Z30" s="744"/>
      <c r="AA30" s="748"/>
      <c r="AC30" s="769"/>
      <c r="AD30" s="770"/>
      <c r="AE30" s="771"/>
      <c r="AF30" s="743" t="s">
        <v>84</v>
      </c>
      <c r="AG30" s="744"/>
      <c r="AH30" s="745"/>
      <c r="AI30" s="743" t="s">
        <v>85</v>
      </c>
      <c r="AJ30" s="744"/>
      <c r="AK30" s="745"/>
      <c r="AL30" s="743" t="s">
        <v>86</v>
      </c>
      <c r="AM30" s="744"/>
      <c r="AN30" s="745"/>
      <c r="AO30" s="743" t="s">
        <v>87</v>
      </c>
      <c r="AP30" s="744"/>
      <c r="AQ30" s="745"/>
      <c r="AR30" s="743" t="s">
        <v>88</v>
      </c>
      <c r="AS30" s="744"/>
      <c r="AT30" s="745"/>
      <c r="AU30" s="743" t="s">
        <v>89</v>
      </c>
      <c r="AV30" s="744"/>
      <c r="AW30" s="745"/>
      <c r="AX30" s="743" t="s">
        <v>90</v>
      </c>
      <c r="AY30" s="744"/>
      <c r="AZ30" s="745"/>
      <c r="BA30" s="743" t="s">
        <v>40</v>
      </c>
      <c r="BB30" s="744"/>
      <c r="BC30" s="748"/>
    </row>
    <row r="31" spans="1:55" ht="34.5" customHeight="1">
      <c r="A31" s="772"/>
      <c r="B31" s="773"/>
      <c r="C31" s="774"/>
      <c r="D31" s="314" t="s">
        <v>206</v>
      </c>
      <c r="E31" s="15" t="s">
        <v>24</v>
      </c>
      <c r="F31" s="372" t="s">
        <v>260</v>
      </c>
      <c r="G31" s="314" t="s">
        <v>206</v>
      </c>
      <c r="H31" s="15" t="s">
        <v>24</v>
      </c>
      <c r="I31" s="372" t="s">
        <v>260</v>
      </c>
      <c r="J31" s="314" t="s">
        <v>206</v>
      </c>
      <c r="K31" s="15" t="s">
        <v>24</v>
      </c>
      <c r="L31" s="372" t="s">
        <v>260</v>
      </c>
      <c r="M31" s="314" t="s">
        <v>206</v>
      </c>
      <c r="N31" s="15" t="s">
        <v>24</v>
      </c>
      <c r="O31" s="372" t="s">
        <v>260</v>
      </c>
      <c r="P31" s="314" t="s">
        <v>206</v>
      </c>
      <c r="Q31" s="15" t="s">
        <v>24</v>
      </c>
      <c r="R31" s="372" t="s">
        <v>260</v>
      </c>
      <c r="S31" s="314" t="s">
        <v>206</v>
      </c>
      <c r="T31" s="15" t="s">
        <v>24</v>
      </c>
      <c r="U31" s="372" t="s">
        <v>260</v>
      </c>
      <c r="V31" s="314" t="s">
        <v>206</v>
      </c>
      <c r="W31" s="15" t="s">
        <v>24</v>
      </c>
      <c r="X31" s="372" t="s">
        <v>260</v>
      </c>
      <c r="Y31" s="314" t="s">
        <v>206</v>
      </c>
      <c r="Z31" s="15" t="s">
        <v>24</v>
      </c>
      <c r="AA31" s="373" t="s">
        <v>260</v>
      </c>
      <c r="AC31" s="772"/>
      <c r="AD31" s="773"/>
      <c r="AE31" s="774"/>
      <c r="AF31" s="314" t="s">
        <v>206</v>
      </c>
      <c r="AG31" s="15" t="s">
        <v>24</v>
      </c>
      <c r="AH31" s="372" t="s">
        <v>260</v>
      </c>
      <c r="AI31" s="314" t="s">
        <v>206</v>
      </c>
      <c r="AJ31" s="15" t="s">
        <v>24</v>
      </c>
      <c r="AK31" s="372" t="s">
        <v>260</v>
      </c>
      <c r="AL31" s="314" t="s">
        <v>206</v>
      </c>
      <c r="AM31" s="15" t="s">
        <v>24</v>
      </c>
      <c r="AN31" s="372" t="s">
        <v>260</v>
      </c>
      <c r="AO31" s="314" t="s">
        <v>206</v>
      </c>
      <c r="AP31" s="15" t="s">
        <v>24</v>
      </c>
      <c r="AQ31" s="372" t="s">
        <v>260</v>
      </c>
      <c r="AR31" s="314" t="s">
        <v>206</v>
      </c>
      <c r="AS31" s="15" t="s">
        <v>24</v>
      </c>
      <c r="AT31" s="372" t="s">
        <v>260</v>
      </c>
      <c r="AU31" s="314" t="s">
        <v>206</v>
      </c>
      <c r="AV31" s="15" t="s">
        <v>24</v>
      </c>
      <c r="AW31" s="372" t="s">
        <v>260</v>
      </c>
      <c r="AX31" s="314" t="s">
        <v>206</v>
      </c>
      <c r="AY31" s="15" t="s">
        <v>24</v>
      </c>
      <c r="AZ31" s="372" t="s">
        <v>260</v>
      </c>
      <c r="BA31" s="314" t="s">
        <v>206</v>
      </c>
      <c r="BB31" s="15" t="s">
        <v>24</v>
      </c>
      <c r="BC31" s="373" t="s">
        <v>260</v>
      </c>
    </row>
    <row r="32" spans="1:55" ht="18" customHeight="1">
      <c r="A32" s="775" t="s">
        <v>341</v>
      </c>
      <c r="B32" s="399"/>
      <c r="C32" s="400" t="s">
        <v>268</v>
      </c>
      <c r="D32" s="350">
        <v>9.1649999999999991</v>
      </c>
      <c r="E32" s="351">
        <f>D32/D$39*100</f>
        <v>3.5821490549223767</v>
      </c>
      <c r="F32" s="393">
        <v>13.105283226182801</v>
      </c>
      <c r="G32" s="350">
        <v>10.487</v>
      </c>
      <c r="H32" s="351">
        <f>G32/G$39*100</f>
        <v>5.0885782356166507</v>
      </c>
      <c r="I32" s="393">
        <v>12.4606606885097</v>
      </c>
      <c r="J32" s="350">
        <v>23.966999999999999</v>
      </c>
      <c r="K32" s="351">
        <f>J32/J$39*100</f>
        <v>5.7938326757948477</v>
      </c>
      <c r="L32" s="393">
        <v>9.1150020132871408</v>
      </c>
      <c r="M32" s="350">
        <v>2.5110000000000001</v>
      </c>
      <c r="N32" s="351">
        <f>M32/M$39*100</f>
        <v>2.5244299674267103</v>
      </c>
      <c r="O32" s="393">
        <v>25.622357627166298</v>
      </c>
      <c r="P32" s="350">
        <v>3.4460000000000002</v>
      </c>
      <c r="Q32" s="351">
        <f>P32/P$39*100</f>
        <v>5.6548351630318852</v>
      </c>
      <c r="R32" s="393">
        <v>24.132038192866101</v>
      </c>
      <c r="S32" s="350">
        <v>7.3019999999999996</v>
      </c>
      <c r="T32" s="351">
        <f>S32/S$13*100</f>
        <v>3.1778499247099372</v>
      </c>
      <c r="U32" s="393">
        <v>14.7978059294904</v>
      </c>
      <c r="V32" s="350">
        <v>0.77900000000000003</v>
      </c>
      <c r="W32" s="351">
        <f>V32/V$39*100</f>
        <v>2.660246559437216</v>
      </c>
      <c r="X32" s="393">
        <v>44.7058229734359</v>
      </c>
      <c r="Y32" s="350">
        <v>57.656999999999996</v>
      </c>
      <c r="Z32" s="351">
        <f>Y32/Y$39*100</f>
        <v>4.5635186036774407</v>
      </c>
      <c r="AA32" s="397">
        <v>5.9767222860868898</v>
      </c>
      <c r="AC32" s="775" t="s">
        <v>341</v>
      </c>
      <c r="AD32" s="399"/>
      <c r="AE32" s="400" t="s">
        <v>268</v>
      </c>
      <c r="AF32" s="350">
        <v>9.1649999999999991</v>
      </c>
      <c r="AG32" s="351">
        <f>AF32/AF$39*100</f>
        <v>3.8979266347687398</v>
      </c>
      <c r="AH32" s="393">
        <v>13.105283226182801</v>
      </c>
      <c r="AI32" s="350">
        <v>10.175000000000001</v>
      </c>
      <c r="AJ32" s="351">
        <f>AI32/AI$39*100</f>
        <v>5.1742199259590747</v>
      </c>
      <c r="AK32" s="393">
        <v>12.6267171380926</v>
      </c>
      <c r="AL32" s="350">
        <v>23.385999999999999</v>
      </c>
      <c r="AM32" s="351">
        <f>AL32/AL$39*100</f>
        <v>5.8717632614323128</v>
      </c>
      <c r="AN32" s="393">
        <v>9.2088280540994596</v>
      </c>
      <c r="AO32" s="350">
        <v>2.355</v>
      </c>
      <c r="AP32" s="351">
        <f>AO32/AO$39*100</f>
        <v>2.5265258392249841</v>
      </c>
      <c r="AQ32" s="393">
        <v>24.796476210226199</v>
      </c>
      <c r="AR32" s="350">
        <v>3.2210000000000001</v>
      </c>
      <c r="AS32" s="351">
        <f>AR32/AR$39*100</f>
        <v>5.7749887942626632</v>
      </c>
      <c r="AT32" s="393">
        <v>24.856830358669299</v>
      </c>
      <c r="AU32" s="350">
        <v>7.3019999999999996</v>
      </c>
      <c r="AV32" s="351">
        <f>AU32/AU$13*100</f>
        <v>3.349664207860839</v>
      </c>
      <c r="AW32" s="393">
        <v>14.7978059294904</v>
      </c>
      <c r="AX32" s="350">
        <v>0.77900000000000003</v>
      </c>
      <c r="AY32" s="351">
        <f>AX32/AX$39*100</f>
        <v>2.9849030577055715</v>
      </c>
      <c r="AZ32" s="393">
        <v>44.7058229734359</v>
      </c>
      <c r="BA32" s="350">
        <v>56.383000000000003</v>
      </c>
      <c r="BB32" s="351">
        <f>BA32/BA$39*100</f>
        <v>4.703012002969464</v>
      </c>
      <c r="BC32" s="397">
        <v>5.9535916689806996</v>
      </c>
    </row>
    <row r="33" spans="1:55" ht="18" customHeight="1">
      <c r="A33" s="776"/>
      <c r="B33" s="401"/>
      <c r="C33" s="402" t="s">
        <v>269</v>
      </c>
      <c r="D33" s="353">
        <v>9.9090000000000007</v>
      </c>
      <c r="E33" s="354">
        <f t="shared" ref="E33:E38" si="28">D33/D$39*100</f>
        <v>3.8729421696918531</v>
      </c>
      <c r="F33" s="394">
        <v>14.1021821075906</v>
      </c>
      <c r="G33" s="353">
        <v>28.207999999999998</v>
      </c>
      <c r="H33" s="354">
        <f t="shared" ref="H33:H38" si="29">G33/G$39*100</f>
        <v>13.687290442478734</v>
      </c>
      <c r="I33" s="394">
        <v>9.2290367434505196</v>
      </c>
      <c r="J33" s="353">
        <v>16.382999999999999</v>
      </c>
      <c r="K33" s="354">
        <f t="shared" ref="K33:K38" si="30">J33/J$39*100</f>
        <v>3.9604606637270825</v>
      </c>
      <c r="L33" s="394">
        <v>9.7251978818559106</v>
      </c>
      <c r="M33" s="353">
        <v>7.2350000000000003</v>
      </c>
      <c r="N33" s="354">
        <f t="shared" ref="N33:N38" si="31">M33/M$39*100</f>
        <v>7.2736960630554552</v>
      </c>
      <c r="O33" s="394">
        <v>15.462277003418301</v>
      </c>
      <c r="P33" s="353">
        <v>3.4780000000000002</v>
      </c>
      <c r="Q33" s="354">
        <f t="shared" ref="Q33:Q38" si="32">P33/P$39*100</f>
        <v>5.7073466909532486</v>
      </c>
      <c r="R33" s="394">
        <v>20.516641530257999</v>
      </c>
      <c r="S33" s="353">
        <v>5.6820000000000004</v>
      </c>
      <c r="T33" s="354">
        <f>S33/S$13*100</f>
        <v>2.4728215930158677</v>
      </c>
      <c r="U33" s="394">
        <v>17.4354829265563</v>
      </c>
      <c r="V33" s="353">
        <v>1.5569999999999999</v>
      </c>
      <c r="W33" s="354">
        <f t="shared" ref="W33:W38" si="33">V33/V$39*100</f>
        <v>5.3170781682204691</v>
      </c>
      <c r="X33" s="394">
        <v>31.791135927969599</v>
      </c>
      <c r="Y33" s="353">
        <v>72.453000000000003</v>
      </c>
      <c r="Z33" s="354">
        <f t="shared" ref="Z33:Z38" si="34">Y33/Y$39*100</f>
        <v>5.7346135489574834</v>
      </c>
      <c r="AA33" s="398">
        <v>5.6516983029149301</v>
      </c>
      <c r="AC33" s="776"/>
      <c r="AD33" s="401"/>
      <c r="AE33" s="402" t="s">
        <v>269</v>
      </c>
      <c r="AF33" s="353">
        <v>9.4420000000000002</v>
      </c>
      <c r="AG33" s="354">
        <f t="shared" ref="AG33:AG38" si="35">AF33/AF$39*100</f>
        <v>4.0157363104731525</v>
      </c>
      <c r="AH33" s="394">
        <v>14.334136219368601</v>
      </c>
      <c r="AI33" s="353">
        <v>28.207999999999998</v>
      </c>
      <c r="AJ33" s="354">
        <f t="shared" ref="AJ33:AJ38" si="36">AI33/AI$39*100</f>
        <v>14.344412351002806</v>
      </c>
      <c r="AK33" s="394">
        <v>9.2290367434505196</v>
      </c>
      <c r="AL33" s="353">
        <v>15.555</v>
      </c>
      <c r="AM33" s="354">
        <f t="shared" ref="AM33:AM38" si="37">AL33/AL$39*100</f>
        <v>3.9055536445557011</v>
      </c>
      <c r="AN33" s="394">
        <v>10.0673790344187</v>
      </c>
      <c r="AO33" s="353">
        <v>6.9240000000000004</v>
      </c>
      <c r="AP33" s="354">
        <f t="shared" ref="AP33:AP38" si="38">AO33/AO$39*100</f>
        <v>7.4283078177468331</v>
      </c>
      <c r="AQ33" s="394">
        <v>15.8465944105051</v>
      </c>
      <c r="AR33" s="353">
        <v>3.4780000000000002</v>
      </c>
      <c r="AS33" s="354">
        <f t="shared" ref="AS33:AS38" si="39">AR33/AR$39*100</f>
        <v>6.2357687135813542</v>
      </c>
      <c r="AT33" s="394">
        <v>20.516641530257999</v>
      </c>
      <c r="AU33" s="353">
        <v>5.5259999999999998</v>
      </c>
      <c r="AV33" s="354">
        <f>AU33/AU$13*100</f>
        <v>2.5349554112077506</v>
      </c>
      <c r="AW33" s="394">
        <v>17.7044449146163</v>
      </c>
      <c r="AX33" s="353">
        <v>1.5569999999999999</v>
      </c>
      <c r="AY33" s="354">
        <f t="shared" ref="AY33:AY38" si="40">AX33/AX$39*100</f>
        <v>5.965974404168902</v>
      </c>
      <c r="AZ33" s="394">
        <v>31.791135927969599</v>
      </c>
      <c r="BA33" s="353">
        <v>70.69</v>
      </c>
      <c r="BB33" s="354">
        <f t="shared" ref="BB33:BB38" si="41">BA33/BA$39*100</f>
        <v>5.8963857632604038</v>
      </c>
      <c r="BC33" s="398">
        <v>5.7206991214152403</v>
      </c>
    </row>
    <row r="34" spans="1:55" ht="18" customHeight="1">
      <c r="A34" s="776"/>
      <c r="B34" s="763" t="s">
        <v>407</v>
      </c>
      <c r="C34" s="392" t="s">
        <v>270</v>
      </c>
      <c r="D34" s="353">
        <v>14.246</v>
      </c>
      <c r="E34" s="354">
        <f t="shared" si="28"/>
        <v>5.568062786298329</v>
      </c>
      <c r="F34" s="394">
        <v>12.001980702319401</v>
      </c>
      <c r="G34" s="353">
        <v>22.667000000000002</v>
      </c>
      <c r="H34" s="354">
        <f t="shared" si="29"/>
        <v>10.998646215955244</v>
      </c>
      <c r="I34" s="394">
        <v>9.1517320313477004</v>
      </c>
      <c r="J34" s="353">
        <v>69.903999999999996</v>
      </c>
      <c r="K34" s="354">
        <f t="shared" si="30"/>
        <v>16.898739073257524</v>
      </c>
      <c r="L34" s="394">
        <v>5.6534485224552098</v>
      </c>
      <c r="M34" s="353">
        <v>32.57</v>
      </c>
      <c r="N34" s="354">
        <f t="shared" si="31"/>
        <v>32.744199139421717</v>
      </c>
      <c r="O34" s="394">
        <v>7.7404482614340404</v>
      </c>
      <c r="P34" s="353">
        <v>13.18</v>
      </c>
      <c r="Q34" s="354">
        <f t="shared" si="32"/>
        <v>21.62818556261179</v>
      </c>
      <c r="R34" s="394">
        <v>12.1962475214367</v>
      </c>
      <c r="S34" s="353">
        <v>59.488</v>
      </c>
      <c r="T34" s="354">
        <f>S34/S$13*100</f>
        <v>25.889336664084468</v>
      </c>
      <c r="U34" s="394">
        <v>6.0609139532978302</v>
      </c>
      <c r="V34" s="353">
        <v>2.9060000000000001</v>
      </c>
      <c r="W34" s="354">
        <f t="shared" si="33"/>
        <v>9.9238466004166241</v>
      </c>
      <c r="X34" s="394">
        <v>25.587023367963901</v>
      </c>
      <c r="Y34" s="353">
        <v>214.96100000000001</v>
      </c>
      <c r="Z34" s="354">
        <f t="shared" si="34"/>
        <v>17.01404031713593</v>
      </c>
      <c r="AA34" s="398">
        <v>3.4093011894052099</v>
      </c>
      <c r="AC34" s="776"/>
      <c r="AD34" s="763" t="s">
        <v>407</v>
      </c>
      <c r="AE34" s="392" t="s">
        <v>270</v>
      </c>
      <c r="AF34" s="353">
        <v>12.875</v>
      </c>
      <c r="AG34" s="354">
        <f t="shared" si="35"/>
        <v>5.4758107389686339</v>
      </c>
      <c r="AH34" s="394">
        <v>12.296870449591299</v>
      </c>
      <c r="AI34" s="353">
        <v>22.355</v>
      </c>
      <c r="AJ34" s="354">
        <f t="shared" si="36"/>
        <v>11.36802815182458</v>
      </c>
      <c r="AK34" s="394">
        <v>9.2176762437479098</v>
      </c>
      <c r="AL34" s="353">
        <v>68.188999999999993</v>
      </c>
      <c r="AM34" s="354">
        <f t="shared" si="37"/>
        <v>17.120912727007951</v>
      </c>
      <c r="AN34" s="394">
        <v>5.71765593187079</v>
      </c>
      <c r="AO34" s="353">
        <v>31.79</v>
      </c>
      <c r="AP34" s="354">
        <f t="shared" si="38"/>
        <v>34.105416742659131</v>
      </c>
      <c r="AQ34" s="394">
        <v>7.8270982146529402</v>
      </c>
      <c r="AR34" s="353">
        <v>13.023999999999999</v>
      </c>
      <c r="AS34" s="354">
        <f t="shared" si="39"/>
        <v>23.350963693411025</v>
      </c>
      <c r="AT34" s="394">
        <v>12.3455857095613</v>
      </c>
      <c r="AU34" s="353">
        <v>59.021000000000001</v>
      </c>
      <c r="AV34" s="354">
        <f>AU34/AU$13*100</f>
        <v>27.074846783368201</v>
      </c>
      <c r="AW34" s="394">
        <v>6.1111031744524</v>
      </c>
      <c r="AX34" s="353">
        <v>2.75</v>
      </c>
      <c r="AY34" s="354">
        <f t="shared" si="40"/>
        <v>10.537205916162158</v>
      </c>
      <c r="AZ34" s="394">
        <v>26.433222643078601</v>
      </c>
      <c r="BA34" s="353">
        <v>210.005</v>
      </c>
      <c r="BB34" s="354">
        <f t="shared" si="41"/>
        <v>17.516911758572657</v>
      </c>
      <c r="BC34" s="398">
        <v>3.4466454701707501</v>
      </c>
    </row>
    <row r="35" spans="1:55" ht="18" customHeight="1">
      <c r="A35" s="776"/>
      <c r="B35" s="764"/>
      <c r="C35" s="392" t="s">
        <v>271</v>
      </c>
      <c r="D35" s="353">
        <v>10.798999999999999</v>
      </c>
      <c r="E35" s="354">
        <f t="shared" si="28"/>
        <v>4.2207995247252317</v>
      </c>
      <c r="F35" s="394">
        <v>12.4155512735889</v>
      </c>
      <c r="G35" s="353">
        <v>14.465999999999999</v>
      </c>
      <c r="H35" s="354">
        <f t="shared" si="29"/>
        <v>7.0192974879784948</v>
      </c>
      <c r="I35" s="394">
        <v>10.992175872433499</v>
      </c>
      <c r="J35" s="353">
        <v>38.704999999999998</v>
      </c>
      <c r="K35" s="354">
        <f t="shared" si="30"/>
        <v>9.3566276011448899</v>
      </c>
      <c r="L35" s="394">
        <v>6.9429012761614803</v>
      </c>
      <c r="M35" s="353">
        <v>9.548</v>
      </c>
      <c r="N35" s="354">
        <f t="shared" si="31"/>
        <v>9.5990670366348976</v>
      </c>
      <c r="O35" s="394">
        <v>13.6525628889557</v>
      </c>
      <c r="P35" s="353">
        <v>6.5060000000000002</v>
      </c>
      <c r="Q35" s="354">
        <f t="shared" si="32"/>
        <v>10.676250020512317</v>
      </c>
      <c r="R35" s="394">
        <v>16.153006114491902</v>
      </c>
      <c r="S35" s="760"/>
      <c r="T35" s="761"/>
      <c r="U35" s="762"/>
      <c r="V35" s="353">
        <v>1.2150000000000001</v>
      </c>
      <c r="W35" s="354">
        <f t="shared" si="33"/>
        <v>4.1491650445651063</v>
      </c>
      <c r="X35" s="394">
        <v>35.013279599510398</v>
      </c>
      <c r="Y35" s="353">
        <v>81.239000000000004</v>
      </c>
      <c r="Z35" s="354">
        <f t="shared" si="34"/>
        <v>6.4300204284675173</v>
      </c>
      <c r="AA35" s="398">
        <v>4.9858966284070503</v>
      </c>
      <c r="AC35" s="776"/>
      <c r="AD35" s="764"/>
      <c r="AE35" s="392" t="s">
        <v>271</v>
      </c>
      <c r="AF35" s="353">
        <v>10.487</v>
      </c>
      <c r="AG35" s="354">
        <f t="shared" si="35"/>
        <v>4.4601807549175971</v>
      </c>
      <c r="AH35" s="394">
        <v>12.914075734717001</v>
      </c>
      <c r="AI35" s="353">
        <v>14.31</v>
      </c>
      <c r="AJ35" s="354">
        <f t="shared" si="36"/>
        <v>7.2769618811277015</v>
      </c>
      <c r="AK35" s="394">
        <v>10.9503241598887</v>
      </c>
      <c r="AL35" s="353">
        <v>37.613999999999997</v>
      </c>
      <c r="AM35" s="354">
        <f t="shared" si="37"/>
        <v>9.4441333838841608</v>
      </c>
      <c r="AN35" s="394">
        <v>7.0292220329295096</v>
      </c>
      <c r="AO35" s="353">
        <v>9.2360000000000007</v>
      </c>
      <c r="AP35" s="354">
        <f t="shared" si="38"/>
        <v>9.9087017626674978</v>
      </c>
      <c r="AQ35" s="394">
        <v>13.9032424159579</v>
      </c>
      <c r="AR35" s="353">
        <v>5.9539999999999997</v>
      </c>
      <c r="AS35" s="354">
        <f t="shared" si="39"/>
        <v>10.675033617212012</v>
      </c>
      <c r="AT35" s="394">
        <v>16.022433352695401</v>
      </c>
      <c r="AU35" s="760"/>
      <c r="AV35" s="761"/>
      <c r="AW35" s="762"/>
      <c r="AX35" s="353">
        <v>1.2150000000000001</v>
      </c>
      <c r="AY35" s="354">
        <f t="shared" si="40"/>
        <v>4.6555291593225538</v>
      </c>
      <c r="AZ35" s="394">
        <v>35.013279599510398</v>
      </c>
      <c r="BA35" s="353">
        <v>78.816000000000003</v>
      </c>
      <c r="BB35" s="354">
        <f t="shared" si="41"/>
        <v>6.5741906962389587</v>
      </c>
      <c r="BC35" s="398">
        <v>5.0316111574340896</v>
      </c>
    </row>
    <row r="36" spans="1:55" ht="18" customHeight="1">
      <c r="A36" s="776"/>
      <c r="B36" s="764"/>
      <c r="C36" s="392" t="s">
        <v>272</v>
      </c>
      <c r="D36" s="353">
        <v>127.459</v>
      </c>
      <c r="E36" s="354">
        <f t="shared" si="28"/>
        <v>49.81747260134766</v>
      </c>
      <c r="F36" s="394">
        <v>4.8003766606627201</v>
      </c>
      <c r="G36" s="353">
        <v>61.646000000000001</v>
      </c>
      <c r="H36" s="354">
        <f t="shared" si="29"/>
        <v>29.912319434807294</v>
      </c>
      <c r="I36" s="394">
        <v>5.4749697343878001</v>
      </c>
      <c r="J36" s="353">
        <v>112.90900000000001</v>
      </c>
      <c r="K36" s="354">
        <f t="shared" si="30"/>
        <v>27.294857662257293</v>
      </c>
      <c r="L36" s="394">
        <v>4.6024100362592302</v>
      </c>
      <c r="M36" s="353">
        <v>5.7670000000000003</v>
      </c>
      <c r="N36" s="354">
        <f t="shared" si="31"/>
        <v>5.7978445329151089</v>
      </c>
      <c r="O36" s="394">
        <v>16.829910450659298</v>
      </c>
      <c r="P36" s="353">
        <v>10.183999999999999</v>
      </c>
      <c r="Q36" s="354">
        <f t="shared" si="32"/>
        <v>16.711793760974086</v>
      </c>
      <c r="R36" s="394">
        <v>13.0672250894784</v>
      </c>
      <c r="S36" s="353">
        <v>24.228000000000002</v>
      </c>
      <c r="T36" s="354">
        <f>S36/S$13*100</f>
        <v>10.544090382891314</v>
      </c>
      <c r="U36" s="394">
        <v>8.4464347251827299</v>
      </c>
      <c r="V36" s="353">
        <v>9.875</v>
      </c>
      <c r="W36" s="354">
        <f t="shared" si="33"/>
        <v>33.72263770788512</v>
      </c>
      <c r="X36" s="394">
        <v>13.5601937099858</v>
      </c>
      <c r="Y36" s="359">
        <v>352.06900000000002</v>
      </c>
      <c r="Z36" s="354">
        <f t="shared" si="34"/>
        <v>27.866060170978596</v>
      </c>
      <c r="AA36" s="398">
        <v>2.7152119284779102</v>
      </c>
      <c r="AC36" s="776"/>
      <c r="AD36" s="764"/>
      <c r="AE36" s="392" t="s">
        <v>272</v>
      </c>
      <c r="AF36" s="353">
        <v>120.627</v>
      </c>
      <c r="AG36" s="354">
        <f t="shared" si="35"/>
        <v>51.303349282296651</v>
      </c>
      <c r="AH36" s="394">
        <v>4.9613926874340404</v>
      </c>
      <c r="AI36" s="353">
        <v>59.582999999999998</v>
      </c>
      <c r="AJ36" s="354">
        <f t="shared" si="36"/>
        <v>30.299316545299217</v>
      </c>
      <c r="AK36" s="394">
        <v>5.55696989055338</v>
      </c>
      <c r="AL36" s="353">
        <v>109.782</v>
      </c>
      <c r="AM36" s="354">
        <f t="shared" si="37"/>
        <v>27.564094516657921</v>
      </c>
      <c r="AN36" s="394">
        <v>4.6466354745962297</v>
      </c>
      <c r="AO36" s="353">
        <v>5.7670000000000003</v>
      </c>
      <c r="AP36" s="354">
        <f t="shared" si="38"/>
        <v>6.1870380105352378</v>
      </c>
      <c r="AQ36" s="394">
        <v>16.829910450659298</v>
      </c>
      <c r="AR36" s="353">
        <v>9.6959999999999997</v>
      </c>
      <c r="AS36" s="354">
        <f t="shared" si="39"/>
        <v>17.384132675930076</v>
      </c>
      <c r="AT36" s="394">
        <v>12.9445569614238</v>
      </c>
      <c r="AU36" s="353">
        <v>23.760999999999999</v>
      </c>
      <c r="AV36" s="354">
        <f>AU36/AU$13*100</f>
        <v>10.899941282248889</v>
      </c>
      <c r="AW36" s="394">
        <v>8.5497676741414406</v>
      </c>
      <c r="AX36" s="353">
        <v>8.7840000000000007</v>
      </c>
      <c r="AY36" s="354">
        <f t="shared" si="40"/>
        <v>33.657751551843056</v>
      </c>
      <c r="AZ36" s="394">
        <v>13.848422494538401</v>
      </c>
      <c r="BA36" s="359">
        <v>338</v>
      </c>
      <c r="BB36" s="354">
        <f t="shared" si="41"/>
        <v>28.193215277719858</v>
      </c>
      <c r="BC36" s="398">
        <v>2.7923047395118998</v>
      </c>
    </row>
    <row r="37" spans="1:55" ht="18" customHeight="1">
      <c r="A37" s="776"/>
      <c r="B37" s="764"/>
      <c r="C37" s="392" t="s">
        <v>273</v>
      </c>
      <c r="D37" s="353">
        <v>31.428000000000001</v>
      </c>
      <c r="E37" s="354">
        <f t="shared" si="28"/>
        <v>12.283663993246096</v>
      </c>
      <c r="F37" s="394">
        <v>7.6981117332927598</v>
      </c>
      <c r="G37" s="353">
        <v>19.271000000000001</v>
      </c>
      <c r="H37" s="354">
        <f t="shared" si="29"/>
        <v>9.3508144539495071</v>
      </c>
      <c r="I37" s="394">
        <v>10.026556653431999</v>
      </c>
      <c r="J37" s="353">
        <v>50.088000000000001</v>
      </c>
      <c r="K37" s="354">
        <f t="shared" si="30"/>
        <v>12.108377813877931</v>
      </c>
      <c r="L37" s="394">
        <v>6.0663153619490799</v>
      </c>
      <c r="M37" s="353">
        <v>4.4660000000000002</v>
      </c>
      <c r="N37" s="354">
        <f t="shared" si="31"/>
        <v>4.4898861945550328</v>
      </c>
      <c r="O37" s="394">
        <v>18.876809863987699</v>
      </c>
      <c r="P37" s="353">
        <v>6.4359999999999999</v>
      </c>
      <c r="Q37" s="354">
        <f t="shared" si="32"/>
        <v>10.561381053184332</v>
      </c>
      <c r="R37" s="394">
        <v>15.562164859395001</v>
      </c>
      <c r="S37" s="353">
        <v>28.9</v>
      </c>
      <c r="T37" s="354">
        <f>S37/S$13*100</f>
        <v>12.577357275283099</v>
      </c>
      <c r="U37" s="394">
        <v>8.1772322262981305</v>
      </c>
      <c r="V37" s="353">
        <v>5.9859999999999998</v>
      </c>
      <c r="W37" s="354">
        <f t="shared" si="33"/>
        <v>20.441894614622814</v>
      </c>
      <c r="X37" s="394">
        <v>17.4350106973001</v>
      </c>
      <c r="Y37" s="353">
        <v>146.57499999999999</v>
      </c>
      <c r="Z37" s="354">
        <f t="shared" si="34"/>
        <v>11.601327494216154</v>
      </c>
      <c r="AA37" s="398">
        <v>3.6554010575009799</v>
      </c>
      <c r="AC37" s="776"/>
      <c r="AD37" s="764"/>
      <c r="AE37" s="392" t="s">
        <v>273</v>
      </c>
      <c r="AF37" s="353">
        <v>29.245000000000001</v>
      </c>
      <c r="AG37" s="354">
        <f t="shared" si="35"/>
        <v>12.438064859117491</v>
      </c>
      <c r="AH37" s="394">
        <v>7.9580964678156096</v>
      </c>
      <c r="AI37" s="353">
        <v>17.771000000000001</v>
      </c>
      <c r="AJ37" s="354">
        <f t="shared" si="36"/>
        <v>9.0369594402180553</v>
      </c>
      <c r="AK37" s="394">
        <v>10.7146605321143</v>
      </c>
      <c r="AL37" s="353">
        <v>48.268000000000001</v>
      </c>
      <c r="AM37" s="354">
        <f t="shared" si="37"/>
        <v>12.11914261108419</v>
      </c>
      <c r="AN37" s="394">
        <v>6.2021456170808698</v>
      </c>
      <c r="AO37" s="353">
        <v>4.3099999999999996</v>
      </c>
      <c r="AP37" s="354">
        <f t="shared" si="38"/>
        <v>4.623917777944663</v>
      </c>
      <c r="AQ37" s="394">
        <v>19.223605860227298</v>
      </c>
      <c r="AR37" s="353">
        <v>5.8129999999999997</v>
      </c>
      <c r="AS37" s="354">
        <f t="shared" si="39"/>
        <v>10.422232182877632</v>
      </c>
      <c r="AT37" s="394">
        <v>17.023121140052702</v>
      </c>
      <c r="AU37" s="353">
        <v>28.120999999999999</v>
      </c>
      <c r="AV37" s="354">
        <f>AU37/AU$13*100</f>
        <v>12.900014679437778</v>
      </c>
      <c r="AW37" s="394">
        <v>8.3043488854331002</v>
      </c>
      <c r="AX37" s="353">
        <v>5.3620000000000001</v>
      </c>
      <c r="AY37" s="354">
        <f t="shared" si="40"/>
        <v>20.545635680895089</v>
      </c>
      <c r="AZ37" s="394">
        <v>18.230469347460801</v>
      </c>
      <c r="BA37" s="353">
        <v>138.88999999999999</v>
      </c>
      <c r="BB37" s="354">
        <f t="shared" si="41"/>
        <v>11.585075946516303</v>
      </c>
      <c r="BC37" s="398">
        <v>3.7519626369456698</v>
      </c>
    </row>
    <row r="38" spans="1:55" ht="18" customHeight="1">
      <c r="A38" s="776"/>
      <c r="B38" s="765"/>
      <c r="C38" s="392" t="s">
        <v>274</v>
      </c>
      <c r="D38" s="353">
        <v>52.847999999999999</v>
      </c>
      <c r="E38" s="354">
        <f t="shared" si="28"/>
        <v>20.655691571689882</v>
      </c>
      <c r="F38" s="394">
        <v>7.6649632389631703</v>
      </c>
      <c r="G38" s="353">
        <v>49.344999999999999</v>
      </c>
      <c r="H38" s="354">
        <f t="shared" si="29"/>
        <v>23.943538956470263</v>
      </c>
      <c r="I38" s="394">
        <v>6.3904591732610703</v>
      </c>
      <c r="J38" s="353">
        <v>101.708</v>
      </c>
      <c r="K38" s="354">
        <f t="shared" si="30"/>
        <v>24.587104509940435</v>
      </c>
      <c r="L38" s="394">
        <v>4.7733159408114503</v>
      </c>
      <c r="M38" s="353">
        <v>37.371000000000002</v>
      </c>
      <c r="N38" s="354">
        <f t="shared" si="31"/>
        <v>37.57087706599107</v>
      </c>
      <c r="O38" s="394">
        <v>7.90623889070726</v>
      </c>
      <c r="P38" s="353">
        <v>17.707999999999998</v>
      </c>
      <c r="Q38" s="354">
        <f t="shared" si="32"/>
        <v>29.058566763484794</v>
      </c>
      <c r="R38" s="394">
        <v>11.428058277778</v>
      </c>
      <c r="S38" s="353">
        <v>72.537000000000006</v>
      </c>
      <c r="T38" s="354">
        <f>S38/S$13*100</f>
        <v>31.568296355612812</v>
      </c>
      <c r="U38" s="394">
        <v>5.2258558895015401</v>
      </c>
      <c r="V38" s="353">
        <v>6.9640000000000004</v>
      </c>
      <c r="W38" s="354">
        <f t="shared" si="33"/>
        <v>23.781716354198682</v>
      </c>
      <c r="X38" s="394">
        <v>16.015750108247801</v>
      </c>
      <c r="Y38" s="353">
        <v>338.48</v>
      </c>
      <c r="Z38" s="354">
        <f t="shared" si="34"/>
        <v>26.790498585995458</v>
      </c>
      <c r="AA38" s="398">
        <v>2.88970369566101</v>
      </c>
      <c r="AC38" s="776"/>
      <c r="AD38" s="765"/>
      <c r="AE38" s="392" t="s">
        <v>274</v>
      </c>
      <c r="AF38" s="353">
        <v>43.283999999999999</v>
      </c>
      <c r="AG38" s="354">
        <f t="shared" si="35"/>
        <v>18.408931419457737</v>
      </c>
      <c r="AH38" s="394">
        <v>8.0320825504105393</v>
      </c>
      <c r="AI38" s="353">
        <v>44.247</v>
      </c>
      <c r="AJ38" s="354">
        <f t="shared" si="36"/>
        <v>22.500610227411418</v>
      </c>
      <c r="AK38" s="394">
        <v>6.7953076873018503</v>
      </c>
      <c r="AL38" s="353">
        <v>95.483000000000004</v>
      </c>
      <c r="AM38" s="354">
        <f t="shared" si="37"/>
        <v>23.973897694832015</v>
      </c>
      <c r="AN38" s="394">
        <v>4.87597385003279</v>
      </c>
      <c r="AO38" s="353">
        <v>32.829000000000001</v>
      </c>
      <c r="AP38" s="354">
        <f t="shared" si="38"/>
        <v>35.220092049221655</v>
      </c>
      <c r="AQ38" s="394">
        <v>8.3655169162042409</v>
      </c>
      <c r="AR38" s="353">
        <v>14.589</v>
      </c>
      <c r="AS38" s="354">
        <f t="shared" si="39"/>
        <v>26.156880322725236</v>
      </c>
      <c r="AT38" s="394">
        <v>11.4111508165955</v>
      </c>
      <c r="AU38" s="353">
        <v>70.003</v>
      </c>
      <c r="AV38" s="354">
        <f>AU38/AU$13*100</f>
        <v>32.112646335645344</v>
      </c>
      <c r="AW38" s="394">
        <v>5.2819644075860603</v>
      </c>
      <c r="AX38" s="353">
        <v>5.65</v>
      </c>
      <c r="AY38" s="354">
        <f t="shared" si="40"/>
        <v>21.649168518660435</v>
      </c>
      <c r="AZ38" s="394">
        <v>16.337371761270301</v>
      </c>
      <c r="BA38" s="353">
        <v>306.08600000000001</v>
      </c>
      <c r="BB38" s="354">
        <f t="shared" si="41"/>
        <v>25.531208554722369</v>
      </c>
      <c r="BC38" s="398">
        <v>2.93960650410855</v>
      </c>
    </row>
    <row r="39" spans="1:55" ht="27.75" customHeight="1">
      <c r="A39" s="777"/>
      <c r="B39" s="403"/>
      <c r="C39" s="404" t="s">
        <v>40</v>
      </c>
      <c r="D39" s="324">
        <v>255.852</v>
      </c>
      <c r="E39" s="325">
        <f>SUM(E32:E38)</f>
        <v>100.00078170192144</v>
      </c>
      <c r="F39" s="338">
        <v>3.7504258898995499</v>
      </c>
      <c r="G39" s="324">
        <v>206.089</v>
      </c>
      <c r="H39" s="325">
        <f>SUM(H32:H38)</f>
        <v>100.00048522725619</v>
      </c>
      <c r="I39" s="338">
        <v>3.5924392038883002</v>
      </c>
      <c r="J39" s="324">
        <v>413.66399999999999</v>
      </c>
      <c r="K39" s="325">
        <f>SUM(K32:K38)</f>
        <v>100</v>
      </c>
      <c r="L39" s="338">
        <v>2.7786071752441401</v>
      </c>
      <c r="M39" s="324">
        <v>99.468000000000004</v>
      </c>
      <c r="N39" s="325">
        <f>SUM(N32:N38)</f>
        <v>100</v>
      </c>
      <c r="O39" s="338">
        <v>4.9263583374263904</v>
      </c>
      <c r="P39" s="324">
        <v>60.939</v>
      </c>
      <c r="Q39" s="325">
        <f>SUM(Q32:Q38)</f>
        <v>99.998359014752452</v>
      </c>
      <c r="R39" s="338">
        <v>6.7415406315122999</v>
      </c>
      <c r="S39" s="324">
        <v>198.13800000000001</v>
      </c>
      <c r="T39" s="325">
        <f>SUM(T32:T38)</f>
        <v>86.229752195597499</v>
      </c>
      <c r="U39" s="338">
        <v>3.8995927944548101</v>
      </c>
      <c r="V39" s="324">
        <v>29.283000000000001</v>
      </c>
      <c r="W39" s="325">
        <f>SUM(W32:W38)</f>
        <v>99.996585049346024</v>
      </c>
      <c r="X39" s="338">
        <v>8.4350013909833095</v>
      </c>
      <c r="Y39" s="290">
        <v>1263.433</v>
      </c>
      <c r="Z39" s="325">
        <f>SUM(Z32:Z38)</f>
        <v>100.00007914942859</v>
      </c>
      <c r="AA39" s="340">
        <v>1.8284086382357401</v>
      </c>
      <c r="AC39" s="777"/>
      <c r="AD39" s="403"/>
      <c r="AE39" s="404" t="s">
        <v>40</v>
      </c>
      <c r="AF39" s="324">
        <v>235.125</v>
      </c>
      <c r="AG39" s="325">
        <f>SUM(AG32:AG38)</f>
        <v>100</v>
      </c>
      <c r="AH39" s="338">
        <v>3.8230449453390101</v>
      </c>
      <c r="AI39" s="324">
        <v>196.648</v>
      </c>
      <c r="AJ39" s="325">
        <f>SUM(AJ32:AJ38)</f>
        <v>100.00050852284285</v>
      </c>
      <c r="AK39" s="338">
        <v>3.6588698564998401</v>
      </c>
      <c r="AL39" s="324">
        <v>398.279</v>
      </c>
      <c r="AM39" s="325">
        <f>SUM(AM32:AM38)</f>
        <v>99.99949783945425</v>
      </c>
      <c r="AN39" s="338">
        <v>2.82317297889684</v>
      </c>
      <c r="AO39" s="324">
        <v>93.210999999999999</v>
      </c>
      <c r="AP39" s="325">
        <f>SUM(AP32:AP38)</f>
        <v>100</v>
      </c>
      <c r="AQ39" s="338">
        <v>4.99179554751053</v>
      </c>
      <c r="AR39" s="324">
        <v>55.774999999999999</v>
      </c>
      <c r="AS39" s="325">
        <f>SUM(AS32:AS38)</f>
        <v>100</v>
      </c>
      <c r="AT39" s="338">
        <v>6.8163743385873596</v>
      </c>
      <c r="AU39" s="324">
        <v>193.73400000000001</v>
      </c>
      <c r="AV39" s="325">
        <f>SUM(AV32:AV38)</f>
        <v>88.872068699768789</v>
      </c>
      <c r="AW39" s="338">
        <v>3.9368145741399401</v>
      </c>
      <c r="AX39" s="324">
        <v>26.097999999999999</v>
      </c>
      <c r="AY39" s="325">
        <f>SUM(AY32:AY38)</f>
        <v>99.996168288757758</v>
      </c>
      <c r="AZ39" s="338">
        <v>8.5267360581960592</v>
      </c>
      <c r="BA39" s="290">
        <v>1198.8699999999999</v>
      </c>
      <c r="BB39" s="325">
        <f>SUM(BB32:BB38)</f>
        <v>100.00000000000001</v>
      </c>
      <c r="BC39" s="340">
        <v>1.87369949907885</v>
      </c>
    </row>
    <row r="40" spans="1:55" ht="15.75" customHeight="1">
      <c r="A40" s="642"/>
      <c r="B40" s="643"/>
      <c r="C40" s="643"/>
      <c r="D40" s="643"/>
      <c r="E40" s="643"/>
      <c r="F40" s="643"/>
      <c r="G40" s="643"/>
      <c r="H40" s="643"/>
      <c r="AC40" s="642"/>
      <c r="AD40" s="643"/>
      <c r="AE40" s="643"/>
      <c r="AF40" s="643"/>
      <c r="AG40" s="643"/>
      <c r="AH40" s="643"/>
      <c r="AI40" s="643"/>
      <c r="AJ40" s="643"/>
    </row>
  </sheetData>
  <mergeCells count="86">
    <mergeCell ref="A15:AA15"/>
    <mergeCell ref="AC15:BC15"/>
    <mergeCell ref="A29:C31"/>
    <mergeCell ref="A19:A26"/>
    <mergeCell ref="B21:B25"/>
    <mergeCell ref="AC16:AE18"/>
    <mergeCell ref="AC19:AC26"/>
    <mergeCell ref="AD21:AD25"/>
    <mergeCell ref="D16:AA16"/>
    <mergeCell ref="D17:F17"/>
    <mergeCell ref="G17:I17"/>
    <mergeCell ref="J17:L17"/>
    <mergeCell ref="M17:O17"/>
    <mergeCell ref="P17:R17"/>
    <mergeCell ref="A16:C18"/>
    <mergeCell ref="S17:U17"/>
    <mergeCell ref="AC28:BC28"/>
    <mergeCell ref="A28:AA28"/>
    <mergeCell ref="S35:U35"/>
    <mergeCell ref="A32:A39"/>
    <mergeCell ref="AU35:AW35"/>
    <mergeCell ref="A6:A13"/>
    <mergeCell ref="B8:B12"/>
    <mergeCell ref="AC3:AE5"/>
    <mergeCell ref="AC6:AC13"/>
    <mergeCell ref="AD8:AD12"/>
    <mergeCell ref="S9:U9"/>
    <mergeCell ref="C1:AA1"/>
    <mergeCell ref="D3:AA3"/>
    <mergeCell ref="D4:F4"/>
    <mergeCell ref="G4:I4"/>
    <mergeCell ref="J4:L4"/>
    <mergeCell ref="M4:O4"/>
    <mergeCell ref="P4:R4"/>
    <mergeCell ref="S4:U4"/>
    <mergeCell ref="V4:X4"/>
    <mergeCell ref="Y4:AA4"/>
    <mergeCell ref="A3:C5"/>
    <mergeCell ref="V17:X17"/>
    <mergeCell ref="Y17:AA17"/>
    <mergeCell ref="S22:U22"/>
    <mergeCell ref="D29:AA29"/>
    <mergeCell ref="D30:F30"/>
    <mergeCell ref="G30:I30"/>
    <mergeCell ref="J30:L30"/>
    <mergeCell ref="M30:O30"/>
    <mergeCell ref="P30:R30"/>
    <mergeCell ref="S30:U30"/>
    <mergeCell ref="V30:X30"/>
    <mergeCell ref="Y30:AA30"/>
    <mergeCell ref="AE1:BC1"/>
    <mergeCell ref="AF3:BC3"/>
    <mergeCell ref="AF4:AH4"/>
    <mergeCell ref="AI4:AK4"/>
    <mergeCell ref="AL4:AN4"/>
    <mergeCell ref="AO4:AQ4"/>
    <mergeCell ref="AR4:AT4"/>
    <mergeCell ref="AU4:AW4"/>
    <mergeCell ref="AX4:AZ4"/>
    <mergeCell ref="BA4:BC4"/>
    <mergeCell ref="AU9:AW9"/>
    <mergeCell ref="AF16:BC16"/>
    <mergeCell ref="AF17:AH17"/>
    <mergeCell ref="AI17:AK17"/>
    <mergeCell ref="AL17:AN17"/>
    <mergeCell ref="AO17:AQ17"/>
    <mergeCell ref="AR17:AT17"/>
    <mergeCell ref="AU17:AW17"/>
    <mergeCell ref="AX17:AZ17"/>
    <mergeCell ref="BA17:BC17"/>
    <mergeCell ref="A40:H40"/>
    <mergeCell ref="AC40:AJ40"/>
    <mergeCell ref="AU22:AW22"/>
    <mergeCell ref="AF29:BC29"/>
    <mergeCell ref="AF30:AH30"/>
    <mergeCell ref="AI30:AK30"/>
    <mergeCell ref="AL30:AN30"/>
    <mergeCell ref="AO30:AQ30"/>
    <mergeCell ref="AR30:AT30"/>
    <mergeCell ref="AU30:AW30"/>
    <mergeCell ref="AX30:AZ30"/>
    <mergeCell ref="BA30:BC30"/>
    <mergeCell ref="B34:B38"/>
    <mergeCell ref="AC29:AE31"/>
    <mergeCell ref="AC32:AC39"/>
    <mergeCell ref="AD34:AD38"/>
  </mergeCells>
  <hyperlinks>
    <hyperlink ref="C1:AA1" location="'0'!A1" display="METSAMAA  PINDALA  JAGUNEMINE  ARENGUKLASSIDESSE  ENAMUSPUULIIGI  JÄRGI" xr:uid="{4CB63161-9B4C-4C4B-80AD-AF8915A157E6}"/>
  </hyperlinks>
  <printOptions horizontalCentered="1"/>
  <pageMargins left="0.78740157480314965" right="0.78740157480314965" top="0.98425196850393704" bottom="1.1811023622047245" header="0.51181102362204722" footer="0.51181102362204722"/>
  <pageSetup paperSize="9" scale="83" orientation="landscape" r:id="rId1"/>
  <headerFooter>
    <oddHeader>&amp;L&amp;G</oddHeader>
    <oddFooter>&amp;L&amp;D</oddFooter>
  </headerFooter>
  <rowBreaks count="1" manualBreakCount="1">
    <brk id="26" max="16383" man="1"/>
  </rowBreaks>
  <colBreaks count="1" manualBreakCount="1">
    <brk id="28"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40"/>
  <sheetViews>
    <sheetView zoomScaleNormal="100" workbookViewId="0">
      <selection sqref="A1:G1"/>
    </sheetView>
  </sheetViews>
  <sheetFormatPr defaultColWidth="11.42578125" defaultRowHeight="12.75"/>
  <cols>
    <col min="1" max="2" width="3.140625" customWidth="1"/>
    <col min="3" max="3" width="14.28515625" customWidth="1"/>
    <col min="4" max="17" width="7.5703125" customWidth="1"/>
    <col min="18" max="18" width="8.140625" customWidth="1"/>
    <col min="19" max="19" width="6.85546875" customWidth="1"/>
    <col min="20" max="20" width="1.5703125" customWidth="1"/>
    <col min="21" max="22" width="3.140625" customWidth="1"/>
    <col min="23" max="23" width="13.140625" customWidth="1"/>
    <col min="24" max="37" width="7" customWidth="1"/>
    <col min="38" max="38" width="7.5703125" customWidth="1"/>
    <col min="39" max="39" width="7" customWidth="1"/>
  </cols>
  <sheetData>
    <row r="1" spans="1:39" ht="15.75" customHeight="1">
      <c r="C1" s="627" t="s">
        <v>278</v>
      </c>
      <c r="D1" s="627"/>
      <c r="E1" s="627"/>
      <c r="F1" s="627"/>
      <c r="G1" s="627"/>
      <c r="H1" s="627"/>
      <c r="I1" s="627"/>
      <c r="J1" s="627"/>
      <c r="K1" s="627"/>
      <c r="L1" s="627"/>
      <c r="M1" s="627"/>
      <c r="N1" s="627"/>
      <c r="O1" s="627"/>
      <c r="P1" s="627"/>
      <c r="Q1" s="627"/>
      <c r="R1" s="627"/>
      <c r="S1" s="627"/>
      <c r="W1" s="627" t="s">
        <v>279</v>
      </c>
      <c r="X1" s="627"/>
      <c r="Y1" s="627"/>
      <c r="Z1" s="627"/>
      <c r="AA1" s="627"/>
      <c r="AB1" s="627"/>
      <c r="AC1" s="627"/>
      <c r="AD1" s="627"/>
      <c r="AE1" s="627"/>
      <c r="AF1" s="627"/>
      <c r="AG1" s="627"/>
      <c r="AH1" s="627"/>
      <c r="AI1" s="627"/>
      <c r="AJ1" s="627"/>
      <c r="AK1" s="627"/>
      <c r="AL1" s="627"/>
      <c r="AM1" s="627"/>
    </row>
    <row r="2" spans="1:39" ht="10.5" customHeight="1">
      <c r="C2" s="181"/>
      <c r="D2" s="406"/>
      <c r="E2" s="181"/>
      <c r="F2" s="406"/>
      <c r="G2" s="181"/>
      <c r="H2" s="406"/>
      <c r="I2" s="181"/>
      <c r="J2" s="406"/>
      <c r="K2" s="181"/>
      <c r="L2" s="406"/>
      <c r="M2" s="181"/>
      <c r="N2" s="406"/>
      <c r="O2" s="181"/>
      <c r="P2" s="406"/>
      <c r="Q2" s="181"/>
      <c r="R2" s="406"/>
      <c r="S2" s="181"/>
      <c r="W2" s="181"/>
      <c r="X2" s="406"/>
      <c r="Y2" s="181"/>
      <c r="Z2" s="406"/>
      <c r="AA2" s="181"/>
      <c r="AB2" s="406"/>
      <c r="AC2" s="181"/>
      <c r="AD2" s="406"/>
      <c r="AE2" s="181"/>
      <c r="AF2" s="406"/>
      <c r="AG2" s="181"/>
      <c r="AH2" s="406"/>
      <c r="AI2" s="181"/>
      <c r="AJ2" s="406"/>
      <c r="AK2" s="181"/>
      <c r="AL2" s="406"/>
      <c r="AM2" s="181"/>
    </row>
    <row r="3" spans="1:39" ht="18.75" customHeight="1">
      <c r="A3" s="766" t="s">
        <v>267</v>
      </c>
      <c r="B3" s="767"/>
      <c r="C3" s="768"/>
      <c r="D3" s="755" t="s">
        <v>205</v>
      </c>
      <c r="E3" s="756"/>
      <c r="F3" s="756"/>
      <c r="G3" s="756"/>
      <c r="H3" s="756"/>
      <c r="I3" s="756"/>
      <c r="J3" s="756"/>
      <c r="K3" s="756"/>
      <c r="L3" s="756"/>
      <c r="M3" s="756"/>
      <c r="N3" s="756"/>
      <c r="O3" s="756"/>
      <c r="P3" s="756"/>
      <c r="Q3" s="756"/>
      <c r="R3" s="756"/>
      <c r="S3" s="757"/>
      <c r="U3" s="766" t="s">
        <v>267</v>
      </c>
      <c r="V3" s="767"/>
      <c r="W3" s="768"/>
      <c r="X3" s="755" t="s">
        <v>205</v>
      </c>
      <c r="Y3" s="756"/>
      <c r="Z3" s="756"/>
      <c r="AA3" s="756"/>
      <c r="AB3" s="756"/>
      <c r="AC3" s="756"/>
      <c r="AD3" s="756"/>
      <c r="AE3" s="756"/>
      <c r="AF3" s="756"/>
      <c r="AG3" s="756"/>
      <c r="AH3" s="756"/>
      <c r="AI3" s="756"/>
      <c r="AJ3" s="756"/>
      <c r="AK3" s="756"/>
      <c r="AL3" s="756"/>
      <c r="AM3" s="757"/>
    </row>
    <row r="4" spans="1:39" ht="20.25" customHeight="1">
      <c r="A4" s="769"/>
      <c r="B4" s="770"/>
      <c r="C4" s="771"/>
      <c r="D4" s="743" t="s">
        <v>84</v>
      </c>
      <c r="E4" s="745"/>
      <c r="F4" s="743" t="s">
        <v>85</v>
      </c>
      <c r="G4" s="745"/>
      <c r="H4" s="743" t="s">
        <v>86</v>
      </c>
      <c r="I4" s="745"/>
      <c r="J4" s="743" t="s">
        <v>87</v>
      </c>
      <c r="K4" s="745"/>
      <c r="L4" s="743" t="s">
        <v>88</v>
      </c>
      <c r="M4" s="745"/>
      <c r="N4" s="743" t="s">
        <v>89</v>
      </c>
      <c r="O4" s="745"/>
      <c r="P4" s="743" t="s">
        <v>90</v>
      </c>
      <c r="Q4" s="744"/>
      <c r="R4" s="743" t="s">
        <v>95</v>
      </c>
      <c r="S4" s="748"/>
      <c r="U4" s="769"/>
      <c r="V4" s="770"/>
      <c r="W4" s="771"/>
      <c r="X4" s="743" t="s">
        <v>84</v>
      </c>
      <c r="Y4" s="745"/>
      <c r="Z4" s="743" t="s">
        <v>85</v>
      </c>
      <c r="AA4" s="745"/>
      <c r="AB4" s="743" t="s">
        <v>86</v>
      </c>
      <c r="AC4" s="745"/>
      <c r="AD4" s="743" t="s">
        <v>87</v>
      </c>
      <c r="AE4" s="745"/>
      <c r="AF4" s="743" t="s">
        <v>88</v>
      </c>
      <c r="AG4" s="745"/>
      <c r="AH4" s="743" t="s">
        <v>89</v>
      </c>
      <c r="AI4" s="745"/>
      <c r="AJ4" s="743" t="s">
        <v>90</v>
      </c>
      <c r="AK4" s="744"/>
      <c r="AL4" s="743" t="s">
        <v>95</v>
      </c>
      <c r="AM4" s="748"/>
    </row>
    <row r="5" spans="1:39" ht="35.25" customHeight="1">
      <c r="A5" s="772"/>
      <c r="B5" s="773"/>
      <c r="C5" s="774"/>
      <c r="D5" s="405" t="s">
        <v>280</v>
      </c>
      <c r="E5" s="372" t="s">
        <v>260</v>
      </c>
      <c r="F5" s="405" t="s">
        <v>280</v>
      </c>
      <c r="G5" s="372" t="s">
        <v>260</v>
      </c>
      <c r="H5" s="405" t="s">
        <v>280</v>
      </c>
      <c r="I5" s="372" t="s">
        <v>260</v>
      </c>
      <c r="J5" s="405" t="s">
        <v>280</v>
      </c>
      <c r="K5" s="372" t="s">
        <v>260</v>
      </c>
      <c r="L5" s="405" t="s">
        <v>280</v>
      </c>
      <c r="M5" s="372" t="s">
        <v>260</v>
      </c>
      <c r="N5" s="405" t="s">
        <v>280</v>
      </c>
      <c r="O5" s="372" t="s">
        <v>260</v>
      </c>
      <c r="P5" s="405" t="s">
        <v>280</v>
      </c>
      <c r="Q5" s="391" t="s">
        <v>260</v>
      </c>
      <c r="R5" s="405" t="s">
        <v>280</v>
      </c>
      <c r="S5" s="373" t="s">
        <v>260</v>
      </c>
      <c r="U5" s="772"/>
      <c r="V5" s="773"/>
      <c r="W5" s="774"/>
      <c r="X5" s="405" t="s">
        <v>280</v>
      </c>
      <c r="Y5" s="372" t="s">
        <v>260</v>
      </c>
      <c r="Z5" s="405" t="s">
        <v>280</v>
      </c>
      <c r="AA5" s="372" t="s">
        <v>260</v>
      </c>
      <c r="AB5" s="405" t="s">
        <v>280</v>
      </c>
      <c r="AC5" s="372" t="s">
        <v>260</v>
      </c>
      <c r="AD5" s="405" t="s">
        <v>280</v>
      </c>
      <c r="AE5" s="372" t="s">
        <v>260</v>
      </c>
      <c r="AF5" s="405" t="s">
        <v>280</v>
      </c>
      <c r="AG5" s="372" t="s">
        <v>260</v>
      </c>
      <c r="AH5" s="405" t="s">
        <v>280</v>
      </c>
      <c r="AI5" s="372" t="s">
        <v>260</v>
      </c>
      <c r="AJ5" s="405" t="s">
        <v>280</v>
      </c>
      <c r="AK5" s="391" t="s">
        <v>260</v>
      </c>
      <c r="AL5" s="405" t="s">
        <v>280</v>
      </c>
      <c r="AM5" s="373" t="s">
        <v>260</v>
      </c>
    </row>
    <row r="6" spans="1:39" ht="20.25" customHeight="1">
      <c r="A6" s="775" t="s">
        <v>341</v>
      </c>
      <c r="B6" s="399"/>
      <c r="C6" s="400" t="s">
        <v>268</v>
      </c>
      <c r="D6" s="407">
        <v>1E-3</v>
      </c>
      <c r="E6" s="393">
        <v>78.511726875378699</v>
      </c>
      <c r="F6" s="407">
        <v>1.2999999999999999E-2</v>
      </c>
      <c r="G6" s="393">
        <v>92.665549832463796</v>
      </c>
      <c r="H6" s="407">
        <v>0</v>
      </c>
      <c r="I6" s="393"/>
      <c r="J6" s="407">
        <v>0</v>
      </c>
      <c r="K6" s="393"/>
      <c r="L6" s="407">
        <v>2.3E-2</v>
      </c>
      <c r="M6" s="393">
        <v>98.679485025647693</v>
      </c>
      <c r="N6" s="407">
        <v>0</v>
      </c>
      <c r="O6" s="393"/>
      <c r="P6" s="407">
        <v>2.1000000000000001E-2</v>
      </c>
      <c r="Q6" s="395">
        <v>67.055909688783601</v>
      </c>
      <c r="R6" s="407">
        <v>4.0000000000000001E-3</v>
      </c>
      <c r="S6" s="397">
        <v>61.844883954987303</v>
      </c>
      <c r="U6" s="775" t="s">
        <v>341</v>
      </c>
      <c r="V6" s="399"/>
      <c r="W6" s="400" t="s">
        <v>268</v>
      </c>
      <c r="X6" s="407">
        <v>1E-3</v>
      </c>
      <c r="Y6" s="393">
        <v>78.440251211565496</v>
      </c>
      <c r="Z6" s="407">
        <v>1.4E-2</v>
      </c>
      <c r="AA6" s="393">
        <v>92.626375662673397</v>
      </c>
      <c r="AB6" s="407">
        <v>0</v>
      </c>
      <c r="AC6" s="393"/>
      <c r="AD6" s="407">
        <v>0</v>
      </c>
      <c r="AE6" s="393"/>
      <c r="AF6" s="407">
        <v>2.4E-2</v>
      </c>
      <c r="AG6" s="393">
        <v>98.675144492169096</v>
      </c>
      <c r="AH6" s="407">
        <v>0</v>
      </c>
      <c r="AI6" s="393"/>
      <c r="AJ6" s="407">
        <v>2.1000000000000001E-2</v>
      </c>
      <c r="AK6" s="395">
        <v>67.055909688783601</v>
      </c>
      <c r="AL6" s="407">
        <v>5.0000000000000001E-3</v>
      </c>
      <c r="AM6" s="397">
        <v>61.829803032196203</v>
      </c>
    </row>
    <row r="7" spans="1:39" ht="18" customHeight="1">
      <c r="A7" s="776"/>
      <c r="B7" s="401"/>
      <c r="C7" s="402" t="s">
        <v>269</v>
      </c>
      <c r="D7" s="408">
        <v>0.379</v>
      </c>
      <c r="E7" s="394">
        <v>21.082969627128701</v>
      </c>
      <c r="F7" s="408">
        <v>0.877</v>
      </c>
      <c r="G7" s="394">
        <v>23.866094211960998</v>
      </c>
      <c r="H7" s="408">
        <v>0.78300000000000003</v>
      </c>
      <c r="I7" s="394">
        <v>32.181049304741002</v>
      </c>
      <c r="J7" s="408">
        <v>1.0529999999999999</v>
      </c>
      <c r="K7" s="394">
        <v>51.881219176115003</v>
      </c>
      <c r="L7" s="408">
        <v>0.92900000000000005</v>
      </c>
      <c r="M7" s="394">
        <v>61.182926855971601</v>
      </c>
      <c r="N7" s="408">
        <v>0.438</v>
      </c>
      <c r="O7" s="394">
        <v>44.667063632978298</v>
      </c>
      <c r="P7" s="408">
        <v>1.167</v>
      </c>
      <c r="Q7" s="396">
        <v>52.351299922214203</v>
      </c>
      <c r="R7" s="408">
        <v>0.73899999999999999</v>
      </c>
      <c r="S7" s="398">
        <v>14.7935483594256</v>
      </c>
      <c r="U7" s="776"/>
      <c r="V7" s="401"/>
      <c r="W7" s="402" t="s">
        <v>269</v>
      </c>
      <c r="X7" s="408">
        <v>0.38800000000000001</v>
      </c>
      <c r="Y7" s="394">
        <v>22.652716615391402</v>
      </c>
      <c r="Z7" s="408">
        <v>0.878</v>
      </c>
      <c r="AA7" s="394">
        <v>24.107722851278702</v>
      </c>
      <c r="AB7" s="408">
        <v>0.69099999999999995</v>
      </c>
      <c r="AC7" s="394">
        <v>37.818486743832104</v>
      </c>
      <c r="AD7" s="408">
        <v>0.47899999999999998</v>
      </c>
      <c r="AE7" s="394">
        <v>32.131794687580502</v>
      </c>
      <c r="AF7" s="408">
        <v>0.92900000000000005</v>
      </c>
      <c r="AG7" s="394">
        <v>61.182926855971601</v>
      </c>
      <c r="AH7" s="408">
        <v>0.44800000000000001</v>
      </c>
      <c r="AI7" s="394">
        <v>44.577683594181899</v>
      </c>
      <c r="AJ7" s="408">
        <v>1.167</v>
      </c>
      <c r="AK7" s="396">
        <v>52.351299922214203</v>
      </c>
      <c r="AL7" s="408">
        <v>0.68500000000000005</v>
      </c>
      <c r="AM7" s="398">
        <v>15.2931914323217</v>
      </c>
    </row>
    <row r="8" spans="1:39" ht="18" customHeight="1">
      <c r="A8" s="776"/>
      <c r="B8" s="763" t="s">
        <v>407</v>
      </c>
      <c r="C8" s="392" t="s">
        <v>270</v>
      </c>
      <c r="D8" s="408">
        <v>12.49</v>
      </c>
      <c r="E8" s="394">
        <v>7.3401334121492399</v>
      </c>
      <c r="F8" s="408">
        <v>21.042999999999999</v>
      </c>
      <c r="G8" s="394">
        <v>5.5692864979146197</v>
      </c>
      <c r="H8" s="408">
        <v>15.241</v>
      </c>
      <c r="I8" s="394">
        <v>5.2410965559721499</v>
      </c>
      <c r="J8" s="408">
        <v>22.782</v>
      </c>
      <c r="K8" s="394">
        <v>7.8410392340617099</v>
      </c>
      <c r="L8" s="408">
        <v>16.481999999999999</v>
      </c>
      <c r="M8" s="394">
        <v>10.6524029826952</v>
      </c>
      <c r="N8" s="408">
        <v>25.327999999999999</v>
      </c>
      <c r="O8" s="394">
        <v>4.8552565666434999</v>
      </c>
      <c r="P8" s="408">
        <v>13.987</v>
      </c>
      <c r="Q8" s="396">
        <v>25.2483376186232</v>
      </c>
      <c r="R8" s="408">
        <v>19.047000000000001</v>
      </c>
      <c r="S8" s="398">
        <v>2.6962671946925298</v>
      </c>
      <c r="U8" s="776"/>
      <c r="V8" s="763" t="s">
        <v>407</v>
      </c>
      <c r="W8" s="392" t="s">
        <v>270</v>
      </c>
      <c r="X8" s="408">
        <v>11.596</v>
      </c>
      <c r="Y8" s="394">
        <v>8.3958718943304298</v>
      </c>
      <c r="Z8" s="408">
        <v>20.462</v>
      </c>
      <c r="AA8" s="394">
        <v>5.7903198092816597</v>
      </c>
      <c r="AB8" s="408">
        <v>14.923</v>
      </c>
      <c r="AC8" s="394">
        <v>5.4542920391210803</v>
      </c>
      <c r="AD8" s="408">
        <v>22.998000000000001</v>
      </c>
      <c r="AE8" s="394">
        <v>7.9877082156376797</v>
      </c>
      <c r="AF8" s="408">
        <v>15.888</v>
      </c>
      <c r="AG8" s="394">
        <v>10.652461868896101</v>
      </c>
      <c r="AH8" s="408">
        <v>25.34</v>
      </c>
      <c r="AI8" s="394">
        <v>4.9069707844291397</v>
      </c>
      <c r="AJ8" s="408">
        <v>14.292</v>
      </c>
      <c r="AK8" s="396">
        <v>26.767368989166599</v>
      </c>
      <c r="AL8" s="408">
        <v>18.905000000000001</v>
      </c>
      <c r="AM8" s="398">
        <v>2.8222771655200201</v>
      </c>
    </row>
    <row r="9" spans="1:39" ht="18" customHeight="1">
      <c r="A9" s="776"/>
      <c r="B9" s="764"/>
      <c r="C9" s="392" t="s">
        <v>271</v>
      </c>
      <c r="D9" s="408">
        <v>66.102999999999994</v>
      </c>
      <c r="E9" s="394">
        <v>3.1931075846755901</v>
      </c>
      <c r="F9" s="408">
        <v>97.911000000000001</v>
      </c>
      <c r="G9" s="394">
        <v>2.8930966877587001</v>
      </c>
      <c r="H9" s="408">
        <v>91.822000000000003</v>
      </c>
      <c r="I9" s="394">
        <v>1.77870858379116</v>
      </c>
      <c r="J9" s="408">
        <v>132.97499999999999</v>
      </c>
      <c r="K9" s="394">
        <v>3.1004689169651098</v>
      </c>
      <c r="L9" s="408">
        <v>105.48099999999999</v>
      </c>
      <c r="M9" s="394">
        <v>4.7348469761570797</v>
      </c>
      <c r="N9" s="760"/>
      <c r="O9" s="762"/>
      <c r="P9" s="408">
        <v>92.799000000000007</v>
      </c>
      <c r="Q9" s="396">
        <v>15.8673277900134</v>
      </c>
      <c r="R9" s="408">
        <v>90.623999999999995</v>
      </c>
      <c r="S9" s="398">
        <v>1.5050788440996199</v>
      </c>
      <c r="U9" s="776"/>
      <c r="V9" s="764"/>
      <c r="W9" s="392" t="s">
        <v>271</v>
      </c>
      <c r="X9" s="408">
        <v>68.626999999999995</v>
      </c>
      <c r="Y9" s="394">
        <v>3.34730790048827</v>
      </c>
      <c r="Z9" s="408">
        <v>97.656000000000006</v>
      </c>
      <c r="AA9" s="394">
        <v>3.09348456546619</v>
      </c>
      <c r="AB9" s="408">
        <v>90.932000000000002</v>
      </c>
      <c r="AC9" s="394">
        <v>1.8891062368397</v>
      </c>
      <c r="AD9" s="408">
        <v>132.55600000000001</v>
      </c>
      <c r="AE9" s="394">
        <v>3.2634129025468099</v>
      </c>
      <c r="AF9" s="408">
        <v>104.845</v>
      </c>
      <c r="AG9" s="394">
        <v>5.0759281835689496</v>
      </c>
      <c r="AH9" s="760"/>
      <c r="AI9" s="762"/>
      <c r="AJ9" s="408">
        <v>95.552999999999997</v>
      </c>
      <c r="AK9" s="396">
        <v>15.9492477039962</v>
      </c>
      <c r="AL9" s="408">
        <v>91.546999999999997</v>
      </c>
      <c r="AM9" s="398">
        <v>1.56055863268924</v>
      </c>
    </row>
    <row r="10" spans="1:39" ht="18" customHeight="1">
      <c r="A10" s="776"/>
      <c r="B10" s="764"/>
      <c r="C10" s="392" t="s">
        <v>272</v>
      </c>
      <c r="D10" s="408">
        <v>225.197</v>
      </c>
      <c r="E10" s="394">
        <v>1.48903271831177</v>
      </c>
      <c r="F10" s="408">
        <v>237.08699999999999</v>
      </c>
      <c r="G10" s="394">
        <v>1.00453881687001</v>
      </c>
      <c r="H10" s="408">
        <v>179.85300000000001</v>
      </c>
      <c r="I10" s="394">
        <v>0.98049637006615198</v>
      </c>
      <c r="J10" s="408">
        <v>168.071</v>
      </c>
      <c r="K10" s="394">
        <v>3.5941710700939402</v>
      </c>
      <c r="L10" s="408">
        <v>235.428</v>
      </c>
      <c r="M10" s="394">
        <v>2.43041230441293</v>
      </c>
      <c r="N10" s="408">
        <v>105.139</v>
      </c>
      <c r="O10" s="394">
        <v>2.1802965359539801</v>
      </c>
      <c r="P10" s="408">
        <v>228.88499999999999</v>
      </c>
      <c r="Q10" s="396">
        <v>3.64406622201914</v>
      </c>
      <c r="R10" s="408">
        <v>209.66300000000001</v>
      </c>
      <c r="S10" s="398">
        <v>0.84370292135604297</v>
      </c>
      <c r="U10" s="776"/>
      <c r="V10" s="764"/>
      <c r="W10" s="392" t="s">
        <v>272</v>
      </c>
      <c r="X10" s="408">
        <v>236.7</v>
      </c>
      <c r="Y10" s="394">
        <v>1.5372246831504901</v>
      </c>
      <c r="Z10" s="408">
        <v>235.637</v>
      </c>
      <c r="AA10" s="394">
        <v>1.0777570686840701</v>
      </c>
      <c r="AB10" s="408">
        <v>180.994</v>
      </c>
      <c r="AC10" s="394">
        <v>0.98657655478428696</v>
      </c>
      <c r="AD10" s="408">
        <v>167.8</v>
      </c>
      <c r="AE10" s="394">
        <v>3.81000023129923</v>
      </c>
      <c r="AF10" s="408">
        <v>235.08500000000001</v>
      </c>
      <c r="AG10" s="394">
        <v>2.4852471970786301</v>
      </c>
      <c r="AH10" s="408">
        <v>105.849</v>
      </c>
      <c r="AI10" s="394">
        <v>2.20310261493545</v>
      </c>
      <c r="AJ10" s="408">
        <v>225.95</v>
      </c>
      <c r="AK10" s="396">
        <v>4.37329700793354</v>
      </c>
      <c r="AL10" s="408">
        <v>212.70500000000001</v>
      </c>
      <c r="AM10" s="398">
        <v>0.84929237580999095</v>
      </c>
    </row>
    <row r="11" spans="1:39" ht="18" customHeight="1">
      <c r="A11" s="776"/>
      <c r="B11" s="764"/>
      <c r="C11" s="392" t="s">
        <v>273</v>
      </c>
      <c r="D11" s="408">
        <v>312.85300000000001</v>
      </c>
      <c r="E11" s="394">
        <v>1.5535089666423501</v>
      </c>
      <c r="F11" s="408">
        <v>298.255</v>
      </c>
      <c r="G11" s="394">
        <v>1.0444819480915</v>
      </c>
      <c r="H11" s="408">
        <v>229.72900000000001</v>
      </c>
      <c r="I11" s="394">
        <v>1.5134074690408199</v>
      </c>
      <c r="J11" s="408">
        <v>229.142</v>
      </c>
      <c r="K11" s="394">
        <v>2.6405118037566599</v>
      </c>
      <c r="L11" s="408">
        <v>279.99599999999998</v>
      </c>
      <c r="M11" s="394">
        <v>3.1041524994152101</v>
      </c>
      <c r="N11" s="408">
        <v>157.32599999999999</v>
      </c>
      <c r="O11" s="394">
        <v>1.2609596638538101</v>
      </c>
      <c r="P11" s="408">
        <v>151.00800000000001</v>
      </c>
      <c r="Q11" s="396">
        <v>8.8946445730860297</v>
      </c>
      <c r="R11" s="408">
        <v>256.96899999999999</v>
      </c>
      <c r="S11" s="398">
        <v>1.01911098202933</v>
      </c>
      <c r="U11" s="776"/>
      <c r="V11" s="764"/>
      <c r="W11" s="392" t="s">
        <v>273</v>
      </c>
      <c r="X11" s="408">
        <v>322.67399999999998</v>
      </c>
      <c r="Y11" s="394">
        <v>1.6417171888165401</v>
      </c>
      <c r="Z11" s="408">
        <v>298.45400000000001</v>
      </c>
      <c r="AA11" s="394">
        <v>1.14161427931653</v>
      </c>
      <c r="AB11" s="408">
        <v>234.559</v>
      </c>
      <c r="AC11" s="394">
        <v>1.48244898829364</v>
      </c>
      <c r="AD11" s="408">
        <v>230.161</v>
      </c>
      <c r="AE11" s="394">
        <v>2.7306743600772001</v>
      </c>
      <c r="AF11" s="408">
        <v>279.46499999999997</v>
      </c>
      <c r="AG11" s="394">
        <v>3.0733093067014101</v>
      </c>
      <c r="AH11" s="408">
        <v>157.25200000000001</v>
      </c>
      <c r="AI11" s="394">
        <v>1.2558511381836099</v>
      </c>
      <c r="AJ11" s="408">
        <v>135.828</v>
      </c>
      <c r="AK11" s="396">
        <v>9.5631295341185591</v>
      </c>
      <c r="AL11" s="408">
        <v>256.36700000000002</v>
      </c>
      <c r="AM11" s="398">
        <v>1.09990880307051</v>
      </c>
    </row>
    <row r="12" spans="1:39" ht="18" customHeight="1">
      <c r="A12" s="776"/>
      <c r="B12" s="765"/>
      <c r="C12" s="392" t="s">
        <v>274</v>
      </c>
      <c r="D12" s="408">
        <v>321.63900000000001</v>
      </c>
      <c r="E12" s="394">
        <v>1.34862703420188</v>
      </c>
      <c r="F12" s="408">
        <v>342.84800000000001</v>
      </c>
      <c r="G12" s="394">
        <v>0.76963159622217603</v>
      </c>
      <c r="H12" s="408">
        <v>293.06</v>
      </c>
      <c r="I12" s="394">
        <v>1.2985775296389199</v>
      </c>
      <c r="J12" s="408">
        <v>416.31200000000001</v>
      </c>
      <c r="K12" s="394">
        <v>2.1415750844618602</v>
      </c>
      <c r="L12" s="408">
        <v>328.197</v>
      </c>
      <c r="M12" s="394">
        <v>2.0255053452100298</v>
      </c>
      <c r="N12" s="408">
        <v>246.345</v>
      </c>
      <c r="O12" s="394">
        <v>0.98466759254574199</v>
      </c>
      <c r="P12" s="408">
        <v>233.07599999999999</v>
      </c>
      <c r="Q12" s="396">
        <v>5.7681327553317896</v>
      </c>
      <c r="R12" s="408">
        <v>315.846</v>
      </c>
      <c r="S12" s="398">
        <v>0.73649905157740903</v>
      </c>
      <c r="U12" s="776"/>
      <c r="V12" s="765"/>
      <c r="W12" s="392" t="s">
        <v>274</v>
      </c>
      <c r="X12" s="408">
        <v>327.23700000000002</v>
      </c>
      <c r="Y12" s="394">
        <v>1.54693561246611</v>
      </c>
      <c r="Z12" s="408">
        <v>340.80700000000002</v>
      </c>
      <c r="AA12" s="394">
        <v>0.91914975632269602</v>
      </c>
      <c r="AB12" s="408">
        <v>292.48</v>
      </c>
      <c r="AC12" s="394">
        <v>1.2382953030389099</v>
      </c>
      <c r="AD12" s="408">
        <v>391.71600000000001</v>
      </c>
      <c r="AE12" s="394">
        <v>2.1621455412277899</v>
      </c>
      <c r="AF12" s="408">
        <v>322.52100000000002</v>
      </c>
      <c r="AG12" s="394">
        <v>1.9445289457872901</v>
      </c>
      <c r="AH12" s="408">
        <v>246.489</v>
      </c>
      <c r="AI12" s="394">
        <v>1.0229165789799399</v>
      </c>
      <c r="AJ12" s="408">
        <v>218.50399999999999</v>
      </c>
      <c r="AK12" s="396">
        <v>7.3460809063164296</v>
      </c>
      <c r="AL12" s="408">
        <v>310.11799999999999</v>
      </c>
      <c r="AM12" s="398">
        <v>0.68627778048820198</v>
      </c>
    </row>
    <row r="13" spans="1:39" ht="28.5" customHeight="1">
      <c r="A13" s="777"/>
      <c r="B13" s="403"/>
      <c r="C13" s="404" t="s">
        <v>95</v>
      </c>
      <c r="D13" s="270">
        <v>226.55099999999999</v>
      </c>
      <c r="E13" s="338">
        <v>1.28046463195545</v>
      </c>
      <c r="F13" s="270">
        <v>197.87200000000001</v>
      </c>
      <c r="G13" s="338">
        <v>1.67119770748495</v>
      </c>
      <c r="H13" s="270">
        <v>172.21600000000001</v>
      </c>
      <c r="I13" s="338">
        <v>1.29494619164229</v>
      </c>
      <c r="J13" s="270">
        <v>228.446</v>
      </c>
      <c r="K13" s="338">
        <v>3.3004990260529201</v>
      </c>
      <c r="L13" s="270">
        <v>193.87700000000001</v>
      </c>
      <c r="M13" s="338">
        <v>3.2946584655298201</v>
      </c>
      <c r="N13" s="270">
        <v>139.32900000000001</v>
      </c>
      <c r="O13" s="338">
        <v>2.1113701520828299</v>
      </c>
      <c r="P13" s="270">
        <v>169.90299999999999</v>
      </c>
      <c r="Q13" s="339">
        <v>4.6127878271107603</v>
      </c>
      <c r="R13" s="270">
        <v>194.405</v>
      </c>
      <c r="S13" s="340">
        <v>0.861578477754676</v>
      </c>
      <c r="U13" s="777"/>
      <c r="V13" s="403"/>
      <c r="W13" s="404" t="s">
        <v>95</v>
      </c>
      <c r="X13" s="270">
        <v>221.33</v>
      </c>
      <c r="Y13" s="338">
        <v>1.44187676240633</v>
      </c>
      <c r="Z13" s="270">
        <v>182.38200000000001</v>
      </c>
      <c r="AA13" s="338">
        <v>1.88461688172443</v>
      </c>
      <c r="AB13" s="270">
        <v>163.63999999999999</v>
      </c>
      <c r="AC13" s="338">
        <v>1.3591340136458301</v>
      </c>
      <c r="AD13" s="270">
        <v>194.374</v>
      </c>
      <c r="AE13" s="338">
        <v>3.56617250230163</v>
      </c>
      <c r="AF13" s="270">
        <v>169.857</v>
      </c>
      <c r="AG13" s="338">
        <v>3.76379894777974</v>
      </c>
      <c r="AH13" s="270">
        <v>136.125</v>
      </c>
      <c r="AI13" s="338">
        <v>2.2140551021712498</v>
      </c>
      <c r="AJ13" s="270">
        <v>155.70500000000001</v>
      </c>
      <c r="AK13" s="339">
        <v>5.3749026378706803</v>
      </c>
      <c r="AL13" s="270">
        <v>181.39599999999999</v>
      </c>
      <c r="AM13" s="340">
        <v>0.86745395387524504</v>
      </c>
    </row>
    <row r="14" spans="1:39" ht="12" customHeight="1">
      <c r="D14" s="409"/>
      <c r="F14" s="409"/>
      <c r="H14" s="409"/>
      <c r="J14" s="409"/>
      <c r="L14" s="409"/>
      <c r="N14" s="409"/>
      <c r="P14" s="409"/>
      <c r="R14" s="409"/>
      <c r="X14" s="409"/>
      <c r="Z14" s="409"/>
      <c r="AB14" s="409"/>
      <c r="AD14" s="409"/>
      <c r="AF14" s="409"/>
      <c r="AH14" s="409"/>
      <c r="AJ14" s="409"/>
      <c r="AL14" s="409"/>
    </row>
    <row r="15" spans="1:39" ht="16.5" customHeight="1">
      <c r="A15" s="781" t="s">
        <v>91</v>
      </c>
      <c r="B15" s="782"/>
      <c r="C15" s="782"/>
      <c r="D15" s="782"/>
      <c r="E15" s="782"/>
      <c r="F15" s="782"/>
      <c r="G15" s="782"/>
      <c r="H15" s="782"/>
      <c r="I15" s="782"/>
      <c r="J15" s="782"/>
      <c r="K15" s="782"/>
      <c r="L15" s="782"/>
      <c r="M15" s="782"/>
      <c r="N15" s="782"/>
      <c r="O15" s="782"/>
      <c r="P15" s="782"/>
      <c r="Q15" s="782"/>
      <c r="R15" s="782"/>
      <c r="S15" s="783"/>
      <c r="U15" s="781" t="s">
        <v>91</v>
      </c>
      <c r="V15" s="782"/>
      <c r="W15" s="782"/>
      <c r="X15" s="782"/>
      <c r="Y15" s="782"/>
      <c r="Z15" s="782"/>
      <c r="AA15" s="782"/>
      <c r="AB15" s="782"/>
      <c r="AC15" s="782"/>
      <c r="AD15" s="782"/>
      <c r="AE15" s="782"/>
      <c r="AF15" s="782"/>
      <c r="AG15" s="782"/>
      <c r="AH15" s="782"/>
      <c r="AI15" s="782"/>
      <c r="AJ15" s="782"/>
      <c r="AK15" s="782"/>
      <c r="AL15" s="782"/>
      <c r="AM15" s="783"/>
    </row>
    <row r="16" spans="1:39" ht="18.75" customHeight="1">
      <c r="A16" s="769" t="s">
        <v>267</v>
      </c>
      <c r="B16" s="770"/>
      <c r="C16" s="771"/>
      <c r="D16" s="784" t="s">
        <v>205</v>
      </c>
      <c r="E16" s="785"/>
      <c r="F16" s="785"/>
      <c r="G16" s="785"/>
      <c r="H16" s="785"/>
      <c r="I16" s="785"/>
      <c r="J16" s="785"/>
      <c r="K16" s="785"/>
      <c r="L16" s="785"/>
      <c r="M16" s="785"/>
      <c r="N16" s="785"/>
      <c r="O16" s="785"/>
      <c r="P16" s="785"/>
      <c r="Q16" s="785"/>
      <c r="R16" s="785"/>
      <c r="S16" s="786"/>
      <c r="U16" s="769" t="s">
        <v>267</v>
      </c>
      <c r="V16" s="770"/>
      <c r="W16" s="771"/>
      <c r="X16" s="784" t="s">
        <v>205</v>
      </c>
      <c r="Y16" s="785"/>
      <c r="Z16" s="785"/>
      <c r="AA16" s="785"/>
      <c r="AB16" s="785"/>
      <c r="AC16" s="785"/>
      <c r="AD16" s="785"/>
      <c r="AE16" s="785"/>
      <c r="AF16" s="785"/>
      <c r="AG16" s="785"/>
      <c r="AH16" s="785"/>
      <c r="AI16" s="785"/>
      <c r="AJ16" s="785"/>
      <c r="AK16" s="785"/>
      <c r="AL16" s="785"/>
      <c r="AM16" s="786"/>
    </row>
    <row r="17" spans="1:39" ht="23.25" customHeight="1">
      <c r="A17" s="769"/>
      <c r="B17" s="770"/>
      <c r="C17" s="771"/>
      <c r="D17" s="743" t="s">
        <v>84</v>
      </c>
      <c r="E17" s="745"/>
      <c r="F17" s="743" t="s">
        <v>85</v>
      </c>
      <c r="G17" s="745"/>
      <c r="H17" s="743" t="s">
        <v>86</v>
      </c>
      <c r="I17" s="745"/>
      <c r="J17" s="743" t="s">
        <v>87</v>
      </c>
      <c r="K17" s="745"/>
      <c r="L17" s="743" t="s">
        <v>88</v>
      </c>
      <c r="M17" s="745"/>
      <c r="N17" s="743" t="s">
        <v>89</v>
      </c>
      <c r="O17" s="745"/>
      <c r="P17" s="743" t="s">
        <v>90</v>
      </c>
      <c r="Q17" s="745"/>
      <c r="R17" s="743" t="s">
        <v>95</v>
      </c>
      <c r="S17" s="748"/>
      <c r="U17" s="769"/>
      <c r="V17" s="770"/>
      <c r="W17" s="771"/>
      <c r="X17" s="743" t="s">
        <v>84</v>
      </c>
      <c r="Y17" s="745"/>
      <c r="Z17" s="743" t="s">
        <v>85</v>
      </c>
      <c r="AA17" s="745"/>
      <c r="AB17" s="743" t="s">
        <v>86</v>
      </c>
      <c r="AC17" s="745"/>
      <c r="AD17" s="743" t="s">
        <v>87</v>
      </c>
      <c r="AE17" s="745"/>
      <c r="AF17" s="743" t="s">
        <v>88</v>
      </c>
      <c r="AG17" s="745"/>
      <c r="AH17" s="743" t="s">
        <v>89</v>
      </c>
      <c r="AI17" s="745"/>
      <c r="AJ17" s="743" t="s">
        <v>90</v>
      </c>
      <c r="AK17" s="745"/>
      <c r="AL17" s="743" t="s">
        <v>95</v>
      </c>
      <c r="AM17" s="748"/>
    </row>
    <row r="18" spans="1:39" ht="35.25" customHeight="1">
      <c r="A18" s="772"/>
      <c r="B18" s="773"/>
      <c r="C18" s="774"/>
      <c r="D18" s="405" t="s">
        <v>280</v>
      </c>
      <c r="E18" s="372" t="s">
        <v>260</v>
      </c>
      <c r="F18" s="405" t="s">
        <v>280</v>
      </c>
      <c r="G18" s="372" t="s">
        <v>260</v>
      </c>
      <c r="H18" s="405" t="s">
        <v>280</v>
      </c>
      <c r="I18" s="372" t="s">
        <v>260</v>
      </c>
      <c r="J18" s="405" t="s">
        <v>280</v>
      </c>
      <c r="K18" s="372" t="s">
        <v>260</v>
      </c>
      <c r="L18" s="405" t="s">
        <v>280</v>
      </c>
      <c r="M18" s="372" t="s">
        <v>260</v>
      </c>
      <c r="N18" s="405" t="s">
        <v>280</v>
      </c>
      <c r="O18" s="372" t="s">
        <v>260</v>
      </c>
      <c r="P18" s="405" t="s">
        <v>280</v>
      </c>
      <c r="Q18" s="372" t="s">
        <v>260</v>
      </c>
      <c r="R18" s="405" t="s">
        <v>280</v>
      </c>
      <c r="S18" s="373" t="s">
        <v>260</v>
      </c>
      <c r="U18" s="772"/>
      <c r="V18" s="773"/>
      <c r="W18" s="774"/>
      <c r="X18" s="405" t="s">
        <v>280</v>
      </c>
      <c r="Y18" s="372" t="s">
        <v>260</v>
      </c>
      <c r="Z18" s="405" t="s">
        <v>280</v>
      </c>
      <c r="AA18" s="372" t="s">
        <v>260</v>
      </c>
      <c r="AB18" s="405" t="s">
        <v>280</v>
      </c>
      <c r="AC18" s="372" t="s">
        <v>260</v>
      </c>
      <c r="AD18" s="405" t="s">
        <v>280</v>
      </c>
      <c r="AE18" s="372" t="s">
        <v>260</v>
      </c>
      <c r="AF18" s="405" t="s">
        <v>280</v>
      </c>
      <c r="AG18" s="372" t="s">
        <v>260</v>
      </c>
      <c r="AH18" s="405" t="s">
        <v>280</v>
      </c>
      <c r="AI18" s="372" t="s">
        <v>260</v>
      </c>
      <c r="AJ18" s="405" t="s">
        <v>280</v>
      </c>
      <c r="AK18" s="372" t="s">
        <v>260</v>
      </c>
      <c r="AL18" s="405" t="s">
        <v>280</v>
      </c>
      <c r="AM18" s="373" t="s">
        <v>260</v>
      </c>
    </row>
    <row r="19" spans="1:39" ht="20.25" customHeight="1">
      <c r="A19" s="775" t="s">
        <v>341</v>
      </c>
      <c r="B19" s="399"/>
      <c r="C19" s="400" t="s">
        <v>268</v>
      </c>
      <c r="D19" s="407">
        <v>1E-3</v>
      </c>
      <c r="E19" s="393">
        <v>98.830674119489302</v>
      </c>
      <c r="F19" s="407">
        <v>3.4000000000000002E-2</v>
      </c>
      <c r="G19" s="393">
        <v>98.733301629738307</v>
      </c>
      <c r="H19" s="407">
        <v>0</v>
      </c>
      <c r="I19" s="393"/>
      <c r="J19" s="407">
        <v>0</v>
      </c>
      <c r="K19" s="393"/>
      <c r="L19" s="407">
        <v>0</v>
      </c>
      <c r="M19" s="393"/>
      <c r="N19" s="407">
        <v>0</v>
      </c>
      <c r="O19" s="393"/>
      <c r="P19" s="407">
        <v>0</v>
      </c>
      <c r="Q19" s="393"/>
      <c r="R19" s="407">
        <v>8.0000000000000002E-3</v>
      </c>
      <c r="S19" s="397">
        <v>95.726367516270102</v>
      </c>
      <c r="U19" s="775" t="s">
        <v>341</v>
      </c>
      <c r="V19" s="399"/>
      <c r="W19" s="400" t="s">
        <v>268</v>
      </c>
      <c r="X19" s="407">
        <v>1E-3</v>
      </c>
      <c r="Y19" s="393">
        <v>98.345514326049098</v>
      </c>
      <c r="Z19" s="407">
        <v>4.2000000000000003E-2</v>
      </c>
      <c r="AA19" s="393">
        <v>98.526803570274197</v>
      </c>
      <c r="AB19" s="407">
        <v>0</v>
      </c>
      <c r="AC19" s="393"/>
      <c r="AD19" s="407">
        <v>0</v>
      </c>
      <c r="AE19" s="393"/>
      <c r="AF19" s="407">
        <v>0</v>
      </c>
      <c r="AG19" s="393"/>
      <c r="AH19" s="407">
        <v>0</v>
      </c>
      <c r="AI19" s="393"/>
      <c r="AJ19" s="407">
        <v>0</v>
      </c>
      <c r="AK19" s="393"/>
      <c r="AL19" s="407">
        <v>8.9999999999999993E-3</v>
      </c>
      <c r="AM19" s="397">
        <v>95.710234095410598</v>
      </c>
    </row>
    <row r="20" spans="1:39" ht="18" customHeight="1">
      <c r="A20" s="776"/>
      <c r="B20" s="401"/>
      <c r="C20" s="402" t="s">
        <v>269</v>
      </c>
      <c r="D20" s="408">
        <v>0.30099999999999999</v>
      </c>
      <c r="E20" s="394">
        <v>24.204835492478601</v>
      </c>
      <c r="F20" s="408">
        <v>0.97299999999999998</v>
      </c>
      <c r="G20" s="394">
        <v>39.870051045562697</v>
      </c>
      <c r="H20" s="408">
        <v>0.68300000000000005</v>
      </c>
      <c r="I20" s="394">
        <v>36.965917938579302</v>
      </c>
      <c r="J20" s="408">
        <v>2.153</v>
      </c>
      <c r="K20" s="394">
        <v>77.152380170146699</v>
      </c>
      <c r="L20" s="408">
        <v>0.08</v>
      </c>
      <c r="M20" s="394">
        <v>44.904552853459698</v>
      </c>
      <c r="N20" s="408">
        <v>1.27</v>
      </c>
      <c r="O20" s="394">
        <v>71.346301795346207</v>
      </c>
      <c r="P20" s="408"/>
      <c r="Q20" s="394"/>
      <c r="R20" s="408">
        <v>0.73799999999999999</v>
      </c>
      <c r="S20" s="398">
        <v>25.332186813305601</v>
      </c>
      <c r="U20" s="776"/>
      <c r="V20" s="401"/>
      <c r="W20" s="402" t="s">
        <v>269</v>
      </c>
      <c r="X20" s="408">
        <v>0.29499999999999998</v>
      </c>
      <c r="Y20" s="394">
        <v>27.447332751588199</v>
      </c>
      <c r="Z20" s="408">
        <v>0.98</v>
      </c>
      <c r="AA20" s="394">
        <v>40.704366253136499</v>
      </c>
      <c r="AB20" s="408">
        <v>0.30599999999999999</v>
      </c>
      <c r="AC20" s="394">
        <v>43.810553350575702</v>
      </c>
      <c r="AD20" s="408">
        <v>0.496</v>
      </c>
      <c r="AE20" s="394">
        <v>54.449324508707001</v>
      </c>
      <c r="AF20" s="408">
        <v>0.08</v>
      </c>
      <c r="AG20" s="394">
        <v>44.904552853459698</v>
      </c>
      <c r="AH20" s="408">
        <v>1.27</v>
      </c>
      <c r="AI20" s="394">
        <v>71.346301795346207</v>
      </c>
      <c r="AJ20" s="408"/>
      <c r="AK20" s="394"/>
      <c r="AL20" s="408">
        <v>0.60099999999999998</v>
      </c>
      <c r="AM20" s="398">
        <v>28.4255588088092</v>
      </c>
    </row>
    <row r="21" spans="1:39" ht="18" customHeight="1">
      <c r="A21" s="776"/>
      <c r="B21" s="763" t="s">
        <v>407</v>
      </c>
      <c r="C21" s="392" t="s">
        <v>270</v>
      </c>
      <c r="D21" s="408">
        <v>12.536</v>
      </c>
      <c r="E21" s="394">
        <v>8.6739989745068993</v>
      </c>
      <c r="F21" s="408">
        <v>22.56</v>
      </c>
      <c r="G21" s="394">
        <v>7.03410893803549</v>
      </c>
      <c r="H21" s="408">
        <v>16.18</v>
      </c>
      <c r="I21" s="394">
        <v>9.5517150035639808</v>
      </c>
      <c r="J21" s="408">
        <v>22.995999999999999</v>
      </c>
      <c r="K21" s="394">
        <v>18.540573835569901</v>
      </c>
      <c r="L21" s="408">
        <v>15.63</v>
      </c>
      <c r="M21" s="394">
        <v>22.629002897134399</v>
      </c>
      <c r="N21" s="408">
        <v>24.228000000000002</v>
      </c>
      <c r="O21" s="394">
        <v>18.9309721851339</v>
      </c>
      <c r="P21" s="408">
        <v>11.541</v>
      </c>
      <c r="Q21" s="394">
        <v>20.120955965917702</v>
      </c>
      <c r="R21" s="408">
        <v>18.085000000000001</v>
      </c>
      <c r="S21" s="398">
        <v>4.6181129346797496</v>
      </c>
      <c r="U21" s="776"/>
      <c r="V21" s="763" t="s">
        <v>407</v>
      </c>
      <c r="W21" s="392" t="s">
        <v>270</v>
      </c>
      <c r="X21" s="408">
        <v>11.432</v>
      </c>
      <c r="Y21" s="394">
        <v>10.4799332298919</v>
      </c>
      <c r="Z21" s="408">
        <v>21.884</v>
      </c>
      <c r="AA21" s="394">
        <v>7.4065829243625902</v>
      </c>
      <c r="AB21" s="408">
        <v>15.138999999999999</v>
      </c>
      <c r="AC21" s="394">
        <v>11.226556303196199</v>
      </c>
      <c r="AD21" s="408">
        <v>22.5</v>
      </c>
      <c r="AE21" s="394">
        <v>21.276021845235199</v>
      </c>
      <c r="AF21" s="408">
        <v>12.961</v>
      </c>
      <c r="AG21" s="394">
        <v>19.997131005228798</v>
      </c>
      <c r="AH21" s="408">
        <v>24.594000000000001</v>
      </c>
      <c r="AI21" s="394">
        <v>20.301531152669401</v>
      </c>
      <c r="AJ21" s="408">
        <v>14.252000000000001</v>
      </c>
      <c r="AK21" s="394">
        <v>7.2039745663383803</v>
      </c>
      <c r="AL21" s="408">
        <v>17.404</v>
      </c>
      <c r="AM21" s="398">
        <v>5.2038590034127497</v>
      </c>
    </row>
    <row r="22" spans="1:39" ht="18" customHeight="1">
      <c r="A22" s="776"/>
      <c r="B22" s="764"/>
      <c r="C22" s="392" t="s">
        <v>271</v>
      </c>
      <c r="D22" s="408">
        <v>65.680000000000007</v>
      </c>
      <c r="E22" s="394">
        <v>4.0648403693721198</v>
      </c>
      <c r="F22" s="408">
        <v>92.097999999999999</v>
      </c>
      <c r="G22" s="394">
        <v>4.16209256075153</v>
      </c>
      <c r="H22" s="408">
        <v>95.221999999999994</v>
      </c>
      <c r="I22" s="394">
        <v>2.8090806895688498</v>
      </c>
      <c r="J22" s="408">
        <v>131.51599999999999</v>
      </c>
      <c r="K22" s="394">
        <v>6.0198406379891303</v>
      </c>
      <c r="L22" s="408">
        <v>115.239</v>
      </c>
      <c r="M22" s="394">
        <v>8.1505069591291193</v>
      </c>
      <c r="N22" s="760"/>
      <c r="O22" s="762"/>
      <c r="P22" s="408">
        <v>79.644999999999996</v>
      </c>
      <c r="Q22" s="394">
        <v>27.313133406283601</v>
      </c>
      <c r="R22" s="408">
        <v>85.338999999999999</v>
      </c>
      <c r="S22" s="398">
        <v>2.3696250706809501</v>
      </c>
      <c r="U22" s="776"/>
      <c r="V22" s="764"/>
      <c r="W22" s="392" t="s">
        <v>271</v>
      </c>
      <c r="X22" s="408">
        <v>69.156999999999996</v>
      </c>
      <c r="Y22" s="394">
        <v>4.4207400595355502</v>
      </c>
      <c r="Z22" s="408">
        <v>90.286000000000001</v>
      </c>
      <c r="AA22" s="394">
        <v>4.7096844993250704</v>
      </c>
      <c r="AB22" s="408">
        <v>93.400999999999996</v>
      </c>
      <c r="AC22" s="394">
        <v>3.27524708710797</v>
      </c>
      <c r="AD22" s="408">
        <v>130.26</v>
      </c>
      <c r="AE22" s="394">
        <v>6.7675405488865996</v>
      </c>
      <c r="AF22" s="408">
        <v>118.444</v>
      </c>
      <c r="AG22" s="394">
        <v>9.1600268863815408</v>
      </c>
      <c r="AH22" s="760"/>
      <c r="AI22" s="762"/>
      <c r="AJ22" s="408">
        <v>84.522999999999996</v>
      </c>
      <c r="AK22" s="394">
        <v>28.873360083792701</v>
      </c>
      <c r="AL22" s="408">
        <v>86.36</v>
      </c>
      <c r="AM22" s="398">
        <v>2.63231956156856</v>
      </c>
    </row>
    <row r="23" spans="1:39" ht="18" customHeight="1">
      <c r="A23" s="776"/>
      <c r="B23" s="764"/>
      <c r="C23" s="392" t="s">
        <v>272</v>
      </c>
      <c r="D23" s="408">
        <v>211.84</v>
      </c>
      <c r="E23" s="394">
        <v>2.0861580642025399</v>
      </c>
      <c r="F23" s="408">
        <v>236.578</v>
      </c>
      <c r="G23" s="394">
        <v>1.31154687149536</v>
      </c>
      <c r="H23" s="408">
        <v>176.00700000000001</v>
      </c>
      <c r="I23" s="394">
        <v>1.6419008617723101</v>
      </c>
      <c r="J23" s="408">
        <v>178.22499999999999</v>
      </c>
      <c r="K23" s="394">
        <v>4.2409221675902602</v>
      </c>
      <c r="L23" s="408">
        <v>229.44499999999999</v>
      </c>
      <c r="M23" s="394">
        <v>3.7830785107451899</v>
      </c>
      <c r="N23" s="408">
        <v>106.58799999999999</v>
      </c>
      <c r="O23" s="394">
        <v>6.0863320377110099</v>
      </c>
      <c r="P23" s="408">
        <v>233.77600000000001</v>
      </c>
      <c r="Q23" s="394">
        <v>5.6557404406639504</v>
      </c>
      <c r="R23" s="408">
        <v>207.44399999999999</v>
      </c>
      <c r="S23" s="398">
        <v>1.2255197418486901</v>
      </c>
      <c r="U23" s="776"/>
      <c r="V23" s="764"/>
      <c r="W23" s="392" t="s">
        <v>272</v>
      </c>
      <c r="X23" s="408">
        <v>227.17599999999999</v>
      </c>
      <c r="Y23" s="394">
        <v>2.30860543648414</v>
      </c>
      <c r="Z23" s="408">
        <v>233.34399999999999</v>
      </c>
      <c r="AA23" s="394">
        <v>1.49393660685722</v>
      </c>
      <c r="AB23" s="408">
        <v>178.113</v>
      </c>
      <c r="AC23" s="394">
        <v>1.67524588745643</v>
      </c>
      <c r="AD23" s="408">
        <v>179.74700000000001</v>
      </c>
      <c r="AE23" s="394">
        <v>5.1122718100511602</v>
      </c>
      <c r="AF23" s="408">
        <v>227.09899999999999</v>
      </c>
      <c r="AG23" s="394">
        <v>3.6820355351560101</v>
      </c>
      <c r="AH23" s="408">
        <v>111.818</v>
      </c>
      <c r="AI23" s="394">
        <v>5.7529305893837899</v>
      </c>
      <c r="AJ23" s="408">
        <v>207.43</v>
      </c>
      <c r="AK23" s="394">
        <v>6.8452676835905599</v>
      </c>
      <c r="AL23" s="408">
        <v>213.422</v>
      </c>
      <c r="AM23" s="398">
        <v>1.2939643971402399</v>
      </c>
    </row>
    <row r="24" spans="1:39" ht="18" customHeight="1">
      <c r="A24" s="776"/>
      <c r="B24" s="764"/>
      <c r="C24" s="392" t="s">
        <v>273</v>
      </c>
      <c r="D24" s="408">
        <v>306.755</v>
      </c>
      <c r="E24" s="394">
        <v>2.17558836398893</v>
      </c>
      <c r="F24" s="408">
        <v>304.87900000000002</v>
      </c>
      <c r="G24" s="394">
        <v>1.40704057561772</v>
      </c>
      <c r="H24" s="408">
        <v>226.6</v>
      </c>
      <c r="I24" s="394">
        <v>2.8342790490163901</v>
      </c>
      <c r="J24" s="408">
        <v>230.005</v>
      </c>
      <c r="K24" s="394">
        <v>5.5249262006498503</v>
      </c>
      <c r="L24" s="408">
        <v>284.84500000000003</v>
      </c>
      <c r="M24" s="394">
        <v>5.7079191164545904</v>
      </c>
      <c r="N24" s="408">
        <v>160.89099999999999</v>
      </c>
      <c r="O24" s="394">
        <v>3.99577337643903</v>
      </c>
      <c r="P24" s="408">
        <v>179.5</v>
      </c>
      <c r="Q24" s="394">
        <v>16.606848615798501</v>
      </c>
      <c r="R24" s="408">
        <v>275.44099999999997</v>
      </c>
      <c r="S24" s="398">
        <v>1.50425565696871</v>
      </c>
      <c r="U24" s="776"/>
      <c r="V24" s="764"/>
      <c r="W24" s="392" t="s">
        <v>273</v>
      </c>
      <c r="X24" s="408">
        <v>320.80599999999998</v>
      </c>
      <c r="Y24" s="394">
        <v>2.49787277501372</v>
      </c>
      <c r="Z24" s="408">
        <v>308.762</v>
      </c>
      <c r="AA24" s="394">
        <v>1.5322192576834699</v>
      </c>
      <c r="AB24" s="408">
        <v>239.37899999999999</v>
      </c>
      <c r="AC24" s="394">
        <v>2.7707477623057502</v>
      </c>
      <c r="AD24" s="408">
        <v>235.96700000000001</v>
      </c>
      <c r="AE24" s="394">
        <v>6.0652853161318303</v>
      </c>
      <c r="AF24" s="408">
        <v>283.01</v>
      </c>
      <c r="AG24" s="394">
        <v>6.1694560794472597</v>
      </c>
      <c r="AH24" s="408">
        <v>162.02000000000001</v>
      </c>
      <c r="AI24" s="394">
        <v>4.1302468761820501</v>
      </c>
      <c r="AJ24" s="408">
        <v>158.62</v>
      </c>
      <c r="AK24" s="394"/>
      <c r="AL24" s="408">
        <v>283.33600000000001</v>
      </c>
      <c r="AM24" s="398">
        <v>1.73789248156178</v>
      </c>
    </row>
    <row r="25" spans="1:39" ht="18" customHeight="1">
      <c r="A25" s="776"/>
      <c r="B25" s="765"/>
      <c r="C25" s="392" t="s">
        <v>274</v>
      </c>
      <c r="D25" s="408">
        <v>323.75599999999997</v>
      </c>
      <c r="E25" s="394">
        <v>1.6574500810172801</v>
      </c>
      <c r="F25" s="408">
        <v>344.90199999999999</v>
      </c>
      <c r="G25" s="394">
        <v>1.13836589871677</v>
      </c>
      <c r="H25" s="408">
        <v>300.03800000000001</v>
      </c>
      <c r="I25" s="394">
        <v>2.2058360961774901</v>
      </c>
      <c r="J25" s="408">
        <v>457.13299999999998</v>
      </c>
      <c r="K25" s="394">
        <v>2.8683546467521901</v>
      </c>
      <c r="L25" s="408">
        <v>339.541</v>
      </c>
      <c r="M25" s="394">
        <v>3.6002195261347301</v>
      </c>
      <c r="N25" s="408">
        <v>253.834</v>
      </c>
      <c r="O25" s="394">
        <v>1.81431299533152</v>
      </c>
      <c r="P25" s="408">
        <v>274.48599999999999</v>
      </c>
      <c r="Q25" s="394">
        <v>14.3472339433683</v>
      </c>
      <c r="R25" s="408">
        <v>330.49700000000001</v>
      </c>
      <c r="S25" s="398">
        <v>1.1606514200918701</v>
      </c>
      <c r="U25" s="776"/>
      <c r="V25" s="765"/>
      <c r="W25" s="392" t="s">
        <v>274</v>
      </c>
      <c r="X25" s="408">
        <v>330.94499999999999</v>
      </c>
      <c r="Y25" s="394">
        <v>2.1401198914077999</v>
      </c>
      <c r="Z25" s="408">
        <v>342.96800000000002</v>
      </c>
      <c r="AA25" s="394">
        <v>1.58298130876187</v>
      </c>
      <c r="AB25" s="408">
        <v>301.923</v>
      </c>
      <c r="AC25" s="394">
        <v>2.3778187441092302</v>
      </c>
      <c r="AD25" s="408">
        <v>419.13600000000002</v>
      </c>
      <c r="AE25" s="394">
        <v>2.8311507250442798</v>
      </c>
      <c r="AF25" s="408">
        <v>343.7</v>
      </c>
      <c r="AG25" s="394">
        <v>3.1204080913140402</v>
      </c>
      <c r="AH25" s="408">
        <v>254.84899999999999</v>
      </c>
      <c r="AI25" s="394">
        <v>2.2755391476364899</v>
      </c>
      <c r="AJ25" s="408">
        <v>372.65100000000001</v>
      </c>
      <c r="AK25" s="394">
        <v>35.876562489352096</v>
      </c>
      <c r="AL25" s="408">
        <v>329.226</v>
      </c>
      <c r="AM25" s="398">
        <v>1.23395533341528</v>
      </c>
    </row>
    <row r="26" spans="1:39" ht="27.75" customHeight="1">
      <c r="A26" s="777"/>
      <c r="B26" s="403"/>
      <c r="C26" s="404" t="s">
        <v>95</v>
      </c>
      <c r="D26" s="270">
        <v>224.43700000000001</v>
      </c>
      <c r="E26" s="338">
        <v>1.7305966296712501</v>
      </c>
      <c r="F26" s="270">
        <v>205.81</v>
      </c>
      <c r="G26" s="338">
        <v>2.1588200758230101</v>
      </c>
      <c r="H26" s="270">
        <v>190.82400000000001</v>
      </c>
      <c r="I26" s="338">
        <v>1.8867365531290201</v>
      </c>
      <c r="J26" s="270">
        <v>313.80099999999999</v>
      </c>
      <c r="K26" s="338">
        <v>4.4000917484807198</v>
      </c>
      <c r="L26" s="270">
        <v>222.191</v>
      </c>
      <c r="M26" s="338">
        <v>4.9456357861357203</v>
      </c>
      <c r="N26" s="270">
        <v>179.881</v>
      </c>
      <c r="O26" s="338">
        <v>3.9867911420242002</v>
      </c>
      <c r="P26" s="270">
        <v>184.20400000000001</v>
      </c>
      <c r="Q26" s="338">
        <v>9.7296248559084795</v>
      </c>
      <c r="R26" s="270">
        <v>214.52600000000001</v>
      </c>
      <c r="S26" s="340">
        <v>1.1953538739718299</v>
      </c>
      <c r="U26" s="777"/>
      <c r="V26" s="403"/>
      <c r="W26" s="404" t="s">
        <v>95</v>
      </c>
      <c r="X26" s="270">
        <v>214.06</v>
      </c>
      <c r="Y26" s="338">
        <v>2.1682255274038602</v>
      </c>
      <c r="Z26" s="270">
        <v>179.673</v>
      </c>
      <c r="AA26" s="338">
        <v>2.6869642419928899</v>
      </c>
      <c r="AB26" s="270">
        <v>173.76300000000001</v>
      </c>
      <c r="AC26" s="338">
        <v>2.1764134729221301</v>
      </c>
      <c r="AD26" s="270">
        <v>248.28</v>
      </c>
      <c r="AE26" s="338">
        <v>5.9605051605787196</v>
      </c>
      <c r="AF26" s="270">
        <v>175.155</v>
      </c>
      <c r="AG26" s="338">
        <v>6.8226297665797002</v>
      </c>
      <c r="AH26" s="270">
        <v>169.636</v>
      </c>
      <c r="AI26" s="338">
        <v>4.9018764550237801</v>
      </c>
      <c r="AJ26" s="270">
        <v>146.14099999999999</v>
      </c>
      <c r="AK26" s="338">
        <v>17.354538772437301</v>
      </c>
      <c r="AL26" s="270">
        <v>193.68299999999999</v>
      </c>
      <c r="AM26" s="340">
        <v>1.35192826364014</v>
      </c>
    </row>
    <row r="27" spans="1:39" ht="17.25" customHeight="1">
      <c r="C27" s="360"/>
      <c r="W27" s="360"/>
    </row>
    <row r="28" spans="1:39" ht="16.5" customHeight="1">
      <c r="A28" s="781" t="s">
        <v>275</v>
      </c>
      <c r="B28" s="782"/>
      <c r="C28" s="782"/>
      <c r="D28" s="782"/>
      <c r="E28" s="782"/>
      <c r="F28" s="782"/>
      <c r="G28" s="782"/>
      <c r="H28" s="782"/>
      <c r="I28" s="782"/>
      <c r="J28" s="782"/>
      <c r="K28" s="782"/>
      <c r="L28" s="782"/>
      <c r="M28" s="782"/>
      <c r="N28" s="782"/>
      <c r="O28" s="782"/>
      <c r="P28" s="782"/>
      <c r="Q28" s="782"/>
      <c r="R28" s="782"/>
      <c r="S28" s="783"/>
      <c r="U28" s="781" t="s">
        <v>275</v>
      </c>
      <c r="V28" s="782"/>
      <c r="W28" s="782"/>
      <c r="X28" s="782"/>
      <c r="Y28" s="782"/>
      <c r="Z28" s="782"/>
      <c r="AA28" s="782"/>
      <c r="AB28" s="782"/>
      <c r="AC28" s="782"/>
      <c r="AD28" s="782"/>
      <c r="AE28" s="782"/>
      <c r="AF28" s="782"/>
      <c r="AG28" s="782"/>
      <c r="AH28" s="782"/>
      <c r="AI28" s="782"/>
      <c r="AJ28" s="782"/>
      <c r="AK28" s="782"/>
      <c r="AL28" s="782"/>
      <c r="AM28" s="783"/>
    </row>
    <row r="29" spans="1:39" ht="15.75" customHeight="1">
      <c r="A29" s="769" t="s">
        <v>267</v>
      </c>
      <c r="B29" s="770"/>
      <c r="C29" s="771"/>
      <c r="D29" s="784" t="s">
        <v>205</v>
      </c>
      <c r="E29" s="785"/>
      <c r="F29" s="785"/>
      <c r="G29" s="785"/>
      <c r="H29" s="785"/>
      <c r="I29" s="785"/>
      <c r="J29" s="785"/>
      <c r="K29" s="785"/>
      <c r="L29" s="785"/>
      <c r="M29" s="785"/>
      <c r="N29" s="785"/>
      <c r="O29" s="785"/>
      <c r="P29" s="785"/>
      <c r="Q29" s="785"/>
      <c r="R29" s="785"/>
      <c r="S29" s="786"/>
      <c r="U29" s="766" t="s">
        <v>267</v>
      </c>
      <c r="V29" s="767"/>
      <c r="W29" s="768"/>
      <c r="X29" s="755" t="s">
        <v>205</v>
      </c>
      <c r="Y29" s="756"/>
      <c r="Z29" s="756"/>
      <c r="AA29" s="756"/>
      <c r="AB29" s="756"/>
      <c r="AC29" s="756"/>
      <c r="AD29" s="756"/>
      <c r="AE29" s="756"/>
      <c r="AF29" s="756"/>
      <c r="AG29" s="756"/>
      <c r="AH29" s="756"/>
      <c r="AI29" s="756"/>
      <c r="AJ29" s="756"/>
      <c r="AK29" s="756"/>
      <c r="AL29" s="756"/>
      <c r="AM29" s="757"/>
    </row>
    <row r="30" spans="1:39" ht="21.75" customHeight="1">
      <c r="A30" s="769"/>
      <c r="B30" s="770"/>
      <c r="C30" s="771"/>
      <c r="D30" s="743" t="s">
        <v>84</v>
      </c>
      <c r="E30" s="745"/>
      <c r="F30" s="743" t="s">
        <v>85</v>
      </c>
      <c r="G30" s="745"/>
      <c r="H30" s="743" t="s">
        <v>86</v>
      </c>
      <c r="I30" s="745"/>
      <c r="J30" s="743" t="s">
        <v>87</v>
      </c>
      <c r="K30" s="745"/>
      <c r="L30" s="743" t="s">
        <v>88</v>
      </c>
      <c r="M30" s="745"/>
      <c r="N30" s="743" t="s">
        <v>89</v>
      </c>
      <c r="O30" s="745"/>
      <c r="P30" s="743" t="s">
        <v>90</v>
      </c>
      <c r="Q30" s="745"/>
      <c r="R30" s="743" t="s">
        <v>95</v>
      </c>
      <c r="S30" s="748"/>
      <c r="U30" s="769"/>
      <c r="V30" s="770"/>
      <c r="W30" s="771"/>
      <c r="X30" s="743" t="s">
        <v>84</v>
      </c>
      <c r="Y30" s="745"/>
      <c r="Z30" s="743" t="s">
        <v>85</v>
      </c>
      <c r="AA30" s="745"/>
      <c r="AB30" s="743" t="s">
        <v>86</v>
      </c>
      <c r="AC30" s="745"/>
      <c r="AD30" s="743" t="s">
        <v>87</v>
      </c>
      <c r="AE30" s="745"/>
      <c r="AF30" s="743" t="s">
        <v>88</v>
      </c>
      <c r="AG30" s="745"/>
      <c r="AH30" s="743" t="s">
        <v>89</v>
      </c>
      <c r="AI30" s="745"/>
      <c r="AJ30" s="743" t="s">
        <v>90</v>
      </c>
      <c r="AK30" s="745"/>
      <c r="AL30" s="743" t="s">
        <v>95</v>
      </c>
      <c r="AM30" s="748"/>
    </row>
    <row r="31" spans="1:39" ht="34.5" customHeight="1">
      <c r="A31" s="772"/>
      <c r="B31" s="773"/>
      <c r="C31" s="774"/>
      <c r="D31" s="405" t="s">
        <v>280</v>
      </c>
      <c r="E31" s="372" t="s">
        <v>260</v>
      </c>
      <c r="F31" s="405" t="s">
        <v>280</v>
      </c>
      <c r="G31" s="372" t="s">
        <v>260</v>
      </c>
      <c r="H31" s="405" t="s">
        <v>280</v>
      </c>
      <c r="I31" s="372" t="s">
        <v>260</v>
      </c>
      <c r="J31" s="405" t="s">
        <v>280</v>
      </c>
      <c r="K31" s="372" t="s">
        <v>260</v>
      </c>
      <c r="L31" s="405" t="s">
        <v>280</v>
      </c>
      <c r="M31" s="372" t="s">
        <v>260</v>
      </c>
      <c r="N31" s="405" t="s">
        <v>280</v>
      </c>
      <c r="O31" s="372" t="s">
        <v>260</v>
      </c>
      <c r="P31" s="405" t="s">
        <v>280</v>
      </c>
      <c r="Q31" s="372" t="s">
        <v>260</v>
      </c>
      <c r="R31" s="405" t="s">
        <v>280</v>
      </c>
      <c r="S31" s="373" t="s">
        <v>260</v>
      </c>
      <c r="U31" s="772"/>
      <c r="V31" s="773"/>
      <c r="W31" s="774"/>
      <c r="X31" s="405" t="s">
        <v>280</v>
      </c>
      <c r="Y31" s="372" t="s">
        <v>260</v>
      </c>
      <c r="Z31" s="405" t="s">
        <v>280</v>
      </c>
      <c r="AA31" s="372" t="s">
        <v>260</v>
      </c>
      <c r="AB31" s="405" t="s">
        <v>280</v>
      </c>
      <c r="AC31" s="372" t="s">
        <v>260</v>
      </c>
      <c r="AD31" s="405" t="s">
        <v>280</v>
      </c>
      <c r="AE31" s="372" t="s">
        <v>260</v>
      </c>
      <c r="AF31" s="405" t="s">
        <v>280</v>
      </c>
      <c r="AG31" s="372" t="s">
        <v>260</v>
      </c>
      <c r="AH31" s="405" t="s">
        <v>280</v>
      </c>
      <c r="AI31" s="372" t="s">
        <v>260</v>
      </c>
      <c r="AJ31" s="405" t="s">
        <v>280</v>
      </c>
      <c r="AK31" s="372" t="s">
        <v>260</v>
      </c>
      <c r="AL31" s="405" t="s">
        <v>280</v>
      </c>
      <c r="AM31" s="373" t="s">
        <v>260</v>
      </c>
    </row>
    <row r="32" spans="1:39" ht="18" customHeight="1">
      <c r="A32" s="775" t="s">
        <v>341</v>
      </c>
      <c r="B32" s="399"/>
      <c r="C32" s="400" t="s">
        <v>268</v>
      </c>
      <c r="D32" s="407">
        <v>2E-3</v>
      </c>
      <c r="E32" s="393">
        <v>99.159433257953495</v>
      </c>
      <c r="F32" s="407">
        <v>1E-3</v>
      </c>
      <c r="G32" s="393">
        <v>73.578158814053495</v>
      </c>
      <c r="H32" s="407">
        <v>0</v>
      </c>
      <c r="I32" s="393"/>
      <c r="J32" s="407">
        <v>0</v>
      </c>
      <c r="K32" s="393"/>
      <c r="L32" s="407">
        <v>3.3000000000000002E-2</v>
      </c>
      <c r="M32" s="393">
        <v>98.381899497976306</v>
      </c>
      <c r="N32" s="407">
        <v>0</v>
      </c>
      <c r="O32" s="393"/>
      <c r="P32" s="407">
        <v>2.4E-2</v>
      </c>
      <c r="Q32" s="393">
        <v>65.192024052026497</v>
      </c>
      <c r="R32" s="407">
        <v>3.0000000000000001E-3</v>
      </c>
      <c r="S32" s="397">
        <v>72.121718852997802</v>
      </c>
      <c r="U32" s="775" t="s">
        <v>341</v>
      </c>
      <c r="V32" s="399"/>
      <c r="W32" s="400" t="s">
        <v>268</v>
      </c>
      <c r="X32" s="407">
        <v>2E-3</v>
      </c>
      <c r="Y32" s="393">
        <v>99.159433257953495</v>
      </c>
      <c r="Z32" s="407">
        <v>1E-3</v>
      </c>
      <c r="AA32" s="393">
        <v>73.544640923082397</v>
      </c>
      <c r="AB32" s="407">
        <v>0</v>
      </c>
      <c r="AC32" s="393"/>
      <c r="AD32" s="407">
        <v>0</v>
      </c>
      <c r="AE32" s="393"/>
      <c r="AF32" s="407">
        <v>3.5000000000000003E-2</v>
      </c>
      <c r="AG32" s="393">
        <v>98.241217571940894</v>
      </c>
      <c r="AH32" s="407">
        <v>0</v>
      </c>
      <c r="AI32" s="393"/>
      <c r="AJ32" s="407">
        <v>2.4E-2</v>
      </c>
      <c r="AK32" s="393">
        <v>65.192024052026497</v>
      </c>
      <c r="AL32" s="407">
        <v>3.0000000000000001E-3</v>
      </c>
      <c r="AM32" s="397">
        <v>72.099729650438604</v>
      </c>
    </row>
    <row r="33" spans="1:39" ht="18" customHeight="1">
      <c r="A33" s="776"/>
      <c r="B33" s="401"/>
      <c r="C33" s="402" t="s">
        <v>269</v>
      </c>
      <c r="D33" s="408">
        <v>0.54200000000000004</v>
      </c>
      <c r="E33" s="394">
        <v>35.731717725097702</v>
      </c>
      <c r="F33" s="408">
        <v>0.8</v>
      </c>
      <c r="G33" s="394">
        <v>25.516297797955399</v>
      </c>
      <c r="H33" s="408">
        <v>0.83799999999999997</v>
      </c>
      <c r="I33" s="394">
        <v>43.198079950590603</v>
      </c>
      <c r="J33" s="408">
        <v>0.54400000000000004</v>
      </c>
      <c r="K33" s="394">
        <v>36.295898856348799</v>
      </c>
      <c r="L33" s="408">
        <v>1.2909999999999999</v>
      </c>
      <c r="M33" s="394">
        <v>61.511707901340799</v>
      </c>
      <c r="N33" s="408">
        <v>0.29699999999999999</v>
      </c>
      <c r="O33" s="394">
        <v>54.140160332594398</v>
      </c>
      <c r="P33" s="408">
        <v>1.167</v>
      </c>
      <c r="Q33" s="394">
        <v>52.351299922214203</v>
      </c>
      <c r="R33" s="408">
        <v>0.74</v>
      </c>
      <c r="S33" s="398">
        <v>16.8776718779141</v>
      </c>
      <c r="U33" s="776"/>
      <c r="V33" s="401"/>
      <c r="W33" s="402" t="s">
        <v>269</v>
      </c>
      <c r="X33" s="408">
        <v>0.56899999999999995</v>
      </c>
      <c r="Y33" s="394">
        <v>35.622087079148798</v>
      </c>
      <c r="Z33" s="408">
        <v>0.8</v>
      </c>
      <c r="AA33" s="394">
        <v>25.516297797955399</v>
      </c>
      <c r="AB33" s="408">
        <v>0.88200000000000001</v>
      </c>
      <c r="AC33" s="394">
        <v>43.188648363581898</v>
      </c>
      <c r="AD33" s="408">
        <v>0.47199999999999998</v>
      </c>
      <c r="AE33" s="394">
        <v>39.5609243489479</v>
      </c>
      <c r="AF33" s="408">
        <v>1.2909999999999999</v>
      </c>
      <c r="AG33" s="394">
        <v>61.511707901340799</v>
      </c>
      <c r="AH33" s="408">
        <v>0.30499999999999999</v>
      </c>
      <c r="AI33" s="394">
        <v>54.0078805929057</v>
      </c>
      <c r="AJ33" s="408">
        <v>1.167</v>
      </c>
      <c r="AK33" s="394">
        <v>52.351299922214203</v>
      </c>
      <c r="AL33" s="408">
        <v>0.749</v>
      </c>
      <c r="AM33" s="398">
        <v>17.069969288098001</v>
      </c>
    </row>
    <row r="34" spans="1:39" ht="18" customHeight="1">
      <c r="A34" s="776"/>
      <c r="B34" s="763" t="s">
        <v>407</v>
      </c>
      <c r="C34" s="392" t="s">
        <v>270</v>
      </c>
      <c r="D34" s="408">
        <v>12.422000000000001</v>
      </c>
      <c r="E34" s="394">
        <v>11.2404750320558</v>
      </c>
      <c r="F34" s="408">
        <v>19.373000000000001</v>
      </c>
      <c r="G34" s="394">
        <v>8.2335883818059603</v>
      </c>
      <c r="H34" s="408">
        <v>14.942</v>
      </c>
      <c r="I34" s="394">
        <v>6.0842942301012197</v>
      </c>
      <c r="J34" s="408">
        <v>22.734999999999999</v>
      </c>
      <c r="K34" s="394">
        <v>8.3308958478518704</v>
      </c>
      <c r="L34" s="408">
        <v>16.795999999999999</v>
      </c>
      <c r="M34" s="394">
        <v>11.976789056884201</v>
      </c>
      <c r="N34" s="408">
        <v>25.423999999999999</v>
      </c>
      <c r="O34" s="394">
        <v>5.0841098485875902</v>
      </c>
      <c r="P34" s="408">
        <v>14.712999999999999</v>
      </c>
      <c r="Q34" s="394">
        <v>30.869917311064398</v>
      </c>
      <c r="R34" s="408">
        <v>19.434000000000001</v>
      </c>
      <c r="S34" s="398">
        <v>3.2033785880858501</v>
      </c>
      <c r="U34" s="776"/>
      <c r="V34" s="763" t="s">
        <v>407</v>
      </c>
      <c r="W34" s="392" t="s">
        <v>270</v>
      </c>
      <c r="X34" s="408">
        <v>11.818</v>
      </c>
      <c r="Y34" s="394">
        <v>12.2364900160935</v>
      </c>
      <c r="Z34" s="408">
        <v>19.003</v>
      </c>
      <c r="AA34" s="394">
        <v>8.3642776184253496</v>
      </c>
      <c r="AB34" s="408">
        <v>14.863</v>
      </c>
      <c r="AC34" s="394">
        <v>6.1658450376199898</v>
      </c>
      <c r="AD34" s="408">
        <v>23.088999999999999</v>
      </c>
      <c r="AE34" s="394">
        <v>8.3729079676559994</v>
      </c>
      <c r="AF34" s="408">
        <v>16.802</v>
      </c>
      <c r="AG34" s="394">
        <v>12.1162777663307</v>
      </c>
      <c r="AH34" s="408">
        <v>25.399000000000001</v>
      </c>
      <c r="AI34" s="394">
        <v>5.1096331855961603</v>
      </c>
      <c r="AJ34" s="408">
        <v>14.301</v>
      </c>
      <c r="AK34" s="394">
        <v>33.319526300193097</v>
      </c>
      <c r="AL34" s="408">
        <v>19.436</v>
      </c>
      <c r="AM34" s="398">
        <v>3.2464055455068999</v>
      </c>
    </row>
    <row r="35" spans="1:39" ht="18" customHeight="1">
      <c r="A35" s="776"/>
      <c r="B35" s="764"/>
      <c r="C35" s="392" t="s">
        <v>271</v>
      </c>
      <c r="D35" s="408">
        <v>67.227999999999994</v>
      </c>
      <c r="E35" s="394">
        <v>5.3358674235124299</v>
      </c>
      <c r="F35" s="408">
        <v>103.622</v>
      </c>
      <c r="G35" s="394">
        <v>3.7041912666286998</v>
      </c>
      <c r="H35" s="408">
        <v>89.644999999999996</v>
      </c>
      <c r="I35" s="394">
        <v>2.1525650579023301</v>
      </c>
      <c r="J35" s="408">
        <v>133.49100000000001</v>
      </c>
      <c r="K35" s="394">
        <v>3.49001865446064</v>
      </c>
      <c r="L35" s="408">
        <v>101.774</v>
      </c>
      <c r="M35" s="394">
        <v>5.5592320294600803</v>
      </c>
      <c r="N35" s="760"/>
      <c r="O35" s="762"/>
      <c r="P35" s="408">
        <v>102.598</v>
      </c>
      <c r="Q35" s="394">
        <v>18.718732050738002</v>
      </c>
      <c r="R35" s="408">
        <v>95.471999999999994</v>
      </c>
      <c r="S35" s="398">
        <v>1.8434609048969699</v>
      </c>
      <c r="U35" s="776"/>
      <c r="V35" s="764"/>
      <c r="W35" s="392" t="s">
        <v>271</v>
      </c>
      <c r="X35" s="408">
        <v>67.539000000000001</v>
      </c>
      <c r="Y35" s="394">
        <v>5.4594899234082703</v>
      </c>
      <c r="Z35" s="408">
        <v>104.009</v>
      </c>
      <c r="AA35" s="394">
        <v>3.7344783153340599</v>
      </c>
      <c r="AB35" s="408">
        <v>89.649000000000001</v>
      </c>
      <c r="AC35" s="394">
        <v>2.1807310826949902</v>
      </c>
      <c r="AD35" s="408">
        <v>133.24</v>
      </c>
      <c r="AE35" s="394">
        <v>3.58683941559813</v>
      </c>
      <c r="AF35" s="408">
        <v>100.268</v>
      </c>
      <c r="AG35" s="394">
        <v>5.5746208053546997</v>
      </c>
      <c r="AH35" s="760"/>
      <c r="AI35" s="762"/>
      <c r="AJ35" s="408">
        <v>102.598</v>
      </c>
      <c r="AK35" s="394">
        <v>18.718732050738002</v>
      </c>
      <c r="AL35" s="408">
        <v>95.424000000000007</v>
      </c>
      <c r="AM35" s="398">
        <v>1.8630459855989401</v>
      </c>
    </row>
    <row r="36" spans="1:39" ht="18" customHeight="1">
      <c r="A36" s="776"/>
      <c r="B36" s="764"/>
      <c r="C36" s="392" t="s">
        <v>272</v>
      </c>
      <c r="D36" s="408">
        <v>244.23099999999999</v>
      </c>
      <c r="E36" s="394">
        <v>1.7447252601559</v>
      </c>
      <c r="F36" s="408">
        <v>237.727</v>
      </c>
      <c r="G36" s="394">
        <v>1.4898424055858399</v>
      </c>
      <c r="H36" s="408">
        <v>183.08799999999999</v>
      </c>
      <c r="I36" s="394">
        <v>1.1265109902541199</v>
      </c>
      <c r="J36" s="408">
        <v>164.11799999999999</v>
      </c>
      <c r="K36" s="394">
        <v>4.5925003967429898</v>
      </c>
      <c r="L36" s="408">
        <v>240.35300000000001</v>
      </c>
      <c r="M36" s="394">
        <v>3.0156046739729798</v>
      </c>
      <c r="N36" s="408">
        <v>104.976</v>
      </c>
      <c r="O36" s="394">
        <v>2.3150003275515001</v>
      </c>
      <c r="P36" s="408">
        <v>227.274</v>
      </c>
      <c r="Q36" s="394">
        <v>4.4452596438640599</v>
      </c>
      <c r="R36" s="408">
        <v>212</v>
      </c>
      <c r="S36" s="398">
        <v>1.0030008771897201</v>
      </c>
      <c r="U36" s="776"/>
      <c r="V36" s="764"/>
      <c r="W36" s="392" t="s">
        <v>272</v>
      </c>
      <c r="X36" s="408">
        <v>245.86600000000001</v>
      </c>
      <c r="Y36" s="394">
        <v>1.7858502947622801</v>
      </c>
      <c r="Z36" s="408">
        <v>237.99600000000001</v>
      </c>
      <c r="AA36" s="394">
        <v>1.53011161982218</v>
      </c>
      <c r="AB36" s="408">
        <v>182.93700000000001</v>
      </c>
      <c r="AC36" s="394">
        <v>1.1485722068048601</v>
      </c>
      <c r="AD36" s="408">
        <v>164.11799999999999</v>
      </c>
      <c r="AE36" s="394">
        <v>4.5925003967429898</v>
      </c>
      <c r="AF36" s="408">
        <v>239.44399999999999</v>
      </c>
      <c r="AG36" s="394">
        <v>3.1587410838296299</v>
      </c>
      <c r="AH36" s="408">
        <v>105.333</v>
      </c>
      <c r="AI36" s="394">
        <v>2.3333028621984999</v>
      </c>
      <c r="AJ36" s="408">
        <v>229.19200000000001</v>
      </c>
      <c r="AK36" s="394">
        <v>4.8411297222956504</v>
      </c>
      <c r="AL36" s="408">
        <v>212.148</v>
      </c>
      <c r="AM36" s="398">
        <v>1.02743861685618</v>
      </c>
    </row>
    <row r="37" spans="1:39" ht="18" customHeight="1">
      <c r="A37" s="776"/>
      <c r="B37" s="764"/>
      <c r="C37" s="392" t="s">
        <v>273</v>
      </c>
      <c r="D37" s="408">
        <v>322.62400000000002</v>
      </c>
      <c r="E37" s="394">
        <v>1.9212640381609201</v>
      </c>
      <c r="F37" s="408">
        <v>291.69200000000001</v>
      </c>
      <c r="G37" s="394">
        <v>1.4874027622313</v>
      </c>
      <c r="H37" s="408">
        <v>231.68</v>
      </c>
      <c r="I37" s="394">
        <v>1.65759629666248</v>
      </c>
      <c r="J37" s="408">
        <v>228.75</v>
      </c>
      <c r="K37" s="394">
        <v>2.8615412901459298</v>
      </c>
      <c r="L37" s="408">
        <v>276.38799999999998</v>
      </c>
      <c r="M37" s="394">
        <v>3.21960621511858</v>
      </c>
      <c r="N37" s="408">
        <v>156.76400000000001</v>
      </c>
      <c r="O37" s="394">
        <v>1.3315335940719699</v>
      </c>
      <c r="P37" s="408">
        <v>148.82900000000001</v>
      </c>
      <c r="Q37" s="394">
        <v>9.5748041416363101</v>
      </c>
      <c r="R37" s="408">
        <v>242.78899999999999</v>
      </c>
      <c r="S37" s="398">
        <v>1.24079754370923</v>
      </c>
      <c r="U37" s="776"/>
      <c r="V37" s="764"/>
      <c r="W37" s="392" t="s">
        <v>273</v>
      </c>
      <c r="X37" s="408">
        <v>324.70999999999998</v>
      </c>
      <c r="Y37" s="394">
        <v>1.9510821643912699</v>
      </c>
      <c r="Z37" s="408">
        <v>290.93099999999998</v>
      </c>
      <c r="AA37" s="394">
        <v>1.5717207663842401</v>
      </c>
      <c r="AB37" s="408">
        <v>232.41800000000001</v>
      </c>
      <c r="AC37" s="394">
        <v>1.6956649059631099</v>
      </c>
      <c r="AD37" s="408">
        <v>227.846</v>
      </c>
      <c r="AE37" s="394">
        <v>2.9501842527495499</v>
      </c>
      <c r="AF37" s="408">
        <v>278.35899999999998</v>
      </c>
      <c r="AG37" s="394">
        <v>3.5287705575206201</v>
      </c>
      <c r="AH37" s="408">
        <v>156.578</v>
      </c>
      <c r="AI37" s="394">
        <v>1.3334266451862</v>
      </c>
      <c r="AJ37" s="408">
        <v>135.20699999999999</v>
      </c>
      <c r="AK37" s="394">
        <v>9.8351857447404196</v>
      </c>
      <c r="AL37" s="408">
        <v>242.011</v>
      </c>
      <c r="AM37" s="398">
        <v>1.2793825039433599</v>
      </c>
    </row>
    <row r="38" spans="1:39" ht="18" customHeight="1">
      <c r="A38" s="776"/>
      <c r="B38" s="765"/>
      <c r="C38" s="392" t="s">
        <v>274</v>
      </c>
      <c r="D38" s="408">
        <v>316.346</v>
      </c>
      <c r="E38" s="394">
        <v>2.2480478470062399</v>
      </c>
      <c r="F38" s="408">
        <v>340.55700000000002</v>
      </c>
      <c r="G38" s="394">
        <v>1.0750729830471</v>
      </c>
      <c r="H38" s="408">
        <v>286.77300000000002</v>
      </c>
      <c r="I38" s="394">
        <v>1.42966311173279</v>
      </c>
      <c r="J38" s="408">
        <v>380.01799999999997</v>
      </c>
      <c r="K38" s="394">
        <v>2.7334778942182099</v>
      </c>
      <c r="L38" s="408">
        <v>319.70299999999997</v>
      </c>
      <c r="M38" s="394">
        <v>2.1315118177696601</v>
      </c>
      <c r="N38" s="408">
        <v>244.499</v>
      </c>
      <c r="O38" s="394">
        <v>1.1506182156810301</v>
      </c>
      <c r="P38" s="408">
        <v>225.92599999999999</v>
      </c>
      <c r="Q38" s="394">
        <v>6.28769237470304</v>
      </c>
      <c r="R38" s="408">
        <v>300.93799999999999</v>
      </c>
      <c r="S38" s="398">
        <v>0.82334376520205599</v>
      </c>
      <c r="U38" s="776"/>
      <c r="V38" s="765"/>
      <c r="W38" s="392" t="s">
        <v>274</v>
      </c>
      <c r="X38" s="408">
        <v>322.40100000000001</v>
      </c>
      <c r="Y38" s="394">
        <v>2.19629393581</v>
      </c>
      <c r="Z38" s="408">
        <v>339.47199999999998</v>
      </c>
      <c r="AA38" s="394">
        <v>1.1506793334279699</v>
      </c>
      <c r="AB38" s="408">
        <v>288.154</v>
      </c>
      <c r="AC38" s="394">
        <v>1.45547619432894</v>
      </c>
      <c r="AD38" s="408">
        <v>377.29500000000002</v>
      </c>
      <c r="AE38" s="394">
        <v>2.8541172548409799</v>
      </c>
      <c r="AF38" s="408">
        <v>315.488</v>
      </c>
      <c r="AG38" s="394">
        <v>2.3529416538918002</v>
      </c>
      <c r="AH38" s="408">
        <v>245.024</v>
      </c>
      <c r="AI38" s="394">
        <v>1.13222069885787</v>
      </c>
      <c r="AJ38" s="408">
        <v>211.21600000000001</v>
      </c>
      <c r="AK38" s="394">
        <v>6.8177355076244703</v>
      </c>
      <c r="AL38" s="408">
        <v>299.995</v>
      </c>
      <c r="AM38" s="398">
        <v>0.82452682881100903</v>
      </c>
    </row>
    <row r="39" spans="1:39" ht="27.75" customHeight="1">
      <c r="A39" s="777"/>
      <c r="B39" s="403"/>
      <c r="C39" s="404" t="s">
        <v>95</v>
      </c>
      <c r="D39" s="270">
        <v>230.191</v>
      </c>
      <c r="E39" s="338">
        <v>1.75123562523906</v>
      </c>
      <c r="F39" s="270">
        <v>189.441</v>
      </c>
      <c r="G39" s="338">
        <v>2.4662128740211702</v>
      </c>
      <c r="H39" s="270">
        <v>159.48099999999999</v>
      </c>
      <c r="I39" s="338">
        <v>1.69475395251768</v>
      </c>
      <c r="J39" s="270">
        <v>182.86099999999999</v>
      </c>
      <c r="K39" s="338">
        <v>4.0817312895236704</v>
      </c>
      <c r="L39" s="270">
        <v>176.83500000000001</v>
      </c>
      <c r="M39" s="338">
        <v>4.2675859658055897</v>
      </c>
      <c r="N39" s="270">
        <v>132.85300000000001</v>
      </c>
      <c r="O39" s="338">
        <v>2.3734368771840102</v>
      </c>
      <c r="P39" s="270">
        <v>166.577</v>
      </c>
      <c r="Q39" s="338">
        <v>5.3800932396811296</v>
      </c>
      <c r="R39" s="270">
        <v>177.35300000000001</v>
      </c>
      <c r="S39" s="340">
        <v>1.0918459713542801</v>
      </c>
      <c r="U39" s="777"/>
      <c r="V39" s="403"/>
      <c r="W39" s="404" t="s">
        <v>95</v>
      </c>
      <c r="X39" s="270">
        <v>229.559</v>
      </c>
      <c r="Y39" s="338">
        <v>1.8056756418240001</v>
      </c>
      <c r="Z39" s="270">
        <v>184.62899999999999</v>
      </c>
      <c r="AA39" s="338">
        <v>2.56498407122927</v>
      </c>
      <c r="AB39" s="270">
        <v>158.72</v>
      </c>
      <c r="AC39" s="338">
        <v>1.7101948306046599</v>
      </c>
      <c r="AD39" s="270">
        <v>174.68600000000001</v>
      </c>
      <c r="AE39" s="338">
        <v>4.2942239359005203</v>
      </c>
      <c r="AF39" s="270">
        <v>167.86699999999999</v>
      </c>
      <c r="AG39" s="338">
        <v>4.5176273989168703</v>
      </c>
      <c r="AH39" s="270">
        <v>131.929</v>
      </c>
      <c r="AI39" s="338">
        <v>2.4166013079779001</v>
      </c>
      <c r="AJ39" s="270">
        <v>157.001</v>
      </c>
      <c r="AK39" s="338">
        <v>5.7266410397076104</v>
      </c>
      <c r="AL39" s="270">
        <v>174.16300000000001</v>
      </c>
      <c r="AM39" s="340">
        <v>1.1012180551536099</v>
      </c>
    </row>
    <row r="40" spans="1:39" ht="15.75" customHeight="1">
      <c r="A40" s="758"/>
      <c r="B40" s="758"/>
      <c r="C40" s="758"/>
      <c r="D40" s="758"/>
      <c r="E40" s="758"/>
      <c r="F40" s="758"/>
      <c r="G40" s="758"/>
      <c r="H40" s="758"/>
      <c r="I40" s="758"/>
      <c r="J40" s="758"/>
      <c r="K40" s="758"/>
      <c r="L40" s="758"/>
      <c r="M40" s="758"/>
      <c r="N40" s="758"/>
      <c r="O40" s="758"/>
      <c r="P40" s="758"/>
      <c r="Q40" s="758"/>
      <c r="U40" s="758"/>
      <c r="V40" s="758"/>
      <c r="W40" s="758"/>
      <c r="X40" s="758"/>
      <c r="Y40" s="758"/>
      <c r="Z40" s="758"/>
      <c r="AA40" s="758"/>
      <c r="AB40" s="758"/>
      <c r="AC40" s="758"/>
      <c r="AD40" s="758"/>
      <c r="AE40" s="758"/>
      <c r="AF40" s="758"/>
      <c r="AG40" s="758"/>
      <c r="AH40" s="758"/>
      <c r="AI40" s="758"/>
      <c r="AJ40" s="758"/>
      <c r="AK40" s="758"/>
    </row>
  </sheetData>
  <mergeCells count="86">
    <mergeCell ref="A15:S15"/>
    <mergeCell ref="U15:AM15"/>
    <mergeCell ref="A28:S28"/>
    <mergeCell ref="U28:AM28"/>
    <mergeCell ref="U19:U26"/>
    <mergeCell ref="V21:V25"/>
    <mergeCell ref="AJ17:AK17"/>
    <mergeCell ref="AL17:AM17"/>
    <mergeCell ref="N22:O22"/>
    <mergeCell ref="AH22:AI22"/>
    <mergeCell ref="A16:C18"/>
    <mergeCell ref="A19:A26"/>
    <mergeCell ref="B21:B25"/>
    <mergeCell ref="U16:W18"/>
    <mergeCell ref="X17:Y17"/>
    <mergeCell ref="Z17:AA17"/>
    <mergeCell ref="A29:C31"/>
    <mergeCell ref="A32:A39"/>
    <mergeCell ref="B34:B38"/>
    <mergeCell ref="U29:W31"/>
    <mergeCell ref="U32:U39"/>
    <mergeCell ref="V34:V38"/>
    <mergeCell ref="D29:S29"/>
    <mergeCell ref="N35:O35"/>
    <mergeCell ref="A3:C5"/>
    <mergeCell ref="A6:A13"/>
    <mergeCell ref="B8:B12"/>
    <mergeCell ref="U3:W5"/>
    <mergeCell ref="U6:U13"/>
    <mergeCell ref="V8:V12"/>
    <mergeCell ref="N9:O9"/>
    <mergeCell ref="AH35:AI35"/>
    <mergeCell ref="P30:Q30"/>
    <mergeCell ref="R30:S30"/>
    <mergeCell ref="X30:Y30"/>
    <mergeCell ref="Z30:AA30"/>
    <mergeCell ref="AB30:AC30"/>
    <mergeCell ref="AD30:AE30"/>
    <mergeCell ref="X29:AM29"/>
    <mergeCell ref="D30:E30"/>
    <mergeCell ref="F30:G30"/>
    <mergeCell ref="H30:I30"/>
    <mergeCell ref="J30:K30"/>
    <mergeCell ref="L30:M30"/>
    <mergeCell ref="N30:O30"/>
    <mergeCell ref="AF30:AG30"/>
    <mergeCell ref="AH30:AI30"/>
    <mergeCell ref="AJ30:AK30"/>
    <mergeCell ref="AL30:AM30"/>
    <mergeCell ref="AJ4:AK4"/>
    <mergeCell ref="AH9:AI9"/>
    <mergeCell ref="D16:S16"/>
    <mergeCell ref="X16:AM16"/>
    <mergeCell ref="D17:E17"/>
    <mergeCell ref="F17:G17"/>
    <mergeCell ref="AB17:AC17"/>
    <mergeCell ref="AD17:AE17"/>
    <mergeCell ref="AF17:AG17"/>
    <mergeCell ref="AH17:AI17"/>
    <mergeCell ref="H17:I17"/>
    <mergeCell ref="J17:K17"/>
    <mergeCell ref="L17:M17"/>
    <mergeCell ref="N17:O17"/>
    <mergeCell ref="P17:Q17"/>
    <mergeCell ref="R17:S17"/>
    <mergeCell ref="Z4:AA4"/>
    <mergeCell ref="AB4:AC4"/>
    <mergeCell ref="AD4:AE4"/>
    <mergeCell ref="AF4:AG4"/>
    <mergeCell ref="AH4:AI4"/>
    <mergeCell ref="A40:Q40"/>
    <mergeCell ref="U40:AK40"/>
    <mergeCell ref="C1:S1"/>
    <mergeCell ref="W1:AM1"/>
    <mergeCell ref="D3:S3"/>
    <mergeCell ref="X3:AM3"/>
    <mergeCell ref="D4:E4"/>
    <mergeCell ref="F4:G4"/>
    <mergeCell ref="H4:I4"/>
    <mergeCell ref="J4:K4"/>
    <mergeCell ref="AL4:AM4"/>
    <mergeCell ref="L4:M4"/>
    <mergeCell ref="N4:O4"/>
    <mergeCell ref="P4:Q4"/>
    <mergeCell ref="R4:S4"/>
    <mergeCell ref="X4:Y4"/>
  </mergeCells>
  <hyperlinks>
    <hyperlink ref="C1:S1" location="'0'!A1" display="METSAMAA HEKTARITAGAVARA  ARENGUKLASSIDES JA  ENAMUSPUULIIGI  JÄRGI" xr:uid="{2BC6F26E-295F-4429-A121-BEAE82E94FDD}"/>
  </hyperlinks>
  <printOptions horizontalCentered="1"/>
  <pageMargins left="0.78740157480314965" right="0.78740157480314965" top="0.98425196850393704" bottom="1.1811023622047245" header="0.51181102362204722" footer="0.51181102362204722"/>
  <pageSetup paperSize="9" scale="84" orientation="landscape" r:id="rId1"/>
  <headerFooter>
    <oddHeader>&amp;L&amp;G</oddHeader>
    <oddFooter>&amp;L&amp;D</oddFooter>
  </headerFooter>
  <rowBreaks count="1" manualBreakCount="1">
    <brk id="26" max="16383" man="1"/>
  </rowBreaks>
  <colBreaks count="1" manualBreakCount="1">
    <brk id="19"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M25"/>
  <sheetViews>
    <sheetView zoomScaleNormal="100" workbookViewId="0">
      <selection sqref="A1:G1"/>
    </sheetView>
  </sheetViews>
  <sheetFormatPr defaultColWidth="11.42578125" defaultRowHeight="12.75"/>
  <cols>
    <col min="1" max="1" width="29.5703125" customWidth="1"/>
    <col min="2" max="2" width="10.5703125" customWidth="1"/>
    <col min="3" max="3" width="8" customWidth="1"/>
    <col min="4" max="4" width="7.5703125" customWidth="1"/>
    <col min="5" max="5" width="10.140625" customWidth="1"/>
    <col min="6" max="6" width="8.28515625" customWidth="1"/>
    <col min="7" max="8" width="11" customWidth="1"/>
    <col min="9" max="9" width="10.85546875" customWidth="1"/>
    <col min="10" max="10" width="8.140625" customWidth="1"/>
    <col min="11" max="11" width="8.28515625" customWidth="1"/>
    <col min="12" max="12" width="5.42578125" customWidth="1"/>
    <col min="13" max="13" width="15.7109375" customWidth="1"/>
  </cols>
  <sheetData>
    <row r="1" spans="1:13" ht="18.75" customHeight="1">
      <c r="A1" s="627" t="s">
        <v>19</v>
      </c>
      <c r="B1" s="627"/>
      <c r="C1" s="627"/>
      <c r="D1" s="627"/>
      <c r="E1" s="627"/>
      <c r="F1" s="627"/>
      <c r="G1" s="627"/>
      <c r="H1" s="627"/>
      <c r="I1" s="627"/>
      <c r="J1" s="627"/>
      <c r="K1" s="627"/>
    </row>
    <row r="2" spans="1:13" ht="10.5" customHeight="1">
      <c r="A2" s="65"/>
      <c r="B2" s="48">
        <f>SUM(B15:B19,B8:B9,B5,B12:B13)</f>
        <v>4346.9800000000005</v>
      </c>
      <c r="C2" s="12"/>
      <c r="D2" s="76"/>
      <c r="E2" s="65"/>
      <c r="F2" s="12"/>
      <c r="G2" s="76"/>
      <c r="H2" s="12"/>
      <c r="I2" s="65"/>
      <c r="J2" s="12"/>
      <c r="K2" s="76"/>
    </row>
    <row r="3" spans="1:13" ht="39.75" customHeight="1">
      <c r="A3" s="628" t="s">
        <v>20</v>
      </c>
      <c r="B3" s="630" t="s">
        <v>135</v>
      </c>
      <c r="C3" s="631"/>
      <c r="D3" s="632" t="s">
        <v>418</v>
      </c>
      <c r="E3" s="634" t="s">
        <v>419</v>
      </c>
      <c r="F3" s="635"/>
      <c r="G3" s="636" t="s">
        <v>236</v>
      </c>
      <c r="H3" s="638" t="s">
        <v>21</v>
      </c>
      <c r="I3" s="640" t="s">
        <v>22</v>
      </c>
      <c r="J3" s="641"/>
      <c r="K3" s="632" t="s">
        <v>418</v>
      </c>
    </row>
    <row r="4" spans="1:13" ht="21.75" customHeight="1">
      <c r="A4" s="629"/>
      <c r="B4" s="13" t="s">
        <v>23</v>
      </c>
      <c r="C4" s="14" t="s">
        <v>24</v>
      </c>
      <c r="D4" s="633"/>
      <c r="E4" s="13" t="s">
        <v>23</v>
      </c>
      <c r="F4" s="15" t="s">
        <v>24</v>
      </c>
      <c r="G4" s="637"/>
      <c r="H4" s="639"/>
      <c r="I4" s="13" t="s">
        <v>23</v>
      </c>
      <c r="J4" s="15" t="s">
        <v>24</v>
      </c>
      <c r="K4" s="633"/>
      <c r="M4" s="65" t="s">
        <v>414</v>
      </c>
    </row>
    <row r="5" spans="1:13" ht="16.899999999999999" customHeight="1">
      <c r="A5" s="16" t="s">
        <v>25</v>
      </c>
      <c r="B5" s="17">
        <v>2334.1770000000001</v>
      </c>
      <c r="C5" s="18">
        <f t="shared" ref="C5:C19" si="0">B5/$B$20*100</f>
        <v>51.480631476650771</v>
      </c>
      <c r="D5" s="19">
        <v>1.1962636126441999</v>
      </c>
      <c r="E5" s="20">
        <v>1070.7439999999999</v>
      </c>
      <c r="F5" s="18">
        <f>E5/$E20*100</f>
        <v>75.296652541359748</v>
      </c>
      <c r="G5" s="49">
        <v>2.5424656174065698</v>
      </c>
      <c r="H5" s="21">
        <f>E5/$B5*100</f>
        <v>45.872442406895445</v>
      </c>
      <c r="I5" s="22">
        <v>1263.433</v>
      </c>
      <c r="J5" s="18">
        <f t="shared" ref="J5:J11" si="1">I5/$I$20*100</f>
        <v>40.598045720219169</v>
      </c>
      <c r="K5" s="19">
        <v>1.8284086382357401</v>
      </c>
      <c r="M5" s="66"/>
    </row>
    <row r="6" spans="1:13" ht="16.899999999999999" customHeight="1">
      <c r="A6" s="23" t="s">
        <v>26</v>
      </c>
      <c r="B6" s="24">
        <v>2122.0940000000001</v>
      </c>
      <c r="C6" s="18">
        <f t="shared" si="0"/>
        <v>46.80310840729377</v>
      </c>
      <c r="D6" s="25">
        <v>1.2434206576128399</v>
      </c>
      <c r="E6" s="26">
        <v>988.77</v>
      </c>
      <c r="F6" s="27">
        <f t="shared" ref="F6:F19" si="2">E6/$E$20*100</f>
        <v>69.532092762901584</v>
      </c>
      <c r="G6" s="50">
        <v>2.5742983106420501</v>
      </c>
      <c r="H6" s="28">
        <f>E6/$B6*100</f>
        <v>46.594071704646446</v>
      </c>
      <c r="I6" s="29">
        <v>1133.3230000000001</v>
      </c>
      <c r="J6" s="27">
        <f t="shared" si="1"/>
        <v>36.417205320563859</v>
      </c>
      <c r="K6" s="25">
        <v>1.8561123291795001</v>
      </c>
      <c r="M6" s="67" t="s">
        <v>415</v>
      </c>
    </row>
    <row r="7" spans="1:13" ht="16.899999999999999" customHeight="1">
      <c r="A7" s="30" t="s">
        <v>27</v>
      </c>
      <c r="B7" s="24">
        <v>212.084</v>
      </c>
      <c r="C7" s="18">
        <f t="shared" si="0"/>
        <v>4.6775451245102673</v>
      </c>
      <c r="D7" s="25">
        <v>3.3440685129670999</v>
      </c>
      <c r="E7" s="26">
        <v>81.974000000000004</v>
      </c>
      <c r="F7" s="27">
        <f t="shared" si="2"/>
        <v>5.7645597784581799</v>
      </c>
      <c r="G7" s="50">
        <v>5.9218944662922102</v>
      </c>
      <c r="H7" s="28">
        <f>E7/$B7*100</f>
        <v>38.651666320891728</v>
      </c>
      <c r="I7" s="29">
        <v>130.11000000000001</v>
      </c>
      <c r="J7" s="27">
        <f t="shared" si="1"/>
        <v>4.1808403996553176</v>
      </c>
      <c r="K7" s="25">
        <v>4.26164396125131</v>
      </c>
      <c r="M7" s="69" t="s">
        <v>416</v>
      </c>
    </row>
    <row r="8" spans="1:13" ht="16.899999999999999" customHeight="1">
      <c r="A8" s="31" t="s">
        <v>28</v>
      </c>
      <c r="B8" s="32">
        <v>57.006</v>
      </c>
      <c r="C8" s="18">
        <f t="shared" si="0"/>
        <v>1.2572760668783705</v>
      </c>
      <c r="D8" s="25">
        <v>6.1227297151103999</v>
      </c>
      <c r="E8" s="33">
        <v>9.9369999999999994</v>
      </c>
      <c r="F8" s="27">
        <f t="shared" si="2"/>
        <v>0.69878779269693958</v>
      </c>
      <c r="G8" s="50">
        <v>14.8837539201549</v>
      </c>
      <c r="H8" s="28">
        <f>E8/$B8*100</f>
        <v>17.43149843876083</v>
      </c>
      <c r="I8" s="34">
        <v>47.069000000000003</v>
      </c>
      <c r="J8" s="27">
        <f t="shared" si="1"/>
        <v>1.5124738818797641</v>
      </c>
      <c r="K8" s="25">
        <v>6.9593391947367502</v>
      </c>
      <c r="M8" s="69" t="s">
        <v>28</v>
      </c>
    </row>
    <row r="9" spans="1:13" ht="16.899999999999999" customHeight="1">
      <c r="A9" s="31" t="s">
        <v>29</v>
      </c>
      <c r="B9" s="32">
        <v>1225.865</v>
      </c>
      <c r="C9" s="18">
        <f t="shared" si="0"/>
        <v>27.036640454054901</v>
      </c>
      <c r="D9" s="25">
        <v>2.0371416159501399</v>
      </c>
      <c r="E9" s="33">
        <v>35.109000000000002</v>
      </c>
      <c r="F9" s="27">
        <f t="shared" si="2"/>
        <v>2.4689283097309911</v>
      </c>
      <c r="G9" s="50">
        <v>15.2812455981877</v>
      </c>
      <c r="H9" s="28">
        <f>E9/$B9*100</f>
        <v>2.8640184685915662</v>
      </c>
      <c r="I9" s="34">
        <v>1190.7560000000001</v>
      </c>
      <c r="J9" s="27">
        <f t="shared" si="1"/>
        <v>38.262706870586172</v>
      </c>
      <c r="K9" s="25">
        <v>2.08800446014813</v>
      </c>
      <c r="M9" s="69" t="s">
        <v>29</v>
      </c>
    </row>
    <row r="10" spans="1:13" ht="16.899999999999999" customHeight="1">
      <c r="A10" s="23" t="s">
        <v>30</v>
      </c>
      <c r="B10" s="24">
        <v>990.14800000000002</v>
      </c>
      <c r="C10" s="18">
        <f t="shared" si="0"/>
        <v>21.837865892493504</v>
      </c>
      <c r="D10" s="25">
        <v>2.4012050347689899</v>
      </c>
      <c r="E10" s="26">
        <v>4.8630000000000004</v>
      </c>
      <c r="F10" s="27">
        <f t="shared" si="2"/>
        <v>0.34197494574672616</v>
      </c>
      <c r="G10" s="50">
        <v>27.644356477619301</v>
      </c>
      <c r="H10" s="28">
        <f t="shared" ref="H10:H20" si="3">E10/$B10*100</f>
        <v>0.49113869845720037</v>
      </c>
      <c r="I10" s="29">
        <v>985.28499999999997</v>
      </c>
      <c r="J10" s="27">
        <f t="shared" si="1"/>
        <v>31.660282323990387</v>
      </c>
      <c r="K10" s="25">
        <v>2.4107814632860198</v>
      </c>
      <c r="M10" s="69"/>
    </row>
    <row r="11" spans="1:13" ht="16.899999999999999" customHeight="1">
      <c r="A11" s="35" t="s">
        <v>31</v>
      </c>
      <c r="B11" s="24">
        <v>235.71700000000001</v>
      </c>
      <c r="C11" s="18">
        <f t="shared" si="0"/>
        <v>5.1987745615613941</v>
      </c>
      <c r="D11" s="25">
        <v>4.1370937594038599</v>
      </c>
      <c r="E11" s="26">
        <v>30.245999999999999</v>
      </c>
      <c r="F11" s="27">
        <f t="shared" si="2"/>
        <v>2.1269533639842644</v>
      </c>
      <c r="G11" s="50">
        <v>17.200649845421299</v>
      </c>
      <c r="H11" s="28">
        <f t="shared" si="3"/>
        <v>12.831488607100885</v>
      </c>
      <c r="I11" s="29">
        <v>205.471</v>
      </c>
      <c r="J11" s="27">
        <f t="shared" si="1"/>
        <v>6.6024245465957847</v>
      </c>
      <c r="K11" s="25">
        <v>4.0453014097679398</v>
      </c>
      <c r="M11" s="69"/>
    </row>
    <row r="12" spans="1:13" ht="16.899999999999999" customHeight="1">
      <c r="A12" s="31" t="s">
        <v>32</v>
      </c>
      <c r="B12" s="32">
        <v>225.09700000000001</v>
      </c>
      <c r="C12" s="18">
        <f t="shared" si="0"/>
        <v>4.9645488339143347</v>
      </c>
      <c r="D12" s="25">
        <v>6.6606477226552601</v>
      </c>
      <c r="E12" s="33">
        <v>206.54</v>
      </c>
      <c r="F12" s="27">
        <f t="shared" si="2"/>
        <v>14.524265945821266</v>
      </c>
      <c r="G12" s="50">
        <v>7.1748167810710504</v>
      </c>
      <c r="H12" s="28">
        <f t="shared" si="3"/>
        <v>91.755998525080301</v>
      </c>
      <c r="I12" s="34">
        <v>18.556000000000001</v>
      </c>
      <c r="J12" s="27">
        <f t="shared" ref="J12:J19" si="4">I12/$I$20*100</f>
        <v>0.59626219703331074</v>
      </c>
      <c r="K12" s="25">
        <v>18.452129661639201</v>
      </c>
      <c r="M12" s="69" t="s">
        <v>32</v>
      </c>
    </row>
    <row r="13" spans="1:13" ht="16.899999999999999" customHeight="1">
      <c r="A13" s="31" t="s">
        <v>33</v>
      </c>
      <c r="B13" s="32">
        <v>75.908000000000001</v>
      </c>
      <c r="C13" s="18">
        <f t="shared" si="0"/>
        <v>1.6741625738449168</v>
      </c>
      <c r="D13" s="25">
        <v>6.1536991412114102</v>
      </c>
      <c r="E13" s="33">
        <v>33.26</v>
      </c>
      <c r="F13" s="27">
        <f t="shared" si="2"/>
        <v>2.3389032892321837</v>
      </c>
      <c r="G13" s="50">
        <v>9.9617293765602604</v>
      </c>
      <c r="H13" s="28">
        <f t="shared" si="3"/>
        <v>43.816198556146915</v>
      </c>
      <c r="I13" s="34">
        <v>42.649000000000001</v>
      </c>
      <c r="J13" s="27">
        <f t="shared" si="4"/>
        <v>1.3704454861647806</v>
      </c>
      <c r="K13" s="25">
        <v>7.5663375337128898</v>
      </c>
      <c r="L13" s="36"/>
      <c r="M13" s="69" t="s">
        <v>33</v>
      </c>
    </row>
    <row r="14" spans="1:13" ht="16.899999999999999" customHeight="1">
      <c r="A14" s="31" t="s">
        <v>133</v>
      </c>
      <c r="B14" s="32">
        <f>'3.'!B5-B2</f>
        <v>187.1077394999993</v>
      </c>
      <c r="C14" s="18">
        <f t="shared" si="0"/>
        <v>4.1266898712602504</v>
      </c>
      <c r="D14" s="78"/>
      <c r="E14" s="33"/>
      <c r="F14" s="27">
        <f t="shared" si="2"/>
        <v>0</v>
      </c>
      <c r="G14" s="79"/>
      <c r="H14" s="28"/>
      <c r="I14" s="34">
        <f>B14</f>
        <v>187.1077394999993</v>
      </c>
      <c r="J14" s="27">
        <f t="shared" si="4"/>
        <v>6.0123556712764588</v>
      </c>
      <c r="K14" s="78"/>
      <c r="M14" s="69" t="s">
        <v>34</v>
      </c>
    </row>
    <row r="15" spans="1:13" ht="16.899999999999999" customHeight="1">
      <c r="A15" s="31" t="s">
        <v>35</v>
      </c>
      <c r="B15" s="32">
        <v>191.93299999999999</v>
      </c>
      <c r="C15" s="18">
        <f t="shared" si="0"/>
        <v>4.2331117311189397</v>
      </c>
      <c r="D15" s="25">
        <v>4.4808274492422404</v>
      </c>
      <c r="E15" s="33">
        <v>0.89100000000000001</v>
      </c>
      <c r="F15" s="27">
        <f t="shared" si="2"/>
        <v>6.2656729726574753E-2</v>
      </c>
      <c r="G15" s="50">
        <v>41.044162677591999</v>
      </c>
      <c r="H15" s="28">
        <f t="shared" si="3"/>
        <v>0.46422449500606988</v>
      </c>
      <c r="I15" s="34">
        <v>191.042</v>
      </c>
      <c r="J15" s="27">
        <f t="shared" si="4"/>
        <v>6.13877574076513</v>
      </c>
      <c r="K15" s="25">
        <v>4.4797532289302398</v>
      </c>
      <c r="M15" s="69" t="s">
        <v>35</v>
      </c>
    </row>
    <row r="16" spans="1:13" ht="16.899999999999999" customHeight="1">
      <c r="A16" s="31" t="s">
        <v>36</v>
      </c>
      <c r="B16" s="32">
        <v>67.843999999999994</v>
      </c>
      <c r="C16" s="18">
        <f t="shared" si="0"/>
        <v>1.496309817936641</v>
      </c>
      <c r="D16" s="25">
        <v>4.7531176068590497</v>
      </c>
      <c r="E16" s="33">
        <v>11.653</v>
      </c>
      <c r="F16" s="27">
        <f t="shared" si="2"/>
        <v>0.81946001291108361</v>
      </c>
      <c r="G16" s="50">
        <v>11.4908717196595</v>
      </c>
      <c r="H16" s="28">
        <f t="shared" si="3"/>
        <v>17.176168857968282</v>
      </c>
      <c r="I16" s="34">
        <v>56.191000000000003</v>
      </c>
      <c r="J16" s="27">
        <f t="shared" si="4"/>
        <v>1.8055922134888318</v>
      </c>
      <c r="K16" s="25">
        <v>5.3547598413805897</v>
      </c>
      <c r="M16" s="69" t="s">
        <v>36</v>
      </c>
    </row>
    <row r="17" spans="1:13" ht="16.899999999999999" customHeight="1">
      <c r="A17" s="31" t="s">
        <v>37</v>
      </c>
      <c r="B17" s="32">
        <v>77.536000000000001</v>
      </c>
      <c r="C17" s="18">
        <f t="shared" si="0"/>
        <v>1.7100683633561615</v>
      </c>
      <c r="D17" s="25">
        <v>4.8817560197413199</v>
      </c>
      <c r="E17" s="33">
        <v>34.365000000000002</v>
      </c>
      <c r="F17" s="27">
        <f t="shared" si="2"/>
        <v>2.4166088855822014</v>
      </c>
      <c r="G17" s="50">
        <v>7.4031613092272099</v>
      </c>
      <c r="H17" s="28">
        <f t="shared" si="3"/>
        <v>44.321347503095339</v>
      </c>
      <c r="I17" s="34">
        <v>43.170999999999999</v>
      </c>
      <c r="J17" s="27">
        <f t="shared" si="4"/>
        <v>1.3872189754324777</v>
      </c>
      <c r="K17" s="25">
        <v>6.4761195074609601</v>
      </c>
      <c r="M17" s="69" t="s">
        <v>37</v>
      </c>
    </row>
    <row r="18" spans="1:13" ht="16.899999999999999" customHeight="1">
      <c r="A18" s="37" t="s">
        <v>38</v>
      </c>
      <c r="B18" s="38">
        <v>35.658000000000001</v>
      </c>
      <c r="C18" s="18">
        <f t="shared" si="0"/>
        <v>0.7864426550319078</v>
      </c>
      <c r="D18" s="39">
        <v>18.1110823960733</v>
      </c>
      <c r="E18" s="40">
        <v>0.69699999999999995</v>
      </c>
      <c r="F18" s="41">
        <f t="shared" si="2"/>
        <v>4.901429923616453E-2</v>
      </c>
      <c r="G18" s="52">
        <v>55.781590028834799</v>
      </c>
      <c r="H18" s="42">
        <f t="shared" si="3"/>
        <v>1.9546805765887034</v>
      </c>
      <c r="I18" s="43">
        <v>34.960999999999999</v>
      </c>
      <c r="J18" s="41">
        <f t="shared" si="4"/>
        <v>1.1234060503600762</v>
      </c>
      <c r="K18" s="39">
        <v>18.106749774106898</v>
      </c>
      <c r="M18" s="69" t="s">
        <v>38</v>
      </c>
    </row>
    <row r="19" spans="1:13" ht="16.899999999999999" customHeight="1">
      <c r="A19" s="44" t="s">
        <v>39</v>
      </c>
      <c r="B19" s="45">
        <v>55.956000000000003</v>
      </c>
      <c r="C19" s="18">
        <f t="shared" si="0"/>
        <v>1.2341181559528136</v>
      </c>
      <c r="D19" s="46">
        <v>9.2290351157440895</v>
      </c>
      <c r="E19" s="47">
        <v>18.838000000000001</v>
      </c>
      <c r="F19" s="51">
        <f t="shared" si="2"/>
        <v>1.3247221937028228</v>
      </c>
      <c r="G19" s="53">
        <v>17.3386191411502</v>
      </c>
      <c r="H19" s="56">
        <f t="shared" si="3"/>
        <v>33.665737365072559</v>
      </c>
      <c r="I19" s="57">
        <v>37.118000000000002</v>
      </c>
      <c r="J19" s="51">
        <f t="shared" si="4"/>
        <v>1.1927171927938363</v>
      </c>
      <c r="K19" s="46">
        <v>10.1258446556902</v>
      </c>
      <c r="M19" s="69" t="s">
        <v>39</v>
      </c>
    </row>
    <row r="20" spans="1:13" ht="18" customHeight="1">
      <c r="A20" s="58" t="s">
        <v>40</v>
      </c>
      <c r="B20" s="59">
        <f>SUM(B12:B19,B8:B9,B5)</f>
        <v>4534.0877394999989</v>
      </c>
      <c r="C20" s="60">
        <f>SUM(C12:C19,C8:C9,C5)</f>
        <v>100.00000000000001</v>
      </c>
      <c r="D20" s="64"/>
      <c r="E20" s="59">
        <v>1422.0340000000001</v>
      </c>
      <c r="F20" s="60">
        <f>SUM(F12:F19,F8:F9,F5)</f>
        <v>99.999999999999972</v>
      </c>
      <c r="G20" s="54">
        <v>2.2034241964589198</v>
      </c>
      <c r="H20" s="68">
        <f t="shared" si="3"/>
        <v>31.363177814393516</v>
      </c>
      <c r="I20" s="59">
        <f>SUM(I12:I19,I8:I9,I5)</f>
        <v>3112.0537394999992</v>
      </c>
      <c r="J20" s="60">
        <f>SUM(J12:J19,J8:J9,J5)</f>
        <v>100</v>
      </c>
      <c r="K20" s="55">
        <v>1.0712484539601701</v>
      </c>
    </row>
    <row r="21" spans="1:13" ht="18" customHeight="1">
      <c r="A21" s="642"/>
      <c r="B21" s="643"/>
      <c r="C21" s="643"/>
      <c r="D21" s="643"/>
      <c r="E21" s="643"/>
      <c r="F21" s="643"/>
      <c r="G21" s="643"/>
      <c r="H21" s="643"/>
      <c r="I21" s="61"/>
      <c r="J21" s="62"/>
      <c r="K21" s="63"/>
    </row>
    <row r="22" spans="1:13" ht="33.75" customHeight="1">
      <c r="A22" s="624" t="s">
        <v>134</v>
      </c>
      <c r="B22" s="625"/>
      <c r="C22" s="625"/>
      <c r="D22" s="625"/>
      <c r="E22" s="625"/>
      <c r="F22" s="625"/>
      <c r="G22" s="625"/>
      <c r="H22" s="625"/>
      <c r="I22" s="70"/>
      <c r="J22" s="73"/>
      <c r="K22" s="76"/>
    </row>
    <row r="23" spans="1:13" ht="31.5" customHeight="1">
      <c r="A23" s="626" t="s">
        <v>41</v>
      </c>
      <c r="B23" s="626"/>
      <c r="C23" s="626"/>
      <c r="D23" s="626"/>
      <c r="E23" s="626"/>
      <c r="F23" s="626"/>
      <c r="G23" s="626"/>
      <c r="H23" s="626"/>
      <c r="I23" s="70"/>
      <c r="J23" s="70"/>
      <c r="K23" s="77"/>
    </row>
    <row r="24" spans="1:13" ht="15.75" customHeight="1">
      <c r="A24" s="12"/>
      <c r="B24" s="12"/>
      <c r="C24" s="12"/>
      <c r="D24" s="12"/>
      <c r="E24" s="12"/>
      <c r="F24" s="12"/>
      <c r="G24" s="12"/>
      <c r="H24" s="12"/>
      <c r="I24" s="70"/>
      <c r="J24" s="70"/>
      <c r="K24" s="77"/>
    </row>
    <row r="25" spans="1:13" ht="15" customHeight="1">
      <c r="A25" s="12"/>
      <c r="B25" s="12"/>
      <c r="C25" s="12"/>
      <c r="D25" s="12"/>
      <c r="E25" s="12"/>
      <c r="F25" s="12"/>
      <c r="G25" s="12"/>
      <c r="H25" s="12"/>
    </row>
  </sheetData>
  <mergeCells count="12">
    <mergeCell ref="A22:H22"/>
    <mergeCell ref="A23:H23"/>
    <mergeCell ref="A1:K1"/>
    <mergeCell ref="A3:A4"/>
    <mergeCell ref="B3:C3"/>
    <mergeCell ref="D3:D4"/>
    <mergeCell ref="E3:F3"/>
    <mergeCell ref="G3:G4"/>
    <mergeCell ref="H3:H4"/>
    <mergeCell ref="I3:J3"/>
    <mergeCell ref="K3:K4"/>
    <mergeCell ref="A21:H21"/>
  </mergeCells>
  <hyperlinks>
    <hyperlink ref="A1:K1" location="'0'!A1" display="EESTI   ÜLDPINDALA  JAOTUS  MAAKATEGOORIATE  JÄRGI" xr:uid="{00000000-0004-0000-0100-000000000000}"/>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rowBreaks count="1" manualBreakCount="1">
    <brk id="23" max="16383" man="1"/>
  </rowBreaks>
  <colBreaks count="1" manualBreakCount="1">
    <brk id="11" max="1048575" man="1"/>
  </colBreaks>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Y71"/>
  <sheetViews>
    <sheetView zoomScaleNormal="100" workbookViewId="0">
      <selection sqref="A1:G1"/>
    </sheetView>
  </sheetViews>
  <sheetFormatPr defaultColWidth="11.42578125" defaultRowHeight="12.75"/>
  <cols>
    <col min="1" max="1" width="13" customWidth="1"/>
    <col min="2" max="2" width="6.42578125" customWidth="1"/>
    <col min="3" max="3" width="24.42578125" customWidth="1"/>
    <col min="4" max="4" width="11.28515625" customWidth="1"/>
    <col min="5" max="8" width="8.7109375" customWidth="1"/>
    <col min="9" max="9" width="8.85546875" customWidth="1"/>
    <col min="10" max="12" width="8.7109375" customWidth="1"/>
    <col min="13" max="13" width="2.42578125" customWidth="1"/>
    <col min="14" max="14" width="12.140625" customWidth="1"/>
    <col min="16" max="16" width="23.7109375" customWidth="1"/>
    <col min="17" max="17" width="11.85546875" customWidth="1"/>
  </cols>
  <sheetData>
    <row r="1" spans="1:25" ht="15.75" customHeight="1">
      <c r="A1" s="627" t="s">
        <v>139</v>
      </c>
      <c r="B1" s="627"/>
      <c r="C1" s="627"/>
      <c r="D1" s="627"/>
      <c r="E1" s="627"/>
      <c r="F1" s="627"/>
      <c r="G1" s="627"/>
      <c r="H1" s="627"/>
      <c r="I1" s="627"/>
      <c r="J1" s="627"/>
      <c r="K1" s="627"/>
      <c r="L1" s="627"/>
      <c r="N1" s="627" t="s">
        <v>166</v>
      </c>
      <c r="O1" s="627"/>
      <c r="P1" s="627"/>
      <c r="Q1" s="627"/>
      <c r="R1" s="627"/>
      <c r="S1" s="627"/>
      <c r="T1" s="627"/>
      <c r="U1" s="627"/>
      <c r="V1" s="627"/>
      <c r="W1" s="627"/>
      <c r="X1" s="627"/>
      <c r="Y1" s="627"/>
    </row>
    <row r="2" spans="1:25" ht="10.5" customHeight="1">
      <c r="C2" s="70"/>
      <c r="D2" s="70"/>
      <c r="E2" s="70"/>
      <c r="F2" s="70"/>
      <c r="G2" s="70"/>
      <c r="H2" s="70"/>
      <c r="I2" s="70"/>
      <c r="J2" s="70"/>
      <c r="K2" s="70"/>
      <c r="L2" s="70"/>
      <c r="P2" s="70"/>
      <c r="Q2" s="70"/>
      <c r="R2" s="70"/>
      <c r="S2" s="70"/>
      <c r="T2" s="70"/>
      <c r="U2" s="70"/>
      <c r="V2" s="70"/>
      <c r="W2" s="70"/>
      <c r="X2" s="70"/>
      <c r="Y2" s="70"/>
    </row>
    <row r="3" spans="1:25" ht="18.75" customHeight="1">
      <c r="A3" s="800" t="s">
        <v>169</v>
      </c>
      <c r="B3" s="801"/>
      <c r="C3" s="801"/>
      <c r="D3" s="802" t="s">
        <v>174</v>
      </c>
      <c r="E3" s="802"/>
      <c r="F3" s="802"/>
      <c r="G3" s="803" t="s">
        <v>65</v>
      </c>
      <c r="H3" s="803"/>
      <c r="I3" s="803"/>
      <c r="J3" s="804" t="s">
        <v>22</v>
      </c>
      <c r="K3" s="804"/>
      <c r="L3" s="805"/>
      <c r="N3" s="800" t="s">
        <v>169</v>
      </c>
      <c r="O3" s="801"/>
      <c r="P3" s="801"/>
      <c r="Q3" s="802" t="s">
        <v>174</v>
      </c>
      <c r="R3" s="802"/>
      <c r="S3" s="802"/>
      <c r="T3" s="803" t="s">
        <v>65</v>
      </c>
      <c r="U3" s="803"/>
      <c r="V3" s="803"/>
      <c r="W3" s="804" t="s">
        <v>22</v>
      </c>
      <c r="X3" s="804"/>
      <c r="Y3" s="805"/>
    </row>
    <row r="4" spans="1:25" ht="20.25" customHeight="1">
      <c r="A4" s="806" t="s">
        <v>167</v>
      </c>
      <c r="B4" s="808" t="s">
        <v>168</v>
      </c>
      <c r="C4" s="808" t="s">
        <v>56</v>
      </c>
      <c r="D4" s="794" t="s">
        <v>68</v>
      </c>
      <c r="E4" s="794"/>
      <c r="F4" s="792" t="s">
        <v>69</v>
      </c>
      <c r="G4" s="794" t="s">
        <v>68</v>
      </c>
      <c r="H4" s="794"/>
      <c r="I4" s="792" t="s">
        <v>69</v>
      </c>
      <c r="J4" s="794" t="s">
        <v>68</v>
      </c>
      <c r="K4" s="794"/>
      <c r="L4" s="795" t="s">
        <v>69</v>
      </c>
      <c r="N4" s="806" t="s">
        <v>167</v>
      </c>
      <c r="O4" s="808" t="s">
        <v>168</v>
      </c>
      <c r="P4" s="808" t="s">
        <v>56</v>
      </c>
      <c r="Q4" s="794" t="s">
        <v>68</v>
      </c>
      <c r="R4" s="794"/>
      <c r="S4" s="792" t="s">
        <v>69</v>
      </c>
      <c r="T4" s="794" t="s">
        <v>68</v>
      </c>
      <c r="U4" s="794"/>
      <c r="V4" s="792" t="s">
        <v>69</v>
      </c>
      <c r="W4" s="794" t="s">
        <v>68</v>
      </c>
      <c r="X4" s="794"/>
      <c r="Y4" s="795" t="s">
        <v>69</v>
      </c>
    </row>
    <row r="5" spans="1:25" ht="18.75" customHeight="1">
      <c r="A5" s="807"/>
      <c r="B5" s="809"/>
      <c r="C5" s="809"/>
      <c r="D5" s="421" t="s">
        <v>23</v>
      </c>
      <c r="E5" s="422" t="s">
        <v>24</v>
      </c>
      <c r="F5" s="793"/>
      <c r="G5" s="421" t="s">
        <v>23</v>
      </c>
      <c r="H5" s="422" t="s">
        <v>24</v>
      </c>
      <c r="I5" s="793"/>
      <c r="J5" s="421" t="s">
        <v>23</v>
      </c>
      <c r="K5" s="422" t="s">
        <v>24</v>
      </c>
      <c r="L5" s="796"/>
      <c r="N5" s="807"/>
      <c r="O5" s="809"/>
      <c r="P5" s="809"/>
      <c r="Q5" s="421" t="s">
        <v>23</v>
      </c>
      <c r="R5" s="422" t="s">
        <v>24</v>
      </c>
      <c r="S5" s="793"/>
      <c r="T5" s="421" t="s">
        <v>23</v>
      </c>
      <c r="U5" s="422" t="s">
        <v>24</v>
      </c>
      <c r="V5" s="793"/>
      <c r="W5" s="421" t="s">
        <v>23</v>
      </c>
      <c r="X5" s="422" t="s">
        <v>24</v>
      </c>
      <c r="Y5" s="796"/>
    </row>
    <row r="6" spans="1:25" ht="21" customHeight="1">
      <c r="A6" s="797" t="s">
        <v>170</v>
      </c>
      <c r="B6" s="428" t="s">
        <v>141</v>
      </c>
      <c r="C6" s="420" t="s">
        <v>171</v>
      </c>
      <c r="D6" s="412">
        <v>33.828000000000003</v>
      </c>
      <c r="E6" s="167">
        <f>D6/$D$42*100</f>
        <v>1.4492474221106626</v>
      </c>
      <c r="F6" s="447">
        <v>12.283990223959901</v>
      </c>
      <c r="G6" s="412">
        <v>11.714</v>
      </c>
      <c r="H6" s="167">
        <f>G6/$G$42*100</f>
        <v>1.0940056633518376</v>
      </c>
      <c r="I6" s="455">
        <v>26.343588105875298</v>
      </c>
      <c r="J6" s="412">
        <v>22.114999999999998</v>
      </c>
      <c r="K6" s="167">
        <f>J6/$J$42*100</f>
        <v>1.7503896130621883</v>
      </c>
      <c r="L6" s="456">
        <v>12.916653103714401</v>
      </c>
      <c r="N6" s="797" t="s">
        <v>170</v>
      </c>
      <c r="O6" s="428" t="s">
        <v>141</v>
      </c>
      <c r="P6" s="420" t="s">
        <v>171</v>
      </c>
      <c r="Q6" s="412">
        <v>25.321999999999999</v>
      </c>
      <c r="R6" s="167">
        <f>Q6/$Q$42*100</f>
        <v>1.329541045287459</v>
      </c>
      <c r="S6" s="447">
        <v>12.6748365253244</v>
      </c>
      <c r="T6" s="412">
        <v>4.6769999999999996</v>
      </c>
      <c r="U6" s="167">
        <f>T6/$T$42*100</f>
        <v>0.66274902684863324</v>
      </c>
      <c r="V6" s="455">
        <v>25.783814956097299</v>
      </c>
      <c r="W6" s="412">
        <v>20.645</v>
      </c>
      <c r="X6" s="167">
        <f>W6/$W$42*100</f>
        <v>1.7220382526879481</v>
      </c>
      <c r="Y6" s="456">
        <v>13.4497323256331</v>
      </c>
    </row>
    <row r="7" spans="1:25" ht="19.5" customHeight="1">
      <c r="A7" s="798"/>
      <c r="B7" s="429" t="s">
        <v>140</v>
      </c>
      <c r="C7" s="413" t="s">
        <v>172</v>
      </c>
      <c r="D7" s="415">
        <v>1.518</v>
      </c>
      <c r="E7" s="170">
        <f>D7/$D$42*100</f>
        <v>6.5033628555160983E-2</v>
      </c>
      <c r="F7" s="448">
        <v>35.615786652264902</v>
      </c>
      <c r="G7" s="415">
        <v>0.624</v>
      </c>
      <c r="H7" s="170">
        <f t="shared" ref="H7:H41" si="0">G7/$G$42*100</f>
        <v>5.8277235268187358E-2</v>
      </c>
      <c r="I7" s="448">
        <v>61.2032707873174</v>
      </c>
      <c r="J7" s="415">
        <v>0.89400000000000002</v>
      </c>
      <c r="K7" s="170">
        <f t="shared" ref="K7:K41" si="1">J7/$J$42*100</f>
        <v>7.0759589151146121E-2</v>
      </c>
      <c r="L7" s="457">
        <v>42.884783522074301</v>
      </c>
      <c r="N7" s="798"/>
      <c r="O7" s="429" t="s">
        <v>140</v>
      </c>
      <c r="P7" s="413" t="s">
        <v>172</v>
      </c>
      <c r="Q7" s="415">
        <v>0.77900000000000003</v>
      </c>
      <c r="R7" s="170">
        <f t="shared" ref="R7:R41" si="2">Q7/$Q$42*100</f>
        <v>4.0901685264944733E-2</v>
      </c>
      <c r="S7" s="448">
        <v>52.873078620239298</v>
      </c>
      <c r="T7" s="415">
        <v>0</v>
      </c>
      <c r="U7" s="170">
        <f t="shared" ref="U7:U41" si="3">T7/$T$42*100</f>
        <v>0</v>
      </c>
      <c r="V7" s="448"/>
      <c r="W7" s="415">
        <v>0.77900000000000003</v>
      </c>
      <c r="X7" s="170">
        <f t="shared" ref="X7:X41" si="4">W7/$W$42*100</f>
        <v>6.4977854145987488E-2</v>
      </c>
      <c r="Y7" s="457">
        <v>52.873078620239298</v>
      </c>
    </row>
    <row r="8" spans="1:25" ht="19.5" customHeight="1">
      <c r="A8" s="798"/>
      <c r="B8" s="430" t="s">
        <v>142</v>
      </c>
      <c r="C8" s="416" t="s">
        <v>173</v>
      </c>
      <c r="D8" s="418">
        <v>2.5179999999999998</v>
      </c>
      <c r="E8" s="419">
        <f>D8/$D$42*100</f>
        <v>0.10787528109479272</v>
      </c>
      <c r="F8" s="449">
        <v>26.144965382418899</v>
      </c>
      <c r="G8" s="418">
        <v>0.99399999999999999</v>
      </c>
      <c r="H8" s="419">
        <f t="shared" si="0"/>
        <v>9.2832647206054858E-2</v>
      </c>
      <c r="I8" s="449">
        <v>38.867380674445101</v>
      </c>
      <c r="J8" s="418">
        <v>1.5249999999999999</v>
      </c>
      <c r="K8" s="419">
        <f t="shared" si="1"/>
        <v>0.12070287858556804</v>
      </c>
      <c r="L8" s="458">
        <v>37.419638294950403</v>
      </c>
      <c r="N8" s="798"/>
      <c r="O8" s="430" t="s">
        <v>142</v>
      </c>
      <c r="P8" s="416" t="s">
        <v>173</v>
      </c>
      <c r="Q8" s="418">
        <v>2.0510000000000002</v>
      </c>
      <c r="R8" s="419">
        <f t="shared" si="2"/>
        <v>0.10768851922772998</v>
      </c>
      <c r="S8" s="449">
        <v>30.245353436637899</v>
      </c>
      <c r="T8" s="418">
        <v>0.68200000000000005</v>
      </c>
      <c r="U8" s="419">
        <f t="shared" si="3"/>
        <v>9.6642043256525118E-2</v>
      </c>
      <c r="V8" s="449">
        <v>46.513597559311101</v>
      </c>
      <c r="W8" s="418">
        <v>1.369</v>
      </c>
      <c r="X8" s="419">
        <f t="shared" si="4"/>
        <v>0.1141908630627174</v>
      </c>
      <c r="Y8" s="458">
        <v>40.081679223205001</v>
      </c>
    </row>
    <row r="9" spans="1:25" ht="19.5" customHeight="1">
      <c r="A9" s="799"/>
      <c r="B9" s="442"/>
      <c r="C9" s="443" t="s">
        <v>174</v>
      </c>
      <c r="D9" s="444">
        <v>37.865000000000002</v>
      </c>
      <c r="E9" s="445">
        <f>D9/$D$42*100</f>
        <v>1.622199173413156</v>
      </c>
      <c r="F9" s="450">
        <v>12.250792134681999</v>
      </c>
      <c r="G9" s="444">
        <v>13.331</v>
      </c>
      <c r="H9" s="445">
        <f t="shared" si="0"/>
        <v>1.2450221528208425</v>
      </c>
      <c r="I9" s="450">
        <v>25.355318768048701</v>
      </c>
      <c r="J9" s="444">
        <v>24.533999999999999</v>
      </c>
      <c r="K9" s="445">
        <f t="shared" si="1"/>
        <v>1.9418520807989024</v>
      </c>
      <c r="L9" s="459">
        <v>12.8424686232177</v>
      </c>
      <c r="N9" s="799"/>
      <c r="O9" s="442"/>
      <c r="P9" s="443" t="s">
        <v>174</v>
      </c>
      <c r="Q9" s="444">
        <v>28.152000000000001</v>
      </c>
      <c r="R9" s="445">
        <f t="shared" si="2"/>
        <v>1.4781312497801338</v>
      </c>
      <c r="S9" s="450">
        <v>12.6272290451776</v>
      </c>
      <c r="T9" s="444">
        <v>5.3579999999999997</v>
      </c>
      <c r="U9" s="445">
        <f t="shared" si="3"/>
        <v>0.75924936622941563</v>
      </c>
      <c r="V9" s="450">
        <v>23.623246434942001</v>
      </c>
      <c r="W9" s="444">
        <v>22.792999999999999</v>
      </c>
      <c r="X9" s="445">
        <f t="shared" si="4"/>
        <v>1.9012069698966527</v>
      </c>
      <c r="Y9" s="459">
        <v>13.516315555874799</v>
      </c>
    </row>
    <row r="10" spans="1:25" ht="19.5" customHeight="1">
      <c r="A10" s="790" t="s">
        <v>337</v>
      </c>
      <c r="B10" s="411" t="s">
        <v>144</v>
      </c>
      <c r="C10" s="420" t="s">
        <v>175</v>
      </c>
      <c r="D10" s="412">
        <v>3.3660000000000001</v>
      </c>
      <c r="E10" s="167">
        <f t="shared" ref="E10:E41" si="5">D10/$D$42*100</f>
        <v>0.14420500244840043</v>
      </c>
      <c r="F10" s="447">
        <v>25.769042680360599</v>
      </c>
      <c r="G10" s="412">
        <v>2.2269999999999999</v>
      </c>
      <c r="H10" s="167">
        <f t="shared" si="0"/>
        <v>0.20798622266386735</v>
      </c>
      <c r="I10" s="447">
        <v>34.864380304013103</v>
      </c>
      <c r="J10" s="412">
        <v>1.1379999999999999</v>
      </c>
      <c r="K10" s="167">
        <f t="shared" si="1"/>
        <v>9.0072049724836997E-2</v>
      </c>
      <c r="L10" s="456">
        <v>41.866915315336797</v>
      </c>
      <c r="N10" s="790" t="s">
        <v>337</v>
      </c>
      <c r="O10" s="411" t="s">
        <v>144</v>
      </c>
      <c r="P10" s="420" t="s">
        <v>175</v>
      </c>
      <c r="Q10" s="412">
        <v>1.135</v>
      </c>
      <c r="R10" s="167">
        <f t="shared" si="2"/>
        <v>5.9593597914906642E-2</v>
      </c>
      <c r="S10" s="447">
        <v>40.502777917727897</v>
      </c>
      <c r="T10" s="412">
        <v>0.41899999999999998</v>
      </c>
      <c r="U10" s="167">
        <f t="shared" si="3"/>
        <v>5.9373923936193576E-2</v>
      </c>
      <c r="V10" s="447">
        <v>72.992298568050003</v>
      </c>
      <c r="W10" s="412">
        <v>0.71599999999999997</v>
      </c>
      <c r="X10" s="167">
        <f t="shared" si="4"/>
        <v>5.9722905736234955E-2</v>
      </c>
      <c r="Y10" s="456">
        <v>47.9410499397463</v>
      </c>
    </row>
    <row r="11" spans="1:25" ht="19.5" customHeight="1">
      <c r="A11" s="740"/>
      <c r="B11" s="417" t="s">
        <v>143</v>
      </c>
      <c r="C11" s="416" t="s">
        <v>176</v>
      </c>
      <c r="D11" s="418">
        <v>4.3369999999999997</v>
      </c>
      <c r="E11" s="419">
        <f t="shared" si="5"/>
        <v>0.18580424706438284</v>
      </c>
      <c r="F11" s="449">
        <v>28.5261312231973</v>
      </c>
      <c r="G11" s="418">
        <v>3.8969999999999998</v>
      </c>
      <c r="H11" s="419">
        <f t="shared" si="0"/>
        <v>0.36395254141045857</v>
      </c>
      <c r="I11" s="449">
        <v>29.920231462394302</v>
      </c>
      <c r="J11" s="418">
        <v>0.44</v>
      </c>
      <c r="K11" s="419">
        <f t="shared" si="1"/>
        <v>3.4825748575508159E-2</v>
      </c>
      <c r="L11" s="458">
        <v>54.193238308632203</v>
      </c>
      <c r="N11" s="740"/>
      <c r="O11" s="417" t="s">
        <v>143</v>
      </c>
      <c r="P11" s="416" t="s">
        <v>176</v>
      </c>
      <c r="Q11" s="418">
        <v>2.1539999999999999</v>
      </c>
      <c r="R11" s="419">
        <f t="shared" si="2"/>
        <v>0.11309657260679198</v>
      </c>
      <c r="S11" s="449">
        <v>40.505050519641102</v>
      </c>
      <c r="T11" s="418">
        <v>1.7150000000000001</v>
      </c>
      <c r="U11" s="419">
        <f t="shared" si="3"/>
        <v>0.24302214689873983</v>
      </c>
      <c r="V11" s="449">
        <v>47.239399387807197</v>
      </c>
      <c r="W11" s="418">
        <v>0.44</v>
      </c>
      <c r="X11" s="419">
        <f t="shared" si="4"/>
        <v>3.670122698874774E-2</v>
      </c>
      <c r="Y11" s="458">
        <v>54.193238308632203</v>
      </c>
    </row>
    <row r="12" spans="1:25" ht="19.5" customHeight="1">
      <c r="A12" s="791"/>
      <c r="B12" s="442"/>
      <c r="C12" s="443" t="s">
        <v>174</v>
      </c>
      <c r="D12" s="444">
        <v>7.702</v>
      </c>
      <c r="E12" s="445">
        <f t="shared" si="5"/>
        <v>0.32996640786024367</v>
      </c>
      <c r="F12" s="450">
        <v>19.837748141919999</v>
      </c>
      <c r="G12" s="444">
        <v>6.1239999999999997</v>
      </c>
      <c r="H12" s="445">
        <f t="shared" si="0"/>
        <v>0.57193876407432587</v>
      </c>
      <c r="I12" s="450">
        <v>23.5702387128118</v>
      </c>
      <c r="J12" s="444">
        <v>1.5780000000000001</v>
      </c>
      <c r="K12" s="445">
        <f t="shared" si="1"/>
        <v>0.12489779830034517</v>
      </c>
      <c r="L12" s="459">
        <v>33.759603816949898</v>
      </c>
      <c r="N12" s="791"/>
      <c r="O12" s="442"/>
      <c r="P12" s="443" t="s">
        <v>174</v>
      </c>
      <c r="Q12" s="444">
        <v>3.29</v>
      </c>
      <c r="R12" s="445">
        <f t="shared" si="2"/>
        <v>0.17274267589431089</v>
      </c>
      <c r="S12" s="450">
        <v>28.8357374407374</v>
      </c>
      <c r="T12" s="444">
        <v>2.1339999999999999</v>
      </c>
      <c r="U12" s="445">
        <f t="shared" si="3"/>
        <v>0.30239607083493342</v>
      </c>
      <c r="V12" s="450">
        <v>40.578366452177796</v>
      </c>
      <c r="W12" s="444">
        <v>1.1559999999999999</v>
      </c>
      <c r="X12" s="445">
        <f t="shared" si="4"/>
        <v>9.6424132724982695E-2</v>
      </c>
      <c r="Y12" s="459">
        <v>36.150795740651901</v>
      </c>
    </row>
    <row r="13" spans="1:25" ht="19.5" customHeight="1">
      <c r="A13" s="790" t="s">
        <v>182</v>
      </c>
      <c r="B13" s="411" t="s">
        <v>147</v>
      </c>
      <c r="C13" s="420" t="s">
        <v>177</v>
      </c>
      <c r="D13" s="412">
        <v>199.13800000000001</v>
      </c>
      <c r="E13" s="167">
        <f t="shared" si="5"/>
        <v>8.5314010034371854</v>
      </c>
      <c r="F13" s="447">
        <v>3.94122352225902</v>
      </c>
      <c r="G13" s="412">
        <v>104.181</v>
      </c>
      <c r="H13" s="167">
        <f t="shared" si="0"/>
        <v>9.7297766786458766</v>
      </c>
      <c r="I13" s="447">
        <v>5.6283330068745903</v>
      </c>
      <c r="J13" s="412">
        <v>94.956999999999994</v>
      </c>
      <c r="K13" s="167">
        <f t="shared" si="1"/>
        <v>7.5157922897375631</v>
      </c>
      <c r="L13" s="456">
        <v>5.6763332460635798</v>
      </c>
      <c r="N13" s="790" t="s">
        <v>182</v>
      </c>
      <c r="O13" s="411" t="s">
        <v>147</v>
      </c>
      <c r="P13" s="420" t="s">
        <v>177</v>
      </c>
      <c r="Q13" s="412">
        <v>163.31399999999999</v>
      </c>
      <c r="R13" s="167">
        <f t="shared" si="2"/>
        <v>8.5748624227974126</v>
      </c>
      <c r="S13" s="447">
        <v>4.2742466809719204</v>
      </c>
      <c r="T13" s="412">
        <v>73.033000000000001</v>
      </c>
      <c r="U13" s="167">
        <f t="shared" si="3"/>
        <v>10.349059157117006</v>
      </c>
      <c r="V13" s="447">
        <v>6.7427987985114202</v>
      </c>
      <c r="W13" s="412">
        <v>90.281000000000006</v>
      </c>
      <c r="X13" s="167">
        <f t="shared" si="4"/>
        <v>7.5305078949343978</v>
      </c>
      <c r="Y13" s="456">
        <v>5.6690686238369503</v>
      </c>
    </row>
    <row r="14" spans="1:25" ht="19.5" customHeight="1">
      <c r="A14" s="740"/>
      <c r="B14" s="414" t="s">
        <v>145</v>
      </c>
      <c r="C14" s="413" t="s">
        <v>178</v>
      </c>
      <c r="D14" s="415">
        <v>65.225999999999999</v>
      </c>
      <c r="E14" s="170">
        <f t="shared" si="5"/>
        <v>2.7943896285500198</v>
      </c>
      <c r="F14" s="448">
        <v>7.3686274056247303</v>
      </c>
      <c r="G14" s="415">
        <v>30.422000000000001</v>
      </c>
      <c r="H14" s="170">
        <f t="shared" si="0"/>
        <v>2.8412020053346088</v>
      </c>
      <c r="I14" s="448">
        <v>10.4328659823493</v>
      </c>
      <c r="J14" s="415">
        <v>34.804000000000002</v>
      </c>
      <c r="K14" s="170">
        <f t="shared" si="1"/>
        <v>2.7547167123226957</v>
      </c>
      <c r="L14" s="457">
        <v>9.4518595875476805</v>
      </c>
      <c r="N14" s="740"/>
      <c r="O14" s="414" t="s">
        <v>145</v>
      </c>
      <c r="P14" s="413" t="s">
        <v>178</v>
      </c>
      <c r="Q14" s="415">
        <v>56.917000000000002</v>
      </c>
      <c r="R14" s="170">
        <f t="shared" si="2"/>
        <v>2.9884482929715785</v>
      </c>
      <c r="S14" s="448">
        <v>7.9934666786227</v>
      </c>
      <c r="T14" s="415">
        <v>22.581</v>
      </c>
      <c r="U14" s="170">
        <f t="shared" si="3"/>
        <v>3.1998152181460315</v>
      </c>
      <c r="V14" s="448">
        <v>12.4739683077288</v>
      </c>
      <c r="W14" s="415">
        <v>34.335999999999999</v>
      </c>
      <c r="X14" s="170">
        <f t="shared" si="4"/>
        <v>2.8640302951946417</v>
      </c>
      <c r="Y14" s="457">
        <v>9.48644062805581</v>
      </c>
    </row>
    <row r="15" spans="1:25" ht="19.5" customHeight="1">
      <c r="A15" s="740"/>
      <c r="B15" s="414" t="s">
        <v>149</v>
      </c>
      <c r="C15" s="413" t="s">
        <v>179</v>
      </c>
      <c r="D15" s="415">
        <v>50.103000000000002</v>
      </c>
      <c r="E15" s="170">
        <f t="shared" si="5"/>
        <v>2.1464953171931689</v>
      </c>
      <c r="F15" s="448">
        <v>7.7216763731771803</v>
      </c>
      <c r="G15" s="415">
        <v>32.485999999999997</v>
      </c>
      <c r="H15" s="170">
        <f t="shared" si="0"/>
        <v>3.0339651681447664</v>
      </c>
      <c r="I15" s="448">
        <v>9.2538255922729995</v>
      </c>
      <c r="J15" s="415">
        <v>17.617000000000001</v>
      </c>
      <c r="K15" s="170">
        <f t="shared" si="1"/>
        <v>1.3943754833061983</v>
      </c>
      <c r="L15" s="457">
        <v>13.358044640890901</v>
      </c>
      <c r="N15" s="740"/>
      <c r="O15" s="414" t="s">
        <v>149</v>
      </c>
      <c r="P15" s="413" t="s">
        <v>179</v>
      </c>
      <c r="Q15" s="415">
        <v>35.898000000000003</v>
      </c>
      <c r="R15" s="170">
        <f t="shared" si="2"/>
        <v>1.8848378660346423</v>
      </c>
      <c r="S15" s="448">
        <v>8.6490170236338795</v>
      </c>
      <c r="T15" s="415">
        <v>20.509</v>
      </c>
      <c r="U15" s="170">
        <f t="shared" si="3"/>
        <v>2.906204787607146</v>
      </c>
      <c r="V15" s="448">
        <v>11.6119339475408</v>
      </c>
      <c r="W15" s="415">
        <v>15.388999999999999</v>
      </c>
      <c r="X15" s="170">
        <f t="shared" si="4"/>
        <v>1.2836254139314522</v>
      </c>
      <c r="Y15" s="457">
        <v>13.320060220336</v>
      </c>
    </row>
    <row r="16" spans="1:25" ht="19.5" customHeight="1">
      <c r="A16" s="740"/>
      <c r="B16" s="414" t="s">
        <v>148</v>
      </c>
      <c r="C16" s="413" t="s">
        <v>180</v>
      </c>
      <c r="D16" s="415">
        <v>127.227</v>
      </c>
      <c r="E16" s="170">
        <f t="shared" si="5"/>
        <v>5.4506149276597275</v>
      </c>
      <c r="F16" s="448">
        <v>5.4241828713044598</v>
      </c>
      <c r="G16" s="415">
        <v>84.628</v>
      </c>
      <c r="H16" s="170">
        <f t="shared" si="0"/>
        <v>7.9036632472374357</v>
      </c>
      <c r="I16" s="448">
        <v>7.0841512949095797</v>
      </c>
      <c r="J16" s="415">
        <v>42.598999999999997</v>
      </c>
      <c r="K16" s="170">
        <f t="shared" si="1"/>
        <v>3.3716865081092546</v>
      </c>
      <c r="L16" s="457">
        <v>7.8255455918154002</v>
      </c>
      <c r="N16" s="740"/>
      <c r="O16" s="414" t="s">
        <v>148</v>
      </c>
      <c r="P16" s="413" t="s">
        <v>180</v>
      </c>
      <c r="Q16" s="415">
        <v>92.992999999999995</v>
      </c>
      <c r="R16" s="170">
        <f t="shared" si="2"/>
        <v>4.8826321153312007</v>
      </c>
      <c r="S16" s="448">
        <v>6.2435050233100204</v>
      </c>
      <c r="T16" s="415">
        <v>53.92</v>
      </c>
      <c r="U16" s="170">
        <f t="shared" si="3"/>
        <v>7.6406729800466771</v>
      </c>
      <c r="V16" s="448">
        <v>8.6255907245026204</v>
      </c>
      <c r="W16" s="415">
        <v>39.073</v>
      </c>
      <c r="X16" s="170">
        <f t="shared" si="4"/>
        <v>3.259152368480319</v>
      </c>
      <c r="Y16" s="457">
        <v>8.0241631377785492</v>
      </c>
    </row>
    <row r="17" spans="1:25" ht="19.5" customHeight="1">
      <c r="A17" s="740"/>
      <c r="B17" s="417" t="s">
        <v>146</v>
      </c>
      <c r="C17" s="416" t="s">
        <v>181</v>
      </c>
      <c r="D17" s="418">
        <v>65.444999999999993</v>
      </c>
      <c r="E17" s="419">
        <f t="shared" si="5"/>
        <v>2.8037719504561989</v>
      </c>
      <c r="F17" s="449">
        <v>8.5966461308831104</v>
      </c>
      <c r="G17" s="418">
        <v>46.518000000000001</v>
      </c>
      <c r="H17" s="419">
        <f t="shared" si="0"/>
        <v>4.3444558176370833</v>
      </c>
      <c r="I17" s="449">
        <v>10.4597552353474</v>
      </c>
      <c r="J17" s="418">
        <v>18.927</v>
      </c>
      <c r="K17" s="419">
        <f t="shared" si="1"/>
        <v>1.4980612347469158</v>
      </c>
      <c r="L17" s="458">
        <v>14.213142754443099</v>
      </c>
      <c r="N17" s="740"/>
      <c r="O17" s="417" t="s">
        <v>146</v>
      </c>
      <c r="P17" s="416" t="s">
        <v>181</v>
      </c>
      <c r="Q17" s="418">
        <v>45.93</v>
      </c>
      <c r="R17" s="419">
        <f t="shared" si="2"/>
        <v>2.4115717640807595</v>
      </c>
      <c r="S17" s="449">
        <v>9.9929817893745696</v>
      </c>
      <c r="T17" s="418">
        <v>28.335000000000001</v>
      </c>
      <c r="U17" s="419">
        <f t="shared" si="3"/>
        <v>4.0151793191695591</v>
      </c>
      <c r="V17" s="449">
        <v>12.8942891040764</v>
      </c>
      <c r="W17" s="418">
        <v>17.594999999999999</v>
      </c>
      <c r="X17" s="419">
        <f t="shared" si="4"/>
        <v>1.4676320201523101</v>
      </c>
      <c r="Y17" s="458">
        <v>14.8956916259748</v>
      </c>
    </row>
    <row r="18" spans="1:25" ht="19.5" customHeight="1">
      <c r="A18" s="791"/>
      <c r="B18" s="427"/>
      <c r="C18" s="443" t="s">
        <v>174</v>
      </c>
      <c r="D18" s="444">
        <v>507.14</v>
      </c>
      <c r="E18" s="445">
        <f t="shared" si="5"/>
        <v>21.726715668948842</v>
      </c>
      <c r="F18" s="450">
        <v>3.2685707740782401</v>
      </c>
      <c r="G18" s="444">
        <v>298.23500000000001</v>
      </c>
      <c r="H18" s="445">
        <f t="shared" si="0"/>
        <v>27.853062916999772</v>
      </c>
      <c r="I18" s="450">
        <v>4.5858158025896403</v>
      </c>
      <c r="J18" s="444">
        <v>208.904</v>
      </c>
      <c r="K18" s="445">
        <f t="shared" si="1"/>
        <v>16.53463222822263</v>
      </c>
      <c r="L18" s="459">
        <v>4.68721784566634</v>
      </c>
      <c r="N18" s="791"/>
      <c r="O18" s="427"/>
      <c r="P18" s="443" t="s">
        <v>174</v>
      </c>
      <c r="Q18" s="444">
        <v>395.05099999999999</v>
      </c>
      <c r="R18" s="445">
        <f t="shared" si="2"/>
        <v>20.742299955842981</v>
      </c>
      <c r="S18" s="450">
        <v>3.5321136322455402</v>
      </c>
      <c r="T18" s="444">
        <v>198.37700000000001</v>
      </c>
      <c r="U18" s="445">
        <f t="shared" si="3"/>
        <v>28.110789758210679</v>
      </c>
      <c r="V18" s="450">
        <v>5.2972212500203097</v>
      </c>
      <c r="W18" s="444">
        <v>196.67400000000001</v>
      </c>
      <c r="X18" s="445">
        <f t="shared" si="4"/>
        <v>16.404947992693124</v>
      </c>
      <c r="Y18" s="459">
        <v>4.6428845065348296</v>
      </c>
    </row>
    <row r="19" spans="1:25" ht="19.5" customHeight="1">
      <c r="A19" s="790" t="s">
        <v>338</v>
      </c>
      <c r="B19" s="411" t="s">
        <v>151</v>
      </c>
      <c r="C19" s="420" t="s">
        <v>183</v>
      </c>
      <c r="D19" s="412">
        <v>298.72500000000002</v>
      </c>
      <c r="E19" s="167">
        <f t="shared" si="5"/>
        <v>12.797872654901493</v>
      </c>
      <c r="F19" s="447">
        <v>3.3545822511981398</v>
      </c>
      <c r="G19" s="412">
        <v>98.340999999999994</v>
      </c>
      <c r="H19" s="167">
        <f t="shared" si="0"/>
        <v>9.1843615280589948</v>
      </c>
      <c r="I19" s="447">
        <v>6.5434416433885501</v>
      </c>
      <c r="J19" s="412">
        <v>200.38399999999999</v>
      </c>
      <c r="K19" s="167">
        <f t="shared" si="1"/>
        <v>15.860279096715061</v>
      </c>
      <c r="L19" s="456">
        <v>3.9077233572377499</v>
      </c>
      <c r="N19" s="790" t="s">
        <v>338</v>
      </c>
      <c r="O19" s="411" t="s">
        <v>151</v>
      </c>
      <c r="P19" s="420" t="s">
        <v>183</v>
      </c>
      <c r="Q19" s="412">
        <v>270.64499999999998</v>
      </c>
      <c r="R19" s="167">
        <f t="shared" si="2"/>
        <v>14.210316570643089</v>
      </c>
      <c r="S19" s="447">
        <v>3.4828512408430501</v>
      </c>
      <c r="T19" s="412">
        <v>73.61</v>
      </c>
      <c r="U19" s="167">
        <f t="shared" si="3"/>
        <v>10.430822293420547</v>
      </c>
      <c r="V19" s="447">
        <v>7.4856742079224103</v>
      </c>
      <c r="W19" s="412">
        <v>197.035</v>
      </c>
      <c r="X19" s="167">
        <f t="shared" si="4"/>
        <v>16.4350596811998</v>
      </c>
      <c r="Y19" s="456">
        <v>3.9147654246683801</v>
      </c>
    </row>
    <row r="20" spans="1:25" ht="19.5" customHeight="1">
      <c r="A20" s="740"/>
      <c r="B20" s="431" t="s">
        <v>150</v>
      </c>
      <c r="C20" s="432" t="s">
        <v>184</v>
      </c>
      <c r="D20" s="433">
        <v>212.86</v>
      </c>
      <c r="E20" s="434">
        <f t="shared" si="5"/>
        <v>9.1192741595860127</v>
      </c>
      <c r="F20" s="451">
        <v>5.2980458630714997</v>
      </c>
      <c r="G20" s="433">
        <v>61.15</v>
      </c>
      <c r="H20" s="434">
        <f t="shared" si="0"/>
        <v>5.7109822702718862</v>
      </c>
      <c r="I20" s="451">
        <v>11.3032082182162</v>
      </c>
      <c r="J20" s="433">
        <v>151.71</v>
      </c>
      <c r="K20" s="434">
        <f t="shared" si="1"/>
        <v>12.007759809978053</v>
      </c>
      <c r="L20" s="460">
        <v>5.7843072286624002</v>
      </c>
      <c r="N20" s="740"/>
      <c r="O20" s="431" t="s">
        <v>150</v>
      </c>
      <c r="P20" s="432" t="s">
        <v>184</v>
      </c>
      <c r="Q20" s="433">
        <v>183.279</v>
      </c>
      <c r="R20" s="434">
        <f t="shared" si="2"/>
        <v>9.6231321870010351</v>
      </c>
      <c r="S20" s="451">
        <v>5.5965524434663703</v>
      </c>
      <c r="T20" s="433">
        <v>40.295999999999999</v>
      </c>
      <c r="U20" s="434">
        <f t="shared" si="3"/>
        <v>5.7100993769280581</v>
      </c>
      <c r="V20" s="451">
        <v>12.991023689021</v>
      </c>
      <c r="W20" s="433">
        <v>142.983</v>
      </c>
      <c r="X20" s="434">
        <f t="shared" si="4"/>
        <v>11.926480769391178</v>
      </c>
      <c r="Y20" s="460">
        <v>5.9179746943603098</v>
      </c>
    </row>
    <row r="21" spans="1:25" ht="19.5" customHeight="1">
      <c r="A21" s="791"/>
      <c r="B21" s="427"/>
      <c r="C21" s="443" t="s">
        <v>174</v>
      </c>
      <c r="D21" s="444">
        <v>511.58499999999998</v>
      </c>
      <c r="E21" s="445">
        <f t="shared" si="5"/>
        <v>21.917146814487502</v>
      </c>
      <c r="F21" s="450">
        <v>2.8537239870959001</v>
      </c>
      <c r="G21" s="444">
        <v>159.49100000000001</v>
      </c>
      <c r="H21" s="445">
        <f t="shared" si="0"/>
        <v>14.895343798330881</v>
      </c>
      <c r="I21" s="450">
        <v>6.1153215805144301</v>
      </c>
      <c r="J21" s="444">
        <v>352.09399999999999</v>
      </c>
      <c r="K21" s="445">
        <f t="shared" si="1"/>
        <v>27.868038906693116</v>
      </c>
      <c r="L21" s="459">
        <v>3.2606508577697002</v>
      </c>
      <c r="N21" s="791"/>
      <c r="O21" s="427"/>
      <c r="P21" s="443" t="s">
        <v>174</v>
      </c>
      <c r="Q21" s="444">
        <v>453.92399999999998</v>
      </c>
      <c r="R21" s="445">
        <f t="shared" si="2"/>
        <v>23.833448757644124</v>
      </c>
      <c r="S21" s="450">
        <v>3.0050128297145</v>
      </c>
      <c r="T21" s="444">
        <v>113.90600000000001</v>
      </c>
      <c r="U21" s="445">
        <f t="shared" si="3"/>
        <v>16.140921670348607</v>
      </c>
      <c r="V21" s="450">
        <v>6.9979036638178904</v>
      </c>
      <c r="W21" s="444">
        <v>340.01799999999997</v>
      </c>
      <c r="X21" s="445">
        <f t="shared" si="4"/>
        <v>28.361540450590972</v>
      </c>
      <c r="Y21" s="459">
        <v>3.3146985033450398</v>
      </c>
    </row>
    <row r="22" spans="1:25" ht="19.5" customHeight="1">
      <c r="A22" s="790" t="s">
        <v>185</v>
      </c>
      <c r="B22" s="411" t="s">
        <v>152</v>
      </c>
      <c r="C22" s="420" t="s">
        <v>186</v>
      </c>
      <c r="D22" s="412">
        <v>238.35</v>
      </c>
      <c r="E22" s="167">
        <f t="shared" si="5"/>
        <v>10.211307882821224</v>
      </c>
      <c r="F22" s="447">
        <v>4.2305850189357903</v>
      </c>
      <c r="G22" s="412">
        <v>67.459000000000003</v>
      </c>
      <c r="H22" s="167">
        <f t="shared" si="0"/>
        <v>6.3001987403151469</v>
      </c>
      <c r="I22" s="447">
        <v>8.6207875682323607</v>
      </c>
      <c r="J22" s="412">
        <v>170.89099999999999</v>
      </c>
      <c r="K22" s="167">
        <f t="shared" si="1"/>
        <v>13.525924999584465</v>
      </c>
      <c r="L22" s="456">
        <v>4.7611087828449996</v>
      </c>
      <c r="N22" s="790" t="s">
        <v>185</v>
      </c>
      <c r="O22" s="411" t="s">
        <v>152</v>
      </c>
      <c r="P22" s="420" t="s">
        <v>186</v>
      </c>
      <c r="Q22" s="412">
        <v>211.08799999999999</v>
      </c>
      <c r="R22" s="167">
        <f t="shared" si="2"/>
        <v>11.083254093975166</v>
      </c>
      <c r="S22" s="447">
        <v>4.3113583982782799</v>
      </c>
      <c r="T22" s="412">
        <v>45.808</v>
      </c>
      <c r="U22" s="167">
        <f t="shared" si="3"/>
        <v>6.4911711400218506</v>
      </c>
      <c r="V22" s="447">
        <v>9.0171771973208301</v>
      </c>
      <c r="W22" s="412">
        <v>165.279</v>
      </c>
      <c r="X22" s="167">
        <f t="shared" si="4"/>
        <v>13.786232035166449</v>
      </c>
      <c r="Y22" s="456">
        <v>4.8175295075577296</v>
      </c>
    </row>
    <row r="23" spans="1:25" ht="19.5" customHeight="1">
      <c r="A23" s="740"/>
      <c r="B23" s="417" t="s">
        <v>153</v>
      </c>
      <c r="C23" s="416" t="s">
        <v>187</v>
      </c>
      <c r="D23" s="418">
        <v>4.1589999999999998</v>
      </c>
      <c r="E23" s="419">
        <f t="shared" si="5"/>
        <v>0.1781784329123284</v>
      </c>
      <c r="F23" s="449">
        <v>25.648507341250198</v>
      </c>
      <c r="G23" s="418">
        <v>2.0859999999999999</v>
      </c>
      <c r="H23" s="419">
        <f t="shared" si="0"/>
        <v>0.19481780892538272</v>
      </c>
      <c r="I23" s="449">
        <v>43.681220673664598</v>
      </c>
      <c r="J23" s="418">
        <v>2.0739999999999998</v>
      </c>
      <c r="K23" s="419">
        <f t="shared" si="1"/>
        <v>0.16415591487637254</v>
      </c>
      <c r="L23" s="458">
        <v>27.492371473509898</v>
      </c>
      <c r="N23" s="740"/>
      <c r="O23" s="417" t="s">
        <v>153</v>
      </c>
      <c r="P23" s="416" t="s">
        <v>187</v>
      </c>
      <c r="Q23" s="418">
        <v>2.4319999999999999</v>
      </c>
      <c r="R23" s="419">
        <f t="shared" si="2"/>
        <v>0.12769306619299819</v>
      </c>
      <c r="S23" s="449">
        <v>25.945425313545599</v>
      </c>
      <c r="T23" s="418">
        <v>0.93500000000000005</v>
      </c>
      <c r="U23" s="419">
        <f t="shared" si="3"/>
        <v>0.1324931238194296</v>
      </c>
      <c r="V23" s="449">
        <v>44.110866477212802</v>
      </c>
      <c r="W23" s="418">
        <v>1.4970000000000001</v>
      </c>
      <c r="X23" s="419">
        <f t="shared" si="4"/>
        <v>0.12486758364126221</v>
      </c>
      <c r="Y23" s="458">
        <v>31.898583223663898</v>
      </c>
    </row>
    <row r="24" spans="1:25" ht="19.5" customHeight="1">
      <c r="A24" s="791"/>
      <c r="B24" s="442"/>
      <c r="C24" s="443" t="s">
        <v>174</v>
      </c>
      <c r="D24" s="444">
        <v>242.50899999999999</v>
      </c>
      <c r="E24" s="445">
        <f t="shared" si="5"/>
        <v>10.389486315733553</v>
      </c>
      <c r="F24" s="450">
        <v>4.1794642319584803</v>
      </c>
      <c r="G24" s="444">
        <v>69.545000000000002</v>
      </c>
      <c r="H24" s="445">
        <f t="shared" si="0"/>
        <v>6.4950165492405283</v>
      </c>
      <c r="I24" s="450">
        <v>8.4485221765263798</v>
      </c>
      <c r="J24" s="444">
        <v>172.965</v>
      </c>
      <c r="K24" s="445">
        <f t="shared" si="1"/>
        <v>13.69008091446084</v>
      </c>
      <c r="L24" s="459">
        <v>4.7321058811254701</v>
      </c>
      <c r="N24" s="791"/>
      <c r="O24" s="442"/>
      <c r="P24" s="443" t="s">
        <v>174</v>
      </c>
      <c r="Q24" s="444">
        <v>213.52</v>
      </c>
      <c r="R24" s="445">
        <f t="shared" si="2"/>
        <v>11.210947160168166</v>
      </c>
      <c r="S24" s="450">
        <v>4.2773054458441804</v>
      </c>
      <c r="T24" s="444">
        <v>46.744</v>
      </c>
      <c r="U24" s="445">
        <f t="shared" si="3"/>
        <v>6.623805967717022</v>
      </c>
      <c r="V24" s="450">
        <v>8.8823898010851003</v>
      </c>
      <c r="W24" s="444">
        <v>166.77600000000001</v>
      </c>
      <c r="X24" s="445">
        <f t="shared" si="4"/>
        <v>13.911099618807713</v>
      </c>
      <c r="Y24" s="459">
        <v>4.7996157267667998</v>
      </c>
    </row>
    <row r="25" spans="1:25" ht="19.5" customHeight="1">
      <c r="A25" s="790" t="s">
        <v>335</v>
      </c>
      <c r="B25" s="411" t="s">
        <v>154</v>
      </c>
      <c r="C25" s="420" t="s">
        <v>188</v>
      </c>
      <c r="D25" s="412">
        <v>266.63499999999999</v>
      </c>
      <c r="E25" s="167">
        <f t="shared" si="5"/>
        <v>11.423084024904709</v>
      </c>
      <c r="F25" s="447">
        <v>4.0719538049015904</v>
      </c>
      <c r="G25" s="412">
        <v>108.056</v>
      </c>
      <c r="H25" s="167">
        <f t="shared" si="0"/>
        <v>10.091674573941111</v>
      </c>
      <c r="I25" s="447">
        <v>6.8981974953032701</v>
      </c>
      <c r="J25" s="412">
        <v>158.58000000000001</v>
      </c>
      <c r="K25" s="167">
        <f t="shared" si="1"/>
        <v>12.551516384327465</v>
      </c>
      <c r="L25" s="456">
        <v>4.8810340898306297</v>
      </c>
      <c r="N25" s="790" t="s">
        <v>335</v>
      </c>
      <c r="O25" s="411" t="s">
        <v>154</v>
      </c>
      <c r="P25" s="420" t="s">
        <v>188</v>
      </c>
      <c r="Q25" s="412">
        <v>229.55799999999999</v>
      </c>
      <c r="R25" s="167">
        <f t="shared" si="2"/>
        <v>12.053028326123471</v>
      </c>
      <c r="S25" s="447">
        <v>4.3210303267188896</v>
      </c>
      <c r="T25" s="412">
        <v>78.956000000000003</v>
      </c>
      <c r="U25" s="167">
        <f t="shared" si="3"/>
        <v>11.18837121314105</v>
      </c>
      <c r="V25" s="447">
        <v>7.9165551966257803</v>
      </c>
      <c r="W25" s="412">
        <v>150.60300000000001</v>
      </c>
      <c r="X25" s="167">
        <f t="shared" si="4"/>
        <v>12.562079291332672</v>
      </c>
      <c r="Y25" s="456">
        <v>4.9457110085406599</v>
      </c>
    </row>
    <row r="26" spans="1:25" ht="19.5" customHeight="1">
      <c r="A26" s="740"/>
      <c r="B26" s="414" t="s">
        <v>157</v>
      </c>
      <c r="C26" s="413" t="s">
        <v>189</v>
      </c>
      <c r="D26" s="415">
        <v>6.8760000000000003</v>
      </c>
      <c r="E26" s="170">
        <f t="shared" si="5"/>
        <v>0.29457920286250783</v>
      </c>
      <c r="F26" s="448">
        <v>19.875235519254598</v>
      </c>
      <c r="G26" s="415">
        <v>3.1179999999999999</v>
      </c>
      <c r="H26" s="170">
        <f t="shared" si="0"/>
        <v>0.29119939033046183</v>
      </c>
      <c r="I26" s="448">
        <v>35.711413160693702</v>
      </c>
      <c r="J26" s="415">
        <v>3.758</v>
      </c>
      <c r="K26" s="170">
        <f t="shared" si="1"/>
        <v>0.29744355260627198</v>
      </c>
      <c r="L26" s="457">
        <v>26.674019132161899</v>
      </c>
      <c r="N26" s="740"/>
      <c r="O26" s="414" t="s">
        <v>157</v>
      </c>
      <c r="P26" s="413" t="s">
        <v>189</v>
      </c>
      <c r="Q26" s="415">
        <v>5.5049999999999999</v>
      </c>
      <c r="R26" s="170">
        <f t="shared" si="2"/>
        <v>0.28904207623045031</v>
      </c>
      <c r="S26" s="448">
        <v>22.694069865617202</v>
      </c>
      <c r="T26" s="415">
        <v>2.1819999999999999</v>
      </c>
      <c r="U26" s="170">
        <f t="shared" si="3"/>
        <v>0.30919785687058327</v>
      </c>
      <c r="V26" s="448">
        <v>42.861284115077503</v>
      </c>
      <c r="W26" s="415">
        <v>3.323</v>
      </c>
      <c r="X26" s="170">
        <f t="shared" si="4"/>
        <v>0.2771776756445653</v>
      </c>
      <c r="Y26" s="457">
        <v>29.196592834207401</v>
      </c>
    </row>
    <row r="27" spans="1:25" ht="19.5" customHeight="1">
      <c r="A27" s="740"/>
      <c r="B27" s="414" t="s">
        <v>155</v>
      </c>
      <c r="C27" s="413" t="s">
        <v>190</v>
      </c>
      <c r="D27" s="415">
        <v>155.74700000000001</v>
      </c>
      <c r="E27" s="170">
        <f t="shared" si="5"/>
        <v>6.6724588580900246</v>
      </c>
      <c r="F27" s="448">
        <v>5.1452291703126702</v>
      </c>
      <c r="G27" s="415">
        <v>51.265000000000001</v>
      </c>
      <c r="H27" s="170">
        <f t="shared" si="0"/>
        <v>4.7877924134993988</v>
      </c>
      <c r="I27" s="448">
        <v>8.7499895150397808</v>
      </c>
      <c r="J27" s="415">
        <v>104.48099999999999</v>
      </c>
      <c r="K27" s="170">
        <f t="shared" si="1"/>
        <v>8.2696114475401536</v>
      </c>
      <c r="L27" s="457">
        <v>6.1030134678151002</v>
      </c>
      <c r="N27" s="740"/>
      <c r="O27" s="414" t="s">
        <v>155</v>
      </c>
      <c r="P27" s="413" t="s">
        <v>190</v>
      </c>
      <c r="Q27" s="415">
        <v>137.41499999999999</v>
      </c>
      <c r="R27" s="170">
        <f t="shared" si="2"/>
        <v>7.2150257775126834</v>
      </c>
      <c r="S27" s="448">
        <v>5.4737541190156502</v>
      </c>
      <c r="T27" s="415">
        <v>38.305</v>
      </c>
      <c r="U27" s="170">
        <f t="shared" si="3"/>
        <v>5.4279669603243317</v>
      </c>
      <c r="V27" s="448">
        <v>9.9706429074307295</v>
      </c>
      <c r="W27" s="415">
        <v>99.11</v>
      </c>
      <c r="X27" s="170">
        <f t="shared" si="4"/>
        <v>8.2669513792154294</v>
      </c>
      <c r="Y27" s="457">
        <v>6.2952312451820402</v>
      </c>
    </row>
    <row r="28" spans="1:25" ht="19.5" customHeight="1">
      <c r="A28" s="740"/>
      <c r="B28" s="431" t="s">
        <v>156</v>
      </c>
      <c r="C28" s="432" t="s">
        <v>191</v>
      </c>
      <c r="D28" s="433">
        <v>29.559000000000001</v>
      </c>
      <c r="E28" s="434">
        <f t="shared" si="5"/>
        <v>1.2663564074189746</v>
      </c>
      <c r="F28" s="451">
        <v>12.893775089689299</v>
      </c>
      <c r="G28" s="433">
        <v>11.936</v>
      </c>
      <c r="H28" s="434">
        <f t="shared" si="0"/>
        <v>1.1147389105145582</v>
      </c>
      <c r="I28" s="451">
        <v>18.427323310789799</v>
      </c>
      <c r="J28" s="433">
        <v>17.623000000000001</v>
      </c>
      <c r="K28" s="434">
        <f t="shared" si="1"/>
        <v>1.3948503798776826</v>
      </c>
      <c r="L28" s="460">
        <v>15.419048839848699</v>
      </c>
      <c r="N28" s="740"/>
      <c r="O28" s="431" t="s">
        <v>156</v>
      </c>
      <c r="P28" s="432" t="s">
        <v>191</v>
      </c>
      <c r="Q28" s="433">
        <v>23.489000000000001</v>
      </c>
      <c r="R28" s="434">
        <f t="shared" si="2"/>
        <v>1.2332986972892002</v>
      </c>
      <c r="S28" s="451">
        <v>14.9041285278155</v>
      </c>
      <c r="T28" s="433">
        <v>7.415</v>
      </c>
      <c r="U28" s="434">
        <f t="shared" si="3"/>
        <v>1.0507342386321608</v>
      </c>
      <c r="V28" s="451">
        <v>23.7485920463957</v>
      </c>
      <c r="W28" s="433">
        <v>16.074000000000002</v>
      </c>
      <c r="X28" s="434">
        <f t="shared" si="4"/>
        <v>1.3407625514025709</v>
      </c>
      <c r="Y28" s="460">
        <v>16.595421975650702</v>
      </c>
    </row>
    <row r="29" spans="1:25" ht="19.5" customHeight="1">
      <c r="A29" s="791"/>
      <c r="B29" s="427"/>
      <c r="C29" s="443" t="s">
        <v>174</v>
      </c>
      <c r="D29" s="444">
        <v>458.81700000000001</v>
      </c>
      <c r="E29" s="445">
        <f t="shared" si="5"/>
        <v>19.656478493276218</v>
      </c>
      <c r="F29" s="450">
        <v>3.1726916504948899</v>
      </c>
      <c r="G29" s="444">
        <v>174.375</v>
      </c>
      <c r="H29" s="445">
        <f t="shared" si="0"/>
        <v>16.285405288285528</v>
      </c>
      <c r="I29" s="450">
        <v>5.5003107007758603</v>
      </c>
      <c r="J29" s="444">
        <v>284.44200000000001</v>
      </c>
      <c r="K29" s="445">
        <f t="shared" si="1"/>
        <v>22.513421764351573</v>
      </c>
      <c r="L29" s="459">
        <v>3.8886268740554701</v>
      </c>
      <c r="N29" s="791"/>
      <c r="O29" s="427"/>
      <c r="P29" s="443" t="s">
        <v>174</v>
      </c>
      <c r="Q29" s="444">
        <v>395.96800000000002</v>
      </c>
      <c r="R29" s="445">
        <f t="shared" si="2"/>
        <v>20.790447382528416</v>
      </c>
      <c r="S29" s="450">
        <v>3.38310883490312</v>
      </c>
      <c r="T29" s="444">
        <v>126.85899999999999</v>
      </c>
      <c r="U29" s="445">
        <f t="shared" si="3"/>
        <v>17.976411972843866</v>
      </c>
      <c r="V29" s="450">
        <v>6.2423757481757196</v>
      </c>
      <c r="W29" s="444">
        <v>269.10899999999998</v>
      </c>
      <c r="X29" s="445">
        <f t="shared" si="4"/>
        <v>22.446887485715717</v>
      </c>
      <c r="Y29" s="459">
        <v>3.9600480888483598</v>
      </c>
    </row>
    <row r="30" spans="1:25" ht="19.5" customHeight="1">
      <c r="A30" s="790" t="s">
        <v>194</v>
      </c>
      <c r="B30" s="604" t="s">
        <v>158</v>
      </c>
      <c r="C30" s="437" t="s">
        <v>192</v>
      </c>
      <c r="D30" s="438">
        <v>6.0940000000000003</v>
      </c>
      <c r="E30" s="439">
        <f t="shared" si="5"/>
        <v>0.26107703057651588</v>
      </c>
      <c r="F30" s="453">
        <v>20.104805888792502</v>
      </c>
      <c r="G30" s="438">
        <v>3.7559999999999998</v>
      </c>
      <c r="H30" s="439">
        <f t="shared" si="0"/>
        <v>0.35078412767197392</v>
      </c>
      <c r="I30" s="453">
        <v>24.180762739133399</v>
      </c>
      <c r="J30" s="438">
        <v>2.3380000000000001</v>
      </c>
      <c r="K30" s="439">
        <f t="shared" si="1"/>
        <v>0.18505136402167746</v>
      </c>
      <c r="L30" s="462">
        <v>26.625342745043099</v>
      </c>
      <c r="N30" s="790" t="s">
        <v>194</v>
      </c>
      <c r="O30" s="604" t="s">
        <v>158</v>
      </c>
      <c r="P30" s="437" t="s">
        <v>192</v>
      </c>
      <c r="Q30" s="438">
        <v>3.7559999999999998</v>
      </c>
      <c r="R30" s="439">
        <f t="shared" si="2"/>
        <v>0.19721017953162057</v>
      </c>
      <c r="S30" s="453">
        <v>28.110768762298601</v>
      </c>
      <c r="T30" s="438">
        <v>1.8859999999999999</v>
      </c>
      <c r="U30" s="439">
        <f t="shared" si="3"/>
        <v>0.26725350965074246</v>
      </c>
      <c r="V30" s="453">
        <v>36.945454845267498</v>
      </c>
      <c r="W30" s="438">
        <v>1.871</v>
      </c>
      <c r="X30" s="439">
        <f t="shared" si="4"/>
        <v>0.15606362658169778</v>
      </c>
      <c r="Y30" s="462">
        <v>31.151859706555101</v>
      </c>
    </row>
    <row r="31" spans="1:25" ht="19.5" customHeight="1">
      <c r="A31" s="740"/>
      <c r="B31" s="417" t="s">
        <v>159</v>
      </c>
      <c r="C31" s="416" t="s">
        <v>193</v>
      </c>
      <c r="D31" s="418">
        <v>6.5430000000000001</v>
      </c>
      <c r="E31" s="419">
        <f t="shared" si="5"/>
        <v>0.28031293256681045</v>
      </c>
      <c r="F31" s="449">
        <v>17.6904764144528</v>
      </c>
      <c r="G31" s="418">
        <v>4.516</v>
      </c>
      <c r="H31" s="419">
        <f t="shared" si="0"/>
        <v>0.42176281165245855</v>
      </c>
      <c r="I31" s="449">
        <v>21.184654036841199</v>
      </c>
      <c r="J31" s="418">
        <v>2.0270000000000001</v>
      </c>
      <c r="K31" s="419">
        <f t="shared" si="1"/>
        <v>0.16043589173307962</v>
      </c>
      <c r="L31" s="458">
        <v>32.627255687168798</v>
      </c>
      <c r="N31" s="740"/>
      <c r="O31" s="417" t="s">
        <v>159</v>
      </c>
      <c r="P31" s="416" t="s">
        <v>193</v>
      </c>
      <c r="Q31" s="418">
        <v>3.0710000000000002</v>
      </c>
      <c r="R31" s="419">
        <f t="shared" si="2"/>
        <v>0.1612439992922276</v>
      </c>
      <c r="S31" s="449">
        <v>26.313336037561498</v>
      </c>
      <c r="T31" s="418">
        <v>1.6679999999999999</v>
      </c>
      <c r="U31" s="419">
        <f t="shared" si="3"/>
        <v>0.23636206473883264</v>
      </c>
      <c r="V31" s="449">
        <v>33.539829715547697</v>
      </c>
      <c r="W31" s="418">
        <v>1.403</v>
      </c>
      <c r="X31" s="419">
        <f t="shared" si="4"/>
        <v>0.11702686696639336</v>
      </c>
      <c r="Y31" s="458">
        <v>38.490755610586703</v>
      </c>
    </row>
    <row r="32" spans="1:25" ht="19.5" customHeight="1">
      <c r="A32" s="791"/>
      <c r="B32" s="442"/>
      <c r="C32" s="443" t="s">
        <v>174</v>
      </c>
      <c r="D32" s="444">
        <v>12.637</v>
      </c>
      <c r="E32" s="445">
        <f t="shared" si="5"/>
        <v>0.54138996314332632</v>
      </c>
      <c r="F32" s="450">
        <v>13.349587764613799</v>
      </c>
      <c r="G32" s="444">
        <v>8.2720000000000002</v>
      </c>
      <c r="H32" s="445">
        <f t="shared" si="0"/>
        <v>0.77254693932443241</v>
      </c>
      <c r="I32" s="450">
        <v>15.3129668205597</v>
      </c>
      <c r="J32" s="444">
        <v>4.3650000000000002</v>
      </c>
      <c r="K32" s="445">
        <f t="shared" si="1"/>
        <v>0.34548725575475708</v>
      </c>
      <c r="L32" s="459">
        <v>22.555897625237598</v>
      </c>
      <c r="N32" s="791"/>
      <c r="O32" s="427"/>
      <c r="P32" s="443" t="s">
        <v>174</v>
      </c>
      <c r="Q32" s="444">
        <v>6.827</v>
      </c>
      <c r="R32" s="445">
        <f t="shared" si="2"/>
        <v>0.35845417882384817</v>
      </c>
      <c r="S32" s="450">
        <v>20.5019903349854</v>
      </c>
      <c r="T32" s="444">
        <v>3.5539999999999998</v>
      </c>
      <c r="U32" s="445">
        <f t="shared" si="3"/>
        <v>0.50361557438957516</v>
      </c>
      <c r="V32" s="450">
        <v>25.1247696014571</v>
      </c>
      <c r="W32" s="444">
        <v>3.274</v>
      </c>
      <c r="X32" s="445">
        <f t="shared" si="4"/>
        <v>0.27309049354809117</v>
      </c>
      <c r="Y32" s="459">
        <v>26.494392513001401</v>
      </c>
    </row>
    <row r="33" spans="1:25" ht="19.5" customHeight="1">
      <c r="A33" s="790" t="s">
        <v>336</v>
      </c>
      <c r="B33" s="411" t="s">
        <v>195</v>
      </c>
      <c r="C33" s="420" t="s">
        <v>196</v>
      </c>
      <c r="D33" s="412">
        <v>205.494</v>
      </c>
      <c r="E33" s="167">
        <f t="shared" si="5"/>
        <v>8.8037025469790855</v>
      </c>
      <c r="F33" s="447">
        <v>4.4906844438140796</v>
      </c>
      <c r="G33" s="412">
        <v>103.29600000000001</v>
      </c>
      <c r="H33" s="167">
        <f t="shared" si="0"/>
        <v>9.6471238690107075</v>
      </c>
      <c r="I33" s="447">
        <v>7.0212092921667004</v>
      </c>
      <c r="J33" s="412">
        <v>102.19799999999999</v>
      </c>
      <c r="K33" s="167">
        <f t="shared" si="1"/>
        <v>8.0889133020904147</v>
      </c>
      <c r="L33" s="456">
        <v>5.6323816997059204</v>
      </c>
      <c r="N33" s="790" t="s">
        <v>336</v>
      </c>
      <c r="O33" s="604" t="s">
        <v>195</v>
      </c>
      <c r="P33" s="437" t="s">
        <v>196</v>
      </c>
      <c r="Q33" s="438">
        <v>175.70500000000001</v>
      </c>
      <c r="R33" s="439">
        <f t="shared" si="2"/>
        <v>9.225456494835834</v>
      </c>
      <c r="S33" s="453">
        <v>4.8255024243259399</v>
      </c>
      <c r="T33" s="438">
        <v>78.278999999999996</v>
      </c>
      <c r="U33" s="439">
        <f t="shared" si="3"/>
        <v>11.092437689263239</v>
      </c>
      <c r="V33" s="453">
        <v>8.1388267174477296</v>
      </c>
      <c r="W33" s="438">
        <v>97.426000000000002</v>
      </c>
      <c r="X33" s="439">
        <f t="shared" si="4"/>
        <v>8.1264857741039496</v>
      </c>
      <c r="Y33" s="462">
        <v>5.8085844622603799</v>
      </c>
    </row>
    <row r="34" spans="1:25" ht="19.5" customHeight="1">
      <c r="A34" s="740"/>
      <c r="B34" s="417" t="s">
        <v>197</v>
      </c>
      <c r="C34" s="416" t="s">
        <v>198</v>
      </c>
      <c r="D34" s="418">
        <v>157.608</v>
      </c>
      <c r="E34" s="419">
        <f t="shared" si="5"/>
        <v>6.7521871734662797</v>
      </c>
      <c r="F34" s="449">
        <v>4.7207811470911301</v>
      </c>
      <c r="G34" s="418">
        <v>101.042</v>
      </c>
      <c r="H34" s="419">
        <f t="shared" si="0"/>
        <v>9.4366160352054287</v>
      </c>
      <c r="I34" s="449">
        <v>5.9350250708088401</v>
      </c>
      <c r="J34" s="418">
        <v>56.566000000000003</v>
      </c>
      <c r="K34" s="419">
        <f t="shared" si="1"/>
        <v>4.4771665770958968</v>
      </c>
      <c r="L34" s="458">
        <v>7.4949332200018803</v>
      </c>
      <c r="N34" s="740"/>
      <c r="O34" s="417" t="s">
        <v>197</v>
      </c>
      <c r="P34" s="416" t="s">
        <v>198</v>
      </c>
      <c r="Q34" s="418">
        <v>118.33799999999999</v>
      </c>
      <c r="R34" s="419">
        <f t="shared" si="2"/>
        <v>6.2133807841887423</v>
      </c>
      <c r="S34" s="449">
        <v>5.5426905874481198</v>
      </c>
      <c r="T34" s="418">
        <v>66.784000000000006</v>
      </c>
      <c r="U34" s="419">
        <f t="shared" si="3"/>
        <v>9.4635516376008404</v>
      </c>
      <c r="V34" s="449">
        <v>7.5865841856567098</v>
      </c>
      <c r="W34" s="418">
        <v>51.554000000000002</v>
      </c>
      <c r="X34" s="419">
        <f t="shared" si="4"/>
        <v>4.3002160367679574</v>
      </c>
      <c r="Y34" s="458">
        <v>7.78428901032947</v>
      </c>
    </row>
    <row r="35" spans="1:25" ht="19.5" customHeight="1">
      <c r="A35" s="791"/>
      <c r="B35" s="417"/>
      <c r="C35" s="443" t="s">
        <v>174</v>
      </c>
      <c r="D35" s="444">
        <v>363.101</v>
      </c>
      <c r="E35" s="446">
        <f t="shared" si="5"/>
        <v>15.555846878792822</v>
      </c>
      <c r="F35" s="452">
        <v>3.5774558894998898</v>
      </c>
      <c r="G35" s="418">
        <v>204.33799999999999</v>
      </c>
      <c r="H35" s="446">
        <f t="shared" si="0"/>
        <v>19.083739904216134</v>
      </c>
      <c r="I35" s="452">
        <v>5.1342360096224198</v>
      </c>
      <c r="J35" s="418">
        <v>158.76400000000001</v>
      </c>
      <c r="K35" s="446">
        <f t="shared" si="1"/>
        <v>12.566079879186312</v>
      </c>
      <c r="L35" s="461">
        <v>4.8842392050458301</v>
      </c>
      <c r="N35" s="791"/>
      <c r="O35" s="417"/>
      <c r="P35" s="443" t="s">
        <v>174</v>
      </c>
      <c r="Q35" s="444">
        <v>294.04199999999997</v>
      </c>
      <c r="R35" s="446">
        <f t="shared" si="2"/>
        <v>15.438784773651962</v>
      </c>
      <c r="S35" s="452">
        <v>4.1066431960083802</v>
      </c>
      <c r="T35" s="418">
        <v>145.06299999999999</v>
      </c>
      <c r="U35" s="446">
        <f t="shared" si="3"/>
        <v>20.555989326864076</v>
      </c>
      <c r="V35" s="452">
        <v>6.4016451862733001</v>
      </c>
      <c r="W35" s="418">
        <v>148.97900000000001</v>
      </c>
      <c r="X35" s="446">
        <f t="shared" si="4"/>
        <v>12.426618398992387</v>
      </c>
      <c r="Y35" s="461">
        <v>5.0823844076691804</v>
      </c>
    </row>
    <row r="36" spans="1:25" ht="19.5" customHeight="1">
      <c r="A36" s="790" t="s">
        <v>203</v>
      </c>
      <c r="B36" s="436" t="s">
        <v>160</v>
      </c>
      <c r="C36" s="437" t="s">
        <v>199</v>
      </c>
      <c r="D36" s="438">
        <v>15.491</v>
      </c>
      <c r="E36" s="439">
        <f t="shared" si="5"/>
        <v>0.66366003949143526</v>
      </c>
      <c r="F36" s="453">
        <v>15.199256658798999</v>
      </c>
      <c r="G36" s="438">
        <v>10.327999999999999</v>
      </c>
      <c r="H36" s="439">
        <f t="shared" si="0"/>
        <v>0.96456295809269066</v>
      </c>
      <c r="I36" s="453">
        <v>21.094265692916</v>
      </c>
      <c r="J36" s="438">
        <v>5.1630000000000003</v>
      </c>
      <c r="K36" s="439">
        <f t="shared" si="1"/>
        <v>0.40864849976215595</v>
      </c>
      <c r="L36" s="462">
        <v>17.108636789748299</v>
      </c>
      <c r="N36" s="790" t="s">
        <v>203</v>
      </c>
      <c r="O36" s="436" t="s">
        <v>160</v>
      </c>
      <c r="P36" s="437" t="s">
        <v>199</v>
      </c>
      <c r="Q36" s="438">
        <v>8.19</v>
      </c>
      <c r="R36" s="439">
        <f t="shared" si="2"/>
        <v>0.43001900169434837</v>
      </c>
      <c r="S36" s="453">
        <v>13.3170943843486</v>
      </c>
      <c r="T36" s="438">
        <v>3.4239999999999999</v>
      </c>
      <c r="U36" s="439">
        <f t="shared" si="3"/>
        <v>0.48519407054302344</v>
      </c>
      <c r="V36" s="453">
        <v>21.289974673665501</v>
      </c>
      <c r="W36" s="438">
        <v>4.766</v>
      </c>
      <c r="X36" s="439">
        <f t="shared" si="4"/>
        <v>0.39754101779175394</v>
      </c>
      <c r="Y36" s="462">
        <v>17.252482654910999</v>
      </c>
    </row>
    <row r="37" spans="1:25" ht="19.5" customHeight="1">
      <c r="A37" s="740"/>
      <c r="B37" s="440" t="s">
        <v>161</v>
      </c>
      <c r="C37" s="413" t="s">
        <v>200</v>
      </c>
      <c r="D37" s="415">
        <v>24.774000000000001</v>
      </c>
      <c r="E37" s="170">
        <f t="shared" si="5"/>
        <v>1.0613591000168368</v>
      </c>
      <c r="F37" s="448">
        <v>11.536098351362</v>
      </c>
      <c r="G37" s="415">
        <v>16.056000000000001</v>
      </c>
      <c r="H37" s="170">
        <f t="shared" si="0"/>
        <v>1.4995180920929747</v>
      </c>
      <c r="I37" s="448">
        <v>14.397560759515301</v>
      </c>
      <c r="J37" s="415">
        <v>8.7170000000000005</v>
      </c>
      <c r="K37" s="170">
        <f t="shared" si="1"/>
        <v>0.6899455689379651</v>
      </c>
      <c r="L37" s="457">
        <v>17.244007753180401</v>
      </c>
      <c r="N37" s="740"/>
      <c r="O37" s="440" t="s">
        <v>161</v>
      </c>
      <c r="P37" s="413" t="s">
        <v>200</v>
      </c>
      <c r="Q37" s="415">
        <v>15.576000000000001</v>
      </c>
      <c r="R37" s="170">
        <f t="shared" si="2"/>
        <v>0.81782368380844583</v>
      </c>
      <c r="S37" s="448">
        <v>14.5025334660137</v>
      </c>
      <c r="T37" s="415">
        <v>7.0149999999999997</v>
      </c>
      <c r="U37" s="170">
        <f t="shared" si="3"/>
        <v>0.99405268833507865</v>
      </c>
      <c r="V37" s="448">
        <v>22.6589949095011</v>
      </c>
      <c r="W37" s="415">
        <v>8.5609999999999999</v>
      </c>
      <c r="X37" s="170">
        <f t="shared" si="4"/>
        <v>0.71408910056970321</v>
      </c>
      <c r="Y37" s="457">
        <v>17.463063765816301</v>
      </c>
    </row>
    <row r="38" spans="1:25" ht="19.5" customHeight="1">
      <c r="A38" s="740"/>
      <c r="B38" s="440" t="s">
        <v>163</v>
      </c>
      <c r="C38" s="413" t="s">
        <v>201</v>
      </c>
      <c r="D38" s="415">
        <v>63.731999999999999</v>
      </c>
      <c r="E38" s="170">
        <f t="shared" si="5"/>
        <v>2.73038419965581</v>
      </c>
      <c r="F38" s="448">
        <v>8.4170616417836097</v>
      </c>
      <c r="G38" s="415">
        <v>54.052</v>
      </c>
      <c r="H38" s="170">
        <f t="shared" si="0"/>
        <v>5.0480787190962548</v>
      </c>
      <c r="I38" s="448">
        <v>8.9023492878485495</v>
      </c>
      <c r="J38" s="415">
        <v>9.68</v>
      </c>
      <c r="K38" s="170">
        <f t="shared" si="1"/>
        <v>0.76616646866117943</v>
      </c>
      <c r="L38" s="457">
        <v>19.727425539947099</v>
      </c>
      <c r="N38" s="740"/>
      <c r="O38" s="440" t="s">
        <v>163</v>
      </c>
      <c r="P38" s="413" t="s">
        <v>201</v>
      </c>
      <c r="Q38" s="415">
        <v>34.722999999999999</v>
      </c>
      <c r="R38" s="170">
        <f t="shared" si="2"/>
        <v>1.8231440532152452</v>
      </c>
      <c r="S38" s="448">
        <v>12.293963606577901</v>
      </c>
      <c r="T38" s="415">
        <v>25.978999999999999</v>
      </c>
      <c r="U38" s="170">
        <f t="shared" si="3"/>
        <v>3.6813249879197443</v>
      </c>
      <c r="V38" s="448">
        <v>13.6961382447394</v>
      </c>
      <c r="W38" s="415">
        <v>8.7439999999999998</v>
      </c>
      <c r="X38" s="170">
        <f t="shared" si="4"/>
        <v>0.72935347452184152</v>
      </c>
      <c r="Y38" s="457">
        <v>21.4692752282096</v>
      </c>
    </row>
    <row r="39" spans="1:25" ht="19.5" customHeight="1">
      <c r="A39" s="740"/>
      <c r="B39" s="435" t="s">
        <v>162</v>
      </c>
      <c r="C39" s="416" t="s">
        <v>202</v>
      </c>
      <c r="D39" s="418">
        <v>61.33</v>
      </c>
      <c r="E39" s="419">
        <f t="shared" si="5"/>
        <v>2.6274785502556144</v>
      </c>
      <c r="F39" s="449">
        <v>9.1639542363485802</v>
      </c>
      <c r="G39" s="418">
        <v>45.335999999999999</v>
      </c>
      <c r="H39" s="419">
        <f t="shared" si="0"/>
        <v>4.2340652854463814</v>
      </c>
      <c r="I39" s="449">
        <v>11.327036583757399</v>
      </c>
      <c r="J39" s="418">
        <v>15.994</v>
      </c>
      <c r="K39" s="419">
        <f t="shared" si="1"/>
        <v>1.2659159607197217</v>
      </c>
      <c r="L39" s="458">
        <v>13.6639836187714</v>
      </c>
      <c r="N39" s="740"/>
      <c r="O39" s="435" t="s">
        <v>162</v>
      </c>
      <c r="P39" s="416" t="s">
        <v>202</v>
      </c>
      <c r="Q39" s="418">
        <v>29.021999999999998</v>
      </c>
      <c r="R39" s="419">
        <f t="shared" si="2"/>
        <v>1.5238109239527933</v>
      </c>
      <c r="S39" s="449">
        <v>12.009784244763299</v>
      </c>
      <c r="T39" s="418">
        <v>16.457000000000001</v>
      </c>
      <c r="U39" s="419">
        <f t="shared" si="3"/>
        <v>2.3320206830977033</v>
      </c>
      <c r="V39" s="449">
        <v>17.471233794066901</v>
      </c>
      <c r="W39" s="418">
        <v>12.565</v>
      </c>
      <c r="X39" s="419">
        <f t="shared" si="4"/>
        <v>1.0480702661673076</v>
      </c>
      <c r="Y39" s="458">
        <v>13.8842684056773</v>
      </c>
    </row>
    <row r="40" spans="1:25" ht="19.5" customHeight="1">
      <c r="A40" s="791"/>
      <c r="B40" s="442"/>
      <c r="C40" s="443" t="s">
        <v>174</v>
      </c>
      <c r="D40" s="444">
        <v>165.32599999999999</v>
      </c>
      <c r="E40" s="445">
        <f t="shared" si="5"/>
        <v>7.0828390477671563</v>
      </c>
      <c r="F40" s="450">
        <v>5.4920098756623501</v>
      </c>
      <c r="G40" s="444">
        <v>125.773</v>
      </c>
      <c r="H40" s="445">
        <f t="shared" si="0"/>
        <v>11.74631844773354</v>
      </c>
      <c r="I40" s="450">
        <v>6.5369256232943798</v>
      </c>
      <c r="J40" s="444">
        <v>39.554000000000002</v>
      </c>
      <c r="K40" s="445">
        <f t="shared" si="1"/>
        <v>3.1306764980810224</v>
      </c>
      <c r="L40" s="459">
        <v>8.9913582585376197</v>
      </c>
      <c r="N40" s="791"/>
      <c r="O40" s="442"/>
      <c r="P40" s="443" t="s">
        <v>174</v>
      </c>
      <c r="Q40" s="444">
        <v>87.512</v>
      </c>
      <c r="R40" s="445">
        <f t="shared" si="2"/>
        <v>4.594850168043445</v>
      </c>
      <c r="S40" s="450">
        <v>7.4088793356913598</v>
      </c>
      <c r="T40" s="444">
        <v>52.875</v>
      </c>
      <c r="U40" s="445">
        <f t="shared" si="3"/>
        <v>7.4925924298955504</v>
      </c>
      <c r="V40" s="450">
        <v>9.8301927203288901</v>
      </c>
      <c r="W40" s="444">
        <v>34.636000000000003</v>
      </c>
      <c r="X40" s="445">
        <f t="shared" si="4"/>
        <v>2.8890538590506063</v>
      </c>
      <c r="Y40" s="459">
        <v>9.2254362625918205</v>
      </c>
    </row>
    <row r="41" spans="1:25" ht="19.5" customHeight="1">
      <c r="A41" s="441" t="s">
        <v>204</v>
      </c>
      <c r="B41" s="423" t="s">
        <v>165</v>
      </c>
      <c r="C41" s="424" t="s">
        <v>164</v>
      </c>
      <c r="D41" s="425">
        <v>27.495000000000001</v>
      </c>
      <c r="E41" s="426">
        <f t="shared" si="5"/>
        <v>1.1779312365771746</v>
      </c>
      <c r="F41" s="454">
        <v>13.9759924000426</v>
      </c>
      <c r="G41" s="425">
        <v>11.260999999999999</v>
      </c>
      <c r="H41" s="426">
        <f t="shared" si="0"/>
        <v>1.0516986319792592</v>
      </c>
      <c r="I41" s="454">
        <v>25.617233302285701</v>
      </c>
      <c r="J41" s="425">
        <v>16.234000000000002</v>
      </c>
      <c r="K41" s="426">
        <f t="shared" si="1"/>
        <v>1.28491182357909</v>
      </c>
      <c r="L41" s="463">
        <v>16.7309620066113</v>
      </c>
      <c r="N41" s="441" t="s">
        <v>204</v>
      </c>
      <c r="O41" s="423" t="s">
        <v>165</v>
      </c>
      <c r="P41" s="424" t="s">
        <v>164</v>
      </c>
      <c r="Q41" s="425">
        <v>26.282</v>
      </c>
      <c r="R41" s="426">
        <f t="shared" si="2"/>
        <v>1.3799462029952214</v>
      </c>
      <c r="S41" s="454">
        <v>14.4690648782015</v>
      </c>
      <c r="T41" s="425">
        <v>10.827999999999999</v>
      </c>
      <c r="U41" s="426">
        <f t="shared" si="3"/>
        <v>1.5343695665420143</v>
      </c>
      <c r="V41" s="454">
        <v>26.541110163686302</v>
      </c>
      <c r="W41" s="425">
        <v>15.454000000000001</v>
      </c>
      <c r="X41" s="426">
        <f t="shared" si="4"/>
        <v>1.2890471861002446</v>
      </c>
      <c r="Y41" s="463">
        <v>19.100956713102999</v>
      </c>
    </row>
    <row r="42" spans="1:25" ht="35.25" customHeight="1">
      <c r="A42" s="787" t="s">
        <v>124</v>
      </c>
      <c r="B42" s="788"/>
      <c r="C42" s="789"/>
      <c r="D42" s="89">
        <v>2334.1770000000001</v>
      </c>
      <c r="E42" s="104">
        <f>SUM(E40,E41,E35,E32,E29,E24,E21,E18,E12,E9)</f>
        <v>99.999999999999986</v>
      </c>
      <c r="F42" s="338">
        <v>1.1962636126441999</v>
      </c>
      <c r="G42" s="89">
        <v>1070.7439999999999</v>
      </c>
      <c r="H42" s="104">
        <f>SUM(H40,H41,H35,H32,H29,H24,H21,H18,H12,H9)</f>
        <v>100.00009339300526</v>
      </c>
      <c r="I42" s="338">
        <v>2.5424656174065698</v>
      </c>
      <c r="J42" s="89">
        <v>1263.433</v>
      </c>
      <c r="K42" s="104">
        <f>SUM(K40,K41,K35,K32,K29,K24,K21,K18,K12,K9)</f>
        <v>100.00007914942857</v>
      </c>
      <c r="L42" s="340">
        <v>1.8284086382357401</v>
      </c>
      <c r="N42" s="787" t="s">
        <v>124</v>
      </c>
      <c r="O42" s="788"/>
      <c r="P42" s="789"/>
      <c r="Q42" s="89">
        <v>1904.567</v>
      </c>
      <c r="R42" s="104">
        <f>SUM(R40,R41,R35,R32,R29,R24,R21,R18,R12,R9)</f>
        <v>100.00005250537261</v>
      </c>
      <c r="S42" s="338">
        <v>1.44599092758173</v>
      </c>
      <c r="T42" s="89">
        <v>705.697</v>
      </c>
      <c r="U42" s="104">
        <f>SUM(U40,U41,U35,U32,U29,U24,U21,U18,U12,U9)</f>
        <v>100.00014170387574</v>
      </c>
      <c r="V42" s="338">
        <v>3.2119924034170602</v>
      </c>
      <c r="W42" s="89">
        <v>1198.8699999999999</v>
      </c>
      <c r="X42" s="104">
        <f>SUM(X40,X41,X35,X32,X29,X24,X21,X18,X12,X9)</f>
        <v>99.999916588120485</v>
      </c>
      <c r="Y42" s="340">
        <v>1.87369949907885</v>
      </c>
    </row>
    <row r="43" spans="1:25" ht="21" customHeight="1">
      <c r="A43" s="642"/>
      <c r="B43" s="643"/>
      <c r="C43" s="643"/>
      <c r="D43" s="643"/>
      <c r="E43" s="643"/>
      <c r="F43" s="643"/>
      <c r="G43" s="643"/>
      <c r="H43" s="643"/>
      <c r="I43" s="275"/>
      <c r="J43" s="275"/>
      <c r="N43" s="642"/>
      <c r="O43" s="643"/>
      <c r="P43" s="643"/>
      <c r="Q43" s="643"/>
      <c r="R43" s="643"/>
      <c r="S43" s="643"/>
      <c r="T43" s="643"/>
      <c r="U43" s="643"/>
    </row>
    <row r="44" spans="1:25" ht="8.25" customHeight="1"/>
    <row r="45" spans="1:25" ht="8.25" customHeight="1">
      <c r="C45" s="602" t="str">
        <f>A6</f>
        <v>Loometsad</v>
      </c>
      <c r="D45" s="602">
        <f>D9</f>
        <v>37.865000000000002</v>
      </c>
      <c r="P45" s="602" t="str">
        <f>P6</f>
        <v>Kastikuloo</v>
      </c>
      <c r="Q45" s="602">
        <f t="shared" ref="Q45" si="6">Q6</f>
        <v>25.321999999999999</v>
      </c>
      <c r="R45" s="602">
        <f>T6</f>
        <v>4.6769999999999996</v>
      </c>
      <c r="S45" s="603">
        <f>W6</f>
        <v>20.645</v>
      </c>
    </row>
    <row r="46" spans="1:25" ht="8.25" customHeight="1">
      <c r="C46" s="602" t="str">
        <f>A10</f>
        <v>Nõmme-metsad</v>
      </c>
      <c r="D46" s="602">
        <f>D12</f>
        <v>7.702</v>
      </c>
      <c r="L46" s="410"/>
      <c r="P46" s="602" t="str">
        <f t="shared" ref="P46:Q47" si="7">P7</f>
        <v>Leesikaloo</v>
      </c>
      <c r="Q46" s="602">
        <f t="shared" si="7"/>
        <v>0.77900000000000003</v>
      </c>
      <c r="R46" s="602">
        <f t="shared" ref="R46:R47" si="8">T7</f>
        <v>0</v>
      </c>
      <c r="S46" s="603">
        <f t="shared" ref="S46:S47" si="9">W7</f>
        <v>0.77900000000000003</v>
      </c>
    </row>
    <row r="47" spans="1:25" ht="8.25" customHeight="1">
      <c r="C47" s="602" t="str">
        <f>A13</f>
        <v>Palumetsad</v>
      </c>
      <c r="D47" s="602">
        <f>D18</f>
        <v>507.14</v>
      </c>
      <c r="P47" s="602" t="str">
        <f t="shared" si="7"/>
        <v>Lubikaloo</v>
      </c>
      <c r="Q47" s="602">
        <f t="shared" si="7"/>
        <v>2.0510000000000002</v>
      </c>
      <c r="R47" s="602">
        <f t="shared" si="8"/>
        <v>0.68200000000000005</v>
      </c>
      <c r="S47" s="603">
        <f t="shared" si="9"/>
        <v>1.369</v>
      </c>
    </row>
    <row r="48" spans="1:25" ht="8.25" customHeight="1">
      <c r="C48" s="602" t="str">
        <f>A19</f>
        <v>Laane-metsad</v>
      </c>
      <c r="D48" s="602">
        <f>D21</f>
        <v>511.58499999999998</v>
      </c>
      <c r="P48" s="602" t="str">
        <f t="shared" ref="P48:Q49" si="10">P10</f>
        <v>Kanarbiku</v>
      </c>
      <c r="Q48" s="602">
        <f t="shared" si="10"/>
        <v>1.135</v>
      </c>
      <c r="R48" s="602">
        <f>T10</f>
        <v>0.41899999999999998</v>
      </c>
      <c r="S48" s="603">
        <f>W10</f>
        <v>0.71599999999999997</v>
      </c>
    </row>
    <row r="49" spans="3:19" ht="8.25" customHeight="1">
      <c r="C49" s="602" t="str">
        <f>A22</f>
        <v>Salumetsad</v>
      </c>
      <c r="D49" s="602">
        <f>D24</f>
        <v>242.50899999999999</v>
      </c>
      <c r="P49" s="602" t="str">
        <f t="shared" si="10"/>
        <v>Sambliku</v>
      </c>
      <c r="Q49" s="602">
        <f t="shared" si="10"/>
        <v>2.1539999999999999</v>
      </c>
      <c r="R49" s="602">
        <f>T11</f>
        <v>1.7150000000000001</v>
      </c>
      <c r="S49" s="603">
        <f>W11</f>
        <v>0.44</v>
      </c>
    </row>
    <row r="50" spans="3:19" ht="8.25" customHeight="1">
      <c r="C50" s="602" t="str">
        <f>A25</f>
        <v>Sooviku-metsad</v>
      </c>
      <c r="D50" s="602">
        <f>D29</f>
        <v>458.81700000000001</v>
      </c>
      <c r="P50" s="602" t="str">
        <f t="shared" ref="P50:Q54" si="11">P13</f>
        <v>Jänesekapsa-mustika</v>
      </c>
      <c r="Q50" s="602">
        <f t="shared" si="11"/>
        <v>163.31399999999999</v>
      </c>
      <c r="R50" s="602">
        <f>T13</f>
        <v>73.033000000000001</v>
      </c>
      <c r="S50" s="603">
        <f>W13</f>
        <v>90.281000000000006</v>
      </c>
    </row>
    <row r="51" spans="3:19" ht="8.25" customHeight="1">
      <c r="C51" s="602" t="str">
        <f>A30</f>
        <v>Rabastuvad metsad</v>
      </c>
      <c r="D51" s="602">
        <f>D32</f>
        <v>12.637</v>
      </c>
      <c r="P51" s="602" t="str">
        <f t="shared" si="11"/>
        <v>Jänesekapsa-pohla</v>
      </c>
      <c r="Q51" s="602">
        <f t="shared" si="11"/>
        <v>56.917000000000002</v>
      </c>
      <c r="R51" s="602">
        <f>T14</f>
        <v>22.581</v>
      </c>
      <c r="S51" s="603">
        <f>W14</f>
        <v>34.335999999999999</v>
      </c>
    </row>
    <row r="52" spans="3:19" ht="8.25" customHeight="1">
      <c r="C52" s="602" t="str">
        <f>A33</f>
        <v>Kõdusoo-metsad</v>
      </c>
      <c r="D52" s="602">
        <f>D35</f>
        <v>363.101</v>
      </c>
      <c r="P52" s="602" t="str">
        <f t="shared" si="11"/>
        <v>Karusambla-mustika</v>
      </c>
      <c r="Q52" s="602">
        <f t="shared" si="11"/>
        <v>35.898000000000003</v>
      </c>
      <c r="R52" s="602">
        <f>T15</f>
        <v>20.509</v>
      </c>
      <c r="S52" s="603">
        <f>W15</f>
        <v>15.388999999999999</v>
      </c>
    </row>
    <row r="53" spans="3:19" ht="8.25" customHeight="1">
      <c r="C53" s="602" t="str">
        <f>A36</f>
        <v>Soometsad</v>
      </c>
      <c r="D53" s="602">
        <f>D40</f>
        <v>165.32599999999999</v>
      </c>
      <c r="P53" s="602" t="str">
        <f t="shared" si="11"/>
        <v>Mustika</v>
      </c>
      <c r="Q53" s="602">
        <f t="shared" si="11"/>
        <v>92.992999999999995</v>
      </c>
      <c r="R53" s="602">
        <f>T16</f>
        <v>53.92</v>
      </c>
      <c r="S53" s="603">
        <f>W16</f>
        <v>39.073</v>
      </c>
    </row>
    <row r="54" spans="3:19" ht="8.25" customHeight="1">
      <c r="C54" s="602" t="str">
        <f>A41</f>
        <v>Puistangud</v>
      </c>
      <c r="D54" s="602">
        <f>D41</f>
        <v>27.495000000000001</v>
      </c>
      <c r="P54" s="602" t="str">
        <f t="shared" si="11"/>
        <v>Pohla</v>
      </c>
      <c r="Q54" s="602">
        <f t="shared" si="11"/>
        <v>45.93</v>
      </c>
      <c r="R54" s="602">
        <f>T17</f>
        <v>28.335000000000001</v>
      </c>
      <c r="S54" s="603">
        <f>W17</f>
        <v>17.594999999999999</v>
      </c>
    </row>
    <row r="55" spans="3:19" ht="8.25" customHeight="1">
      <c r="P55" s="602" t="str">
        <f t="shared" ref="P55:Q56" si="12">P19</f>
        <v>Jänesekapsa</v>
      </c>
      <c r="Q55" s="602">
        <f t="shared" si="12"/>
        <v>270.64499999999998</v>
      </c>
      <c r="R55" s="602">
        <f>T19</f>
        <v>73.61</v>
      </c>
      <c r="S55" s="603">
        <f>W19</f>
        <v>197.035</v>
      </c>
    </row>
    <row r="56" spans="3:19" ht="8.25" customHeight="1">
      <c r="P56" s="602" t="str">
        <f t="shared" si="12"/>
        <v>Sinilille</v>
      </c>
      <c r="Q56" s="602">
        <f t="shared" si="12"/>
        <v>183.279</v>
      </c>
      <c r="R56" s="602">
        <f>T20</f>
        <v>40.295999999999999</v>
      </c>
      <c r="S56" s="603">
        <f>W20</f>
        <v>142.983</v>
      </c>
    </row>
    <row r="57" spans="3:19" ht="8.25" customHeight="1">
      <c r="P57" s="602" t="str">
        <f t="shared" ref="P57:Q58" si="13">P22</f>
        <v>Naadi</v>
      </c>
      <c r="Q57" s="602">
        <f t="shared" si="13"/>
        <v>211.08799999999999</v>
      </c>
      <c r="R57" s="602">
        <f>T22</f>
        <v>45.808</v>
      </c>
      <c r="S57" s="603">
        <f>W22</f>
        <v>165.279</v>
      </c>
    </row>
    <row r="58" spans="3:19" ht="8.25" customHeight="1">
      <c r="P58" s="602" t="str">
        <f t="shared" si="13"/>
        <v>Sõnajala</v>
      </c>
      <c r="Q58" s="602">
        <f t="shared" si="13"/>
        <v>2.4319999999999999</v>
      </c>
      <c r="R58" s="602">
        <f>T23</f>
        <v>0.93500000000000005</v>
      </c>
      <c r="S58" s="603">
        <f>W23</f>
        <v>1.4970000000000001</v>
      </c>
    </row>
    <row r="59" spans="3:19" ht="8.25" customHeight="1">
      <c r="P59" s="602" t="str">
        <f t="shared" ref="P59:Q61" si="14">P25</f>
        <v>Angervaksa</v>
      </c>
      <c r="Q59" s="602">
        <f t="shared" si="14"/>
        <v>229.55799999999999</v>
      </c>
      <c r="R59" s="602">
        <f>T25</f>
        <v>78.956000000000003</v>
      </c>
      <c r="S59" s="603">
        <f>W25</f>
        <v>150.60300000000001</v>
      </c>
    </row>
    <row r="60" spans="3:19" ht="8.25" customHeight="1">
      <c r="P60" s="602" t="str">
        <f t="shared" si="14"/>
        <v>Osja</v>
      </c>
      <c r="Q60" s="602">
        <f t="shared" si="14"/>
        <v>5.5049999999999999</v>
      </c>
      <c r="R60" s="602">
        <f>T26</f>
        <v>2.1819999999999999</v>
      </c>
      <c r="S60" s="603">
        <f>W26</f>
        <v>3.323</v>
      </c>
    </row>
    <row r="61" spans="3:19" ht="8.25" customHeight="1">
      <c r="P61" s="602" t="str">
        <f>P27</f>
        <v>Tarna-angervaksa</v>
      </c>
      <c r="Q61" s="602">
        <f t="shared" si="14"/>
        <v>137.41499999999999</v>
      </c>
      <c r="R61" s="602">
        <f>T27</f>
        <v>38.305</v>
      </c>
      <c r="S61" s="603">
        <f>W27</f>
        <v>99.11</v>
      </c>
    </row>
    <row r="62" spans="3:19" ht="8.25" customHeight="1">
      <c r="P62" s="602" t="str">
        <f t="shared" ref="P62:Q62" si="15">P28</f>
        <v>Tarna</v>
      </c>
      <c r="Q62" s="602">
        <f t="shared" si="15"/>
        <v>23.489000000000001</v>
      </c>
      <c r="R62" s="602">
        <f>T28</f>
        <v>7.415</v>
      </c>
      <c r="S62" s="603">
        <f>W28</f>
        <v>16.074000000000002</v>
      </c>
    </row>
    <row r="63" spans="3:19" ht="8.25" customHeight="1">
      <c r="P63" s="602" t="str">
        <f t="shared" ref="P63:Q64" si="16">P30</f>
        <v>Karusambla</v>
      </c>
      <c r="Q63" s="602">
        <f t="shared" si="16"/>
        <v>3.7559999999999998</v>
      </c>
      <c r="R63" s="602">
        <f>T30</f>
        <v>1.8859999999999999</v>
      </c>
      <c r="S63" s="603">
        <f>W30</f>
        <v>1.871</v>
      </c>
    </row>
    <row r="64" spans="3:19" ht="8.25" customHeight="1">
      <c r="P64" s="602" t="str">
        <f t="shared" si="16"/>
        <v>Sinika</v>
      </c>
      <c r="Q64" s="602">
        <f t="shared" si="16"/>
        <v>3.0710000000000002</v>
      </c>
      <c r="R64" s="602">
        <f>T31</f>
        <v>1.6679999999999999</v>
      </c>
      <c r="S64" s="603">
        <f>W31</f>
        <v>1.403</v>
      </c>
    </row>
    <row r="65" spans="16:19" ht="8.25" customHeight="1">
      <c r="P65" s="602" t="str">
        <f t="shared" ref="P65:Q66" si="17">P33</f>
        <v>Jänesekapsa-kõdusoo</v>
      </c>
      <c r="Q65" s="602">
        <f t="shared" si="17"/>
        <v>175.70500000000001</v>
      </c>
      <c r="R65" s="602">
        <f>T33</f>
        <v>78.278999999999996</v>
      </c>
      <c r="S65" s="603">
        <f>W33</f>
        <v>97.426000000000002</v>
      </c>
    </row>
    <row r="66" spans="16:19" ht="8.25" customHeight="1">
      <c r="P66" s="602" t="str">
        <f>P34</f>
        <v>Mustika-kõdusoo</v>
      </c>
      <c r="Q66" s="602">
        <f t="shared" si="17"/>
        <v>118.33799999999999</v>
      </c>
      <c r="R66" s="602">
        <f>T34</f>
        <v>66.784000000000006</v>
      </c>
      <c r="S66" s="603">
        <f>W34</f>
        <v>51.554000000000002</v>
      </c>
    </row>
    <row r="67" spans="16:19" ht="8.25" customHeight="1">
      <c r="P67" s="602" t="str">
        <f t="shared" ref="P67:Q70" si="18">P36</f>
        <v>Lodu</v>
      </c>
      <c r="Q67" s="602">
        <f t="shared" si="18"/>
        <v>8.19</v>
      </c>
      <c r="R67" s="602">
        <f>T36</f>
        <v>3.4239999999999999</v>
      </c>
      <c r="S67" s="603">
        <f>W36</f>
        <v>4.766</v>
      </c>
    </row>
    <row r="68" spans="16:19" ht="8.25" customHeight="1">
      <c r="P68" s="602" t="str">
        <f t="shared" si="18"/>
        <v>Madalsoo</v>
      </c>
      <c r="Q68" s="602">
        <f t="shared" si="18"/>
        <v>15.576000000000001</v>
      </c>
      <c r="R68" s="602">
        <f>T37</f>
        <v>7.0149999999999997</v>
      </c>
      <c r="S68" s="603">
        <f>W37</f>
        <v>8.5609999999999999</v>
      </c>
    </row>
    <row r="69" spans="16:19" ht="8.25" customHeight="1">
      <c r="P69" s="602" t="str">
        <f t="shared" si="18"/>
        <v>Raba</v>
      </c>
      <c r="Q69" s="602">
        <f t="shared" si="18"/>
        <v>34.722999999999999</v>
      </c>
      <c r="R69" s="602">
        <f>T38</f>
        <v>25.978999999999999</v>
      </c>
      <c r="S69" s="603">
        <f>W38</f>
        <v>8.7439999999999998</v>
      </c>
    </row>
    <row r="70" spans="16:19" ht="8.25" customHeight="1">
      <c r="P70" s="602" t="str">
        <f t="shared" si="18"/>
        <v>Siirdesoo</v>
      </c>
      <c r="Q70" s="602">
        <f t="shared" si="18"/>
        <v>29.021999999999998</v>
      </c>
      <c r="R70" s="602">
        <f>T39</f>
        <v>16.457000000000001</v>
      </c>
      <c r="S70" s="603">
        <f>W39</f>
        <v>12.565</v>
      </c>
    </row>
    <row r="71" spans="16:19">
      <c r="P71" s="602" t="str">
        <f t="shared" ref="P71:Q71" si="19">P41</f>
        <v xml:space="preserve"> Puistangud</v>
      </c>
      <c r="Q71" s="602">
        <f t="shared" si="19"/>
        <v>26.282</v>
      </c>
      <c r="R71" s="602">
        <f>T41</f>
        <v>10.827999999999999</v>
      </c>
      <c r="S71" s="603">
        <f>W41</f>
        <v>15.454000000000001</v>
      </c>
    </row>
  </sheetData>
  <mergeCells count="50">
    <mergeCell ref="L4:L5"/>
    <mergeCell ref="D3:F3"/>
    <mergeCell ref="G3:I3"/>
    <mergeCell ref="J3:L3"/>
    <mergeCell ref="D4:E4"/>
    <mergeCell ref="F4:F5"/>
    <mergeCell ref="G4:H4"/>
    <mergeCell ref="I4:I5"/>
    <mergeCell ref="J4:K4"/>
    <mergeCell ref="A6:A9"/>
    <mergeCell ref="A13:A18"/>
    <mergeCell ref="A10:A12"/>
    <mergeCell ref="A3:C3"/>
    <mergeCell ref="A4:A5"/>
    <mergeCell ref="B4:B5"/>
    <mergeCell ref="C4:C5"/>
    <mergeCell ref="N13:N18"/>
    <mergeCell ref="A42:C42"/>
    <mergeCell ref="A1:L1"/>
    <mergeCell ref="N1:Y1"/>
    <mergeCell ref="N3:P3"/>
    <mergeCell ref="Q3:S3"/>
    <mergeCell ref="T3:V3"/>
    <mergeCell ref="W3:Y3"/>
    <mergeCell ref="N4:N5"/>
    <mergeCell ref="O4:O5"/>
    <mergeCell ref="P4:P5"/>
    <mergeCell ref="A19:A21"/>
    <mergeCell ref="A22:A24"/>
    <mergeCell ref="A25:A29"/>
    <mergeCell ref="A30:A32"/>
    <mergeCell ref="A33:A35"/>
    <mergeCell ref="V4:V5"/>
    <mergeCell ref="W4:X4"/>
    <mergeCell ref="Y4:Y5"/>
    <mergeCell ref="N6:N9"/>
    <mergeCell ref="N10:N12"/>
    <mergeCell ref="Q4:R4"/>
    <mergeCell ref="S4:S5"/>
    <mergeCell ref="T4:U4"/>
    <mergeCell ref="A43:H43"/>
    <mergeCell ref="N43:U43"/>
    <mergeCell ref="N42:P42"/>
    <mergeCell ref="N19:N21"/>
    <mergeCell ref="N22:N24"/>
    <mergeCell ref="N25:N29"/>
    <mergeCell ref="N30:N32"/>
    <mergeCell ref="N33:N35"/>
    <mergeCell ref="N36:N40"/>
    <mergeCell ref="A36:A40"/>
  </mergeCells>
  <hyperlinks>
    <hyperlink ref="A1:L1" location="'0'!A1" display="METSAMAA  TÜPOLOOGILINE  JAGUNEMINE  (KASVUKOHATÜÜBID)" xr:uid="{78604C4A-9DED-4ED7-ADD4-8DD3EEDF1229}"/>
  </hyperlinks>
  <printOptions horizontalCentered="1"/>
  <pageMargins left="0.78740157480314965" right="0.78740157480314965" top="0.98425196850393704" bottom="1.1811023622047245" header="0.51181102362204722" footer="0.51181102362204722"/>
  <pageSetup paperSize="9" scale="64" orientation="landscape" r:id="rId1"/>
  <headerFooter>
    <oddHeader>&amp;L&amp;G</oddHeader>
    <oddFooter>&amp;L&amp;D</oddFooter>
  </headerFooter>
  <rowBreaks count="1" manualBreakCount="1">
    <brk id="29" max="24" man="1"/>
  </rowBreaks>
  <colBreaks count="1" manualBreakCount="1">
    <brk id="13" max="1048575" man="1"/>
  </colBreaks>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5"/>
  <sheetViews>
    <sheetView zoomScale="115" zoomScaleNormal="115" workbookViewId="0">
      <selection sqref="A1:G1"/>
    </sheetView>
  </sheetViews>
  <sheetFormatPr defaultColWidth="11.42578125" defaultRowHeight="12.75"/>
  <cols>
    <col min="1" max="1" width="15.28515625" customWidth="1"/>
    <col min="2" max="2" width="8.85546875" customWidth="1"/>
    <col min="3" max="3" width="11.42578125" customWidth="1"/>
    <col min="4" max="4" width="7.5703125" customWidth="1"/>
    <col min="5" max="5" width="10.7109375" customWidth="1"/>
    <col min="6" max="6" width="10.140625" customWidth="1"/>
    <col min="7" max="7" width="13.5703125" customWidth="1"/>
    <col min="8" max="8" width="10.7109375" customWidth="1"/>
  </cols>
  <sheetData>
    <row r="1" spans="1:8" ht="15.75" customHeight="1">
      <c r="A1" s="627" t="s">
        <v>284</v>
      </c>
      <c r="B1" s="627"/>
      <c r="C1" s="627"/>
      <c r="D1" s="627"/>
      <c r="E1" s="627"/>
      <c r="F1" s="627"/>
      <c r="G1" s="627"/>
      <c r="H1" s="627"/>
    </row>
    <row r="2" spans="1:8" ht="7.5" customHeight="1">
      <c r="A2" s="181"/>
      <c r="B2" s="181"/>
      <c r="C2" s="181"/>
      <c r="D2" s="181"/>
      <c r="E2" s="181"/>
      <c r="F2" s="181"/>
      <c r="G2" s="181"/>
      <c r="H2" s="181"/>
    </row>
    <row r="3" spans="1:8" ht="24" customHeight="1">
      <c r="A3" s="811" t="s">
        <v>285</v>
      </c>
      <c r="B3" s="812"/>
      <c r="C3" s="630" t="s">
        <v>80</v>
      </c>
      <c r="D3" s="656"/>
      <c r="E3" s="656"/>
      <c r="F3" s="656"/>
      <c r="G3" s="656"/>
      <c r="H3" s="742"/>
    </row>
    <row r="4" spans="1:8" ht="20.25" customHeight="1">
      <c r="A4" s="813"/>
      <c r="B4" s="814"/>
      <c r="C4" s="743" t="s">
        <v>298</v>
      </c>
      <c r="D4" s="745"/>
      <c r="E4" s="743" t="s">
        <v>65</v>
      </c>
      <c r="F4" s="745"/>
      <c r="G4" s="743" t="s">
        <v>22</v>
      </c>
      <c r="H4" s="748"/>
    </row>
    <row r="5" spans="1:8" ht="18.75" customHeight="1">
      <c r="A5" s="815"/>
      <c r="B5" s="816"/>
      <c r="C5" s="90" t="s">
        <v>82</v>
      </c>
      <c r="D5" s="464" t="s">
        <v>24</v>
      </c>
      <c r="E5" s="90" t="s">
        <v>82</v>
      </c>
      <c r="F5" s="464" t="s">
        <v>24</v>
      </c>
      <c r="G5" s="184" t="s">
        <v>82</v>
      </c>
      <c r="H5" s="465" t="s">
        <v>24</v>
      </c>
    </row>
    <row r="6" spans="1:8" ht="21.75" customHeight="1">
      <c r="A6" s="16" t="s">
        <v>84</v>
      </c>
      <c r="B6" s="16" t="s">
        <v>315</v>
      </c>
      <c r="C6" s="187">
        <f t="shared" ref="C6:C24" si="0">E6+G6</f>
        <v>128779.9117842534</v>
      </c>
      <c r="D6" s="466">
        <f>C6/$C$25*100</f>
        <v>28.37959142048231</v>
      </c>
      <c r="E6" s="187">
        <v>79426.627364092696</v>
      </c>
      <c r="F6" s="492">
        <f>E6/$E$25*100</f>
        <v>34.578082822490479</v>
      </c>
      <c r="G6" s="187">
        <v>49353.2844201607</v>
      </c>
      <c r="H6" s="467">
        <f>G6/$G$25*100</f>
        <v>22.025415155767451</v>
      </c>
    </row>
    <row r="7" spans="1:8" ht="21" customHeight="1">
      <c r="A7" s="31" t="s">
        <v>85</v>
      </c>
      <c r="B7" s="31" t="s">
        <v>303</v>
      </c>
      <c r="C7" s="192">
        <f t="shared" si="0"/>
        <v>116108.94635051841</v>
      </c>
      <c r="D7" s="468">
        <f t="shared" ref="D7:D25" si="1">C7/$C$25*100</f>
        <v>25.587255124159242</v>
      </c>
      <c r="E7" s="192">
        <v>64504.640310313102</v>
      </c>
      <c r="F7" s="493">
        <f t="shared" ref="F7:F24" si="2">E7/$E$25*100</f>
        <v>28.081852007395042</v>
      </c>
      <c r="G7" s="192">
        <v>51604.306040205302</v>
      </c>
      <c r="H7" s="469">
        <f t="shared" ref="H7:H24" si="3">G7/$G$25*100</f>
        <v>23.03000251583051</v>
      </c>
    </row>
    <row r="8" spans="1:8" ht="21" customHeight="1">
      <c r="A8" s="31" t="s">
        <v>319</v>
      </c>
      <c r="B8" s="31" t="s">
        <v>311</v>
      </c>
      <c r="C8" s="192">
        <f t="shared" si="0"/>
        <v>325.89781714432957</v>
      </c>
      <c r="D8" s="468">
        <f t="shared" si="1"/>
        <v>7.181901872147449E-2</v>
      </c>
      <c r="E8" s="192">
        <v>64.020976471524605</v>
      </c>
      <c r="F8" s="493">
        <f t="shared" si="2"/>
        <v>2.7871290778360244E-2</v>
      </c>
      <c r="G8" s="192">
        <v>261.87684067280497</v>
      </c>
      <c r="H8" s="469">
        <f t="shared" si="3"/>
        <v>0.1168705629881667</v>
      </c>
    </row>
    <row r="9" spans="1:8" ht="21" customHeight="1">
      <c r="A9" s="31" t="s">
        <v>286</v>
      </c>
      <c r="B9" s="31" t="s">
        <v>155</v>
      </c>
      <c r="C9" s="192">
        <f t="shared" si="0"/>
        <v>3321.7737854568468</v>
      </c>
      <c r="D9" s="468">
        <f t="shared" si="1"/>
        <v>0.73202863332028723</v>
      </c>
      <c r="E9" s="192">
        <v>950.01614793621695</v>
      </c>
      <c r="F9" s="493">
        <f t="shared" si="2"/>
        <v>0.41358594889668743</v>
      </c>
      <c r="G9" s="192">
        <v>2371.7576375206299</v>
      </c>
      <c r="H9" s="469">
        <f t="shared" si="3"/>
        <v>1.0584695067207037</v>
      </c>
    </row>
    <row r="10" spans="1:8" ht="21" customHeight="1">
      <c r="A10" s="31" t="s">
        <v>287</v>
      </c>
      <c r="B10" s="31" t="s">
        <v>309</v>
      </c>
      <c r="C10" s="192">
        <f t="shared" si="0"/>
        <v>2485.7496759832193</v>
      </c>
      <c r="D10" s="468">
        <f t="shared" si="1"/>
        <v>0.54779164856227136</v>
      </c>
      <c r="E10" s="192">
        <v>686.81914694770899</v>
      </c>
      <c r="F10" s="493">
        <f t="shared" si="2"/>
        <v>0.29900412664338527</v>
      </c>
      <c r="G10" s="192">
        <v>1798.9305290355101</v>
      </c>
      <c r="H10" s="469">
        <f t="shared" si="3"/>
        <v>0.80282786047377852</v>
      </c>
    </row>
    <row r="11" spans="1:8" ht="21" customHeight="1">
      <c r="A11" s="31" t="s">
        <v>288</v>
      </c>
      <c r="B11" s="31" t="s">
        <v>308</v>
      </c>
      <c r="C11" s="192">
        <f t="shared" si="0"/>
        <v>1886.5969277560951</v>
      </c>
      <c r="D11" s="468">
        <f t="shared" si="1"/>
        <v>0.41575467200624278</v>
      </c>
      <c r="E11" s="192">
        <v>403.584434057225</v>
      </c>
      <c r="F11" s="493">
        <f t="shared" si="2"/>
        <v>0.17569896204616575</v>
      </c>
      <c r="G11" s="192">
        <v>1483.01249369887</v>
      </c>
      <c r="H11" s="469">
        <f t="shared" si="3"/>
        <v>0.66183975876516177</v>
      </c>
    </row>
    <row r="12" spans="1:8" ht="21" customHeight="1">
      <c r="A12" s="31" t="s">
        <v>318</v>
      </c>
      <c r="B12" s="31" t="s">
        <v>316</v>
      </c>
      <c r="C12" s="192">
        <f t="shared" si="0"/>
        <v>1046.147320000641</v>
      </c>
      <c r="D12" s="468">
        <f t="shared" si="1"/>
        <v>0.23054242774284156</v>
      </c>
      <c r="E12" s="192">
        <v>366.37873704407599</v>
      </c>
      <c r="F12" s="493">
        <f t="shared" si="2"/>
        <v>0.15950160209920727</v>
      </c>
      <c r="G12" s="192">
        <v>679.76858295656496</v>
      </c>
      <c r="H12" s="469">
        <f t="shared" si="3"/>
        <v>0.30336755548025873</v>
      </c>
    </row>
    <row r="13" spans="1:8" ht="21" customHeight="1">
      <c r="A13" s="31" t="s">
        <v>317</v>
      </c>
      <c r="B13" s="31" t="s">
        <v>313</v>
      </c>
      <c r="C13" s="192">
        <f t="shared" si="0"/>
        <v>143.84049901425723</v>
      </c>
      <c r="D13" s="468">
        <f t="shared" si="1"/>
        <v>3.1698535394105248E-2</v>
      </c>
      <c r="E13" s="192">
        <v>3.1023764474012299</v>
      </c>
      <c r="F13" s="493">
        <f t="shared" si="2"/>
        <v>1.3506078918979782E-3</v>
      </c>
      <c r="G13" s="192">
        <v>140.73812256685599</v>
      </c>
      <c r="H13" s="469">
        <f t="shared" si="3"/>
        <v>6.2808698837316268E-2</v>
      </c>
    </row>
    <row r="14" spans="1:8" ht="21" customHeight="1">
      <c r="A14" s="31" t="s">
        <v>289</v>
      </c>
      <c r="B14" s="31" t="s">
        <v>302</v>
      </c>
      <c r="C14" s="192">
        <f t="shared" si="0"/>
        <v>1437.7115265416091</v>
      </c>
      <c r="D14" s="468">
        <f t="shared" si="1"/>
        <v>0.31683253341658069</v>
      </c>
      <c r="E14" s="192">
        <v>676.31398861225603</v>
      </c>
      <c r="F14" s="493">
        <f t="shared" si="2"/>
        <v>0.29443074556147764</v>
      </c>
      <c r="G14" s="192">
        <v>761.39753792935301</v>
      </c>
      <c r="H14" s="469">
        <f t="shared" si="3"/>
        <v>0.33979697741499548</v>
      </c>
    </row>
    <row r="15" spans="1:8" ht="21" customHeight="1">
      <c r="A15" s="31" t="s">
        <v>86</v>
      </c>
      <c r="B15" s="31" t="s">
        <v>314</v>
      </c>
      <c r="C15" s="192">
        <f t="shared" si="0"/>
        <v>103805.5530223902</v>
      </c>
      <c r="D15" s="468">
        <f t="shared" si="1"/>
        <v>22.875921726736763</v>
      </c>
      <c r="E15" s="192">
        <v>47205.630175315899</v>
      </c>
      <c r="F15" s="493">
        <f t="shared" si="2"/>
        <v>20.550793154133757</v>
      </c>
      <c r="G15" s="192">
        <v>56599.922847074296</v>
      </c>
      <c r="H15" s="469">
        <f t="shared" si="3"/>
        <v>25.259449561212392</v>
      </c>
    </row>
    <row r="16" spans="1:8" ht="21" customHeight="1">
      <c r="A16" s="31" t="s">
        <v>87</v>
      </c>
      <c r="B16" s="31" t="s">
        <v>310</v>
      </c>
      <c r="C16" s="192">
        <f t="shared" si="0"/>
        <v>34411.709378547101</v>
      </c>
      <c r="D16" s="468">
        <f t="shared" si="1"/>
        <v>7.583405196608922</v>
      </c>
      <c r="E16" s="192">
        <v>17197.1065006627</v>
      </c>
      <c r="F16" s="493">
        <f t="shared" si="2"/>
        <v>7.4866954901818143</v>
      </c>
      <c r="G16" s="192">
        <v>17214.602877884401</v>
      </c>
      <c r="H16" s="469">
        <f t="shared" si="3"/>
        <v>7.6825439194516427</v>
      </c>
    </row>
    <row r="17" spans="1:8" ht="21" customHeight="1">
      <c r="A17" s="31" t="s">
        <v>88</v>
      </c>
      <c r="B17" s="31" t="s">
        <v>301</v>
      </c>
      <c r="C17" s="192">
        <f t="shared" si="0"/>
        <v>23522.6378326507</v>
      </c>
      <c r="D17" s="468">
        <f t="shared" si="1"/>
        <v>5.1837498688536359</v>
      </c>
      <c r="E17" s="192">
        <v>10357.0648463995</v>
      </c>
      <c r="F17" s="493">
        <f t="shared" si="2"/>
        <v>4.5089091396899645</v>
      </c>
      <c r="G17" s="192">
        <v>13165.5729862512</v>
      </c>
      <c r="H17" s="469">
        <f t="shared" si="3"/>
        <v>5.8755402845546936</v>
      </c>
    </row>
    <row r="18" spans="1:8" ht="21" customHeight="1">
      <c r="A18" s="31" t="s">
        <v>89</v>
      </c>
      <c r="B18" s="31" t="s">
        <v>312</v>
      </c>
      <c r="C18" s="192">
        <f t="shared" si="0"/>
        <v>29220.533136950231</v>
      </c>
      <c r="D18" s="468">
        <f t="shared" si="1"/>
        <v>6.4394110853608355</v>
      </c>
      <c r="E18" s="192">
        <v>6301.68053838983</v>
      </c>
      <c r="F18" s="493">
        <f t="shared" si="2"/>
        <v>2.7434128680607746</v>
      </c>
      <c r="G18" s="192">
        <v>22918.852598560399</v>
      </c>
      <c r="H18" s="469">
        <f t="shared" si="3"/>
        <v>10.228240112241121</v>
      </c>
    </row>
    <row r="19" spans="1:8" ht="21" customHeight="1">
      <c r="A19" s="31" t="s">
        <v>290</v>
      </c>
      <c r="B19" s="31" t="s">
        <v>307</v>
      </c>
      <c r="C19" s="192">
        <f t="shared" si="0"/>
        <v>4854.1579381317097</v>
      </c>
      <c r="D19" s="468">
        <f t="shared" si="1"/>
        <v>1.0697244396739314</v>
      </c>
      <c r="E19" s="192">
        <v>1125.0072236097001</v>
      </c>
      <c r="F19" s="493">
        <f t="shared" si="2"/>
        <v>0.48976765405832295</v>
      </c>
      <c r="G19" s="192">
        <v>3729.1507145220098</v>
      </c>
      <c r="H19" s="469">
        <f t="shared" si="3"/>
        <v>1.6642477523182164</v>
      </c>
    </row>
    <row r="20" spans="1:8" ht="21" customHeight="1">
      <c r="A20" s="31" t="s">
        <v>291</v>
      </c>
      <c r="B20" s="31" t="s">
        <v>306</v>
      </c>
      <c r="C20" s="192">
        <f t="shared" si="0"/>
        <v>1474.1817498243081</v>
      </c>
      <c r="D20" s="468">
        <f t="shared" si="1"/>
        <v>0.32486957911289022</v>
      </c>
      <c r="E20" s="192">
        <v>238.72941605114801</v>
      </c>
      <c r="F20" s="493">
        <f t="shared" si="2"/>
        <v>0.10392995138193703</v>
      </c>
      <c r="G20" s="192">
        <v>1235.45233377316</v>
      </c>
      <c r="H20" s="469">
        <f t="shared" si="3"/>
        <v>0.55135845316507148</v>
      </c>
    </row>
    <row r="21" spans="1:8" ht="21" customHeight="1">
      <c r="A21" s="31" t="s">
        <v>320</v>
      </c>
      <c r="B21" s="31" t="s">
        <v>304</v>
      </c>
      <c r="C21" s="192">
        <f t="shared" si="0"/>
        <v>736.89650089122301</v>
      </c>
      <c r="D21" s="468">
        <f t="shared" si="1"/>
        <v>0.16239195480667434</v>
      </c>
      <c r="E21" s="192">
        <v>178.27205233134299</v>
      </c>
      <c r="F21" s="493">
        <f t="shared" si="2"/>
        <v>7.7610065981919094E-2</v>
      </c>
      <c r="G21" s="192">
        <v>558.62444855987997</v>
      </c>
      <c r="H21" s="469">
        <f t="shared" si="3"/>
        <v>0.24930327414373429</v>
      </c>
    </row>
    <row r="22" spans="1:8" ht="21" customHeight="1">
      <c r="A22" s="31" t="s">
        <v>321</v>
      </c>
      <c r="B22" s="31" t="s">
        <v>299</v>
      </c>
      <c r="C22" s="192">
        <f t="shared" si="0"/>
        <v>91.793186773330476</v>
      </c>
      <c r="D22" s="468">
        <f t="shared" si="1"/>
        <v>2.0228722785393873E-2</v>
      </c>
      <c r="E22" s="192">
        <v>7.2521548175373702</v>
      </c>
      <c r="F22" s="493">
        <f t="shared" si="2"/>
        <v>3.1571982626533756E-3</v>
      </c>
      <c r="G22" s="192">
        <v>84.541031955793102</v>
      </c>
      <c r="H22" s="469">
        <f t="shared" si="3"/>
        <v>3.7729025502560111E-2</v>
      </c>
    </row>
    <row r="23" spans="1:8" ht="21" customHeight="1">
      <c r="A23" s="498" t="s">
        <v>322</v>
      </c>
      <c r="B23" s="31" t="s">
        <v>300</v>
      </c>
      <c r="C23" s="192">
        <f t="shared" si="0"/>
        <v>62.200615828379682</v>
      </c>
      <c r="D23" s="500">
        <f t="shared" si="1"/>
        <v>1.3707324681733817E-2</v>
      </c>
      <c r="E23" s="192">
        <v>9.9836960604626803</v>
      </c>
      <c r="F23" s="163">
        <f t="shared" si="2"/>
        <v>4.3463644461544477E-3</v>
      </c>
      <c r="G23" s="499">
        <v>52.216919767916998</v>
      </c>
      <c r="H23" s="501">
        <f t="shared" si="3"/>
        <v>2.3303400159806975E-2</v>
      </c>
    </row>
    <row r="24" spans="1:8" ht="21" customHeight="1">
      <c r="A24" s="31" t="s">
        <v>292</v>
      </c>
      <c r="B24" s="31" t="s">
        <v>305</v>
      </c>
      <c r="C24" s="192">
        <f t="shared" si="0"/>
        <v>60.243763247723798</v>
      </c>
      <c r="D24" s="468">
        <f t="shared" si="1"/>
        <v>1.3276087573867425E-2</v>
      </c>
      <c r="E24" s="192">
        <v>0</v>
      </c>
      <c r="F24" s="493">
        <f t="shared" si="2"/>
        <v>0</v>
      </c>
      <c r="G24" s="192">
        <v>60.243763247723798</v>
      </c>
      <c r="H24" s="469">
        <f t="shared" si="3"/>
        <v>2.6885624972405056E-2</v>
      </c>
    </row>
    <row r="25" spans="1:8" ht="24" customHeight="1">
      <c r="A25" s="508" t="s">
        <v>293</v>
      </c>
      <c r="B25" s="470"/>
      <c r="C25" s="471">
        <f>SUM(C6:C24)</f>
        <v>453776.4828119037</v>
      </c>
      <c r="D25" s="472">
        <f t="shared" si="1"/>
        <v>100</v>
      </c>
      <c r="E25" s="471">
        <f>SUM(E6:E24)</f>
        <v>229702.23008556032</v>
      </c>
      <c r="F25" s="494">
        <f>SUM(F6:F24)</f>
        <v>100</v>
      </c>
      <c r="G25" s="471">
        <f>SUM(G6:G24)</f>
        <v>224074.2527263434</v>
      </c>
      <c r="H25" s="473">
        <f>SUM(H6:H24)</f>
        <v>99.999999999999986</v>
      </c>
    </row>
    <row r="26" spans="1:8" ht="24" customHeight="1">
      <c r="A26" s="504" t="s">
        <v>294</v>
      </c>
      <c r="B26" s="474"/>
      <c r="C26" s="509">
        <f>C25/'1.'!B5</f>
        <v>194.40534407283752</v>
      </c>
      <c r="D26" s="510"/>
      <c r="E26" s="509">
        <f>E25/'1.'!E5</f>
        <v>214.52581577441512</v>
      </c>
      <c r="F26" s="510"/>
      <c r="G26" s="509">
        <f>G25/'1.'!I5</f>
        <v>177.35349062937522</v>
      </c>
      <c r="H26" s="511"/>
    </row>
    <row r="27" spans="1:8" ht="9.75" customHeight="1">
      <c r="A27" s="475"/>
      <c r="B27" s="475"/>
      <c r="C27" s="476"/>
      <c r="D27" s="477"/>
      <c r="E27" s="477"/>
      <c r="F27" s="477"/>
      <c r="G27" s="476"/>
      <c r="H27" s="477"/>
    </row>
    <row r="28" spans="1:8" ht="24" customHeight="1">
      <c r="A28" s="478" t="s">
        <v>295</v>
      </c>
      <c r="B28" s="478"/>
      <c r="C28" s="479">
        <f>'20.'!B13</f>
        <v>15503.60360194681</v>
      </c>
      <c r="D28" s="480">
        <f>C28/SUM($C$25,$C$28,$C$30)*100</f>
        <v>3.1595867906222854</v>
      </c>
      <c r="E28" s="479">
        <f>'20.'!F13</f>
        <v>8511.730677996391</v>
      </c>
      <c r="F28" s="495">
        <f>E28/SUM($E$25,$E$28,$E$30)*100</f>
        <v>3.4158282532424646</v>
      </c>
      <c r="G28" s="479">
        <f>'20.'!J13</f>
        <v>6991.8729239504191</v>
      </c>
      <c r="H28" s="481">
        <f>G28/SUM($G$25,$G$28,$G$30)*100</f>
        <v>2.8951907719687071</v>
      </c>
    </row>
    <row r="29" spans="1:8" ht="24" customHeight="1">
      <c r="A29" s="505" t="s">
        <v>294</v>
      </c>
      <c r="B29" s="482"/>
      <c r="C29" s="483">
        <f>C28/'1.'!B5</f>
        <v>6.6419999862678836</v>
      </c>
      <c r="D29" s="503"/>
      <c r="E29" s="483">
        <f>E28/'1.'!E5</f>
        <v>7.9493610779013393</v>
      </c>
      <c r="F29" s="477"/>
      <c r="G29" s="483">
        <f>G28/'1.'!I5</f>
        <v>5.5340274663954627</v>
      </c>
      <c r="H29" s="484"/>
    </row>
    <row r="30" spans="1:8" ht="24" customHeight="1">
      <c r="A30" s="507" t="s">
        <v>296</v>
      </c>
      <c r="B30" s="478"/>
      <c r="C30" s="479">
        <f>'20.'!D13</f>
        <v>21404.443853265668</v>
      </c>
      <c r="D30" s="480">
        <f>C30/SUM($C$25,$C$28,$C$30)*100</f>
        <v>4.3621599078360251</v>
      </c>
      <c r="E30" s="479">
        <f>'20.'!H13</f>
        <v>10971.011282876123</v>
      </c>
      <c r="F30" s="495">
        <f>E30/SUM($E$25,$E$28,$E$30)*100</f>
        <v>4.4027579965102381</v>
      </c>
      <c r="G30" s="479">
        <f>'20.'!L13</f>
        <v>10433.432570389545</v>
      </c>
      <c r="H30" s="481">
        <f>G30/SUM($G$25,$G$28,$G$30)*100</f>
        <v>4.3202698370385537</v>
      </c>
    </row>
    <row r="31" spans="1:8" ht="24" customHeight="1">
      <c r="A31" s="506" t="s">
        <v>294</v>
      </c>
      <c r="B31" s="485"/>
      <c r="C31" s="486">
        <f>C30/'1.'!B5</f>
        <v>9.1700174636566398</v>
      </c>
      <c r="D31" s="502"/>
      <c r="E31" s="486">
        <f>E30/'1.'!E5</f>
        <v>10.246157142020991</v>
      </c>
      <c r="F31" s="496"/>
      <c r="G31" s="486">
        <f>G30/'1.'!I5</f>
        <v>8.2580022608160029</v>
      </c>
      <c r="H31" s="487"/>
    </row>
    <row r="32" spans="1:8" ht="24" customHeight="1">
      <c r="A32" s="470" t="s">
        <v>297</v>
      </c>
      <c r="B32" s="470"/>
      <c r="C32" s="471">
        <f>SUM(C30,C28)</f>
        <v>36908.04745521248</v>
      </c>
      <c r="D32" s="488">
        <f>C32/SUM($C$25,$C$28,$C$30)*100</f>
        <v>7.521746698458311</v>
      </c>
      <c r="E32" s="471">
        <f>SUM(E30,E28)</f>
        <v>19482.741960872514</v>
      </c>
      <c r="F32" s="497">
        <f>E32/SUM($E$25,$E$28,$E$30)*100</f>
        <v>7.8185862497527028</v>
      </c>
      <c r="G32" s="471">
        <f>SUM(G30,G28)</f>
        <v>17425.305494339962</v>
      </c>
      <c r="H32" s="489">
        <f>G32/SUM($G$25,$G$28,$G$30)*100</f>
        <v>7.2154606090072599</v>
      </c>
    </row>
    <row r="33" spans="1:8" ht="24" customHeight="1">
      <c r="A33" s="506" t="s">
        <v>294</v>
      </c>
      <c r="B33" s="485"/>
      <c r="C33" s="486">
        <f>C32/'1.'!B5</f>
        <v>15.812017449924525</v>
      </c>
      <c r="D33" s="502"/>
      <c r="E33" s="486">
        <f>E32/'1.'!E5</f>
        <v>18.195518219922331</v>
      </c>
      <c r="F33" s="496"/>
      <c r="G33" s="486">
        <f>G32/'1.'!I5</f>
        <v>13.792029727211464</v>
      </c>
      <c r="H33" s="487"/>
    </row>
    <row r="34" spans="1:8" ht="13.5" customHeight="1">
      <c r="A34" s="810"/>
      <c r="B34" s="810"/>
      <c r="C34" s="810"/>
      <c r="D34" s="810"/>
      <c r="E34" s="810"/>
      <c r="F34" s="810"/>
      <c r="G34" s="810"/>
      <c r="H34" s="810"/>
    </row>
    <row r="35" spans="1:8">
      <c r="A35" s="490"/>
      <c r="B35" s="490"/>
      <c r="C35" s="491"/>
      <c r="G35" s="491"/>
    </row>
  </sheetData>
  <mergeCells count="7">
    <mergeCell ref="A34:H34"/>
    <mergeCell ref="A1:H1"/>
    <mergeCell ref="C3:H3"/>
    <mergeCell ref="C4:D4"/>
    <mergeCell ref="G4:H4"/>
    <mergeCell ref="E4:F4"/>
    <mergeCell ref="A3:B5"/>
  </mergeCells>
  <hyperlinks>
    <hyperlink ref="A1:H1" location="'0'!A1" display="PUULIIKIDE  TAGAVARA  METSAMAAL" xr:uid="{07F0979E-3FC7-4026-ABA6-CD85D3BED4C3}"/>
  </hyperlinks>
  <printOptions horizontalCentered="1"/>
  <pageMargins left="0.78740157480314965" right="0.78740157480314965" top="0.98425196850393704" bottom="1.1811023622047245" header="0.51181102362204722" footer="0.51181102362204722"/>
  <pageSetup paperSize="9" scale="98" orientation="portrait" r:id="rId1"/>
  <headerFooter>
    <oddHeader>&amp;L&amp;G</oddHeader>
    <oddFooter>&amp;L&amp;D</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79998168889431442"/>
  </sheetPr>
  <dimension ref="A1:M16"/>
  <sheetViews>
    <sheetView zoomScaleNormal="100" workbookViewId="0">
      <selection sqref="A1:G1"/>
    </sheetView>
  </sheetViews>
  <sheetFormatPr defaultColWidth="11.42578125" defaultRowHeight="12.75"/>
  <cols>
    <col min="1" max="1" width="17.28515625" customWidth="1"/>
    <col min="2" max="13" width="8.7109375" customWidth="1"/>
  </cols>
  <sheetData>
    <row r="1" spans="1:13" ht="15.75" customHeight="1">
      <c r="A1" s="820" t="s">
        <v>323</v>
      </c>
      <c r="B1" s="820"/>
      <c r="C1" s="820"/>
      <c r="D1" s="820"/>
      <c r="E1" s="820"/>
      <c r="F1" s="820"/>
      <c r="G1" s="820"/>
      <c r="H1" s="820"/>
      <c r="I1" s="820"/>
      <c r="J1" s="820"/>
      <c r="K1" s="820"/>
      <c r="L1" s="820"/>
      <c r="M1" s="820"/>
    </row>
    <row r="2" spans="1:13" ht="6.75" customHeight="1" thickBot="1">
      <c r="A2" s="70"/>
      <c r="B2" s="70"/>
      <c r="C2" s="70"/>
    </row>
    <row r="3" spans="1:13" ht="13.15" customHeight="1" thickBot="1">
      <c r="A3" s="825" t="s">
        <v>325</v>
      </c>
      <c r="B3" s="825"/>
      <c r="C3" s="825"/>
      <c r="D3" s="825"/>
      <c r="E3" s="825"/>
      <c r="F3" s="821" t="s">
        <v>65</v>
      </c>
      <c r="G3" s="821"/>
      <c r="H3" s="821"/>
      <c r="I3" s="821"/>
      <c r="J3" s="821" t="s">
        <v>22</v>
      </c>
      <c r="K3" s="821"/>
      <c r="L3" s="821"/>
      <c r="M3" s="821"/>
    </row>
    <row r="4" spans="1:13" ht="23.45" customHeight="1">
      <c r="A4" s="826" t="s">
        <v>250</v>
      </c>
      <c r="B4" s="822" t="s">
        <v>324</v>
      </c>
      <c r="C4" s="823"/>
      <c r="D4" s="822" t="s">
        <v>296</v>
      </c>
      <c r="E4" s="823"/>
      <c r="F4" s="822" t="s">
        <v>324</v>
      </c>
      <c r="G4" s="823"/>
      <c r="H4" s="822" t="s">
        <v>296</v>
      </c>
      <c r="I4" s="823"/>
      <c r="J4" s="822" t="s">
        <v>324</v>
      </c>
      <c r="K4" s="823"/>
      <c r="L4" s="822" t="s">
        <v>296</v>
      </c>
      <c r="M4" s="824"/>
    </row>
    <row r="5" spans="1:13" ht="20.45" customHeight="1" thickBot="1">
      <c r="A5" s="827"/>
      <c r="B5" s="512" t="s">
        <v>82</v>
      </c>
      <c r="C5" s="183" t="s">
        <v>24</v>
      </c>
      <c r="D5" s="512" t="s">
        <v>82</v>
      </c>
      <c r="E5" s="183" t="s">
        <v>24</v>
      </c>
      <c r="F5" s="512" t="s">
        <v>82</v>
      </c>
      <c r="G5" s="183" t="s">
        <v>24</v>
      </c>
      <c r="H5" s="512" t="s">
        <v>82</v>
      </c>
      <c r="I5" s="183" t="s">
        <v>24</v>
      </c>
      <c r="J5" s="512" t="s">
        <v>82</v>
      </c>
      <c r="K5" s="183" t="s">
        <v>24</v>
      </c>
      <c r="L5" s="512" t="s">
        <v>82</v>
      </c>
      <c r="M5" s="615" t="s">
        <v>24</v>
      </c>
    </row>
    <row r="6" spans="1:13" ht="18" customHeight="1" thickTop="1">
      <c r="A6" s="616" t="s">
        <v>84</v>
      </c>
      <c r="B6" s="187">
        <f t="shared" ref="B6:B12" si="0">F6+J6</f>
        <v>4717.7973508192299</v>
      </c>
      <c r="C6" s="100">
        <f>B6/$B$13*100</f>
        <v>30.430327502870426</v>
      </c>
      <c r="D6" s="187">
        <f t="shared" ref="D6:D12" si="1">H6+L6</f>
        <v>3474.5955742162</v>
      </c>
      <c r="E6" s="100">
        <f>D6/$D$13*100</f>
        <v>16.233057013934431</v>
      </c>
      <c r="F6" s="187">
        <v>2822.6508299632701</v>
      </c>
      <c r="G6" s="100">
        <f>F6/$F$13*100</f>
        <v>33.161890768702101</v>
      </c>
      <c r="H6" s="187">
        <v>1985.2658949228801</v>
      </c>
      <c r="I6" s="100">
        <f>H6/$H$13*100</f>
        <v>18.095559686658437</v>
      </c>
      <c r="J6" s="187">
        <v>1895.14652085596</v>
      </c>
      <c r="K6" s="100">
        <f>J6/$J$13*100</f>
        <v>27.104990915441284</v>
      </c>
      <c r="L6" s="187">
        <v>1489.3296792933199</v>
      </c>
      <c r="M6" s="617">
        <f>L6/$L$13*100</f>
        <v>14.274589587324222</v>
      </c>
    </row>
    <row r="7" spans="1:13" ht="18" customHeight="1">
      <c r="A7" s="618" t="s">
        <v>85</v>
      </c>
      <c r="B7" s="192">
        <f t="shared" si="0"/>
        <v>5475.1226839504598</v>
      </c>
      <c r="C7" s="100">
        <f t="shared" ref="C7:C12" si="2">B7/$B$13*100</f>
        <v>35.315161716743972</v>
      </c>
      <c r="D7" s="192">
        <f t="shared" si="1"/>
        <v>6412.1806172020497</v>
      </c>
      <c r="E7" s="100">
        <f t="shared" ref="E7:E12" si="3">D7/$D$13*100</f>
        <v>29.957240006606135</v>
      </c>
      <c r="F7" s="192">
        <v>3430.3797242246501</v>
      </c>
      <c r="G7" s="100">
        <f t="shared" ref="G7:G12" si="4">F7/$F$13*100</f>
        <v>40.301788837051653</v>
      </c>
      <c r="H7" s="192">
        <v>3713.5118899345698</v>
      </c>
      <c r="I7" s="100">
        <f t="shared" ref="I7:I12" si="5">H7/$H$13*100</f>
        <v>33.84840097403535</v>
      </c>
      <c r="J7" s="192">
        <v>2044.7429597258099</v>
      </c>
      <c r="K7" s="100">
        <f t="shared" ref="K7:K12" si="6">J7/$J$13*100</f>
        <v>29.244566970340856</v>
      </c>
      <c r="L7" s="192">
        <v>2698.6687272674799</v>
      </c>
      <c r="M7" s="617">
        <f t="shared" ref="M7:M12" si="7">L7/$L$13*100</f>
        <v>25.865588425101805</v>
      </c>
    </row>
    <row r="8" spans="1:13" ht="18" customHeight="1">
      <c r="A8" s="618" t="s">
        <v>86</v>
      </c>
      <c r="B8" s="192">
        <f t="shared" si="0"/>
        <v>1948.1763034470459</v>
      </c>
      <c r="C8" s="100">
        <f t="shared" si="2"/>
        <v>12.565957911890951</v>
      </c>
      <c r="D8" s="192">
        <f t="shared" si="1"/>
        <v>3986.61230416128</v>
      </c>
      <c r="E8" s="100">
        <f t="shared" si="3"/>
        <v>18.625161819156748</v>
      </c>
      <c r="F8" s="192">
        <v>1130.7119215851001</v>
      </c>
      <c r="G8" s="100">
        <f t="shared" si="4"/>
        <v>13.284159994724629</v>
      </c>
      <c r="H8" s="192">
        <v>2287.0275577149</v>
      </c>
      <c r="I8" s="100">
        <f t="shared" si="5"/>
        <v>20.846096123194769</v>
      </c>
      <c r="J8" s="192">
        <v>817.46438186194598</v>
      </c>
      <c r="K8" s="100">
        <f t="shared" si="6"/>
        <v>11.691636715274816</v>
      </c>
      <c r="L8" s="192">
        <v>1699.58474644638</v>
      </c>
      <c r="M8" s="617">
        <f t="shared" si="7"/>
        <v>16.28979470543436</v>
      </c>
    </row>
    <row r="9" spans="1:13" ht="18" customHeight="1">
      <c r="A9" s="618" t="s">
        <v>87</v>
      </c>
      <c r="B9" s="192">
        <f t="shared" si="0"/>
        <v>567.107193199633</v>
      </c>
      <c r="C9" s="100">
        <f t="shared" si="2"/>
        <v>3.6579056570333139</v>
      </c>
      <c r="D9" s="192">
        <f t="shared" si="1"/>
        <v>1529.8563866273898</v>
      </c>
      <c r="E9" s="100">
        <f t="shared" si="3"/>
        <v>7.1473774189838633</v>
      </c>
      <c r="F9" s="192">
        <v>295.96610343650701</v>
      </c>
      <c r="G9" s="100">
        <f t="shared" si="4"/>
        <v>3.4771554062631083</v>
      </c>
      <c r="H9" s="192">
        <v>993.20062137953698</v>
      </c>
      <c r="I9" s="100">
        <f t="shared" si="5"/>
        <v>9.052954151362087</v>
      </c>
      <c r="J9" s="192">
        <v>271.14108976312599</v>
      </c>
      <c r="K9" s="100">
        <f t="shared" si="6"/>
        <v>3.8779464774644508</v>
      </c>
      <c r="L9" s="192">
        <v>536.65576524785297</v>
      </c>
      <c r="M9" s="617">
        <f t="shared" si="7"/>
        <v>5.1436165578996622</v>
      </c>
    </row>
    <row r="10" spans="1:13" ht="18" customHeight="1">
      <c r="A10" s="618" t="s">
        <v>88</v>
      </c>
      <c r="B10" s="192">
        <f t="shared" si="0"/>
        <v>380.84760779336102</v>
      </c>
      <c r="C10" s="100">
        <f t="shared" si="2"/>
        <v>2.4565102254390547</v>
      </c>
      <c r="D10" s="192">
        <f t="shared" si="1"/>
        <v>541.42891758665098</v>
      </c>
      <c r="E10" s="100">
        <f t="shared" si="3"/>
        <v>2.5295163999509636</v>
      </c>
      <c r="F10" s="192">
        <v>165.04108741720799</v>
      </c>
      <c r="G10" s="100">
        <f t="shared" si="4"/>
        <v>1.9389838995241524</v>
      </c>
      <c r="H10" s="192">
        <v>310.32394501466899</v>
      </c>
      <c r="I10" s="100">
        <f t="shared" si="5"/>
        <v>2.8285810397354321</v>
      </c>
      <c r="J10" s="192">
        <v>215.806520376153</v>
      </c>
      <c r="K10" s="100">
        <f t="shared" si="6"/>
        <v>3.0865337903512979</v>
      </c>
      <c r="L10" s="192">
        <v>231.10497257198199</v>
      </c>
      <c r="M10" s="617">
        <f t="shared" si="7"/>
        <v>2.2150425664116158</v>
      </c>
    </row>
    <row r="11" spans="1:13" ht="18" customHeight="1">
      <c r="A11" s="618" t="s">
        <v>89</v>
      </c>
      <c r="B11" s="192">
        <f t="shared" si="0"/>
        <v>1303.73593762318</v>
      </c>
      <c r="C11" s="100">
        <f t="shared" si="2"/>
        <v>8.4092445285395971</v>
      </c>
      <c r="D11" s="192">
        <f t="shared" si="1"/>
        <v>2363.1961778210671</v>
      </c>
      <c r="E11" s="100">
        <f t="shared" si="3"/>
        <v>11.040680122415399</v>
      </c>
      <c r="F11" s="192">
        <v>357.11578386038201</v>
      </c>
      <c r="G11" s="100">
        <f t="shared" si="4"/>
        <v>4.1955719391305371</v>
      </c>
      <c r="H11" s="192">
        <v>590.94672940822704</v>
      </c>
      <c r="I11" s="100">
        <f t="shared" si="5"/>
        <v>5.386438079145849</v>
      </c>
      <c r="J11" s="192">
        <v>946.62015376279805</v>
      </c>
      <c r="K11" s="100">
        <f t="shared" si="6"/>
        <v>13.538863821740573</v>
      </c>
      <c r="L11" s="192">
        <v>1772.2494484128399</v>
      </c>
      <c r="M11" s="617">
        <f t="shared" si="7"/>
        <v>16.986254873037158</v>
      </c>
    </row>
    <row r="12" spans="1:13" ht="18" customHeight="1" thickBot="1">
      <c r="A12" s="619" t="s">
        <v>90</v>
      </c>
      <c r="B12" s="197">
        <f t="shared" si="0"/>
        <v>1110.8165251139001</v>
      </c>
      <c r="C12" s="100">
        <f t="shared" si="2"/>
        <v>7.1648924574826802</v>
      </c>
      <c r="D12" s="197">
        <f t="shared" si="1"/>
        <v>3096.57387565103</v>
      </c>
      <c r="E12" s="100">
        <f t="shared" si="3"/>
        <v>14.466967218952465</v>
      </c>
      <c r="F12" s="197">
        <v>309.86522750927401</v>
      </c>
      <c r="G12" s="100">
        <f t="shared" si="4"/>
        <v>3.6404491546038247</v>
      </c>
      <c r="H12" s="197">
        <v>1090.73464450134</v>
      </c>
      <c r="I12" s="100">
        <f t="shared" si="5"/>
        <v>9.9419699458680775</v>
      </c>
      <c r="J12" s="197">
        <v>800.95129760462601</v>
      </c>
      <c r="K12" s="100">
        <f t="shared" si="6"/>
        <v>11.455461309386717</v>
      </c>
      <c r="L12" s="197">
        <v>2005.83923114969</v>
      </c>
      <c r="M12" s="617">
        <f t="shared" si="7"/>
        <v>19.225113284791178</v>
      </c>
    </row>
    <row r="13" spans="1:13" ht="20.45" customHeight="1" thickTop="1">
      <c r="A13" s="620" t="s">
        <v>40</v>
      </c>
      <c r="B13" s="613">
        <f t="shared" ref="B13:M13" si="8">SUM(B6:B12)</f>
        <v>15503.60360194681</v>
      </c>
      <c r="C13" s="614">
        <f t="shared" si="8"/>
        <v>100</v>
      </c>
      <c r="D13" s="613">
        <f t="shared" si="8"/>
        <v>21404.443853265668</v>
      </c>
      <c r="E13" s="614">
        <f t="shared" si="8"/>
        <v>100</v>
      </c>
      <c r="F13" s="613">
        <f t="shared" si="8"/>
        <v>8511.730677996391</v>
      </c>
      <c r="G13" s="614">
        <f t="shared" si="8"/>
        <v>100</v>
      </c>
      <c r="H13" s="613">
        <f t="shared" si="8"/>
        <v>10971.011282876123</v>
      </c>
      <c r="I13" s="614">
        <f t="shared" si="8"/>
        <v>100</v>
      </c>
      <c r="J13" s="613">
        <f t="shared" si="8"/>
        <v>6991.8729239504191</v>
      </c>
      <c r="K13" s="614">
        <f t="shared" si="8"/>
        <v>100</v>
      </c>
      <c r="L13" s="613">
        <f t="shared" si="8"/>
        <v>10433.432570389545</v>
      </c>
      <c r="M13" s="621">
        <f t="shared" si="8"/>
        <v>100</v>
      </c>
    </row>
    <row r="14" spans="1:13" ht="12.75" customHeight="1">
      <c r="A14" s="817" t="s">
        <v>434</v>
      </c>
      <c r="B14" s="818"/>
      <c r="C14" s="818"/>
      <c r="D14" s="818"/>
      <c r="E14" s="818"/>
      <c r="F14" s="818"/>
      <c r="G14" s="818"/>
      <c r="H14" s="818"/>
      <c r="I14" s="818"/>
      <c r="J14" s="818"/>
      <c r="K14" s="818"/>
      <c r="L14" s="818"/>
      <c r="M14" s="819"/>
    </row>
    <row r="15" spans="1:13" ht="15" customHeight="1">
      <c r="A15" s="622" t="s">
        <v>436</v>
      </c>
      <c r="B15" s="852">
        <v>2.6150170818874501</v>
      </c>
      <c r="C15" s="853"/>
      <c r="D15" s="853"/>
      <c r="E15" s="854"/>
      <c r="F15" s="852">
        <v>2.9438462191064798</v>
      </c>
      <c r="G15" s="853"/>
      <c r="H15" s="853"/>
      <c r="I15" s="854"/>
      <c r="J15" s="853">
        <v>2.3258457038255602</v>
      </c>
      <c r="K15" s="853"/>
      <c r="L15" s="853"/>
      <c r="M15" s="855"/>
    </row>
    <row r="16" spans="1:13" ht="15" customHeight="1" thickBot="1">
      <c r="A16" s="623" t="s">
        <v>435</v>
      </c>
      <c r="B16" s="856">
        <f>B15*'1.'!$B$5</f>
        <v>6103.9127271488032</v>
      </c>
      <c r="C16" s="857"/>
      <c r="D16" s="857"/>
      <c r="E16" s="858"/>
      <c r="F16" s="856">
        <f>F15*'1.'!$E$5</f>
        <v>3152.1056760309484</v>
      </c>
      <c r="G16" s="857"/>
      <c r="H16" s="857"/>
      <c r="I16" s="858"/>
      <c r="J16" s="857">
        <f>J15*'1.'!$I$5</f>
        <v>2938.5502151214391</v>
      </c>
      <c r="K16" s="857"/>
      <c r="L16" s="857"/>
      <c r="M16" s="859"/>
    </row>
  </sheetData>
  <mergeCells count="18">
    <mergeCell ref="A1:M1"/>
    <mergeCell ref="F3:I3"/>
    <mergeCell ref="F4:G4"/>
    <mergeCell ref="H4:I4"/>
    <mergeCell ref="J3:M3"/>
    <mergeCell ref="J4:K4"/>
    <mergeCell ref="L4:M4"/>
    <mergeCell ref="A3:E3"/>
    <mergeCell ref="A4:A5"/>
    <mergeCell ref="B4:C4"/>
    <mergeCell ref="D4:E4"/>
    <mergeCell ref="B16:E16"/>
    <mergeCell ref="F16:I16"/>
    <mergeCell ref="J16:M16"/>
    <mergeCell ref="A14:M14"/>
    <mergeCell ref="B15:E15"/>
    <mergeCell ref="F15:I15"/>
    <mergeCell ref="J15:M15"/>
  </mergeCells>
  <hyperlinks>
    <hyperlink ref="A1:M1" location="'0'!A1" display="SURNUD METSA TAGAVARA METSAMAAL PUULIIKIDE LÕIKES" xr:uid="{3CBBDE62-369A-45FD-B4D4-BBDC990C292F}"/>
  </hyperlinks>
  <printOptions horizontalCentered="1"/>
  <pageMargins left="0.78740157480314965" right="0.78740157480314965" top="0.98425196850393704" bottom="1.1811023622047245" header="0.51181102362204722" footer="0.51181102362204722"/>
  <pageSetup paperSize="9" scale="79" orientation="landscape" r:id="rId1"/>
  <headerFooter>
    <oddHeader>&amp;L&amp;G</oddHeader>
    <oddFooter>&amp;L&amp;D</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sheetPr>
  <dimension ref="A1:K13"/>
  <sheetViews>
    <sheetView zoomScaleNormal="100" workbookViewId="0">
      <selection sqref="A1:G1"/>
    </sheetView>
  </sheetViews>
  <sheetFormatPr defaultColWidth="11.42578125" defaultRowHeight="12.75"/>
  <cols>
    <col min="1" max="1" width="17.7109375" customWidth="1"/>
    <col min="9" max="9" width="10.28515625" customWidth="1"/>
  </cols>
  <sheetData>
    <row r="1" spans="1:11" ht="15.75" customHeight="1">
      <c r="A1" s="829" t="s">
        <v>339</v>
      </c>
      <c r="B1" s="820"/>
      <c r="C1" s="820"/>
      <c r="D1" s="820"/>
      <c r="E1" s="820"/>
      <c r="F1" s="820"/>
      <c r="G1" s="820"/>
      <c r="H1" s="820"/>
      <c r="I1" s="820"/>
      <c r="J1" s="820"/>
    </row>
    <row r="2" spans="1:11" ht="13.5" customHeight="1">
      <c r="A2" s="181"/>
      <c r="B2" s="181"/>
      <c r="C2" s="181"/>
      <c r="D2" s="181"/>
      <c r="E2" s="181"/>
      <c r="F2" s="181"/>
      <c r="G2" s="181"/>
      <c r="H2" s="181"/>
      <c r="I2" s="181"/>
      <c r="J2" s="181"/>
    </row>
    <row r="3" spans="1:11" ht="15.75" customHeight="1">
      <c r="A3" s="728" t="s">
        <v>78</v>
      </c>
      <c r="B3" s="699" t="s">
        <v>228</v>
      </c>
      <c r="C3" s="712"/>
      <c r="D3" s="712"/>
      <c r="E3" s="713" t="s">
        <v>65</v>
      </c>
      <c r="F3" s="713"/>
      <c r="G3" s="713"/>
      <c r="H3" s="699" t="s">
        <v>22</v>
      </c>
      <c r="I3" s="712"/>
      <c r="J3" s="715"/>
    </row>
    <row r="4" spans="1:11" ht="30.75" customHeight="1">
      <c r="A4" s="730"/>
      <c r="B4" s="277" t="s">
        <v>343</v>
      </c>
      <c r="C4" s="276" t="s">
        <v>24</v>
      </c>
      <c r="D4" s="611" t="s">
        <v>69</v>
      </c>
      <c r="E4" s="277" t="s">
        <v>343</v>
      </c>
      <c r="F4" s="276" t="s">
        <v>24</v>
      </c>
      <c r="G4" s="611" t="s">
        <v>69</v>
      </c>
      <c r="H4" s="277" t="s">
        <v>343</v>
      </c>
      <c r="I4" s="276" t="s">
        <v>24</v>
      </c>
      <c r="J4" s="606" t="s">
        <v>69</v>
      </c>
    </row>
    <row r="5" spans="1:11" ht="15.75" customHeight="1">
      <c r="A5" s="295" t="s">
        <v>84</v>
      </c>
      <c r="B5" s="281">
        <v>261.96699999999998</v>
      </c>
      <c r="C5" s="282">
        <f>B5/B$12*100</f>
        <v>28.33588965350144</v>
      </c>
      <c r="D5" s="283">
        <v>3.8645455568431299</v>
      </c>
      <c r="E5" s="281">
        <v>171.19200000000001</v>
      </c>
      <c r="F5" s="282">
        <f>E5/E$12*100</f>
        <v>36.390381606693424</v>
      </c>
      <c r="G5" s="283">
        <v>5.0489330681504496</v>
      </c>
      <c r="H5" s="281">
        <v>90.775000000000006</v>
      </c>
      <c r="I5" s="282">
        <f>H5/H$12*100</f>
        <v>19.991234908847456</v>
      </c>
      <c r="J5" s="513">
        <v>5.5308667482042999</v>
      </c>
    </row>
    <row r="6" spans="1:11" ht="15" customHeight="1">
      <c r="A6" s="296" t="s">
        <v>85</v>
      </c>
      <c r="B6" s="284">
        <v>199.36199999999999</v>
      </c>
      <c r="C6" s="285">
        <f t="shared" ref="C6:C11" si="0">B6/B$12*100</f>
        <v>21.564165078431074</v>
      </c>
      <c r="D6" s="286">
        <v>3.8616453528521699</v>
      </c>
      <c r="E6" s="284">
        <v>110.52200000000001</v>
      </c>
      <c r="F6" s="285">
        <f t="shared" ref="F6:F11" si="1">E6/E$12*100</f>
        <v>23.493724916672335</v>
      </c>
      <c r="G6" s="286">
        <v>5.1680129203374801</v>
      </c>
      <c r="H6" s="284">
        <v>88.84</v>
      </c>
      <c r="I6" s="285">
        <f t="shared" ref="I6:I11" si="2">H6/H$12*100</f>
        <v>19.565092914370787</v>
      </c>
      <c r="J6" s="514">
        <v>5.4360286770555204</v>
      </c>
    </row>
    <row r="7" spans="1:11" ht="15" customHeight="1">
      <c r="A7" s="296" t="s">
        <v>86</v>
      </c>
      <c r="B7" s="284">
        <v>237.374</v>
      </c>
      <c r="C7" s="285">
        <f t="shared" si="0"/>
        <v>25.675766301138118</v>
      </c>
      <c r="D7" s="286">
        <v>3.5930033998692399</v>
      </c>
      <c r="E7" s="284">
        <v>114.19799999999999</v>
      </c>
      <c r="F7" s="285">
        <f t="shared" si="1"/>
        <v>24.275134344602407</v>
      </c>
      <c r="G7" s="286">
        <v>5.4380863478245196</v>
      </c>
      <c r="H7" s="284">
        <v>123.176</v>
      </c>
      <c r="I7" s="285">
        <f t="shared" si="2"/>
        <v>27.126855975017289</v>
      </c>
      <c r="J7" s="514">
        <v>4.5690752611290302</v>
      </c>
    </row>
    <row r="8" spans="1:11" ht="15" customHeight="1">
      <c r="A8" s="296" t="s">
        <v>87</v>
      </c>
      <c r="B8" s="284">
        <v>98.257999999999996</v>
      </c>
      <c r="C8" s="285">
        <f t="shared" si="0"/>
        <v>10.628162499756627</v>
      </c>
      <c r="D8" s="286">
        <v>5.04371542502144</v>
      </c>
      <c r="E8" s="284">
        <v>41.095999999999997</v>
      </c>
      <c r="F8" s="285">
        <f t="shared" si="1"/>
        <v>8.7358002856948502</v>
      </c>
      <c r="G8" s="286">
        <v>8.1302066488959692</v>
      </c>
      <c r="H8" s="284">
        <v>57.162999999999997</v>
      </c>
      <c r="I8" s="285">
        <f t="shared" si="2"/>
        <v>12.588917224945712</v>
      </c>
      <c r="J8" s="514">
        <v>6.5852254639419101</v>
      </c>
    </row>
    <row r="9" spans="1:11" ht="15" customHeight="1">
      <c r="A9" s="296" t="s">
        <v>88</v>
      </c>
      <c r="B9" s="284">
        <v>34.216999999999999</v>
      </c>
      <c r="C9" s="285">
        <f t="shared" si="0"/>
        <v>3.701111728858439</v>
      </c>
      <c r="D9" s="286">
        <v>8.4818963852662499</v>
      </c>
      <c r="E9" s="284">
        <v>15.426</v>
      </c>
      <c r="F9" s="285">
        <f t="shared" si="1"/>
        <v>3.2791136657370248</v>
      </c>
      <c r="G9" s="286">
        <v>11.6306128576735</v>
      </c>
      <c r="H9" s="284">
        <v>18.791</v>
      </c>
      <c r="I9" s="285">
        <f t="shared" si="2"/>
        <v>4.1383122574734514</v>
      </c>
      <c r="J9" s="514">
        <v>10.8774939615799</v>
      </c>
    </row>
    <row r="10" spans="1:11" ht="15" customHeight="1">
      <c r="A10" s="296" t="s">
        <v>89</v>
      </c>
      <c r="B10" s="284">
        <v>74.483000000000004</v>
      </c>
      <c r="C10" s="285">
        <f t="shared" si="0"/>
        <v>8.056518832760414</v>
      </c>
      <c r="D10" s="286">
        <v>5.7205501470776596</v>
      </c>
      <c r="E10" s="284">
        <v>15.111000000000001</v>
      </c>
      <c r="F10" s="285">
        <f t="shared" si="1"/>
        <v>3.2121539351064556</v>
      </c>
      <c r="G10" s="286">
        <v>12.410487438942299</v>
      </c>
      <c r="H10" s="284">
        <v>59.371000000000002</v>
      </c>
      <c r="I10" s="285">
        <f t="shared" si="2"/>
        <v>13.075181578333048</v>
      </c>
      <c r="J10" s="514">
        <v>6.4168591362556899</v>
      </c>
    </row>
    <row r="11" spans="1:11" ht="15.75" customHeight="1">
      <c r="A11" s="297" t="s">
        <v>90</v>
      </c>
      <c r="B11" s="287">
        <v>18.844999999999999</v>
      </c>
      <c r="C11" s="288">
        <f t="shared" si="0"/>
        <v>2.0383859055538847</v>
      </c>
      <c r="D11" s="289">
        <v>10.934774967501101</v>
      </c>
      <c r="E11" s="287">
        <v>2.8860000000000001</v>
      </c>
      <c r="F11" s="288">
        <f t="shared" si="1"/>
        <v>0.61347867492007346</v>
      </c>
      <c r="G11" s="289">
        <v>26.0958268406145</v>
      </c>
      <c r="H11" s="287">
        <v>15.959</v>
      </c>
      <c r="I11" s="288">
        <f t="shared" si="2"/>
        <v>3.5146253694331762</v>
      </c>
      <c r="J11" s="515">
        <v>11.609217336695499</v>
      </c>
    </row>
    <row r="12" spans="1:11" ht="30" customHeight="1">
      <c r="A12" s="516" t="s">
        <v>174</v>
      </c>
      <c r="B12" s="517">
        <v>924.50599999999997</v>
      </c>
      <c r="C12" s="518">
        <f>SUM(C5:C11)</f>
        <v>100</v>
      </c>
      <c r="D12" s="519">
        <v>2.0858491640488701</v>
      </c>
      <c r="E12" s="517">
        <v>470.43200000000002</v>
      </c>
      <c r="F12" s="518">
        <f>SUM(F5:F11)</f>
        <v>99.999787429426576</v>
      </c>
      <c r="G12" s="519">
        <v>3.2465371831926499</v>
      </c>
      <c r="H12" s="517">
        <v>454.07400000000001</v>
      </c>
      <c r="I12" s="518">
        <f>SUM(I5:I11)</f>
        <v>100.00022022842091</v>
      </c>
      <c r="J12" s="520">
        <v>2.89873266989115</v>
      </c>
    </row>
    <row r="13" spans="1:11" ht="15.75" customHeight="1">
      <c r="A13" s="758"/>
      <c r="B13" s="758"/>
      <c r="C13" s="758"/>
      <c r="D13" s="758"/>
      <c r="E13" s="758"/>
      <c r="F13" s="758"/>
      <c r="G13" s="758"/>
      <c r="H13" s="758"/>
      <c r="I13" s="758"/>
      <c r="J13" s="758"/>
      <c r="K13" s="828"/>
    </row>
  </sheetData>
  <mergeCells count="6">
    <mergeCell ref="A13:K13"/>
    <mergeCell ref="A1:J1"/>
    <mergeCell ref="A3:A4"/>
    <mergeCell ref="B3:D3"/>
    <mergeCell ref="E3:G3"/>
    <mergeCell ref="H3:J3"/>
  </mergeCells>
  <hyperlinks>
    <hyperlink ref="A1:J1" location="'0'!A1" display=" KAHJUSTATUD METSAMAA  PINDALA ENAMUSPUULIIGI JÄRGI" xr:uid="{40D25B28-804D-46FE-AB93-098E43654B4A}"/>
  </hyperlinks>
  <printOptions horizontalCentered="1"/>
  <pageMargins left="0.78740157480314965" right="0.78740157480314965" top="0.98425196850393704" bottom="1.1811023622047245" header="0.51181102362204722" footer="0.51181102362204722"/>
  <pageSetup paperSize="9" scale="98" orientation="landscape" r:id="rId1"/>
  <headerFooter>
    <oddHeader>&amp;L&amp;G</oddHeader>
    <oddFooter>&amp;L&amp;D</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79998168889431442"/>
  </sheetPr>
  <dimension ref="A1:K57"/>
  <sheetViews>
    <sheetView zoomScaleNormal="100" workbookViewId="0">
      <selection sqref="A1:G1"/>
    </sheetView>
  </sheetViews>
  <sheetFormatPr defaultColWidth="11.42578125" defaultRowHeight="12.75"/>
  <cols>
    <col min="1" max="1" width="14" customWidth="1"/>
    <col min="2" max="2" width="20.140625" customWidth="1"/>
    <col min="3" max="3" width="8.7109375" customWidth="1"/>
    <col min="4" max="4" width="6.7109375" customWidth="1"/>
    <col min="5" max="5" width="8.7109375" customWidth="1"/>
    <col min="6" max="6" width="10.42578125" customWidth="1"/>
    <col min="7" max="7" width="9.7109375" customWidth="1"/>
    <col min="8" max="8" width="6.7109375" customWidth="1"/>
    <col min="9" max="9" width="8.7109375" customWidth="1"/>
    <col min="10" max="10" width="10.42578125" customWidth="1"/>
    <col min="11" max="11" width="8.7109375" customWidth="1"/>
  </cols>
  <sheetData>
    <row r="1" spans="1:11" ht="18.75" customHeight="1">
      <c r="A1" s="844" t="str">
        <f>('0'!B1-1) &amp; ". a. RAIETE  MAHT  METSAMAAL"</f>
        <v>2022. a. RAIETE  MAHT  METSAMAAL</v>
      </c>
      <c r="B1" s="844"/>
      <c r="C1" s="627"/>
      <c r="D1" s="627"/>
      <c r="E1" s="627"/>
      <c r="F1" s="627"/>
      <c r="G1" s="627"/>
      <c r="H1" s="627"/>
      <c r="I1" s="627"/>
      <c r="J1" s="627"/>
      <c r="K1" s="627"/>
    </row>
    <row r="2" spans="1:11" ht="9.75" customHeight="1">
      <c r="A2" s="88"/>
      <c r="B2" s="88"/>
      <c r="C2" s="88"/>
      <c r="D2" s="88"/>
      <c r="E2" s="88"/>
      <c r="F2" s="88"/>
      <c r="G2" s="88"/>
      <c r="H2" s="88"/>
      <c r="I2" s="88"/>
      <c r="J2" s="88"/>
    </row>
    <row r="3" spans="1:11" ht="16.5" customHeight="1">
      <c r="A3" s="630" t="s">
        <v>234</v>
      </c>
      <c r="B3" s="631"/>
      <c r="C3" s="836" t="s">
        <v>79</v>
      </c>
      <c r="D3" s="837"/>
      <c r="E3" s="838"/>
      <c r="F3" s="630" t="s">
        <v>80</v>
      </c>
      <c r="G3" s="656"/>
      <c r="H3" s="656"/>
      <c r="I3" s="656"/>
      <c r="J3" s="839" t="s">
        <v>235</v>
      </c>
      <c r="K3" s="840"/>
    </row>
    <row r="4" spans="1:11" ht="16.5" customHeight="1">
      <c r="A4" s="537" t="s">
        <v>238</v>
      </c>
      <c r="B4" s="536" t="s">
        <v>239</v>
      </c>
      <c r="C4" s="314" t="s">
        <v>23</v>
      </c>
      <c r="D4" s="525" t="s">
        <v>24</v>
      </c>
      <c r="E4" s="526" t="s">
        <v>236</v>
      </c>
      <c r="F4" s="314" t="s">
        <v>82</v>
      </c>
      <c r="G4" s="543" t="s">
        <v>243</v>
      </c>
      <c r="H4" s="525" t="s">
        <v>24</v>
      </c>
      <c r="I4" s="542" t="s">
        <v>236</v>
      </c>
      <c r="J4" s="314" t="s">
        <v>83</v>
      </c>
      <c r="K4" s="527" t="s">
        <v>236</v>
      </c>
    </row>
    <row r="5" spans="1:11" ht="16.5" customHeight="1">
      <c r="A5" s="830" t="s">
        <v>248</v>
      </c>
      <c r="B5" s="538" t="s">
        <v>240</v>
      </c>
      <c r="C5" s="185">
        <v>20.565999999999999</v>
      </c>
      <c r="D5" s="100">
        <f>C5/$C$15*100</f>
        <v>20.460424211070873</v>
      </c>
      <c r="E5" s="521">
        <v>15.0984921312822</v>
      </c>
      <c r="F5" s="528">
        <v>26.335000000000001</v>
      </c>
      <c r="G5" s="528">
        <v>0.108</v>
      </c>
      <c r="H5" s="100">
        <f>F5/$F$15*100</f>
        <v>0.2180667043152946</v>
      </c>
      <c r="I5" s="545">
        <v>29.630416207059199</v>
      </c>
      <c r="J5" s="185">
        <v>1.2809999999999999</v>
      </c>
      <c r="K5" s="522">
        <v>27.0027653005905</v>
      </c>
    </row>
    <row r="6" spans="1:11" ht="16.5" customHeight="1">
      <c r="A6" s="831"/>
      <c r="B6" s="135" t="s">
        <v>241</v>
      </c>
      <c r="C6" s="190">
        <v>18.939</v>
      </c>
      <c r="D6" s="101">
        <f t="shared" ref="D6:D14" si="0">C6/$C$15*100</f>
        <v>18.841776433602607</v>
      </c>
      <c r="E6" s="313">
        <v>13.2325791805369</v>
      </c>
      <c r="F6" s="529">
        <v>1377.194</v>
      </c>
      <c r="G6" s="529">
        <v>31.204000000000001</v>
      </c>
      <c r="H6" s="101">
        <f t="shared" ref="H6:H14" si="1">F6/$F$15*100</f>
        <v>11.403841153704111</v>
      </c>
      <c r="I6" s="546">
        <v>14.933410329655599</v>
      </c>
      <c r="J6" s="190">
        <v>72.718000000000004</v>
      </c>
      <c r="K6" s="523">
        <v>8.2265870240069603</v>
      </c>
    </row>
    <row r="7" spans="1:11" ht="16.5" customHeight="1">
      <c r="A7" s="832"/>
      <c r="B7" s="539" t="s">
        <v>242</v>
      </c>
      <c r="C7" s="540">
        <v>15.936</v>
      </c>
      <c r="D7" s="102">
        <f t="shared" si="0"/>
        <v>15.854192367384295</v>
      </c>
      <c r="E7" s="544">
        <v>13.8075381548958</v>
      </c>
      <c r="F7" s="541">
        <v>742.2</v>
      </c>
      <c r="G7" s="541">
        <v>398.85700000000003</v>
      </c>
      <c r="H7" s="102">
        <f t="shared" si="1"/>
        <v>6.1457796826585014</v>
      </c>
      <c r="I7" s="547">
        <v>21.476885880488702</v>
      </c>
      <c r="J7" s="540">
        <v>46.573</v>
      </c>
      <c r="K7" s="524">
        <v>17.392486736289701</v>
      </c>
    </row>
    <row r="8" spans="1:11" ht="16.5" customHeight="1">
      <c r="A8" s="548"/>
      <c r="B8" s="549" t="s">
        <v>174</v>
      </c>
      <c r="C8" s="550">
        <v>55.441000000000003</v>
      </c>
      <c r="D8" s="551">
        <f t="shared" si="0"/>
        <v>55.156393012057784</v>
      </c>
      <c r="E8" s="552">
        <v>8.4631388285984599</v>
      </c>
      <c r="F8" s="553">
        <v>2145.7280000000001</v>
      </c>
      <c r="G8" s="553">
        <v>430.16899999999998</v>
      </c>
      <c r="H8" s="551">
        <f t="shared" si="1"/>
        <v>17.767679260187901</v>
      </c>
      <c r="I8" s="554">
        <v>12.1115377355862</v>
      </c>
      <c r="J8" s="550">
        <v>38.703000000000003</v>
      </c>
      <c r="K8" s="555">
        <v>10.038929218481501</v>
      </c>
    </row>
    <row r="9" spans="1:11" ht="16.5" customHeight="1">
      <c r="A9" s="833" t="s">
        <v>249</v>
      </c>
      <c r="B9" s="538" t="s">
        <v>245</v>
      </c>
      <c r="C9" s="185">
        <v>32.645000000000003</v>
      </c>
      <c r="D9" s="100">
        <f t="shared" si="0"/>
        <v>32.477416530701582</v>
      </c>
      <c r="E9" s="521">
        <v>11.0089817650816</v>
      </c>
      <c r="F9" s="528">
        <v>9276.9369999999999</v>
      </c>
      <c r="G9" s="528">
        <v>448.14499999999998</v>
      </c>
      <c r="H9" s="100">
        <f t="shared" si="1"/>
        <v>76.817584117357725</v>
      </c>
      <c r="I9" s="545">
        <v>11.507953712401401</v>
      </c>
      <c r="J9" s="185">
        <v>284.17399999999998</v>
      </c>
      <c r="K9" s="522">
        <v>5.0764256257260802</v>
      </c>
    </row>
    <row r="10" spans="1:11" ht="16.5" customHeight="1">
      <c r="A10" s="832"/>
      <c r="B10" s="135" t="s">
        <v>246</v>
      </c>
      <c r="C10" s="190">
        <v>1.885</v>
      </c>
      <c r="D10" s="101">
        <f t="shared" si="0"/>
        <v>1.875323331608898</v>
      </c>
      <c r="E10" s="313">
        <v>45.627324120300599</v>
      </c>
      <c r="F10" s="529">
        <v>326.541</v>
      </c>
      <c r="G10" s="529">
        <v>54.741</v>
      </c>
      <c r="H10" s="101">
        <f t="shared" si="1"/>
        <v>2.7039194871395709</v>
      </c>
      <c r="I10" s="546">
        <v>54.338300964788502</v>
      </c>
      <c r="J10" s="190">
        <v>173.202</v>
      </c>
      <c r="K10" s="523">
        <v>30.094534048102702</v>
      </c>
    </row>
    <row r="11" spans="1:11" ht="16.5" customHeight="1">
      <c r="A11" s="548"/>
      <c r="B11" s="549" t="s">
        <v>174</v>
      </c>
      <c r="C11" s="550">
        <v>34.530999999999999</v>
      </c>
      <c r="D11" s="551">
        <f t="shared" si="0"/>
        <v>34.353734728799388</v>
      </c>
      <c r="E11" s="552">
        <v>11.315257843844</v>
      </c>
      <c r="F11" s="553">
        <v>9603.4789999999994</v>
      </c>
      <c r="G11" s="553">
        <v>502.88600000000002</v>
      </c>
      <c r="H11" s="551">
        <f t="shared" si="1"/>
        <v>79.521511884987305</v>
      </c>
      <c r="I11" s="554">
        <v>11.5508444223313</v>
      </c>
      <c r="J11" s="550">
        <v>278.11500000000001</v>
      </c>
      <c r="K11" s="555">
        <v>5.2954644838836797</v>
      </c>
    </row>
    <row r="12" spans="1:11" ht="16.5" customHeight="1">
      <c r="A12" s="833" t="s">
        <v>237</v>
      </c>
      <c r="B12" s="135" t="s">
        <v>247</v>
      </c>
      <c r="C12" s="190">
        <v>1.45</v>
      </c>
      <c r="D12" s="101">
        <f t="shared" si="0"/>
        <v>1.4425564089299217</v>
      </c>
      <c r="E12" s="313">
        <v>40.6229839396971</v>
      </c>
      <c r="F12" s="529">
        <v>99.23</v>
      </c>
      <c r="G12" s="529">
        <v>2.0499999999999998</v>
      </c>
      <c r="H12" s="101">
        <f t="shared" si="1"/>
        <v>0.82167302332282821</v>
      </c>
      <c r="I12" s="546">
        <v>62.060669535176302</v>
      </c>
      <c r="J12" s="190">
        <v>68.456999999999994</v>
      </c>
      <c r="K12" s="523">
        <v>44.707322512338699</v>
      </c>
    </row>
    <row r="13" spans="1:11" ht="16.5" customHeight="1">
      <c r="A13" s="832"/>
      <c r="B13" s="135" t="s">
        <v>237</v>
      </c>
      <c r="C13" s="190">
        <v>9.0950000000000006</v>
      </c>
      <c r="D13" s="101">
        <f t="shared" si="0"/>
        <v>9.0483107167018186</v>
      </c>
      <c r="E13" s="313">
        <v>18.594279986751499</v>
      </c>
      <c r="F13" s="529">
        <v>228.14400000000001</v>
      </c>
      <c r="G13" s="529">
        <v>5.7560000000000002</v>
      </c>
      <c r="H13" s="101">
        <f t="shared" si="1"/>
        <v>1.8891441119919712</v>
      </c>
      <c r="I13" s="546">
        <v>32.282869990188999</v>
      </c>
      <c r="J13" s="190">
        <v>25.085000000000001</v>
      </c>
      <c r="K13" s="523">
        <v>26.557065992131601</v>
      </c>
    </row>
    <row r="14" spans="1:11" ht="16.5" customHeight="1">
      <c r="A14" s="548"/>
      <c r="B14" s="549" t="s">
        <v>174</v>
      </c>
      <c r="C14" s="550">
        <v>10.544</v>
      </c>
      <c r="D14" s="551">
        <f t="shared" si="0"/>
        <v>10.489872259142823</v>
      </c>
      <c r="E14" s="552">
        <v>16.7049378948171</v>
      </c>
      <c r="F14" s="553">
        <v>327.37299999999999</v>
      </c>
      <c r="G14" s="553">
        <v>7.806</v>
      </c>
      <c r="H14" s="551">
        <f t="shared" si="1"/>
        <v>2.7108088548247933</v>
      </c>
      <c r="I14" s="554">
        <v>29.447129654989201</v>
      </c>
      <c r="J14" s="550">
        <v>31.047999999999998</v>
      </c>
      <c r="K14" s="555">
        <v>24.235656878328399</v>
      </c>
    </row>
    <row r="15" spans="1:11" ht="16.5" customHeight="1">
      <c r="A15" s="834" t="s">
        <v>244</v>
      </c>
      <c r="B15" s="835"/>
      <c r="C15" s="558">
        <v>100.51600000000001</v>
      </c>
      <c r="D15" s="104">
        <f>SUM(D14,D11,D8)</f>
        <v>100</v>
      </c>
      <c r="E15" s="173">
        <v>6.2787287008714703</v>
      </c>
      <c r="F15" s="530">
        <v>12076.58</v>
      </c>
      <c r="G15" s="530">
        <v>940.86</v>
      </c>
      <c r="H15" s="104">
        <f>SUM(H14,H11,H8)</f>
        <v>100</v>
      </c>
      <c r="I15" s="556">
        <v>9.6590434086679995</v>
      </c>
      <c r="J15" s="558">
        <v>120.146</v>
      </c>
      <c r="K15" s="557">
        <v>7.2541469665006497</v>
      </c>
    </row>
    <row r="16" spans="1:11" ht="257.25" customHeight="1">
      <c r="A16" s="534"/>
      <c r="B16" s="534"/>
      <c r="C16" s="73"/>
      <c r="D16" s="531"/>
      <c r="E16" s="532"/>
      <c r="F16" s="535"/>
      <c r="G16" s="535"/>
      <c r="H16" s="531"/>
      <c r="I16" s="532"/>
      <c r="J16" s="533"/>
    </row>
    <row r="17" spans="1:11" ht="19.5" customHeight="1">
      <c r="A17" s="845" t="s">
        <v>91</v>
      </c>
      <c r="B17" s="846"/>
      <c r="C17" s="846"/>
      <c r="D17" s="846"/>
      <c r="E17" s="846"/>
      <c r="F17" s="846"/>
      <c r="G17" s="846"/>
      <c r="H17" s="846"/>
      <c r="I17" s="846"/>
      <c r="J17" s="846"/>
      <c r="K17" s="847"/>
    </row>
    <row r="18" spans="1:11" ht="19.5" customHeight="1">
      <c r="A18" s="630" t="s">
        <v>234</v>
      </c>
      <c r="B18" s="631"/>
      <c r="C18" s="836" t="s">
        <v>79</v>
      </c>
      <c r="D18" s="837"/>
      <c r="E18" s="838"/>
      <c r="F18" s="630" t="s">
        <v>80</v>
      </c>
      <c r="G18" s="656"/>
      <c r="H18" s="656"/>
      <c r="I18" s="656"/>
      <c r="J18" s="839" t="s">
        <v>235</v>
      </c>
      <c r="K18" s="840"/>
    </row>
    <row r="19" spans="1:11" ht="25.5" customHeight="1">
      <c r="A19" s="537" t="s">
        <v>238</v>
      </c>
      <c r="B19" s="536" t="s">
        <v>239</v>
      </c>
      <c r="C19" s="314" t="s">
        <v>23</v>
      </c>
      <c r="D19" s="525" t="s">
        <v>24</v>
      </c>
      <c r="E19" s="526" t="s">
        <v>236</v>
      </c>
      <c r="F19" s="314" t="s">
        <v>82</v>
      </c>
      <c r="G19" s="543" t="s">
        <v>243</v>
      </c>
      <c r="H19" s="525" t="s">
        <v>24</v>
      </c>
      <c r="I19" s="542" t="s">
        <v>236</v>
      </c>
      <c r="J19" s="314" t="s">
        <v>83</v>
      </c>
      <c r="K19" s="527" t="s">
        <v>236</v>
      </c>
    </row>
    <row r="20" spans="1:11" ht="20.25" customHeight="1">
      <c r="A20" s="830" t="s">
        <v>248</v>
      </c>
      <c r="B20" s="538" t="s">
        <v>240</v>
      </c>
      <c r="C20" s="185">
        <v>10.646000000000001</v>
      </c>
      <c r="D20" s="100">
        <f>C20/$C$15*100</f>
        <v>10.591348641012377</v>
      </c>
      <c r="E20" s="521">
        <v>21.479716321679099</v>
      </c>
      <c r="F20" s="528">
        <v>6.43</v>
      </c>
      <c r="G20" s="528">
        <v>0</v>
      </c>
      <c r="H20" s="100">
        <f>F20/$F$15*100</f>
        <v>5.3243550740358608E-2</v>
      </c>
      <c r="I20" s="545">
        <v>34.5496116285467</v>
      </c>
      <c r="J20" s="185">
        <v>0.60399999999999998</v>
      </c>
      <c r="K20" s="522">
        <v>27.999716241924901</v>
      </c>
    </row>
    <row r="21" spans="1:11" ht="18" customHeight="1">
      <c r="A21" s="831"/>
      <c r="B21" s="135" t="s">
        <v>241</v>
      </c>
      <c r="C21" s="190">
        <v>6.2080000000000002</v>
      </c>
      <c r="D21" s="101">
        <f t="shared" ref="D21:D29" si="2">C21/$C$15*100</f>
        <v>6.1761311631978986</v>
      </c>
      <c r="E21" s="313">
        <v>26.2219136530992</v>
      </c>
      <c r="F21" s="529">
        <v>432.63099999999997</v>
      </c>
      <c r="G21" s="529">
        <v>15.91</v>
      </c>
      <c r="H21" s="101">
        <f t="shared" ref="H21:H29" si="3">F21/$F$15*100</f>
        <v>3.5823966719054563</v>
      </c>
      <c r="I21" s="546">
        <v>27.127549771092301</v>
      </c>
      <c r="J21" s="190">
        <v>69.683999999999997</v>
      </c>
      <c r="K21" s="523">
        <v>9.5746959885746801</v>
      </c>
    </row>
    <row r="22" spans="1:11" ht="18" customHeight="1">
      <c r="A22" s="832"/>
      <c r="B22" s="539" t="s">
        <v>242</v>
      </c>
      <c r="C22" s="540">
        <v>3.238</v>
      </c>
      <c r="D22" s="102">
        <f t="shared" si="2"/>
        <v>3.2213776911138527</v>
      </c>
      <c r="E22" s="544">
        <v>29.630596730598999</v>
      </c>
      <c r="F22" s="541">
        <v>247.78100000000001</v>
      </c>
      <c r="G22" s="541">
        <v>177.554</v>
      </c>
      <c r="H22" s="102">
        <f t="shared" si="3"/>
        <v>2.0517480942452253</v>
      </c>
      <c r="I22" s="547">
        <v>33.877111459088702</v>
      </c>
      <c r="J22" s="540">
        <v>76.528999999999996</v>
      </c>
      <c r="K22" s="524">
        <v>22.879763396117301</v>
      </c>
    </row>
    <row r="23" spans="1:11" ht="18" customHeight="1">
      <c r="A23" s="548"/>
      <c r="B23" s="549" t="s">
        <v>174</v>
      </c>
      <c r="C23" s="550">
        <v>20.093</v>
      </c>
      <c r="D23" s="551">
        <f t="shared" si="2"/>
        <v>19.989852361813043</v>
      </c>
      <c r="E23" s="552">
        <v>15.4767755893805</v>
      </c>
      <c r="F23" s="553">
        <v>686.84299999999996</v>
      </c>
      <c r="G23" s="553">
        <v>193.464</v>
      </c>
      <c r="H23" s="551">
        <f t="shared" si="3"/>
        <v>5.6873965973810465</v>
      </c>
      <c r="I23" s="554">
        <v>21.184648194486702</v>
      </c>
      <c r="J23" s="550">
        <v>34.183999999999997</v>
      </c>
      <c r="K23" s="555">
        <v>16.881853233327099</v>
      </c>
    </row>
    <row r="24" spans="1:11" ht="18" customHeight="1">
      <c r="A24" s="833" t="s">
        <v>249</v>
      </c>
      <c r="B24" s="538" t="s">
        <v>245</v>
      </c>
      <c r="C24" s="185">
        <v>11.54</v>
      </c>
      <c r="D24" s="100">
        <f t="shared" si="2"/>
        <v>11.480759282104341</v>
      </c>
      <c r="E24" s="521">
        <v>18.824685295978401</v>
      </c>
      <c r="F24" s="528">
        <v>3847.1959999999999</v>
      </c>
      <c r="G24" s="528">
        <v>179.37899999999999</v>
      </c>
      <c r="H24" s="100">
        <f t="shared" si="3"/>
        <v>31.85666803018735</v>
      </c>
      <c r="I24" s="545">
        <v>19.177181024869899</v>
      </c>
      <c r="J24" s="185">
        <v>333.38499999999999</v>
      </c>
      <c r="K24" s="522">
        <v>7.5918775337502202</v>
      </c>
    </row>
    <row r="25" spans="1:11" ht="18" customHeight="1">
      <c r="A25" s="832"/>
      <c r="B25" s="135" t="s">
        <v>246</v>
      </c>
      <c r="C25" s="190">
        <v>0</v>
      </c>
      <c r="D25" s="101">
        <f t="shared" si="2"/>
        <v>0</v>
      </c>
      <c r="E25" s="313"/>
      <c r="F25" s="529">
        <v>0</v>
      </c>
      <c r="G25" s="529">
        <v>0</v>
      </c>
      <c r="H25" s="101">
        <f t="shared" si="3"/>
        <v>0</v>
      </c>
      <c r="I25" s="546"/>
      <c r="J25" s="185"/>
      <c r="K25" s="523"/>
    </row>
    <row r="26" spans="1:11" ht="18" customHeight="1">
      <c r="A26" s="548"/>
      <c r="B26" s="549" t="s">
        <v>174</v>
      </c>
      <c r="C26" s="550">
        <v>11.54</v>
      </c>
      <c r="D26" s="551">
        <f t="shared" si="2"/>
        <v>11.480759282104341</v>
      </c>
      <c r="E26" s="552">
        <v>18.824685295978401</v>
      </c>
      <c r="F26" s="553">
        <v>3847.1959999999999</v>
      </c>
      <c r="G26" s="553">
        <v>179.37899999999999</v>
      </c>
      <c r="H26" s="551">
        <f t="shared" si="3"/>
        <v>31.85666803018735</v>
      </c>
      <c r="I26" s="554">
        <v>19.177181024869899</v>
      </c>
      <c r="J26" s="550">
        <v>333.38499999999999</v>
      </c>
      <c r="K26" s="555">
        <v>7.5918775337502202</v>
      </c>
    </row>
    <row r="27" spans="1:11" ht="18" customHeight="1">
      <c r="A27" s="833" t="s">
        <v>237</v>
      </c>
      <c r="B27" s="135" t="s">
        <v>247</v>
      </c>
      <c r="C27" s="190">
        <v>0</v>
      </c>
      <c r="D27" s="101">
        <f t="shared" si="2"/>
        <v>0</v>
      </c>
      <c r="E27" s="313"/>
      <c r="F27" s="529">
        <v>0</v>
      </c>
      <c r="G27" s="529">
        <v>0</v>
      </c>
      <c r="H27" s="101">
        <f t="shared" si="3"/>
        <v>0</v>
      </c>
      <c r="I27" s="546"/>
      <c r="J27" s="190"/>
      <c r="K27" s="523"/>
    </row>
    <row r="28" spans="1:11" ht="18" customHeight="1">
      <c r="A28" s="832"/>
      <c r="B28" s="135" t="s">
        <v>237</v>
      </c>
      <c r="C28" s="190">
        <v>3.2320000000000002</v>
      </c>
      <c r="D28" s="101">
        <f t="shared" si="2"/>
        <v>3.2154084921803494</v>
      </c>
      <c r="E28" s="313">
        <v>36.068654550754502</v>
      </c>
      <c r="F28" s="529">
        <v>73.745999999999995</v>
      </c>
      <c r="G28" s="529">
        <v>0.31900000000000001</v>
      </c>
      <c r="H28" s="101">
        <f t="shared" si="3"/>
        <v>0.61065301600287492</v>
      </c>
      <c r="I28" s="546">
        <v>49.579593510194798</v>
      </c>
      <c r="J28" s="190">
        <v>22.818999999999999</v>
      </c>
      <c r="K28" s="523">
        <v>29.6888533983707</v>
      </c>
    </row>
    <row r="29" spans="1:11" ht="18" customHeight="1">
      <c r="A29" s="548"/>
      <c r="B29" s="549" t="s">
        <v>174</v>
      </c>
      <c r="C29" s="550">
        <v>3.2320000000000002</v>
      </c>
      <c r="D29" s="551">
        <f t="shared" si="2"/>
        <v>3.2154084921803494</v>
      </c>
      <c r="E29" s="552">
        <v>36.068654550754502</v>
      </c>
      <c r="F29" s="553">
        <v>73.745999999999995</v>
      </c>
      <c r="G29" s="553">
        <v>0.31900000000000001</v>
      </c>
      <c r="H29" s="551">
        <f t="shared" si="3"/>
        <v>0.61065301600287492</v>
      </c>
      <c r="I29" s="554">
        <v>49.579593510194798</v>
      </c>
      <c r="J29" s="550">
        <v>22.818999999999999</v>
      </c>
      <c r="K29" s="555">
        <v>29.6888533983707</v>
      </c>
    </row>
    <row r="30" spans="1:11" ht="20.25" customHeight="1">
      <c r="A30" s="834" t="s">
        <v>244</v>
      </c>
      <c r="B30" s="835"/>
      <c r="C30" s="558">
        <v>34.863999999999997</v>
      </c>
      <c r="D30" s="104">
        <f>SUM(D29,D26,D23)</f>
        <v>34.686020136097731</v>
      </c>
      <c r="E30" s="173">
        <v>11.2967023265265</v>
      </c>
      <c r="F30" s="530">
        <v>4607.7839999999997</v>
      </c>
      <c r="G30" s="530">
        <v>373.16199999999998</v>
      </c>
      <c r="H30" s="104">
        <f>SUM(H29,H26,H23)</f>
        <v>38.154717643571274</v>
      </c>
      <c r="I30" s="556">
        <v>16.4710642485751</v>
      </c>
      <c r="J30" s="558">
        <v>132.16399999999999</v>
      </c>
      <c r="K30" s="557">
        <v>13.207485109417</v>
      </c>
    </row>
    <row r="31" spans="1:11" ht="9" customHeight="1">
      <c r="A31" s="534"/>
      <c r="B31" s="534"/>
      <c r="C31" s="73"/>
      <c r="D31" s="531"/>
      <c r="E31" s="532"/>
      <c r="F31" s="535"/>
      <c r="G31" s="535"/>
      <c r="H31" s="531"/>
      <c r="I31" s="532"/>
      <c r="J31" s="533"/>
    </row>
    <row r="32" spans="1:11" ht="22.5" customHeight="1">
      <c r="A32" s="841" t="s">
        <v>92</v>
      </c>
      <c r="B32" s="842"/>
      <c r="C32" s="842"/>
      <c r="D32" s="842"/>
      <c r="E32" s="842"/>
      <c r="F32" s="842"/>
      <c r="G32" s="842"/>
      <c r="H32" s="842"/>
      <c r="I32" s="842"/>
      <c r="J32" s="842"/>
      <c r="K32" s="843"/>
    </row>
    <row r="33" spans="1:11" ht="20.25" customHeight="1">
      <c r="A33" s="630" t="s">
        <v>234</v>
      </c>
      <c r="B33" s="631"/>
      <c r="C33" s="836" t="s">
        <v>79</v>
      </c>
      <c r="D33" s="837"/>
      <c r="E33" s="838"/>
      <c r="F33" s="630" t="s">
        <v>80</v>
      </c>
      <c r="G33" s="656"/>
      <c r="H33" s="656"/>
      <c r="I33" s="656"/>
      <c r="J33" s="839" t="s">
        <v>235</v>
      </c>
      <c r="K33" s="840"/>
    </row>
    <row r="34" spans="1:11" ht="37.5" customHeight="1">
      <c r="A34" s="537" t="s">
        <v>238</v>
      </c>
      <c r="B34" s="536" t="s">
        <v>239</v>
      </c>
      <c r="C34" s="314" t="s">
        <v>23</v>
      </c>
      <c r="D34" s="525" t="s">
        <v>24</v>
      </c>
      <c r="E34" s="526" t="s">
        <v>236</v>
      </c>
      <c r="F34" s="314" t="s">
        <v>82</v>
      </c>
      <c r="G34" s="543" t="s">
        <v>243</v>
      </c>
      <c r="H34" s="525" t="s">
        <v>24</v>
      </c>
      <c r="I34" s="542" t="s">
        <v>236</v>
      </c>
      <c r="J34" s="314" t="s">
        <v>83</v>
      </c>
      <c r="K34" s="527" t="s">
        <v>236</v>
      </c>
    </row>
    <row r="35" spans="1:11" ht="20.25" customHeight="1">
      <c r="A35" s="830" t="s">
        <v>248</v>
      </c>
      <c r="B35" s="538" t="s">
        <v>240</v>
      </c>
      <c r="C35" s="185">
        <v>9.92</v>
      </c>
      <c r="D35" s="100">
        <f>C35/$C$15*100</f>
        <v>9.8690755700584969</v>
      </c>
      <c r="E35" s="521">
        <v>21.0061013741837</v>
      </c>
      <c r="F35" s="528">
        <v>19.904</v>
      </c>
      <c r="G35" s="528">
        <v>0.108</v>
      </c>
      <c r="H35" s="100">
        <f>F35/$F$15*100</f>
        <v>0.16481487308492968</v>
      </c>
      <c r="I35" s="545">
        <v>37.327961107193197</v>
      </c>
      <c r="J35" s="185">
        <v>2.0070000000000001</v>
      </c>
      <c r="K35" s="522">
        <v>33.506146105837303</v>
      </c>
    </row>
    <row r="36" spans="1:11" ht="18" customHeight="1">
      <c r="A36" s="831"/>
      <c r="B36" s="135" t="s">
        <v>241</v>
      </c>
      <c r="C36" s="190">
        <v>12.73</v>
      </c>
      <c r="D36" s="101">
        <f t="shared" ref="D36:D44" si="4">C36/$C$15*100</f>
        <v>12.664650403915795</v>
      </c>
      <c r="E36" s="313">
        <v>14.936727224136201</v>
      </c>
      <c r="F36" s="529">
        <v>944.56200000000001</v>
      </c>
      <c r="G36" s="529">
        <v>15.294</v>
      </c>
      <c r="H36" s="101">
        <f t="shared" ref="H36:H44" si="5">F36/$F$15*100</f>
        <v>7.8214362013086483</v>
      </c>
      <c r="I36" s="546">
        <v>18.158468698565201</v>
      </c>
      <c r="J36" s="190">
        <v>74.197999999999993</v>
      </c>
      <c r="K36" s="523">
        <v>11.137556562385001</v>
      </c>
    </row>
    <row r="37" spans="1:11" ht="18" customHeight="1">
      <c r="A37" s="832"/>
      <c r="B37" s="539" t="s">
        <v>242</v>
      </c>
      <c r="C37" s="540">
        <v>12.698</v>
      </c>
      <c r="D37" s="102">
        <f t="shared" si="4"/>
        <v>12.632814676270442</v>
      </c>
      <c r="E37" s="544">
        <v>15.934028260661499</v>
      </c>
      <c r="F37" s="541">
        <v>494.41899999999998</v>
      </c>
      <c r="G37" s="541">
        <v>221.303</v>
      </c>
      <c r="H37" s="102">
        <f t="shared" si="5"/>
        <v>4.0940315884132756</v>
      </c>
      <c r="I37" s="547">
        <v>27.812430634932699</v>
      </c>
      <c r="J37" s="540">
        <v>38.935000000000002</v>
      </c>
      <c r="K37" s="524">
        <v>22.9628636696809</v>
      </c>
    </row>
    <row r="38" spans="1:11" ht="18" customHeight="1">
      <c r="A38" s="548"/>
      <c r="B38" s="549" t="s">
        <v>174</v>
      </c>
      <c r="C38" s="550">
        <v>35.347999999999999</v>
      </c>
      <c r="D38" s="551">
        <f t="shared" si="4"/>
        <v>35.166540650244734</v>
      </c>
      <c r="E38" s="552">
        <v>10.2105479690614</v>
      </c>
      <c r="F38" s="553">
        <v>1458.886</v>
      </c>
      <c r="G38" s="553">
        <v>236.70500000000001</v>
      </c>
      <c r="H38" s="551">
        <f t="shared" si="5"/>
        <v>12.080290943296861</v>
      </c>
      <c r="I38" s="554">
        <v>15.035159192513101</v>
      </c>
      <c r="J38" s="550">
        <v>41.271999999999998</v>
      </c>
      <c r="K38" s="555">
        <v>12.7258041114201</v>
      </c>
    </row>
    <row r="39" spans="1:11" ht="18" customHeight="1">
      <c r="A39" s="833" t="s">
        <v>249</v>
      </c>
      <c r="B39" s="538" t="s">
        <v>245</v>
      </c>
      <c r="C39" s="185">
        <v>21.105</v>
      </c>
      <c r="D39" s="100">
        <f t="shared" si="4"/>
        <v>20.996657248597238</v>
      </c>
      <c r="E39" s="521">
        <v>14.3181619590582</v>
      </c>
      <c r="F39" s="528">
        <v>5429.741</v>
      </c>
      <c r="G39" s="528">
        <v>268.76499999999999</v>
      </c>
      <c r="H39" s="100">
        <f t="shared" si="5"/>
        <v>44.960916087170375</v>
      </c>
      <c r="I39" s="545">
        <v>15.430144294726301</v>
      </c>
      <c r="J39" s="185">
        <v>257.267</v>
      </c>
      <c r="K39" s="522">
        <v>6.4928400832049498</v>
      </c>
    </row>
    <row r="40" spans="1:11" ht="18" customHeight="1">
      <c r="A40" s="832"/>
      <c r="B40" s="135" t="s">
        <v>246</v>
      </c>
      <c r="C40" s="190">
        <v>1.885</v>
      </c>
      <c r="D40" s="101">
        <f t="shared" si="4"/>
        <v>1.875323331608898</v>
      </c>
      <c r="E40" s="313">
        <v>45.627324120300599</v>
      </c>
      <c r="F40" s="529">
        <v>326.541</v>
      </c>
      <c r="G40" s="529">
        <v>54.741</v>
      </c>
      <c r="H40" s="101">
        <f t="shared" si="5"/>
        <v>2.7039194871395709</v>
      </c>
      <c r="I40" s="546">
        <v>54.338300964788502</v>
      </c>
      <c r="J40" s="190">
        <v>173.202</v>
      </c>
      <c r="K40" s="523">
        <v>30.094534048102702</v>
      </c>
    </row>
    <row r="41" spans="1:11" ht="18" customHeight="1">
      <c r="A41" s="548"/>
      <c r="B41" s="549" t="s">
        <v>174</v>
      </c>
      <c r="C41" s="550">
        <v>22.991</v>
      </c>
      <c r="D41" s="551">
        <f t="shared" si="4"/>
        <v>22.872975446695051</v>
      </c>
      <c r="E41" s="552">
        <v>14.745432010881901</v>
      </c>
      <c r="F41" s="553">
        <v>5756.2820000000002</v>
      </c>
      <c r="G41" s="553">
        <v>323.50599999999997</v>
      </c>
      <c r="H41" s="551">
        <f t="shared" si="5"/>
        <v>47.664835574309947</v>
      </c>
      <c r="I41" s="554">
        <v>15.477024794520201</v>
      </c>
      <c r="J41" s="550">
        <v>250.37299999999999</v>
      </c>
      <c r="K41" s="555">
        <v>6.7690834730840397</v>
      </c>
    </row>
    <row r="42" spans="1:11" ht="18" customHeight="1">
      <c r="A42" s="833" t="s">
        <v>237</v>
      </c>
      <c r="B42" s="135" t="s">
        <v>247</v>
      </c>
      <c r="C42" s="190">
        <v>1.45</v>
      </c>
      <c r="D42" s="101">
        <f t="shared" si="4"/>
        <v>1.4425564089299217</v>
      </c>
      <c r="E42" s="313">
        <v>40.6229839396971</v>
      </c>
      <c r="F42" s="529">
        <v>99.23</v>
      </c>
      <c r="G42" s="529">
        <v>2.0499999999999998</v>
      </c>
      <c r="H42" s="101">
        <f t="shared" si="5"/>
        <v>0.82167302332282821</v>
      </c>
      <c r="I42" s="546">
        <v>62.060669535176302</v>
      </c>
      <c r="J42" s="190">
        <v>68.456999999999994</v>
      </c>
      <c r="K42" s="523">
        <v>44.707322512338699</v>
      </c>
    </row>
    <row r="43" spans="1:11" ht="18" customHeight="1">
      <c r="A43" s="832"/>
      <c r="B43" s="135" t="s">
        <v>237</v>
      </c>
      <c r="C43" s="190">
        <v>5.8630000000000004</v>
      </c>
      <c r="D43" s="101">
        <f t="shared" si="4"/>
        <v>5.8329022245214688</v>
      </c>
      <c r="E43" s="313">
        <v>20.969115800192402</v>
      </c>
      <c r="F43" s="529">
        <v>154.398</v>
      </c>
      <c r="G43" s="529">
        <v>5.4370000000000003</v>
      </c>
      <c r="H43" s="101">
        <f t="shared" si="5"/>
        <v>1.2784910959890963</v>
      </c>
      <c r="I43" s="546">
        <v>41.445272245656398</v>
      </c>
      <c r="J43" s="190">
        <v>26.335000000000001</v>
      </c>
      <c r="K43" s="523">
        <v>36.664873434647099</v>
      </c>
    </row>
    <row r="44" spans="1:11" ht="18" customHeight="1">
      <c r="A44" s="548"/>
      <c r="B44" s="549" t="s">
        <v>174</v>
      </c>
      <c r="C44" s="550">
        <v>7.3120000000000003</v>
      </c>
      <c r="D44" s="551">
        <f t="shared" si="4"/>
        <v>7.274463766962473</v>
      </c>
      <c r="E44" s="552">
        <v>18.4567680196098</v>
      </c>
      <c r="F44" s="553">
        <v>253.62799999999999</v>
      </c>
      <c r="G44" s="553">
        <v>7.4870000000000001</v>
      </c>
      <c r="H44" s="551">
        <f t="shared" si="5"/>
        <v>2.1001641193119243</v>
      </c>
      <c r="I44" s="554">
        <v>35.269335531838699</v>
      </c>
      <c r="J44" s="550">
        <v>34.685000000000002</v>
      </c>
      <c r="K44" s="555">
        <v>29.8864907002405</v>
      </c>
    </row>
    <row r="45" spans="1:11" ht="27" customHeight="1">
      <c r="A45" s="834" t="s">
        <v>244</v>
      </c>
      <c r="B45" s="835"/>
      <c r="C45" s="558">
        <v>65.652000000000001</v>
      </c>
      <c r="D45" s="104">
        <f>SUM(D44,D41,D38)</f>
        <v>65.313979863902262</v>
      </c>
      <c r="E45" s="173">
        <v>8.1916324131327904</v>
      </c>
      <c r="F45" s="530">
        <v>7468.7960000000003</v>
      </c>
      <c r="G45" s="530">
        <v>567.69799999999998</v>
      </c>
      <c r="H45" s="104">
        <f>SUM(H44,H41,H38)</f>
        <v>61.845290636918733</v>
      </c>
      <c r="I45" s="556">
        <v>12.7841213143153</v>
      </c>
      <c r="J45" s="558">
        <v>113.764</v>
      </c>
      <c r="K45" s="557">
        <v>8.8732238640385308</v>
      </c>
    </row>
    <row r="46" spans="1:11" ht="15.75" customHeight="1">
      <c r="A46" s="758"/>
      <c r="B46" s="758"/>
      <c r="C46" s="758"/>
      <c r="D46" s="758"/>
      <c r="E46" s="758"/>
      <c r="F46" s="758"/>
      <c r="G46" s="758"/>
      <c r="H46" s="758"/>
      <c r="I46" s="758"/>
      <c r="J46" s="758"/>
      <c r="K46" s="758"/>
    </row>
    <row r="47" spans="1:11" ht="15" customHeight="1">
      <c r="A47" s="828"/>
      <c r="B47" s="828"/>
      <c r="C47" s="828"/>
      <c r="D47" s="828"/>
      <c r="E47" s="828"/>
      <c r="F47" s="828"/>
      <c r="G47" s="828"/>
      <c r="H47" s="828"/>
      <c r="I47" s="828"/>
      <c r="J47" s="828"/>
      <c r="K47" s="828"/>
    </row>
    <row r="48" spans="1:11">
      <c r="B48" s="607"/>
      <c r="C48" s="607"/>
      <c r="D48" s="607" t="s">
        <v>51</v>
      </c>
      <c r="E48" s="607" t="s">
        <v>90</v>
      </c>
      <c r="F48" s="608" t="s">
        <v>427</v>
      </c>
      <c r="G48" s="608"/>
    </row>
    <row r="49" spans="2:7">
      <c r="B49" s="607" t="s">
        <v>245</v>
      </c>
      <c r="C49" s="609">
        <f>C9</f>
        <v>32.645000000000003</v>
      </c>
      <c r="D49" s="609">
        <f>C24</f>
        <v>11.54</v>
      </c>
      <c r="E49" s="609">
        <f>C39</f>
        <v>21.105</v>
      </c>
      <c r="F49" s="610">
        <f>SUM(D49:E49)</f>
        <v>32.644999999999996</v>
      </c>
      <c r="G49" s="608"/>
    </row>
    <row r="50" spans="2:7">
      <c r="B50" s="607" t="s">
        <v>241</v>
      </c>
      <c r="C50" s="609">
        <f>C6</f>
        <v>18.939</v>
      </c>
      <c r="D50" s="609">
        <f>C21</f>
        <v>6.2080000000000002</v>
      </c>
      <c r="E50" s="609">
        <f>C36</f>
        <v>12.73</v>
      </c>
      <c r="F50" s="610">
        <f t="shared" ref="F50:F55" si="6">SUM(D50:E50)</f>
        <v>18.938000000000002</v>
      </c>
      <c r="G50" s="608"/>
    </row>
    <row r="51" spans="2:7">
      <c r="B51" s="607" t="s">
        <v>240</v>
      </c>
      <c r="C51" s="609">
        <f>C5</f>
        <v>20.565999999999999</v>
      </c>
      <c r="D51" s="609">
        <f>C20</f>
        <v>10.646000000000001</v>
      </c>
      <c r="E51" s="609">
        <f>C35</f>
        <v>9.92</v>
      </c>
      <c r="F51" s="610">
        <f t="shared" si="6"/>
        <v>20.566000000000003</v>
      </c>
      <c r="G51" s="608"/>
    </row>
    <row r="52" spans="2:7">
      <c r="B52" s="607" t="s">
        <v>242</v>
      </c>
      <c r="C52" s="609">
        <f>C7</f>
        <v>15.936</v>
      </c>
      <c r="D52" s="609">
        <f>C22</f>
        <v>3.238</v>
      </c>
      <c r="E52" s="609">
        <f>C37</f>
        <v>12.698</v>
      </c>
      <c r="F52" s="610">
        <f t="shared" si="6"/>
        <v>15.936</v>
      </c>
      <c r="G52" s="608"/>
    </row>
    <row r="53" spans="2:7">
      <c r="B53" s="607" t="s">
        <v>237</v>
      </c>
      <c r="C53" s="609">
        <f>C13</f>
        <v>9.0950000000000006</v>
      </c>
      <c r="D53" s="609">
        <f>C28</f>
        <v>3.2320000000000002</v>
      </c>
      <c r="E53" s="609">
        <f>C43</f>
        <v>5.8630000000000004</v>
      </c>
      <c r="F53" s="610">
        <f t="shared" si="6"/>
        <v>9.0950000000000006</v>
      </c>
      <c r="G53" s="608"/>
    </row>
    <row r="54" spans="2:7">
      <c r="B54" s="607" t="s">
        <v>246</v>
      </c>
      <c r="C54" s="609">
        <f>C10</f>
        <v>1.885</v>
      </c>
      <c r="D54" s="609">
        <f>C25</f>
        <v>0</v>
      </c>
      <c r="E54" s="609">
        <f>C40</f>
        <v>1.885</v>
      </c>
      <c r="F54" s="610">
        <f t="shared" si="6"/>
        <v>1.885</v>
      </c>
      <c r="G54" s="608"/>
    </row>
    <row r="55" spans="2:7">
      <c r="B55" s="607" t="s">
        <v>247</v>
      </c>
      <c r="C55" s="609">
        <f>C12</f>
        <v>1.45</v>
      </c>
      <c r="D55" s="609">
        <f>C27</f>
        <v>0</v>
      </c>
      <c r="E55" s="609">
        <f>C42</f>
        <v>1.45</v>
      </c>
      <c r="F55" s="610">
        <f t="shared" si="6"/>
        <v>1.45</v>
      </c>
      <c r="G55" s="608"/>
    </row>
    <row r="56" spans="2:7">
      <c r="B56" s="608"/>
      <c r="C56" s="608"/>
      <c r="D56" s="608"/>
      <c r="E56" s="608"/>
      <c r="F56" s="608"/>
      <c r="G56" s="608"/>
    </row>
    <row r="57" spans="2:7">
      <c r="B57" s="608"/>
      <c r="C57" s="608"/>
      <c r="D57" s="608"/>
      <c r="E57" s="608"/>
      <c r="F57" s="608"/>
      <c r="G57" s="608"/>
    </row>
  </sheetData>
  <mergeCells count="29">
    <mergeCell ref="A1:K1"/>
    <mergeCell ref="C3:E3"/>
    <mergeCell ref="J3:K3"/>
    <mergeCell ref="A17:K17"/>
    <mergeCell ref="A3:B3"/>
    <mergeCell ref="A5:A7"/>
    <mergeCell ref="F3:I3"/>
    <mergeCell ref="A9:A10"/>
    <mergeCell ref="A32:K32"/>
    <mergeCell ref="A12:A13"/>
    <mergeCell ref="A15:B15"/>
    <mergeCell ref="A18:B18"/>
    <mergeCell ref="A20:A22"/>
    <mergeCell ref="A24:A25"/>
    <mergeCell ref="A30:B30"/>
    <mergeCell ref="A27:A28"/>
    <mergeCell ref="C18:E18"/>
    <mergeCell ref="F18:I18"/>
    <mergeCell ref="J18:K18"/>
    <mergeCell ref="A46:K46"/>
    <mergeCell ref="A47:K47"/>
    <mergeCell ref="A33:B33"/>
    <mergeCell ref="A35:A37"/>
    <mergeCell ref="A39:A40"/>
    <mergeCell ref="A42:A43"/>
    <mergeCell ref="A45:B45"/>
    <mergeCell ref="C33:E33"/>
    <mergeCell ref="F33:I33"/>
    <mergeCell ref="J33:K33"/>
  </mergeCells>
  <printOptions horizontalCentered="1"/>
  <pageMargins left="0.78740157480314965" right="0.78740157480314965" top="0.98425196850393704" bottom="1.1811023622047245" header="0.51181102362204722" footer="0.51181102362204722"/>
  <pageSetup paperSize="9" scale="74" orientation="landscape" r:id="rId1"/>
  <headerFooter>
    <oddHeader>&amp;L&amp;G</oddHeader>
    <oddFooter>&amp;L&amp;D</oddFooter>
  </headerFooter>
  <rowBreaks count="1" manualBreakCount="1">
    <brk id="16" max="16383" man="1"/>
  </rowBreaks>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79998168889431442"/>
  </sheetPr>
  <dimension ref="A1:K56"/>
  <sheetViews>
    <sheetView zoomScaleNormal="100" workbookViewId="0">
      <selection sqref="A1:G1"/>
    </sheetView>
  </sheetViews>
  <sheetFormatPr defaultColWidth="11.42578125" defaultRowHeight="12.75"/>
  <cols>
    <col min="1" max="1" width="14" customWidth="1"/>
    <col min="2" max="2" width="20.140625" customWidth="1"/>
    <col min="3" max="3" width="8.7109375" customWidth="1"/>
    <col min="4" max="4" width="6.7109375" customWidth="1"/>
    <col min="5" max="5" width="8.7109375" customWidth="1"/>
    <col min="6" max="6" width="10.42578125" customWidth="1"/>
    <col min="7" max="7" width="9.7109375" customWidth="1"/>
    <col min="8" max="8" width="6.7109375" customWidth="1"/>
    <col min="9" max="9" width="8.7109375" customWidth="1"/>
    <col min="10" max="10" width="10.42578125" customWidth="1"/>
    <col min="11" max="11" width="8.7109375" customWidth="1"/>
    <col min="12" max="12" width="7.85546875" customWidth="1"/>
  </cols>
  <sheetData>
    <row r="1" spans="1:11" ht="18.75" customHeight="1">
      <c r="A1" s="844" t="s">
        <v>409</v>
      </c>
      <c r="B1" s="844"/>
      <c r="C1" s="627"/>
      <c r="D1" s="627"/>
      <c r="E1" s="627"/>
      <c r="F1" s="627"/>
      <c r="G1" s="627"/>
      <c r="H1" s="627"/>
      <c r="I1" s="627"/>
      <c r="J1" s="627"/>
      <c r="K1" s="627"/>
    </row>
    <row r="2" spans="1:11" ht="9.75" customHeight="1">
      <c r="A2" s="88"/>
      <c r="B2" s="88"/>
      <c r="C2" s="88"/>
      <c r="D2" s="88"/>
      <c r="E2" s="88"/>
      <c r="F2" s="88"/>
      <c r="G2" s="88"/>
      <c r="H2" s="88"/>
      <c r="I2" s="88"/>
      <c r="J2" s="88"/>
    </row>
    <row r="3" spans="1:11" ht="19.5" customHeight="1">
      <c r="A3" s="630" t="s">
        <v>234</v>
      </c>
      <c r="B3" s="631"/>
      <c r="C3" s="836" t="s">
        <v>79</v>
      </c>
      <c r="D3" s="837"/>
      <c r="E3" s="838"/>
      <c r="F3" s="630" t="s">
        <v>80</v>
      </c>
      <c r="G3" s="656"/>
      <c r="H3" s="656"/>
      <c r="I3" s="656"/>
      <c r="J3" s="839" t="s">
        <v>235</v>
      </c>
      <c r="K3" s="840"/>
    </row>
    <row r="4" spans="1:11" ht="25.5" customHeight="1">
      <c r="A4" s="537" t="s">
        <v>238</v>
      </c>
      <c r="B4" s="536" t="s">
        <v>239</v>
      </c>
      <c r="C4" s="314" t="s">
        <v>23</v>
      </c>
      <c r="D4" s="525" t="s">
        <v>24</v>
      </c>
      <c r="E4" s="526" t="s">
        <v>236</v>
      </c>
      <c r="F4" s="314" t="s">
        <v>82</v>
      </c>
      <c r="G4" s="543" t="s">
        <v>243</v>
      </c>
      <c r="H4" s="525" t="s">
        <v>24</v>
      </c>
      <c r="I4" s="542" t="s">
        <v>236</v>
      </c>
      <c r="J4" s="314" t="s">
        <v>83</v>
      </c>
      <c r="K4" s="527" t="s">
        <v>236</v>
      </c>
    </row>
    <row r="5" spans="1:11" ht="20.25" customHeight="1">
      <c r="A5" s="830" t="s">
        <v>248</v>
      </c>
      <c r="B5" s="538" t="s">
        <v>240</v>
      </c>
      <c r="C5" s="185">
        <v>16.338000000000001</v>
      </c>
      <c r="D5" s="100">
        <f>C5/$C$15*100</f>
        <v>17.202421689918403</v>
      </c>
      <c r="E5" s="521">
        <v>13.189324755670301</v>
      </c>
      <c r="F5" s="528">
        <v>21.745000000000001</v>
      </c>
      <c r="G5" s="528">
        <v>0.17599999999999999</v>
      </c>
      <c r="H5" s="100">
        <f>F5/$F$15*100</f>
        <v>0.19378927864492057</v>
      </c>
      <c r="I5" s="545">
        <v>25.697833280253398</v>
      </c>
      <c r="J5" s="185">
        <v>1.331</v>
      </c>
      <c r="K5" s="522">
        <v>23.292307311221101</v>
      </c>
    </row>
    <row r="6" spans="1:11" ht="18" customHeight="1">
      <c r="A6" s="831"/>
      <c r="B6" s="135" t="s">
        <v>241</v>
      </c>
      <c r="C6" s="190">
        <v>19.684999999999999</v>
      </c>
      <c r="D6" s="101">
        <f t="shared" ref="D6:D14" si="0">C6/$C$15*100</f>
        <v>20.726506975519872</v>
      </c>
      <c r="E6" s="313">
        <v>10.355205783842001</v>
      </c>
      <c r="F6" s="529">
        <v>1429.93</v>
      </c>
      <c r="G6" s="529">
        <v>33.045000000000002</v>
      </c>
      <c r="H6" s="101">
        <f t="shared" ref="H6:H14" si="1">F6/$F$15*100</f>
        <v>12.743394031397163</v>
      </c>
      <c r="I6" s="546">
        <v>11.664933200858499</v>
      </c>
      <c r="J6" s="190">
        <v>72.641999999999996</v>
      </c>
      <c r="K6" s="523">
        <v>6.7941182688990001</v>
      </c>
    </row>
    <row r="7" spans="1:11" ht="18" customHeight="1">
      <c r="A7" s="832"/>
      <c r="B7" s="539" t="s">
        <v>242</v>
      </c>
      <c r="C7" s="540">
        <v>15.859</v>
      </c>
      <c r="D7" s="102">
        <f t="shared" si="0"/>
        <v>16.698078441695184</v>
      </c>
      <c r="E7" s="544">
        <v>10.4180882830476</v>
      </c>
      <c r="F7" s="541">
        <v>642.44399999999996</v>
      </c>
      <c r="G7" s="541">
        <v>307.923</v>
      </c>
      <c r="H7" s="102">
        <f t="shared" si="1"/>
        <v>5.7253970719594083</v>
      </c>
      <c r="I7" s="547">
        <v>17.2096676288723</v>
      </c>
      <c r="J7" s="540">
        <v>40.51</v>
      </c>
      <c r="K7" s="524">
        <v>14.477706816416299</v>
      </c>
    </row>
    <row r="8" spans="1:11" ht="18" customHeight="1">
      <c r="A8" s="548"/>
      <c r="B8" s="549" t="s">
        <v>174</v>
      </c>
      <c r="C8" s="550">
        <v>51.881999999999998</v>
      </c>
      <c r="D8" s="551">
        <f t="shared" si="0"/>
        <v>54.627007107133451</v>
      </c>
      <c r="E8" s="552">
        <v>6.8336235288637601</v>
      </c>
      <c r="F8" s="553">
        <v>2094.12</v>
      </c>
      <c r="G8" s="553">
        <v>341.14400000000001</v>
      </c>
      <c r="H8" s="551">
        <f t="shared" si="1"/>
        <v>18.662589293902094</v>
      </c>
      <c r="I8" s="554">
        <v>9.6567102163605494</v>
      </c>
      <c r="J8" s="550">
        <v>40.363</v>
      </c>
      <c r="K8" s="555">
        <v>7.7350943769279796</v>
      </c>
    </row>
    <row r="9" spans="1:11" ht="18" customHeight="1">
      <c r="A9" s="833" t="s">
        <v>249</v>
      </c>
      <c r="B9" s="538" t="s">
        <v>245</v>
      </c>
      <c r="C9" s="185">
        <v>30.268999999999998</v>
      </c>
      <c r="D9" s="100">
        <f t="shared" si="0"/>
        <v>31.870492234798633</v>
      </c>
      <c r="E9" s="521">
        <v>8.4642957703521606</v>
      </c>
      <c r="F9" s="528">
        <v>8450.0679999999993</v>
      </c>
      <c r="G9" s="528">
        <v>380.20699999999999</v>
      </c>
      <c r="H9" s="100">
        <f t="shared" si="1"/>
        <v>75.306166117292548</v>
      </c>
      <c r="I9" s="545">
        <v>9.08296063933971</v>
      </c>
      <c r="J9" s="185">
        <v>279.16199999999998</v>
      </c>
      <c r="K9" s="522">
        <v>4.2026754968003601</v>
      </c>
    </row>
    <row r="10" spans="1:11" ht="18" customHeight="1">
      <c r="A10" s="832"/>
      <c r="B10" s="135" t="s">
        <v>246</v>
      </c>
      <c r="C10" s="190">
        <v>2.9289999999999998</v>
      </c>
      <c r="D10" s="101">
        <f t="shared" si="0"/>
        <v>3.0839694656488548</v>
      </c>
      <c r="E10" s="313">
        <v>26.507598896508</v>
      </c>
      <c r="F10" s="529">
        <v>427.32499999999999</v>
      </c>
      <c r="G10" s="529">
        <v>63.332999999999998</v>
      </c>
      <c r="H10" s="101">
        <f t="shared" si="1"/>
        <v>3.8082779258192998</v>
      </c>
      <c r="I10" s="546">
        <v>32.594207469471499</v>
      </c>
      <c r="J10" s="190">
        <v>145.87799999999999</v>
      </c>
      <c r="K10" s="523">
        <v>18.6043803155654</v>
      </c>
    </row>
    <row r="11" spans="1:11" ht="18" customHeight="1">
      <c r="A11" s="548"/>
      <c r="B11" s="549" t="s">
        <v>174</v>
      </c>
      <c r="C11" s="550">
        <v>33.198999999999998</v>
      </c>
      <c r="D11" s="551">
        <f t="shared" si="0"/>
        <v>34.955514609107659</v>
      </c>
      <c r="E11" s="552">
        <v>8.5342754226401194</v>
      </c>
      <c r="F11" s="553">
        <v>8877.393</v>
      </c>
      <c r="G11" s="553">
        <v>443.541</v>
      </c>
      <c r="H11" s="551">
        <f t="shared" si="1"/>
        <v>79.11444404311186</v>
      </c>
      <c r="I11" s="554">
        <v>8.9921051021896208</v>
      </c>
      <c r="J11" s="550">
        <v>267.40100000000001</v>
      </c>
      <c r="K11" s="555">
        <v>4.3238113149114801</v>
      </c>
    </row>
    <row r="12" spans="1:11" ht="18" customHeight="1">
      <c r="A12" s="833" t="s">
        <v>237</v>
      </c>
      <c r="B12" s="135" t="s">
        <v>247</v>
      </c>
      <c r="C12" s="190">
        <v>1.9510000000000001</v>
      </c>
      <c r="D12" s="101">
        <f t="shared" si="0"/>
        <v>2.0542247959989473</v>
      </c>
      <c r="E12" s="313">
        <v>29.608417122913799</v>
      </c>
      <c r="F12" s="529">
        <v>86.605999999999995</v>
      </c>
      <c r="G12" s="529">
        <v>1.236</v>
      </c>
      <c r="H12" s="101">
        <f t="shared" si="1"/>
        <v>0.77182406375359813</v>
      </c>
      <c r="I12" s="546">
        <v>46.523315207270798</v>
      </c>
      <c r="J12" s="190">
        <v>44.383000000000003</v>
      </c>
      <c r="K12" s="523">
        <v>37.024241194608202</v>
      </c>
    </row>
    <row r="13" spans="1:11" ht="18" customHeight="1">
      <c r="A13" s="832"/>
      <c r="B13" s="135" t="s">
        <v>237</v>
      </c>
      <c r="C13" s="190">
        <v>7.9429999999999996</v>
      </c>
      <c r="D13" s="101">
        <f t="shared" si="0"/>
        <v>8.3632534877599358</v>
      </c>
      <c r="E13" s="313">
        <v>15.1462517676001</v>
      </c>
      <c r="F13" s="529">
        <v>162.83199999999999</v>
      </c>
      <c r="G13" s="529">
        <v>3.706</v>
      </c>
      <c r="H13" s="101">
        <f t="shared" si="1"/>
        <v>1.4511425992324536</v>
      </c>
      <c r="I13" s="546">
        <v>28.482136291985899</v>
      </c>
      <c r="J13" s="190">
        <v>20.498999999999999</v>
      </c>
      <c r="K13" s="523">
        <v>23.869821901531601</v>
      </c>
    </row>
    <row r="14" spans="1:11" ht="18" customHeight="1">
      <c r="A14" s="548"/>
      <c r="B14" s="549" t="s">
        <v>174</v>
      </c>
      <c r="C14" s="550">
        <v>9.8949999999999996</v>
      </c>
      <c r="D14" s="551">
        <f t="shared" si="0"/>
        <v>10.418531192419058</v>
      </c>
      <c r="E14" s="552">
        <v>13.213841012792299</v>
      </c>
      <c r="F14" s="553">
        <v>249.43799999999999</v>
      </c>
      <c r="G14" s="553">
        <v>4.9420000000000002</v>
      </c>
      <c r="H14" s="551">
        <f t="shared" si="1"/>
        <v>2.2229666629860518</v>
      </c>
      <c r="I14" s="554">
        <v>24.738003208734298</v>
      </c>
      <c r="J14" s="550">
        <v>25.209</v>
      </c>
      <c r="K14" s="555">
        <v>20.8154930666024</v>
      </c>
    </row>
    <row r="15" spans="1:11" ht="20.25" customHeight="1">
      <c r="A15" s="834" t="s">
        <v>244</v>
      </c>
      <c r="B15" s="835"/>
      <c r="C15" s="558">
        <v>94.974999999999994</v>
      </c>
      <c r="D15" s="104">
        <f>SUM(D14,D11,D8)</f>
        <v>100.00105290866017</v>
      </c>
      <c r="E15" s="173">
        <v>5.1765385095568002</v>
      </c>
      <c r="F15" s="530">
        <v>11220.950999999999</v>
      </c>
      <c r="G15" s="530">
        <v>789.62599999999998</v>
      </c>
      <c r="H15" s="104">
        <f>SUM(H14,H11,H8)</f>
        <v>100</v>
      </c>
      <c r="I15" s="556">
        <v>7.4741644436131702</v>
      </c>
      <c r="J15" s="558">
        <v>118.146</v>
      </c>
      <c r="K15" s="557">
        <v>5.6705981323843897</v>
      </c>
    </row>
    <row r="16" spans="1:11" ht="261.75" customHeight="1">
      <c r="A16" s="534"/>
      <c r="B16" s="534"/>
      <c r="C16" s="73"/>
      <c r="D16" s="531"/>
      <c r="E16" s="532"/>
      <c r="F16" s="535"/>
      <c r="G16" s="535"/>
      <c r="H16" s="531"/>
      <c r="I16" s="532"/>
      <c r="J16" s="533"/>
    </row>
    <row r="17" spans="1:11" ht="19.5" customHeight="1">
      <c r="A17" s="845" t="s">
        <v>91</v>
      </c>
      <c r="B17" s="846"/>
      <c r="C17" s="846"/>
      <c r="D17" s="846"/>
      <c r="E17" s="846"/>
      <c r="F17" s="846"/>
      <c r="G17" s="846"/>
      <c r="H17" s="846"/>
      <c r="I17" s="846"/>
      <c r="J17" s="846"/>
      <c r="K17" s="847"/>
    </row>
    <row r="18" spans="1:11" ht="19.5" customHeight="1">
      <c r="A18" s="630" t="s">
        <v>234</v>
      </c>
      <c r="B18" s="631"/>
      <c r="C18" s="836" t="s">
        <v>79</v>
      </c>
      <c r="D18" s="837"/>
      <c r="E18" s="838"/>
      <c r="F18" s="630" t="s">
        <v>80</v>
      </c>
      <c r="G18" s="656"/>
      <c r="H18" s="656"/>
      <c r="I18" s="656"/>
      <c r="J18" s="839" t="s">
        <v>235</v>
      </c>
      <c r="K18" s="840"/>
    </row>
    <row r="19" spans="1:11" ht="25.5" customHeight="1">
      <c r="A19" s="537" t="s">
        <v>238</v>
      </c>
      <c r="B19" s="536" t="s">
        <v>239</v>
      </c>
      <c r="C19" s="314" t="s">
        <v>23</v>
      </c>
      <c r="D19" s="525" t="s">
        <v>24</v>
      </c>
      <c r="E19" s="526" t="s">
        <v>236</v>
      </c>
      <c r="F19" s="314" t="s">
        <v>82</v>
      </c>
      <c r="G19" s="543" t="s">
        <v>243</v>
      </c>
      <c r="H19" s="525" t="s">
        <v>24</v>
      </c>
      <c r="I19" s="542" t="s">
        <v>236</v>
      </c>
      <c r="J19" s="314" t="s">
        <v>83</v>
      </c>
      <c r="K19" s="527" t="s">
        <v>236</v>
      </c>
    </row>
    <row r="20" spans="1:11" ht="20.25" customHeight="1">
      <c r="A20" s="830" t="s">
        <v>248</v>
      </c>
      <c r="B20" s="538" t="s">
        <v>240</v>
      </c>
      <c r="C20" s="185">
        <v>8.3309999999999995</v>
      </c>
      <c r="D20" s="100">
        <f>C20/$C$15*100</f>
        <v>8.7717820479073438</v>
      </c>
      <c r="E20" s="521">
        <v>18.734412748178499</v>
      </c>
      <c r="F20" s="528">
        <v>5.633</v>
      </c>
      <c r="G20" s="528">
        <v>0</v>
      </c>
      <c r="H20" s="100">
        <f>F20/$F$15*100</f>
        <v>5.0200736105166142E-2</v>
      </c>
      <c r="I20" s="545">
        <v>35.114021884152898</v>
      </c>
      <c r="J20" s="185">
        <v>0.67600000000000005</v>
      </c>
      <c r="K20" s="522">
        <v>31.3654391340879</v>
      </c>
    </row>
    <row r="21" spans="1:11" ht="18" customHeight="1">
      <c r="A21" s="831"/>
      <c r="B21" s="135" t="s">
        <v>241</v>
      </c>
      <c r="C21" s="190">
        <v>9.1159999999999997</v>
      </c>
      <c r="D21" s="101">
        <f t="shared" ref="D21:D29" si="2">C21/$C$15*100</f>
        <v>9.5983153461437229</v>
      </c>
      <c r="E21" s="313">
        <v>16.033218976356999</v>
      </c>
      <c r="F21" s="529">
        <v>609.74400000000003</v>
      </c>
      <c r="G21" s="529">
        <v>16.036999999999999</v>
      </c>
      <c r="H21" s="101">
        <f t="shared" ref="H21:H29" si="3">F21/$F$15*100</f>
        <v>5.4339779221921569</v>
      </c>
      <c r="I21" s="546">
        <v>17.4835422275703</v>
      </c>
      <c r="J21" s="190">
        <v>66.89</v>
      </c>
      <c r="K21" s="523">
        <v>9.7530674366581103</v>
      </c>
    </row>
    <row r="22" spans="1:11" ht="18" customHeight="1">
      <c r="A22" s="832"/>
      <c r="B22" s="539" t="s">
        <v>242</v>
      </c>
      <c r="C22" s="540">
        <v>3.4079999999999999</v>
      </c>
      <c r="D22" s="102">
        <f t="shared" si="2"/>
        <v>3.5883127138720718</v>
      </c>
      <c r="E22" s="544">
        <v>22.5717534571573</v>
      </c>
      <c r="F22" s="541">
        <v>228.61500000000001</v>
      </c>
      <c r="G22" s="541">
        <v>142.16900000000001</v>
      </c>
      <c r="H22" s="102">
        <f t="shared" si="3"/>
        <v>2.0373941566984834</v>
      </c>
      <c r="I22" s="547">
        <v>29.887363095592502</v>
      </c>
      <c r="J22" s="540">
        <v>67.075000000000003</v>
      </c>
      <c r="K22" s="524">
        <v>23.181856582225802</v>
      </c>
    </row>
    <row r="23" spans="1:11" ht="18" customHeight="1">
      <c r="A23" s="548"/>
      <c r="B23" s="549" t="s">
        <v>174</v>
      </c>
      <c r="C23" s="550">
        <v>20.855</v>
      </c>
      <c r="D23" s="551">
        <f t="shared" si="2"/>
        <v>21.95841010792314</v>
      </c>
      <c r="E23" s="552">
        <v>11.894364500888001</v>
      </c>
      <c r="F23" s="553">
        <v>843.99300000000005</v>
      </c>
      <c r="G23" s="553">
        <v>158.20599999999999</v>
      </c>
      <c r="H23" s="551">
        <f t="shared" si="3"/>
        <v>7.5215817268964109</v>
      </c>
      <c r="I23" s="554">
        <v>15.617944665777999</v>
      </c>
      <c r="J23" s="550">
        <v>40.47</v>
      </c>
      <c r="K23" s="555">
        <v>11.764611386792099</v>
      </c>
    </row>
    <row r="24" spans="1:11" ht="18" customHeight="1">
      <c r="A24" s="833" t="s">
        <v>249</v>
      </c>
      <c r="B24" s="538" t="s">
        <v>245</v>
      </c>
      <c r="C24" s="185">
        <v>10.683999999999999</v>
      </c>
      <c r="D24" s="100">
        <f t="shared" si="2"/>
        <v>11.249276125296131</v>
      </c>
      <c r="E24" s="521">
        <v>14.428562530474</v>
      </c>
      <c r="F24" s="528">
        <v>3341.7669999999998</v>
      </c>
      <c r="G24" s="528">
        <v>138.37200000000001</v>
      </c>
      <c r="H24" s="100">
        <f t="shared" si="3"/>
        <v>29.781495347408608</v>
      </c>
      <c r="I24" s="545">
        <v>15.113740774692999</v>
      </c>
      <c r="J24" s="185">
        <v>312.77999999999997</v>
      </c>
      <c r="K24" s="522">
        <v>6.1485212448158801</v>
      </c>
    </row>
    <row r="25" spans="1:11" ht="18" customHeight="1">
      <c r="A25" s="832"/>
      <c r="B25" s="135" t="s">
        <v>246</v>
      </c>
      <c r="C25" s="190">
        <v>0.624</v>
      </c>
      <c r="D25" s="101">
        <f t="shared" si="2"/>
        <v>0.65701500394840751</v>
      </c>
      <c r="E25" s="313">
        <v>53.036476421146403</v>
      </c>
      <c r="F25" s="529">
        <v>103.196</v>
      </c>
      <c r="G25" s="529">
        <v>11.113</v>
      </c>
      <c r="H25" s="101">
        <f t="shared" si="3"/>
        <v>0.91967249478230506</v>
      </c>
      <c r="I25" s="546">
        <v>56.147417624026303</v>
      </c>
      <c r="J25" s="185">
        <v>165.499</v>
      </c>
      <c r="K25" s="523">
        <v>14.546301739962299</v>
      </c>
    </row>
    <row r="26" spans="1:11" ht="18" customHeight="1">
      <c r="A26" s="548"/>
      <c r="B26" s="549" t="s">
        <v>174</v>
      </c>
      <c r="C26" s="550">
        <v>11.308</v>
      </c>
      <c r="D26" s="551">
        <f t="shared" si="2"/>
        <v>11.906291129244538</v>
      </c>
      <c r="E26" s="552">
        <v>13.943740421013599</v>
      </c>
      <c r="F26" s="553">
        <v>3444.9630000000002</v>
      </c>
      <c r="G26" s="553">
        <v>149.48500000000001</v>
      </c>
      <c r="H26" s="551">
        <f t="shared" si="3"/>
        <v>30.70116784219092</v>
      </c>
      <c r="I26" s="554">
        <v>14.7572950099162</v>
      </c>
      <c r="J26" s="550">
        <v>304.65800000000002</v>
      </c>
      <c r="K26" s="555">
        <v>6.0957574406412398</v>
      </c>
    </row>
    <row r="27" spans="1:11" ht="18" customHeight="1">
      <c r="A27" s="833" t="s">
        <v>237</v>
      </c>
      <c r="B27" s="135" t="s">
        <v>247</v>
      </c>
      <c r="C27" s="190">
        <v>0.14000000000000001</v>
      </c>
      <c r="D27" s="101">
        <f t="shared" si="2"/>
        <v>0.14740721242432223</v>
      </c>
      <c r="E27" s="313"/>
      <c r="F27" s="529">
        <v>0</v>
      </c>
      <c r="G27" s="529">
        <v>0</v>
      </c>
      <c r="H27" s="101">
        <f t="shared" si="3"/>
        <v>0</v>
      </c>
      <c r="I27" s="546"/>
      <c r="J27" s="190">
        <v>0</v>
      </c>
      <c r="K27" s="523"/>
    </row>
    <row r="28" spans="1:11" ht="18" customHeight="1">
      <c r="A28" s="832"/>
      <c r="B28" s="135" t="s">
        <v>237</v>
      </c>
      <c r="C28" s="190">
        <v>3.0840000000000001</v>
      </c>
      <c r="D28" s="101">
        <f t="shared" si="2"/>
        <v>3.2471703079757837</v>
      </c>
      <c r="E28" s="313">
        <v>26.318766991152199</v>
      </c>
      <c r="F28" s="529">
        <v>62.752000000000002</v>
      </c>
      <c r="G28" s="529">
        <v>0.192</v>
      </c>
      <c r="H28" s="101">
        <f t="shared" si="3"/>
        <v>0.55923958673378049</v>
      </c>
      <c r="I28" s="546">
        <v>40.197790998984203</v>
      </c>
      <c r="J28" s="190">
        <v>20.349</v>
      </c>
      <c r="K28" s="523">
        <v>27.558013662118</v>
      </c>
    </row>
    <row r="29" spans="1:11" ht="18" customHeight="1">
      <c r="A29" s="548"/>
      <c r="B29" s="549" t="s">
        <v>174</v>
      </c>
      <c r="C29" s="550">
        <v>3.2240000000000002</v>
      </c>
      <c r="D29" s="551">
        <f t="shared" si="2"/>
        <v>3.3945775204001056</v>
      </c>
      <c r="E29" s="552">
        <v>25.547064569711502</v>
      </c>
      <c r="F29" s="553">
        <v>62.752000000000002</v>
      </c>
      <c r="G29" s="553">
        <v>0.192</v>
      </c>
      <c r="H29" s="551">
        <f t="shared" si="3"/>
        <v>0.55923958673378049</v>
      </c>
      <c r="I29" s="554">
        <v>40.197790998984203</v>
      </c>
      <c r="J29" s="550">
        <v>19.463000000000001</v>
      </c>
      <c r="K29" s="555">
        <v>28.0506514084875</v>
      </c>
    </row>
    <row r="30" spans="1:11" ht="20.25" customHeight="1">
      <c r="A30" s="834" t="s">
        <v>244</v>
      </c>
      <c r="B30" s="835"/>
      <c r="C30" s="558">
        <v>35.387</v>
      </c>
      <c r="D30" s="104">
        <f>SUM(D29,D26,D23)</f>
        <v>37.259278757567785</v>
      </c>
      <c r="E30" s="173">
        <v>8.8562574027060208</v>
      </c>
      <c r="F30" s="530">
        <v>4351.7079999999996</v>
      </c>
      <c r="G30" s="530">
        <v>307.88200000000001</v>
      </c>
      <c r="H30" s="104">
        <f>SUM(H29,H26,H23)</f>
        <v>38.781989155821108</v>
      </c>
      <c r="I30" s="556">
        <v>12.201332261995701</v>
      </c>
      <c r="J30" s="558">
        <v>122.976</v>
      </c>
      <c r="K30" s="557">
        <v>9.8045920240455207</v>
      </c>
    </row>
    <row r="31" spans="1:11" ht="9" customHeight="1">
      <c r="A31" s="534"/>
      <c r="B31" s="534"/>
      <c r="C31" s="73"/>
      <c r="D31" s="531"/>
      <c r="E31" s="532"/>
      <c r="F31" s="535"/>
      <c r="G31" s="535"/>
      <c r="H31" s="531"/>
      <c r="I31" s="532"/>
      <c r="J31" s="533"/>
    </row>
    <row r="32" spans="1:11" ht="22.5" customHeight="1">
      <c r="A32" s="841" t="s">
        <v>92</v>
      </c>
      <c r="B32" s="842"/>
      <c r="C32" s="842"/>
      <c r="D32" s="842"/>
      <c r="E32" s="842"/>
      <c r="F32" s="842"/>
      <c r="G32" s="842"/>
      <c r="H32" s="842"/>
      <c r="I32" s="842"/>
      <c r="J32" s="842"/>
      <c r="K32" s="843"/>
    </row>
    <row r="33" spans="1:11" ht="20.25" customHeight="1">
      <c r="A33" s="630" t="s">
        <v>234</v>
      </c>
      <c r="B33" s="631"/>
      <c r="C33" s="836" t="s">
        <v>79</v>
      </c>
      <c r="D33" s="837"/>
      <c r="E33" s="838"/>
      <c r="F33" s="630" t="s">
        <v>80</v>
      </c>
      <c r="G33" s="656"/>
      <c r="H33" s="656"/>
      <c r="I33" s="656"/>
      <c r="J33" s="839" t="s">
        <v>235</v>
      </c>
      <c r="K33" s="840"/>
    </row>
    <row r="34" spans="1:11" ht="37.5" customHeight="1">
      <c r="A34" s="537" t="s">
        <v>238</v>
      </c>
      <c r="B34" s="536" t="s">
        <v>239</v>
      </c>
      <c r="C34" s="314" t="s">
        <v>23</v>
      </c>
      <c r="D34" s="525" t="s">
        <v>24</v>
      </c>
      <c r="E34" s="526" t="s">
        <v>236</v>
      </c>
      <c r="F34" s="314" t="s">
        <v>82</v>
      </c>
      <c r="G34" s="543" t="s">
        <v>243</v>
      </c>
      <c r="H34" s="525" t="s">
        <v>24</v>
      </c>
      <c r="I34" s="542" t="s">
        <v>236</v>
      </c>
      <c r="J34" s="314" t="s">
        <v>83</v>
      </c>
      <c r="K34" s="527" t="s">
        <v>236</v>
      </c>
    </row>
    <row r="35" spans="1:11" ht="20.25" customHeight="1">
      <c r="A35" s="830" t="s">
        <v>248</v>
      </c>
      <c r="B35" s="538" t="s">
        <v>240</v>
      </c>
      <c r="C35" s="185">
        <v>8.0069999999999997</v>
      </c>
      <c r="D35" s="100">
        <f>C35/$C$15*100</f>
        <v>8.430639642011057</v>
      </c>
      <c r="E35" s="521">
        <v>17.704482042551</v>
      </c>
      <c r="F35" s="528">
        <v>16.111000000000001</v>
      </c>
      <c r="G35" s="528">
        <v>0.17599999999999999</v>
      </c>
      <c r="H35" s="100">
        <f>F35/$F$15*100</f>
        <v>0.14357963063914994</v>
      </c>
      <c r="I35" s="545">
        <v>30.804951892529701</v>
      </c>
      <c r="J35" s="185">
        <v>2.012</v>
      </c>
      <c r="K35" s="522">
        <v>27.128847368424601</v>
      </c>
    </row>
    <row r="36" spans="1:11" ht="18" customHeight="1">
      <c r="A36" s="831"/>
      <c r="B36" s="135" t="s">
        <v>241</v>
      </c>
      <c r="C36" s="190">
        <v>10.569000000000001</v>
      </c>
      <c r="D36" s="101">
        <f t="shared" ref="D36:D44" si="4">C36/$C$15*100</f>
        <v>11.128191629376154</v>
      </c>
      <c r="E36" s="313">
        <v>13.194110278757799</v>
      </c>
      <c r="F36" s="529">
        <v>820.18600000000004</v>
      </c>
      <c r="G36" s="529">
        <v>17.007999999999999</v>
      </c>
      <c r="H36" s="101">
        <f t="shared" ref="H36:H44" si="5">F36/$F$15*100</f>
        <v>7.3094161092050056</v>
      </c>
      <c r="I36" s="546">
        <v>15.621269591367501</v>
      </c>
      <c r="J36" s="190">
        <v>77.602000000000004</v>
      </c>
      <c r="K36" s="523">
        <v>8.6631374993837102</v>
      </c>
    </row>
    <row r="37" spans="1:11" ht="18" customHeight="1">
      <c r="A37" s="832"/>
      <c r="B37" s="539" t="s">
        <v>242</v>
      </c>
      <c r="C37" s="540">
        <v>12.451000000000001</v>
      </c>
      <c r="D37" s="102">
        <f t="shared" si="4"/>
        <v>13.109765727823113</v>
      </c>
      <c r="E37" s="544">
        <v>11.9346628290533</v>
      </c>
      <c r="F37" s="541">
        <v>413.82900000000001</v>
      </c>
      <c r="G37" s="541">
        <v>165.755</v>
      </c>
      <c r="H37" s="102">
        <f t="shared" si="5"/>
        <v>3.6880029152609262</v>
      </c>
      <c r="I37" s="547">
        <v>21.505600107629601</v>
      </c>
      <c r="J37" s="540">
        <v>33.238</v>
      </c>
      <c r="K37" s="524">
        <v>18.2098535202691</v>
      </c>
    </row>
    <row r="38" spans="1:11" ht="18" customHeight="1">
      <c r="A38" s="548"/>
      <c r="B38" s="549" t="s">
        <v>174</v>
      </c>
      <c r="C38" s="550">
        <v>31.027000000000001</v>
      </c>
      <c r="D38" s="551">
        <f t="shared" si="4"/>
        <v>32.668596999210322</v>
      </c>
      <c r="E38" s="552">
        <v>8.3093635950260794</v>
      </c>
      <c r="F38" s="553">
        <v>1250.127</v>
      </c>
      <c r="G38" s="553">
        <v>182.93899999999999</v>
      </c>
      <c r="H38" s="551">
        <f t="shared" si="5"/>
        <v>11.141007567005683</v>
      </c>
      <c r="I38" s="554">
        <v>12.3583840060457</v>
      </c>
      <c r="J38" s="550">
        <v>40.292000000000002</v>
      </c>
      <c r="K38" s="555">
        <v>10.2985190732568</v>
      </c>
    </row>
    <row r="39" spans="1:11" ht="18" customHeight="1">
      <c r="A39" s="833" t="s">
        <v>249</v>
      </c>
      <c r="B39" s="538" t="s">
        <v>245</v>
      </c>
      <c r="C39" s="185">
        <v>19.585000000000001</v>
      </c>
      <c r="D39" s="100">
        <f t="shared" si="4"/>
        <v>20.621216109502502</v>
      </c>
      <c r="E39" s="521">
        <v>10.8339945330113</v>
      </c>
      <c r="F39" s="528">
        <v>5108.3010000000004</v>
      </c>
      <c r="G39" s="528">
        <v>241.83600000000001</v>
      </c>
      <c r="H39" s="100">
        <f t="shared" si="5"/>
        <v>45.524670769883954</v>
      </c>
      <c r="I39" s="545">
        <v>11.8235018795899</v>
      </c>
      <c r="J39" s="185">
        <v>260.82299999999998</v>
      </c>
      <c r="K39" s="522">
        <v>5.3835908480699697</v>
      </c>
    </row>
    <row r="40" spans="1:11" ht="18" customHeight="1">
      <c r="A40" s="832"/>
      <c r="B40" s="135" t="s">
        <v>246</v>
      </c>
      <c r="C40" s="190">
        <v>2.306</v>
      </c>
      <c r="D40" s="101">
        <f t="shared" si="4"/>
        <v>2.4280073703606213</v>
      </c>
      <c r="E40" s="313">
        <v>30.471515188536799</v>
      </c>
      <c r="F40" s="529">
        <v>324.12900000000002</v>
      </c>
      <c r="G40" s="529">
        <v>52.22</v>
      </c>
      <c r="H40" s="101">
        <f t="shared" si="5"/>
        <v>2.8886054310369955</v>
      </c>
      <c r="I40" s="546">
        <v>39.0815741195008</v>
      </c>
      <c r="J40" s="190">
        <v>140.572</v>
      </c>
      <c r="K40" s="523">
        <v>23.963242208982301</v>
      </c>
    </row>
    <row r="41" spans="1:11" ht="18" customHeight="1">
      <c r="A41" s="548"/>
      <c r="B41" s="549" t="s">
        <v>174</v>
      </c>
      <c r="C41" s="550">
        <v>21.890999999999998</v>
      </c>
      <c r="D41" s="551">
        <f t="shared" si="4"/>
        <v>23.049223479863119</v>
      </c>
      <c r="E41" s="552">
        <v>11.0074161221807</v>
      </c>
      <c r="F41" s="553">
        <v>5432.43</v>
      </c>
      <c r="G41" s="553">
        <v>294.05599999999998</v>
      </c>
      <c r="H41" s="551">
        <f t="shared" si="5"/>
        <v>48.413276200920947</v>
      </c>
      <c r="I41" s="554">
        <v>11.760491277548599</v>
      </c>
      <c r="J41" s="550">
        <v>248.15700000000001</v>
      </c>
      <c r="K41" s="555">
        <v>5.6159176731019302</v>
      </c>
    </row>
    <row r="42" spans="1:11" ht="18" customHeight="1">
      <c r="A42" s="833" t="s">
        <v>237</v>
      </c>
      <c r="B42" s="135" t="s">
        <v>247</v>
      </c>
      <c r="C42" s="190">
        <v>1.8109999999999999</v>
      </c>
      <c r="D42" s="101">
        <f t="shared" si="4"/>
        <v>1.9068175835746251</v>
      </c>
      <c r="E42" s="313">
        <v>30.949207983194501</v>
      </c>
      <c r="F42" s="529">
        <v>86.605999999999995</v>
      </c>
      <c r="G42" s="529">
        <v>1.236</v>
      </c>
      <c r="H42" s="101">
        <f t="shared" si="5"/>
        <v>0.77182406375359813</v>
      </c>
      <c r="I42" s="546">
        <v>46.523315207270798</v>
      </c>
      <c r="J42" s="190">
        <v>47.823</v>
      </c>
      <c r="K42" s="523">
        <v>36.364701258802803</v>
      </c>
    </row>
    <row r="43" spans="1:11" ht="18" customHeight="1">
      <c r="A43" s="832"/>
      <c r="B43" s="135" t="s">
        <v>237</v>
      </c>
      <c r="C43" s="190">
        <v>4.8600000000000003</v>
      </c>
      <c r="D43" s="101">
        <f t="shared" si="4"/>
        <v>5.1171360884443278</v>
      </c>
      <c r="E43" s="313">
        <v>17.706398278863499</v>
      </c>
      <c r="F43" s="529">
        <v>100.08</v>
      </c>
      <c r="G43" s="529">
        <v>3.5139999999999998</v>
      </c>
      <c r="H43" s="101">
        <f t="shared" si="5"/>
        <v>0.89190301249867321</v>
      </c>
      <c r="I43" s="546">
        <v>38.895869492809503</v>
      </c>
      <c r="J43" s="190">
        <v>20.594000000000001</v>
      </c>
      <c r="K43" s="523">
        <v>35.058462842831503</v>
      </c>
    </row>
    <row r="44" spans="1:11" ht="18" customHeight="1">
      <c r="A44" s="548"/>
      <c r="B44" s="549" t="s">
        <v>174</v>
      </c>
      <c r="C44" s="550">
        <v>6.67</v>
      </c>
      <c r="D44" s="551">
        <f t="shared" si="4"/>
        <v>7.0229007633587788</v>
      </c>
      <c r="E44" s="552">
        <v>15.048313637822501</v>
      </c>
      <c r="F44" s="553">
        <v>186.68600000000001</v>
      </c>
      <c r="G44" s="553">
        <v>4.75</v>
      </c>
      <c r="H44" s="551">
        <f t="shared" si="5"/>
        <v>1.6637270762522713</v>
      </c>
      <c r="I44" s="554">
        <v>30.2241666340419</v>
      </c>
      <c r="J44" s="550">
        <v>27.986999999999998</v>
      </c>
      <c r="K44" s="555">
        <v>26.197126504028901</v>
      </c>
    </row>
    <row r="45" spans="1:11" ht="27" customHeight="1">
      <c r="A45" s="834" t="s">
        <v>244</v>
      </c>
      <c r="B45" s="835"/>
      <c r="C45" s="558">
        <v>59.588000000000001</v>
      </c>
      <c r="D45" s="104">
        <f>SUM(D44,D41,D38)</f>
        <v>62.740721242432222</v>
      </c>
      <c r="E45" s="173">
        <v>6.6333927548617897</v>
      </c>
      <c r="F45" s="530">
        <v>6869.2430000000004</v>
      </c>
      <c r="G45" s="530">
        <v>481.74400000000003</v>
      </c>
      <c r="H45" s="104">
        <f>SUM(H44,H41,H38)</f>
        <v>61.218010844178906</v>
      </c>
      <c r="I45" s="556">
        <v>9.8716733693059702</v>
      </c>
      <c r="J45" s="558">
        <v>115.27800000000001</v>
      </c>
      <c r="K45" s="557">
        <v>6.9327837426530197</v>
      </c>
    </row>
    <row r="46" spans="1:11" ht="15.75" customHeight="1">
      <c r="A46" s="758"/>
      <c r="B46" s="758"/>
      <c r="C46" s="758"/>
      <c r="D46" s="758"/>
      <c r="E46" s="758"/>
      <c r="F46" s="758"/>
      <c r="G46" s="758"/>
      <c r="H46" s="758"/>
      <c r="I46" s="758"/>
      <c r="J46" s="758"/>
      <c r="K46" s="758"/>
    </row>
    <row r="47" spans="1:11" ht="15" customHeight="1">
      <c r="A47" s="828"/>
      <c r="B47" s="828"/>
      <c r="C47" s="828"/>
      <c r="D47" s="828"/>
      <c r="E47" s="828"/>
      <c r="F47" s="828"/>
      <c r="G47" s="828"/>
      <c r="H47" s="828"/>
      <c r="I47" s="828"/>
      <c r="J47" s="828"/>
      <c r="K47" s="828"/>
    </row>
    <row r="48" spans="1:11">
      <c r="B48" s="607"/>
      <c r="C48" s="607"/>
      <c r="D48" s="607" t="s">
        <v>51</v>
      </c>
      <c r="E48" s="607" t="s">
        <v>90</v>
      </c>
      <c r="F48" s="608" t="s">
        <v>427</v>
      </c>
    </row>
    <row r="49" spans="2:6">
      <c r="B49" s="607" t="s">
        <v>245</v>
      </c>
      <c r="C49" s="609">
        <f>F9</f>
        <v>8450.0679999999993</v>
      </c>
      <c r="D49" s="609">
        <f>F24</f>
        <v>3341.7669999999998</v>
      </c>
      <c r="E49" s="609">
        <f>F39</f>
        <v>5108.3010000000004</v>
      </c>
      <c r="F49" s="610">
        <f>SUM(D49:E49)</f>
        <v>8450.0679999999993</v>
      </c>
    </row>
    <row r="50" spans="2:6">
      <c r="B50" s="607" t="s">
        <v>241</v>
      </c>
      <c r="C50" s="609">
        <f>F6</f>
        <v>1429.93</v>
      </c>
      <c r="D50" s="609">
        <f>F21</f>
        <v>609.74400000000003</v>
      </c>
      <c r="E50" s="609">
        <f>F36</f>
        <v>820.18600000000004</v>
      </c>
      <c r="F50" s="610">
        <f t="shared" ref="F50:F55" si="6">SUM(D50:E50)</f>
        <v>1429.93</v>
      </c>
    </row>
    <row r="51" spans="2:6">
      <c r="B51" s="607" t="s">
        <v>240</v>
      </c>
      <c r="C51" s="609">
        <f>F5</f>
        <v>21.745000000000001</v>
      </c>
      <c r="D51" s="609">
        <f>F20</f>
        <v>5.633</v>
      </c>
      <c r="E51" s="609">
        <f>F35</f>
        <v>16.111000000000001</v>
      </c>
      <c r="F51" s="610">
        <f t="shared" si="6"/>
        <v>21.744</v>
      </c>
    </row>
    <row r="52" spans="2:6">
      <c r="B52" s="607" t="s">
        <v>242</v>
      </c>
      <c r="C52" s="609">
        <f>F7</f>
        <v>642.44399999999996</v>
      </c>
      <c r="D52" s="609">
        <f>F22</f>
        <v>228.61500000000001</v>
      </c>
      <c r="E52" s="609">
        <f>F37</f>
        <v>413.82900000000001</v>
      </c>
      <c r="F52" s="610">
        <f t="shared" si="6"/>
        <v>642.44399999999996</v>
      </c>
    </row>
    <row r="53" spans="2:6">
      <c r="B53" s="607" t="s">
        <v>237</v>
      </c>
      <c r="C53" s="609">
        <f>F13</f>
        <v>162.83199999999999</v>
      </c>
      <c r="D53" s="609">
        <f>F28</f>
        <v>62.752000000000002</v>
      </c>
      <c r="E53" s="609">
        <f>F43</f>
        <v>100.08</v>
      </c>
      <c r="F53" s="610">
        <f t="shared" si="6"/>
        <v>162.83199999999999</v>
      </c>
    </row>
    <row r="54" spans="2:6">
      <c r="B54" s="607" t="s">
        <v>246</v>
      </c>
      <c r="C54" s="609">
        <f>F10</f>
        <v>427.32499999999999</v>
      </c>
      <c r="D54" s="609">
        <f>F25</f>
        <v>103.196</v>
      </c>
      <c r="E54" s="609">
        <f>F40</f>
        <v>324.12900000000002</v>
      </c>
      <c r="F54" s="610">
        <f t="shared" si="6"/>
        <v>427.32500000000005</v>
      </c>
    </row>
    <row r="55" spans="2:6">
      <c r="B55" s="607" t="s">
        <v>247</v>
      </c>
      <c r="C55" s="609">
        <f>F12</f>
        <v>86.605999999999995</v>
      </c>
      <c r="D55" s="609">
        <f>F27</f>
        <v>0</v>
      </c>
      <c r="E55" s="609">
        <f>F42</f>
        <v>86.605999999999995</v>
      </c>
      <c r="F55" s="610">
        <f t="shared" si="6"/>
        <v>86.605999999999995</v>
      </c>
    </row>
    <row r="56" spans="2:6">
      <c r="B56" s="608"/>
      <c r="C56" s="608"/>
      <c r="D56" s="608"/>
      <c r="E56" s="608"/>
      <c r="F56" s="608"/>
    </row>
  </sheetData>
  <mergeCells count="29">
    <mergeCell ref="A1:K1"/>
    <mergeCell ref="A3:B3"/>
    <mergeCell ref="C3:E3"/>
    <mergeCell ref="F3:I3"/>
    <mergeCell ref="J3:K3"/>
    <mergeCell ref="A20:A22"/>
    <mergeCell ref="A24:A25"/>
    <mergeCell ref="A27:A28"/>
    <mergeCell ref="A30:B30"/>
    <mergeCell ref="A5:A7"/>
    <mergeCell ref="A9:A10"/>
    <mergeCell ref="A12:A13"/>
    <mergeCell ref="A15:B15"/>
    <mergeCell ref="A17:K17"/>
    <mergeCell ref="A18:B18"/>
    <mergeCell ref="C18:E18"/>
    <mergeCell ref="F18:I18"/>
    <mergeCell ref="J18:K18"/>
    <mergeCell ref="A32:K32"/>
    <mergeCell ref="A46:K46"/>
    <mergeCell ref="A47:K47"/>
    <mergeCell ref="A35:A37"/>
    <mergeCell ref="A39:A40"/>
    <mergeCell ref="A42:A43"/>
    <mergeCell ref="A45:B45"/>
    <mergeCell ref="A33:B33"/>
    <mergeCell ref="C33:E33"/>
    <mergeCell ref="F33:I33"/>
    <mergeCell ref="J33:K33"/>
  </mergeCells>
  <printOptions horizontalCentered="1"/>
  <pageMargins left="0.78740157480314965" right="0.78740157480314965" top="0.98425196850393704" bottom="1.1811023622047245" header="0.51181102362204722" footer="0.51181102362204722"/>
  <pageSetup paperSize="9" scale="74" orientation="landscape" r:id="rId1"/>
  <headerFooter>
    <oddHeader>&amp;L&amp;G</oddHeader>
    <oddFooter>&amp;L&amp;D</oddFooter>
  </headerFooter>
  <rowBreaks count="1" manualBreakCount="1">
    <brk id="16" max="11" man="1"/>
  </rowBreaks>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79998168889431442"/>
  </sheetPr>
  <dimension ref="A1:U21"/>
  <sheetViews>
    <sheetView topLeftCell="A19" zoomScale="80" zoomScaleNormal="80" workbookViewId="0">
      <selection sqref="A1:G1"/>
    </sheetView>
  </sheetViews>
  <sheetFormatPr defaultColWidth="11.42578125" defaultRowHeight="12.75"/>
  <cols>
    <col min="1" max="1" width="19.7109375" customWidth="1"/>
    <col min="2" max="2" width="10" customWidth="1"/>
    <col min="3" max="3" width="6.5703125" customWidth="1"/>
    <col min="4" max="4" width="10" customWidth="1"/>
    <col min="5" max="5" width="6.5703125" customWidth="1"/>
    <col min="6" max="6" width="8.140625" customWidth="1"/>
    <col min="7" max="7" width="8" customWidth="1"/>
    <col min="8" max="8" width="9.140625" customWidth="1"/>
    <col min="9" max="9" width="6.5703125" customWidth="1"/>
    <col min="10" max="10" width="7.42578125" customWidth="1"/>
    <col min="11" max="11" width="6.5703125" customWidth="1"/>
    <col min="12" max="12" width="7.28515625" customWidth="1"/>
    <col min="13" max="13" width="7.85546875" customWidth="1"/>
    <col min="14" max="14" width="6.5703125" customWidth="1"/>
    <col min="15" max="15" width="8.5703125" customWidth="1"/>
    <col min="16" max="16" width="7.85546875" customWidth="1"/>
    <col min="17" max="17" width="6.5703125" customWidth="1"/>
    <col min="18" max="18" width="7" customWidth="1"/>
    <col min="20" max="20" width="8.42578125" customWidth="1"/>
  </cols>
  <sheetData>
    <row r="1" spans="1:21" ht="15.75" customHeight="1">
      <c r="A1" s="627" t="s">
        <v>98</v>
      </c>
      <c r="B1" s="627"/>
      <c r="C1" s="627"/>
      <c r="D1" s="627"/>
      <c r="E1" s="627"/>
      <c r="F1" s="627"/>
      <c r="G1" s="627"/>
      <c r="H1" s="627"/>
      <c r="I1" s="627"/>
      <c r="J1" s="627"/>
      <c r="K1" s="627"/>
      <c r="L1" s="627"/>
    </row>
    <row r="2" spans="1:21" ht="11.25" customHeight="1">
      <c r="A2" s="88"/>
      <c r="B2" s="88"/>
      <c r="C2" s="80"/>
      <c r="D2" s="88"/>
      <c r="E2" s="80"/>
      <c r="F2" s="88"/>
      <c r="G2" s="80"/>
    </row>
    <row r="3" spans="1:21" ht="15" customHeight="1">
      <c r="A3" s="652" t="s">
        <v>428</v>
      </c>
      <c r="B3" s="848" t="s">
        <v>99</v>
      </c>
      <c r="C3" s="850"/>
      <c r="D3" s="848" t="s">
        <v>58</v>
      </c>
      <c r="E3" s="849"/>
      <c r="F3" s="850"/>
      <c r="G3" s="752" t="s">
        <v>100</v>
      </c>
      <c r="H3" s="848" t="s">
        <v>101</v>
      </c>
      <c r="I3" s="849"/>
      <c r="J3" s="849"/>
      <c r="K3" s="849"/>
      <c r="L3" s="850"/>
      <c r="M3" s="848" t="s">
        <v>425</v>
      </c>
      <c r="N3" s="849"/>
      <c r="O3" s="850"/>
      <c r="P3" s="848" t="s">
        <v>426</v>
      </c>
      <c r="Q3" s="849"/>
      <c r="R3" s="851"/>
    </row>
    <row r="4" spans="1:21" ht="29.25" customHeight="1">
      <c r="A4" s="653"/>
      <c r="B4" s="561" t="s">
        <v>23</v>
      </c>
      <c r="C4" s="562" t="s">
        <v>24</v>
      </c>
      <c r="D4" s="563" t="s">
        <v>23</v>
      </c>
      <c r="E4" s="15" t="s">
        <v>24</v>
      </c>
      <c r="F4" s="72" t="s">
        <v>102</v>
      </c>
      <c r="G4" s="754"/>
      <c r="H4" s="564" t="s">
        <v>82</v>
      </c>
      <c r="I4" s="15" t="s">
        <v>24</v>
      </c>
      <c r="J4" s="72" t="s">
        <v>102</v>
      </c>
      <c r="K4" s="563" t="s">
        <v>83</v>
      </c>
      <c r="L4" s="72" t="s">
        <v>102</v>
      </c>
      <c r="M4" s="564" t="s">
        <v>23</v>
      </c>
      <c r="N4" s="15" t="s">
        <v>24</v>
      </c>
      <c r="O4" s="72" t="s">
        <v>102</v>
      </c>
      <c r="P4" s="564" t="s">
        <v>23</v>
      </c>
      <c r="Q4" s="15" t="s">
        <v>24</v>
      </c>
      <c r="R4" s="559" t="s">
        <v>102</v>
      </c>
    </row>
    <row r="5" spans="1:21" ht="21.75" customHeight="1">
      <c r="A5" s="565" t="s">
        <v>103</v>
      </c>
      <c r="B5" s="573">
        <v>432.78591594597998</v>
      </c>
      <c r="C5" s="566">
        <f>B5/B$20*100</f>
        <v>9.9560115441931796</v>
      </c>
      <c r="D5" s="567">
        <v>213.69800000000001</v>
      </c>
      <c r="E5" s="568">
        <f t="shared" ref="E5:E19" si="0">D5/D$20*100</f>
        <v>9.1551754644142243</v>
      </c>
      <c r="F5" s="147">
        <v>4.3377340230679904</v>
      </c>
      <c r="G5" s="569">
        <f>D5/B5*100</f>
        <v>49.377299982810349</v>
      </c>
      <c r="H5" s="570">
        <v>40955.550999999999</v>
      </c>
      <c r="I5" s="568">
        <f t="shared" ref="I5:I19" si="1">H5/H$20*100</f>
        <v>9.0254852054189652</v>
      </c>
      <c r="J5" s="566">
        <v>5.1504544803903904</v>
      </c>
      <c r="K5" s="571">
        <v>191.65100000000001</v>
      </c>
      <c r="L5" s="566">
        <v>2.73540412323328</v>
      </c>
      <c r="M5" s="166">
        <v>43.344000000000001</v>
      </c>
      <c r="N5" s="568">
        <f>M5/D5*100</f>
        <v>20.28282903911127</v>
      </c>
      <c r="O5" s="566">
        <v>13.383747921793001</v>
      </c>
      <c r="P5" s="166">
        <v>27.178000000000001</v>
      </c>
      <c r="Q5" s="568">
        <f>P5/D5*100</f>
        <v>12.717947758051082</v>
      </c>
      <c r="R5" s="593">
        <v>12.7900635342521</v>
      </c>
      <c r="T5" s="533"/>
      <c r="U5" s="73"/>
    </row>
    <row r="6" spans="1:21" ht="21.75" customHeight="1">
      <c r="A6" s="572" t="s">
        <v>104</v>
      </c>
      <c r="B6" s="573">
        <v>103.269904367137</v>
      </c>
      <c r="C6" s="574">
        <f t="shared" ref="C6:C19" si="2">B6/B$20*100</f>
        <v>2.3756696374917974</v>
      </c>
      <c r="D6" s="575">
        <v>69.272999999999996</v>
      </c>
      <c r="E6" s="576">
        <f t="shared" si="0"/>
        <v>2.9677697963779095</v>
      </c>
      <c r="F6" s="145">
        <v>7.8295664130950398</v>
      </c>
      <c r="G6" s="577">
        <f t="shared" ref="G6:G20" si="3">D6/B6*100</f>
        <v>67.079562457738035</v>
      </c>
      <c r="H6" s="578">
        <v>14526.938</v>
      </c>
      <c r="I6" s="576">
        <f t="shared" si="1"/>
        <v>3.2013404971413659</v>
      </c>
      <c r="J6" s="574">
        <v>8.6757079276804507</v>
      </c>
      <c r="K6" s="579">
        <v>209.70500000000001</v>
      </c>
      <c r="L6" s="574">
        <v>3.61885026487426</v>
      </c>
      <c r="M6" s="169">
        <v>16.777999999999999</v>
      </c>
      <c r="N6" s="576">
        <f t="shared" ref="N6:N20" si="4">M6/D6*100</f>
        <v>24.220114618971316</v>
      </c>
      <c r="O6" s="574">
        <v>25.6538822736334</v>
      </c>
      <c r="P6" s="169">
        <v>16.067</v>
      </c>
      <c r="Q6" s="576">
        <f t="shared" ref="Q6:Q20" si="5">P6/D6*100</f>
        <v>23.193740707057586</v>
      </c>
      <c r="R6" s="594">
        <v>18.060162726682002</v>
      </c>
      <c r="T6" s="533"/>
      <c r="U6" s="73"/>
    </row>
    <row r="7" spans="1:21" ht="21.75" customHeight="1">
      <c r="A7" s="572" t="s">
        <v>105</v>
      </c>
      <c r="B7" s="573">
        <v>297.185802603517</v>
      </c>
      <c r="C7" s="574">
        <f t="shared" si="2"/>
        <v>6.8366025151803793</v>
      </c>
      <c r="D7" s="575">
        <v>186.70099999999999</v>
      </c>
      <c r="E7" s="576">
        <f t="shared" si="0"/>
        <v>7.9985793708017852</v>
      </c>
      <c r="F7" s="145">
        <v>4.5888207118456803</v>
      </c>
      <c r="G7" s="577">
        <f t="shared" si="3"/>
        <v>62.822987627401048</v>
      </c>
      <c r="H7" s="578">
        <v>35115.245000000003</v>
      </c>
      <c r="I7" s="576">
        <f t="shared" si="1"/>
        <v>7.7384412245402903</v>
      </c>
      <c r="J7" s="574">
        <v>6.0680603071296897</v>
      </c>
      <c r="K7" s="579">
        <v>188.083</v>
      </c>
      <c r="L7" s="574">
        <v>3.4871636921140201</v>
      </c>
      <c r="M7" s="169">
        <v>39.588000000000001</v>
      </c>
      <c r="N7" s="576">
        <f t="shared" si="4"/>
        <v>21.203957129313718</v>
      </c>
      <c r="O7" s="574">
        <v>12.8245942194257</v>
      </c>
      <c r="P7" s="169">
        <v>32.917999999999999</v>
      </c>
      <c r="Q7" s="576">
        <f t="shared" si="5"/>
        <v>17.631399938939801</v>
      </c>
      <c r="R7" s="594">
        <v>15.305264789366801</v>
      </c>
      <c r="T7" s="533"/>
      <c r="U7" s="73"/>
    </row>
    <row r="8" spans="1:21" ht="21.75" customHeight="1">
      <c r="A8" s="572" t="s">
        <v>107</v>
      </c>
      <c r="B8" s="573">
        <v>254.52658932696801</v>
      </c>
      <c r="C8" s="574">
        <f t="shared" si="2"/>
        <v>5.8552498320202053</v>
      </c>
      <c r="D8" s="575">
        <v>140.56800000000001</v>
      </c>
      <c r="E8" s="576">
        <f t="shared" si="0"/>
        <v>6.0221654141909546</v>
      </c>
      <c r="F8" s="145">
        <v>5.9013654642658002</v>
      </c>
      <c r="G8" s="577">
        <f t="shared" si="3"/>
        <v>55.227235933069693</v>
      </c>
      <c r="H8" s="578">
        <v>26493.097000000002</v>
      </c>
      <c r="I8" s="576">
        <f t="shared" si="1"/>
        <v>5.8383552212306853</v>
      </c>
      <c r="J8" s="574">
        <v>6.8995558816506302</v>
      </c>
      <c r="K8" s="579">
        <v>188.471</v>
      </c>
      <c r="L8" s="574">
        <v>2.8438334374943701</v>
      </c>
      <c r="M8" s="169">
        <v>20.847999999999999</v>
      </c>
      <c r="N8" s="576">
        <f t="shared" si="4"/>
        <v>14.831256046895449</v>
      </c>
      <c r="O8" s="574">
        <v>20.225072744863699</v>
      </c>
      <c r="P8" s="169">
        <v>14.004</v>
      </c>
      <c r="Q8" s="576">
        <f t="shared" si="5"/>
        <v>9.9624381082465412</v>
      </c>
      <c r="R8" s="594">
        <v>17.498845398458698</v>
      </c>
      <c r="T8" s="533"/>
      <c r="U8" s="73"/>
    </row>
    <row r="9" spans="1:21" ht="21.75" customHeight="1">
      <c r="A9" s="572" t="s">
        <v>106</v>
      </c>
      <c r="B9" s="573">
        <v>267.44210336166702</v>
      </c>
      <c r="C9" s="574">
        <f t="shared" si="2"/>
        <v>6.1523644147523813</v>
      </c>
      <c r="D9" s="575">
        <v>151.13499999999999</v>
      </c>
      <c r="E9" s="576">
        <f t="shared" si="0"/>
        <v>6.4748731565772415</v>
      </c>
      <c r="F9" s="145">
        <v>5.9718913564064797</v>
      </c>
      <c r="G9" s="577">
        <f t="shared" si="3"/>
        <v>56.511296501290701</v>
      </c>
      <c r="H9" s="578">
        <v>28447.473999999998</v>
      </c>
      <c r="I9" s="576">
        <f t="shared" si="1"/>
        <v>6.2690465504551662</v>
      </c>
      <c r="J9" s="574">
        <v>6.7170755173107697</v>
      </c>
      <c r="K9" s="579">
        <v>188.22499999999999</v>
      </c>
      <c r="L9" s="574">
        <v>3.2285220234262</v>
      </c>
      <c r="M9" s="169">
        <v>25.898</v>
      </c>
      <c r="N9" s="576">
        <f t="shared" si="4"/>
        <v>17.135673404572071</v>
      </c>
      <c r="O9" s="574">
        <v>19.199273313212</v>
      </c>
      <c r="P9" s="169">
        <v>17.21</v>
      </c>
      <c r="Q9" s="576">
        <f t="shared" si="5"/>
        <v>11.387170410560095</v>
      </c>
      <c r="R9" s="594">
        <v>16.045067578264099</v>
      </c>
      <c r="T9" s="533"/>
      <c r="U9" s="73"/>
    </row>
    <row r="10" spans="1:21" ht="21.75" customHeight="1">
      <c r="A10" s="572" t="s">
        <v>108</v>
      </c>
      <c r="B10" s="573">
        <v>181.59412674577499</v>
      </c>
      <c r="C10" s="574">
        <f t="shared" si="2"/>
        <v>4.1774770287679202</v>
      </c>
      <c r="D10" s="575">
        <v>97.903999999999996</v>
      </c>
      <c r="E10" s="576">
        <f t="shared" si="0"/>
        <v>4.1943691502401057</v>
      </c>
      <c r="F10" s="145">
        <v>6.76702066270055</v>
      </c>
      <c r="G10" s="577">
        <f t="shared" si="3"/>
        <v>53.913637932278476</v>
      </c>
      <c r="H10" s="578">
        <v>17019.25</v>
      </c>
      <c r="I10" s="576">
        <f t="shared" si="1"/>
        <v>3.7505780127906645</v>
      </c>
      <c r="J10" s="574">
        <v>8.8238954725016807</v>
      </c>
      <c r="K10" s="579">
        <v>173.83600000000001</v>
      </c>
      <c r="L10" s="574">
        <v>3.64703290226459</v>
      </c>
      <c r="M10" s="169">
        <v>28.108000000000001</v>
      </c>
      <c r="N10" s="576">
        <f t="shared" si="4"/>
        <v>28.709756496159507</v>
      </c>
      <c r="O10" s="574">
        <v>19.316213604046101</v>
      </c>
      <c r="P10" s="169">
        <v>15.587</v>
      </c>
      <c r="Q10" s="576">
        <f t="shared" si="5"/>
        <v>15.920697826442229</v>
      </c>
      <c r="R10" s="594">
        <v>18.864764223904601</v>
      </c>
      <c r="T10" s="533"/>
      <c r="U10" s="73"/>
    </row>
    <row r="11" spans="1:21" ht="21.75" customHeight="1">
      <c r="A11" s="572" t="s">
        <v>109</v>
      </c>
      <c r="B11" s="573">
        <v>369.544951657946</v>
      </c>
      <c r="C11" s="574">
        <f t="shared" si="2"/>
        <v>8.5011865433810829</v>
      </c>
      <c r="D11" s="575">
        <v>193.55500000000001</v>
      </c>
      <c r="E11" s="576">
        <f t="shared" si="0"/>
        <v>8.2922160573084209</v>
      </c>
      <c r="F11" s="145">
        <v>5.7506327810798199</v>
      </c>
      <c r="G11" s="577">
        <f t="shared" si="3"/>
        <v>52.376578040540025</v>
      </c>
      <c r="H11" s="578">
        <v>37053.235000000001</v>
      </c>
      <c r="I11" s="576">
        <f t="shared" si="1"/>
        <v>8.165521306389266</v>
      </c>
      <c r="J11" s="574">
        <v>6.8355968432789398</v>
      </c>
      <c r="K11" s="579">
        <v>191.435</v>
      </c>
      <c r="L11" s="574">
        <v>3.4419721904515299</v>
      </c>
      <c r="M11" s="169">
        <v>45.478999999999999</v>
      </c>
      <c r="N11" s="576">
        <f t="shared" si="4"/>
        <v>23.496680530081886</v>
      </c>
      <c r="O11" s="574">
        <v>13.173831140542701</v>
      </c>
      <c r="P11" s="169">
        <v>26.754999999999999</v>
      </c>
      <c r="Q11" s="576">
        <f t="shared" si="5"/>
        <v>13.82294438273359</v>
      </c>
      <c r="R11" s="594">
        <v>15.0218824618865</v>
      </c>
      <c r="T11" s="533"/>
      <c r="U11" s="73"/>
    </row>
    <row r="12" spans="1:21" ht="21.75" customHeight="1">
      <c r="A12" s="572" t="s">
        <v>111</v>
      </c>
      <c r="B12" s="573">
        <v>182.34185840373499</v>
      </c>
      <c r="C12" s="574">
        <f t="shared" si="2"/>
        <v>4.1946782008585979</v>
      </c>
      <c r="D12" s="575">
        <v>85.42</v>
      </c>
      <c r="E12" s="576">
        <f t="shared" si="0"/>
        <v>3.6595339599353434</v>
      </c>
      <c r="F12" s="145">
        <v>6.6532401299535504</v>
      </c>
      <c r="G12" s="577">
        <f t="shared" si="3"/>
        <v>46.846072946600124</v>
      </c>
      <c r="H12" s="578">
        <v>17446.953000000001</v>
      </c>
      <c r="I12" s="576">
        <f t="shared" si="1"/>
        <v>3.8448320761486041</v>
      </c>
      <c r="J12" s="574">
        <v>7.8759822093303802</v>
      </c>
      <c r="K12" s="579">
        <v>204.25</v>
      </c>
      <c r="L12" s="574">
        <v>4.2217783702361302</v>
      </c>
      <c r="M12" s="169">
        <v>7.5540000000000003</v>
      </c>
      <c r="N12" s="576">
        <f t="shared" si="4"/>
        <v>8.8433622102552096</v>
      </c>
      <c r="O12" s="574">
        <v>34.984384176236702</v>
      </c>
      <c r="P12" s="169">
        <v>8.15</v>
      </c>
      <c r="Q12" s="576">
        <f t="shared" si="5"/>
        <v>9.5410910793725137</v>
      </c>
      <c r="R12" s="594">
        <v>20.032207988204899</v>
      </c>
      <c r="T12" s="533"/>
      <c r="U12" s="73"/>
    </row>
    <row r="13" spans="1:21" ht="21.75" customHeight="1">
      <c r="A13" s="572" t="s">
        <v>110</v>
      </c>
      <c r="B13" s="573">
        <v>541.96713905343302</v>
      </c>
      <c r="C13" s="574">
        <f t="shared" si="2"/>
        <v>12.467667948933055</v>
      </c>
      <c r="D13" s="575">
        <v>287.892</v>
      </c>
      <c r="E13" s="576">
        <f t="shared" si="0"/>
        <v>12.33376903293966</v>
      </c>
      <c r="F13" s="145">
        <v>3.8490651737030701</v>
      </c>
      <c r="G13" s="577">
        <f t="shared" si="3"/>
        <v>53.119825770768081</v>
      </c>
      <c r="H13" s="578">
        <v>56627.061000000002</v>
      </c>
      <c r="I13" s="576">
        <f t="shared" si="1"/>
        <v>12.479058120396362</v>
      </c>
      <c r="J13" s="574">
        <v>5.2072537525327398</v>
      </c>
      <c r="K13" s="579">
        <v>196.696</v>
      </c>
      <c r="L13" s="574">
        <v>2.7768355192244698</v>
      </c>
      <c r="M13" s="169">
        <v>58.984000000000002</v>
      </c>
      <c r="N13" s="576">
        <f t="shared" si="4"/>
        <v>20.488238645047449</v>
      </c>
      <c r="O13" s="574">
        <v>12.783442212962401</v>
      </c>
      <c r="P13" s="169">
        <v>39.783999999999999</v>
      </c>
      <c r="Q13" s="576">
        <f t="shared" si="5"/>
        <v>13.819071040529089</v>
      </c>
      <c r="R13" s="594">
        <v>13.884431651532299</v>
      </c>
      <c r="T13" s="533"/>
      <c r="U13" s="73"/>
    </row>
    <row r="14" spans="1:21" ht="21.75" customHeight="1">
      <c r="A14" s="572" t="s">
        <v>112</v>
      </c>
      <c r="B14" s="573">
        <v>276.45264883180403</v>
      </c>
      <c r="C14" s="574">
        <f t="shared" si="2"/>
        <v>6.35964725694949</v>
      </c>
      <c r="D14" s="575">
        <v>144.483</v>
      </c>
      <c r="E14" s="576">
        <f t="shared" si="0"/>
        <v>6.1898904838836133</v>
      </c>
      <c r="F14" s="145">
        <v>5.8472822063506804</v>
      </c>
      <c r="G14" s="577">
        <f t="shared" si="3"/>
        <v>52.263199723546364</v>
      </c>
      <c r="H14" s="578">
        <v>26345.257000000001</v>
      </c>
      <c r="I14" s="576">
        <f t="shared" si="1"/>
        <v>5.8057753217985137</v>
      </c>
      <c r="J14" s="574">
        <v>7.4209761223908499</v>
      </c>
      <c r="K14" s="579">
        <v>182.34100000000001</v>
      </c>
      <c r="L14" s="574">
        <v>3.7347497732535899</v>
      </c>
      <c r="M14" s="169">
        <v>26.678999999999998</v>
      </c>
      <c r="N14" s="576">
        <f t="shared" si="4"/>
        <v>18.465148148917169</v>
      </c>
      <c r="O14" s="574">
        <v>21.347850320754901</v>
      </c>
      <c r="P14" s="169">
        <v>15.975</v>
      </c>
      <c r="Q14" s="576">
        <f t="shared" si="5"/>
        <v>11.056664105811755</v>
      </c>
      <c r="R14" s="594">
        <v>18.1021560940722</v>
      </c>
      <c r="T14" s="533"/>
      <c r="U14" s="73"/>
    </row>
    <row r="15" spans="1:21" ht="21.75" customHeight="1">
      <c r="A15" s="572" t="s">
        <v>113</v>
      </c>
      <c r="B15" s="573">
        <v>293.86250946247998</v>
      </c>
      <c r="C15" s="574">
        <f t="shared" si="2"/>
        <v>6.7601519107179344</v>
      </c>
      <c r="D15" s="575">
        <v>172.619</v>
      </c>
      <c r="E15" s="576">
        <f t="shared" si="0"/>
        <v>7.3952832197386904</v>
      </c>
      <c r="F15" s="145">
        <v>4.8973237223651198</v>
      </c>
      <c r="G15" s="577">
        <f t="shared" si="3"/>
        <v>58.741416288776293</v>
      </c>
      <c r="H15" s="578">
        <v>32422.562999999998</v>
      </c>
      <c r="I15" s="576">
        <f t="shared" si="1"/>
        <v>7.1450476317182101</v>
      </c>
      <c r="J15" s="574">
        <v>6.1204424968269899</v>
      </c>
      <c r="K15" s="579">
        <v>187.828</v>
      </c>
      <c r="L15" s="574">
        <v>2.3425223823994998</v>
      </c>
      <c r="M15" s="169">
        <v>28.007000000000001</v>
      </c>
      <c r="N15" s="576">
        <f t="shared" si="4"/>
        <v>16.22474930337912</v>
      </c>
      <c r="O15" s="574">
        <v>18.130056090048399</v>
      </c>
      <c r="P15" s="169">
        <v>14.760999999999999</v>
      </c>
      <c r="Q15" s="576">
        <f t="shared" si="5"/>
        <v>8.5512023589523736</v>
      </c>
      <c r="R15" s="594">
        <v>15.3462144816485</v>
      </c>
      <c r="T15" s="533"/>
      <c r="U15" s="73"/>
    </row>
    <row r="16" spans="1:21" ht="21.75" customHeight="1">
      <c r="A16" s="572" t="s">
        <v>114</v>
      </c>
      <c r="B16" s="573">
        <v>334.982537443213</v>
      </c>
      <c r="C16" s="574">
        <f t="shared" si="2"/>
        <v>7.7060964486285091</v>
      </c>
      <c r="D16" s="575">
        <v>142.71899999999999</v>
      </c>
      <c r="E16" s="576">
        <f t="shared" si="0"/>
        <v>6.114317808803702</v>
      </c>
      <c r="F16" s="145">
        <v>6.1767848789354698</v>
      </c>
      <c r="G16" s="577">
        <f t="shared" si="3"/>
        <v>42.604907434673081</v>
      </c>
      <c r="H16" s="578">
        <v>29229.027999999998</v>
      </c>
      <c r="I16" s="576">
        <f t="shared" si="1"/>
        <v>6.4412797127983135</v>
      </c>
      <c r="J16" s="574">
        <v>6.8441084506973704</v>
      </c>
      <c r="K16" s="579">
        <v>204.80199999999999</v>
      </c>
      <c r="L16" s="574">
        <v>3.2440308203243902</v>
      </c>
      <c r="M16" s="169">
        <v>27.616</v>
      </c>
      <c r="N16" s="576">
        <f t="shared" si="4"/>
        <v>19.349911364289269</v>
      </c>
      <c r="O16" s="574">
        <v>20.140744118578102</v>
      </c>
      <c r="P16" s="169">
        <v>12.942</v>
      </c>
      <c r="Q16" s="576">
        <f t="shared" si="5"/>
        <v>9.0681689193450072</v>
      </c>
      <c r="R16" s="594">
        <v>18.177000184936201</v>
      </c>
      <c r="T16" s="533"/>
      <c r="U16" s="73"/>
    </row>
    <row r="17" spans="1:21" ht="21.75" customHeight="1">
      <c r="A17" s="572" t="s">
        <v>115</v>
      </c>
      <c r="B17" s="573">
        <v>191.695692421134</v>
      </c>
      <c r="C17" s="574">
        <f t="shared" si="2"/>
        <v>4.4098582148757721</v>
      </c>
      <c r="D17" s="575">
        <v>123.15900000000001</v>
      </c>
      <c r="E17" s="576">
        <f t="shared" si="0"/>
        <v>5.2763350851285056</v>
      </c>
      <c r="F17" s="145">
        <v>5.54142275904952</v>
      </c>
      <c r="G17" s="577">
        <f t="shared" si="3"/>
        <v>64.247140060629775</v>
      </c>
      <c r="H17" s="578">
        <v>26376.39</v>
      </c>
      <c r="I17" s="576">
        <f t="shared" si="1"/>
        <v>5.8126361849547754</v>
      </c>
      <c r="J17" s="574">
        <v>6.5381543871440604</v>
      </c>
      <c r="K17" s="579">
        <v>214.16499999999999</v>
      </c>
      <c r="L17" s="574">
        <v>3.2436447186529902</v>
      </c>
      <c r="M17" s="169">
        <v>20.039000000000001</v>
      </c>
      <c r="N17" s="576">
        <f t="shared" si="4"/>
        <v>16.270836885651882</v>
      </c>
      <c r="O17" s="574">
        <v>21.241013316721101</v>
      </c>
      <c r="P17" s="169">
        <v>15.87</v>
      </c>
      <c r="Q17" s="576">
        <f t="shared" si="5"/>
        <v>12.885781794265947</v>
      </c>
      <c r="R17" s="594">
        <v>16.605287418023099</v>
      </c>
      <c r="T17" s="533"/>
      <c r="U17" s="73"/>
    </row>
    <row r="18" spans="1:21" ht="21.75" customHeight="1">
      <c r="A18" s="572" t="s">
        <v>116</v>
      </c>
      <c r="B18" s="573">
        <v>342.04201914858999</v>
      </c>
      <c r="C18" s="574">
        <f t="shared" si="2"/>
        <v>7.8684960988138135</v>
      </c>
      <c r="D18" s="575">
        <v>170.172</v>
      </c>
      <c r="E18" s="576">
        <f t="shared" si="0"/>
        <v>7.2904496959742122</v>
      </c>
      <c r="F18" s="145">
        <v>5.6791552755835104</v>
      </c>
      <c r="G18" s="577">
        <f t="shared" si="3"/>
        <v>49.751782083263237</v>
      </c>
      <c r="H18" s="578">
        <v>32354.23</v>
      </c>
      <c r="I18" s="576">
        <f t="shared" si="1"/>
        <v>7.1299889042567743</v>
      </c>
      <c r="J18" s="574">
        <v>6.4517103136259601</v>
      </c>
      <c r="K18" s="579">
        <v>190.12700000000001</v>
      </c>
      <c r="L18" s="574">
        <v>2.9256643318237598</v>
      </c>
      <c r="M18" s="169">
        <v>23.213000000000001</v>
      </c>
      <c r="N18" s="576">
        <f t="shared" si="4"/>
        <v>13.640904496626943</v>
      </c>
      <c r="O18" s="574">
        <v>18.307614590960402</v>
      </c>
      <c r="P18" s="169">
        <v>23.629000000000001</v>
      </c>
      <c r="Q18" s="576">
        <f t="shared" si="5"/>
        <v>13.885363044449148</v>
      </c>
      <c r="R18" s="594">
        <v>15.2087120070411</v>
      </c>
      <c r="T18" s="533"/>
      <c r="U18" s="73"/>
    </row>
    <row r="19" spans="1:21" ht="21.75" customHeight="1">
      <c r="A19" s="580" t="s">
        <v>117</v>
      </c>
      <c r="B19" s="581">
        <v>277.287058218509</v>
      </c>
      <c r="C19" s="582">
        <f t="shared" si="2"/>
        <v>6.3788424044358862</v>
      </c>
      <c r="D19" s="583">
        <v>154.88</v>
      </c>
      <c r="E19" s="584">
        <f t="shared" si="0"/>
        <v>6.635315145338164</v>
      </c>
      <c r="F19" s="146">
        <v>5.7988847649855702</v>
      </c>
      <c r="G19" s="585">
        <f t="shared" si="3"/>
        <v>55.855473744451047</v>
      </c>
      <c r="H19" s="586">
        <v>33364.449999999997</v>
      </c>
      <c r="I19" s="584">
        <f t="shared" si="1"/>
        <v>7.3526138095893465</v>
      </c>
      <c r="J19" s="582">
        <v>7.4511601686390003</v>
      </c>
      <c r="K19" s="587">
        <v>215.42099999999999</v>
      </c>
      <c r="L19" s="582">
        <v>4.1030009034777102</v>
      </c>
      <c r="M19" s="597">
        <v>17.474</v>
      </c>
      <c r="N19" s="584">
        <f t="shared" si="4"/>
        <v>11.28228305785124</v>
      </c>
      <c r="O19" s="582">
        <v>26.379206557670901</v>
      </c>
      <c r="P19" s="597">
        <v>27.625</v>
      </c>
      <c r="Q19" s="584">
        <f t="shared" si="5"/>
        <v>17.836389462809919</v>
      </c>
      <c r="R19" s="595">
        <v>14.996125359344999</v>
      </c>
      <c r="T19" s="533"/>
      <c r="U19" s="73"/>
    </row>
    <row r="20" spans="1:21" ht="21.75" customHeight="1" thickTop="1" thickBot="1">
      <c r="A20" s="306" t="s">
        <v>40</v>
      </c>
      <c r="B20" s="588">
        <f>SUM(B5:B19)</f>
        <v>4346.9808569918878</v>
      </c>
      <c r="C20" s="589">
        <f>SUM(C5:C19)</f>
        <v>100</v>
      </c>
      <c r="D20" s="590">
        <v>2334.1770000000001</v>
      </c>
      <c r="E20" s="143">
        <f>SUM(E5:E19)</f>
        <v>100.00004284165256</v>
      </c>
      <c r="F20" s="235">
        <v>1.1962636126441999</v>
      </c>
      <c r="G20" s="591">
        <f t="shared" si="3"/>
        <v>53.696509756779818</v>
      </c>
      <c r="H20" s="560">
        <v>453776.723</v>
      </c>
      <c r="I20" s="143">
        <f>SUM(I5:I19)</f>
        <v>99.999999779627302</v>
      </c>
      <c r="J20" s="592">
        <v>1.52859265742216</v>
      </c>
      <c r="K20" s="530">
        <v>194.405</v>
      </c>
      <c r="L20" s="592">
        <v>0.861578477754676</v>
      </c>
      <c r="M20" s="89">
        <v>429.61</v>
      </c>
      <c r="N20" s="143">
        <f t="shared" si="4"/>
        <v>18.405202347551192</v>
      </c>
      <c r="O20" s="592">
        <v>4.4391504810339999</v>
      </c>
      <c r="P20" s="89">
        <v>308.45400000000001</v>
      </c>
      <c r="Q20" s="143">
        <f t="shared" si="5"/>
        <v>13.214679092459569</v>
      </c>
      <c r="R20" s="596">
        <v>4.1906027817113101</v>
      </c>
    </row>
    <row r="21" spans="1:21" ht="13.5" thickTop="1"/>
  </sheetData>
  <mergeCells count="8">
    <mergeCell ref="M3:O3"/>
    <mergeCell ref="P3:R3"/>
    <mergeCell ref="A1:L1"/>
    <mergeCell ref="A3:A4"/>
    <mergeCell ref="B3:C3"/>
    <mergeCell ref="D3:F3"/>
    <mergeCell ref="G3:G4"/>
    <mergeCell ref="H3:L3"/>
  </mergeCells>
  <printOptions horizontalCentered="1"/>
  <pageMargins left="0.78740157480314965" right="0.78740157480314965" top="0.98425196850393704" bottom="1.1811023622047245" header="0.51181102362204722" footer="0.51181102362204722"/>
  <pageSetup paperSize="9" scale="80" orientation="landscape" r:id="rId1"/>
  <headerFooter>
    <oddHeader>&amp;L&amp;G</oddHeader>
    <oddFooter>&amp;L&amp;D</oddFooter>
  </headerFooter>
  <rowBreaks count="1" manualBreakCount="1">
    <brk id="20" max="1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T27"/>
  <sheetViews>
    <sheetView zoomScaleNormal="100" workbookViewId="0">
      <selection sqref="A1:G1"/>
    </sheetView>
  </sheetViews>
  <sheetFormatPr defaultColWidth="11.42578125" defaultRowHeight="12.75"/>
  <cols>
    <col min="1" max="1" width="21.5703125" customWidth="1"/>
    <col min="2" max="2" width="8.7109375" customWidth="1"/>
    <col min="3" max="3" width="5.28515625" customWidth="1"/>
    <col min="4" max="4" width="7.5703125" customWidth="1"/>
    <col min="5" max="5" width="8.7109375" customWidth="1"/>
    <col min="6" max="6" width="5.28515625" customWidth="1"/>
    <col min="7" max="7" width="7.5703125" customWidth="1"/>
    <col min="8" max="8" width="8.7109375" customWidth="1"/>
    <col min="9" max="9" width="5.28515625" customWidth="1"/>
    <col min="10" max="10" width="7.5703125" customWidth="1"/>
    <col min="11" max="11" width="8.85546875" customWidth="1"/>
    <col min="12" max="12" width="5.28515625" customWidth="1"/>
    <col min="13" max="13" width="7.5703125" customWidth="1"/>
    <col min="14" max="14" width="8.85546875" customWidth="1"/>
    <col min="15" max="15" width="5.28515625" customWidth="1"/>
    <col min="16" max="16" width="7.5703125" customWidth="1"/>
    <col min="17" max="17" width="5.28515625" customWidth="1"/>
    <col min="18" max="18" width="12.85546875" customWidth="1"/>
  </cols>
  <sheetData>
    <row r="1" spans="1:20" ht="15.75" customHeight="1">
      <c r="A1" s="627" t="s">
        <v>42</v>
      </c>
      <c r="B1" s="627"/>
      <c r="C1" s="627"/>
      <c r="D1" s="627"/>
      <c r="E1" s="627"/>
      <c r="F1" s="627"/>
      <c r="G1" s="627"/>
      <c r="H1" s="627"/>
      <c r="I1" s="627"/>
      <c r="J1" s="627"/>
      <c r="K1" s="627"/>
      <c r="L1" s="627"/>
      <c r="M1" s="627"/>
      <c r="N1" s="627"/>
      <c r="O1" s="627"/>
      <c r="P1" s="627"/>
    </row>
    <row r="2" spans="1:20" ht="10.5" customHeight="1">
      <c r="A2" s="88"/>
      <c r="B2" s="88"/>
      <c r="C2" s="80"/>
      <c r="D2" s="88"/>
      <c r="E2" s="48"/>
      <c r="F2" s="80"/>
      <c r="G2" s="88"/>
      <c r="H2" s="88"/>
      <c r="I2" s="80"/>
      <c r="J2" s="88"/>
      <c r="K2" s="88"/>
      <c r="L2" s="80"/>
      <c r="M2" s="88"/>
      <c r="N2" s="88"/>
      <c r="O2" s="80"/>
      <c r="P2" s="88"/>
    </row>
    <row r="3" spans="1:20" ht="31.5" customHeight="1">
      <c r="A3" s="648" t="s">
        <v>20</v>
      </c>
      <c r="B3" s="644" t="s">
        <v>43</v>
      </c>
      <c r="C3" s="645"/>
      <c r="D3" s="646" t="s">
        <v>418</v>
      </c>
      <c r="E3" s="644" t="s">
        <v>410</v>
      </c>
      <c r="F3" s="645"/>
      <c r="G3" s="646" t="s">
        <v>418</v>
      </c>
      <c r="H3" s="644" t="s">
        <v>44</v>
      </c>
      <c r="I3" s="645"/>
      <c r="J3" s="646" t="s">
        <v>418</v>
      </c>
      <c r="K3" s="644" t="s">
        <v>411</v>
      </c>
      <c r="L3" s="645"/>
      <c r="M3" s="646" t="s">
        <v>418</v>
      </c>
      <c r="N3" s="644" t="s">
        <v>412</v>
      </c>
      <c r="O3" s="645"/>
      <c r="P3" s="646" t="s">
        <v>418</v>
      </c>
    </row>
    <row r="4" spans="1:20" ht="15.75" customHeight="1">
      <c r="A4" s="649"/>
      <c r="B4" s="90" t="s">
        <v>23</v>
      </c>
      <c r="C4" s="15" t="s">
        <v>24</v>
      </c>
      <c r="D4" s="647"/>
      <c r="E4" s="87" t="s">
        <v>23</v>
      </c>
      <c r="F4" s="15" t="s">
        <v>24</v>
      </c>
      <c r="G4" s="647"/>
      <c r="H4" s="87" t="s">
        <v>23</v>
      </c>
      <c r="I4" s="15" t="s">
        <v>24</v>
      </c>
      <c r="J4" s="647"/>
      <c r="K4" s="87" t="s">
        <v>23</v>
      </c>
      <c r="L4" s="15" t="s">
        <v>24</v>
      </c>
      <c r="M4" s="647"/>
      <c r="N4" s="87" t="s">
        <v>23</v>
      </c>
      <c r="O4" s="15" t="s">
        <v>24</v>
      </c>
      <c r="P4" s="647"/>
    </row>
    <row r="5" spans="1:20" ht="16.5" customHeight="1">
      <c r="A5" s="91" t="s">
        <v>25</v>
      </c>
      <c r="B5" s="96">
        <v>1070.7439999999999</v>
      </c>
      <c r="C5" s="100">
        <f>B5/B$20*100</f>
        <v>75.296652541359748</v>
      </c>
      <c r="D5" s="105">
        <v>2.5424656174065698</v>
      </c>
      <c r="E5" s="96">
        <v>106.741</v>
      </c>
      <c r="F5" s="100">
        <f>E5/E$20*100</f>
        <v>20.391249294452269</v>
      </c>
      <c r="G5" s="105">
        <v>7.0637848120664</v>
      </c>
      <c r="H5" s="96">
        <v>633.50800000000004</v>
      </c>
      <c r="I5" s="100">
        <f>H5/H$20*100</f>
        <v>40.659007765868694</v>
      </c>
      <c r="J5" s="105">
        <v>2.3385514492892501</v>
      </c>
      <c r="K5" s="96">
        <v>521.86400000000003</v>
      </c>
      <c r="L5" s="100">
        <f>K5/K$20*100</f>
        <v>51.147241494555132</v>
      </c>
      <c r="M5" s="105">
        <v>3.0445507691507099</v>
      </c>
      <c r="N5" s="96">
        <v>1.32</v>
      </c>
      <c r="O5" s="100">
        <f>N5/N$20*100</f>
        <v>12.97552344441168</v>
      </c>
      <c r="P5" s="105">
        <v>36.830600411274801</v>
      </c>
      <c r="R5" s="83" t="s">
        <v>65</v>
      </c>
      <c r="S5" s="84">
        <f>B5</f>
        <v>1070.7439999999999</v>
      </c>
      <c r="T5" s="85">
        <f t="shared" ref="T5:T10" si="0">S5/$S$10</f>
        <v>0.45872442406895442</v>
      </c>
    </row>
    <row r="6" spans="1:20" ht="15" customHeight="1">
      <c r="A6" s="92" t="s">
        <v>45</v>
      </c>
      <c r="B6" s="97">
        <v>988.77</v>
      </c>
      <c r="C6" s="101">
        <f t="shared" ref="C6:C19" si="1">B6/B$20*100</f>
        <v>69.532092762901584</v>
      </c>
      <c r="D6" s="106">
        <v>2.5742983106420501</v>
      </c>
      <c r="E6" s="97">
        <v>100.79</v>
      </c>
      <c r="F6" s="101">
        <f t="shared" ref="F6:F19" si="2">E6/E$20*100</f>
        <v>19.254400992944081</v>
      </c>
      <c r="G6" s="106">
        <v>7.1614184426160303</v>
      </c>
      <c r="H6" s="97">
        <v>583.21600000000001</v>
      </c>
      <c r="I6" s="101">
        <f t="shared" ref="I6:I19" si="3">H6/H$20*100</f>
        <v>37.431230344650537</v>
      </c>
      <c r="J6" s="106">
        <v>2.3787535480853399</v>
      </c>
      <c r="K6" s="97">
        <v>447.99700000000001</v>
      </c>
      <c r="L6" s="101">
        <f t="shared" ref="L6:L19" si="4">K6/K$20*100</f>
        <v>43.907628707548731</v>
      </c>
      <c r="M6" s="106">
        <v>3.1697935677473201</v>
      </c>
      <c r="N6" s="97">
        <v>1.32</v>
      </c>
      <c r="O6" s="101">
        <f t="shared" ref="O6:O19" si="5">N6/N$20*100</f>
        <v>12.97552344441168</v>
      </c>
      <c r="P6" s="106">
        <v>36.830600411274801</v>
      </c>
      <c r="R6" s="83" t="s">
        <v>52</v>
      </c>
      <c r="S6" s="84">
        <f>E5</f>
        <v>106.741</v>
      </c>
      <c r="T6" s="85">
        <f t="shared" si="0"/>
        <v>4.5729608337328316E-2</v>
      </c>
    </row>
    <row r="7" spans="1:20" ht="15" customHeight="1">
      <c r="A7" s="92" t="s">
        <v>46</v>
      </c>
      <c r="B7" s="97">
        <v>81.974000000000004</v>
      </c>
      <c r="C7" s="101">
        <f t="shared" si="1"/>
        <v>5.7645597784581799</v>
      </c>
      <c r="D7" s="106">
        <v>5.9218944662922102</v>
      </c>
      <c r="E7" s="97">
        <v>5.9509999999999996</v>
      </c>
      <c r="F7" s="101">
        <f t="shared" si="2"/>
        <v>1.1368483015081874</v>
      </c>
      <c r="G7" s="106">
        <v>25.758345419499701</v>
      </c>
      <c r="H7" s="97">
        <v>50.292000000000002</v>
      </c>
      <c r="I7" s="101">
        <f t="shared" si="3"/>
        <v>3.2277774212181503</v>
      </c>
      <c r="J7" s="106">
        <v>6.17932346096313</v>
      </c>
      <c r="K7" s="97">
        <v>73.867000000000004</v>
      </c>
      <c r="L7" s="101">
        <f t="shared" si="4"/>
        <v>7.2396127870063918</v>
      </c>
      <c r="M7" s="106">
        <v>5.4649250401506801</v>
      </c>
      <c r="N7" s="97">
        <v>0</v>
      </c>
      <c r="O7" s="101">
        <f t="shared" si="5"/>
        <v>0</v>
      </c>
      <c r="P7" s="106"/>
      <c r="R7" s="83" t="s">
        <v>53</v>
      </c>
      <c r="S7" s="84">
        <f>H5</f>
        <v>633.50800000000004</v>
      </c>
      <c r="T7" s="85">
        <f t="shared" si="0"/>
        <v>0.27140529617077025</v>
      </c>
    </row>
    <row r="8" spans="1:20" ht="15" customHeight="1">
      <c r="A8" s="93" t="s">
        <v>28</v>
      </c>
      <c r="B8" s="97">
        <v>9.9369999999999994</v>
      </c>
      <c r="C8" s="101">
        <f t="shared" si="1"/>
        <v>0.69878779269693958</v>
      </c>
      <c r="D8" s="106">
        <v>14.8837539201549</v>
      </c>
      <c r="E8" s="97">
        <v>4.0410000000000004</v>
      </c>
      <c r="F8" s="101">
        <f t="shared" si="2"/>
        <v>0.77197176716427263</v>
      </c>
      <c r="G8" s="106">
        <v>21.732093909061302</v>
      </c>
      <c r="H8" s="97">
        <v>31.492000000000001</v>
      </c>
      <c r="I8" s="101">
        <f t="shared" si="3"/>
        <v>2.0211796418715107</v>
      </c>
      <c r="J8" s="106">
        <v>8.3991226311532596</v>
      </c>
      <c r="K8" s="97">
        <v>11.381</v>
      </c>
      <c r="L8" s="101">
        <f t="shared" si="4"/>
        <v>1.1154376531999368</v>
      </c>
      <c r="M8" s="106">
        <v>12.268651495987999</v>
      </c>
      <c r="N8" s="97">
        <v>0.156</v>
      </c>
      <c r="O8" s="101">
        <f t="shared" si="5"/>
        <v>1.5334709525213801</v>
      </c>
      <c r="P8" s="106"/>
      <c r="R8" s="83" t="s">
        <v>54</v>
      </c>
      <c r="S8" s="84">
        <f>K5</f>
        <v>521.86400000000003</v>
      </c>
      <c r="T8" s="85">
        <f t="shared" si="0"/>
        <v>0.22357516160942378</v>
      </c>
    </row>
    <row r="9" spans="1:20" ht="15" customHeight="1">
      <c r="A9" s="93" t="s">
        <v>29</v>
      </c>
      <c r="B9" s="97">
        <v>35.109000000000002</v>
      </c>
      <c r="C9" s="101">
        <f t="shared" si="1"/>
        <v>2.4689283097309911</v>
      </c>
      <c r="D9" s="106">
        <v>15.2812455981877</v>
      </c>
      <c r="E9" s="97">
        <v>91.616</v>
      </c>
      <c r="F9" s="101">
        <f t="shared" si="2"/>
        <v>17.501847419084879</v>
      </c>
      <c r="G9" s="106">
        <v>6.6880035643788496</v>
      </c>
      <c r="H9" s="97">
        <v>696.36199999999997</v>
      </c>
      <c r="I9" s="101">
        <f t="shared" si="3"/>
        <v>44.693023554328995</v>
      </c>
      <c r="J9" s="106">
        <v>2.5495637629526202</v>
      </c>
      <c r="K9" s="97">
        <v>401.06299999999999</v>
      </c>
      <c r="L9" s="101">
        <f t="shared" si="4"/>
        <v>39.307685748644786</v>
      </c>
      <c r="M9" s="106">
        <v>3.46186904941076</v>
      </c>
      <c r="N9" s="97">
        <v>1.7150000000000001</v>
      </c>
      <c r="O9" s="101">
        <f t="shared" si="5"/>
        <v>16.858350535731841</v>
      </c>
      <c r="P9" s="106">
        <v>35.192862608725598</v>
      </c>
      <c r="R9" s="83" t="s">
        <v>417</v>
      </c>
      <c r="S9" s="84">
        <f>N5</f>
        <v>1.32</v>
      </c>
      <c r="T9" s="85">
        <f t="shared" si="0"/>
        <v>5.65509813523139E-4</v>
      </c>
    </row>
    <row r="10" spans="1:20" ht="15" customHeight="1">
      <c r="A10" s="92" t="s">
        <v>47</v>
      </c>
      <c r="B10" s="97">
        <v>4.8630000000000004</v>
      </c>
      <c r="C10" s="101">
        <f t="shared" si="1"/>
        <v>0.34197494574672616</v>
      </c>
      <c r="D10" s="106">
        <v>27.644356477619301</v>
      </c>
      <c r="E10" s="97">
        <v>69.825000000000003</v>
      </c>
      <c r="F10" s="101">
        <f t="shared" si="2"/>
        <v>13.339007335373751</v>
      </c>
      <c r="G10" s="106">
        <v>7.7981482026589397</v>
      </c>
      <c r="H10" s="97">
        <v>567.04300000000001</v>
      </c>
      <c r="I10" s="101">
        <f t="shared" si="3"/>
        <v>36.393235350747709</v>
      </c>
      <c r="J10" s="106">
        <v>2.95609221543803</v>
      </c>
      <c r="K10" s="97">
        <v>347.32499999999999</v>
      </c>
      <c r="L10" s="101">
        <f t="shared" si="4"/>
        <v>34.040891213220988</v>
      </c>
      <c r="M10" s="106">
        <v>3.85329011671418</v>
      </c>
      <c r="N10" s="97">
        <v>1.091</v>
      </c>
      <c r="O10" s="101">
        <f t="shared" si="5"/>
        <v>10.724466725646318</v>
      </c>
      <c r="P10" s="106">
        <v>47.382343187937998</v>
      </c>
      <c r="R10" s="86"/>
      <c r="S10" s="84">
        <f>SUM(S5:S9)</f>
        <v>2334.1770000000001</v>
      </c>
      <c r="T10" s="85">
        <f t="shared" si="0"/>
        <v>1</v>
      </c>
    </row>
    <row r="11" spans="1:20" ht="15" customHeight="1">
      <c r="A11" s="598" t="s">
        <v>31</v>
      </c>
      <c r="B11" s="97">
        <v>30.245999999999999</v>
      </c>
      <c r="C11" s="101">
        <f t="shared" si="1"/>
        <v>2.1269533639842644</v>
      </c>
      <c r="D11" s="106">
        <v>17.200649845421299</v>
      </c>
      <c r="E11" s="97">
        <v>21.791</v>
      </c>
      <c r="F11" s="101">
        <f t="shared" si="2"/>
        <v>4.1628400837111261</v>
      </c>
      <c r="G11" s="106">
        <v>11.7948786026204</v>
      </c>
      <c r="H11" s="97">
        <v>129.31800000000001</v>
      </c>
      <c r="I11" s="101">
        <f t="shared" si="3"/>
        <v>8.2997240228483431</v>
      </c>
      <c r="J11" s="106">
        <v>4.72345324571081</v>
      </c>
      <c r="K11" s="97">
        <v>53.738</v>
      </c>
      <c r="L11" s="101">
        <f t="shared" si="4"/>
        <v>5.2667945354237942</v>
      </c>
      <c r="M11" s="106">
        <v>6.8677651489827003</v>
      </c>
      <c r="N11" s="97">
        <v>0.624</v>
      </c>
      <c r="O11" s="101">
        <f t="shared" si="5"/>
        <v>6.1338838100855204</v>
      </c>
      <c r="P11" s="106">
        <v>49.965563943150698</v>
      </c>
    </row>
    <row r="12" spans="1:20" ht="15" customHeight="1">
      <c r="A12" s="93" t="s">
        <v>32</v>
      </c>
      <c r="B12" s="97">
        <v>206.54</v>
      </c>
      <c r="C12" s="101">
        <f t="shared" si="1"/>
        <v>14.524265945821266</v>
      </c>
      <c r="D12" s="106">
        <v>7.1748167810710504</v>
      </c>
      <c r="E12" s="97">
        <v>7.15</v>
      </c>
      <c r="F12" s="101">
        <f t="shared" si="2"/>
        <v>1.3658990683554935</v>
      </c>
      <c r="G12" s="106">
        <v>34.803450554240399</v>
      </c>
      <c r="H12" s="97">
        <v>5.5519999999999996</v>
      </c>
      <c r="I12" s="101">
        <f t="shared" si="3"/>
        <v>0.35633142930492268</v>
      </c>
      <c r="J12" s="106">
        <v>18.589327781180899</v>
      </c>
      <c r="K12" s="97">
        <v>5.8540000000000001</v>
      </c>
      <c r="L12" s="101">
        <f t="shared" si="4"/>
        <v>0.57374325822268957</v>
      </c>
      <c r="M12" s="106">
        <v>33.9024354638739</v>
      </c>
      <c r="N12" s="97">
        <v>0</v>
      </c>
      <c r="O12" s="101">
        <f t="shared" si="5"/>
        <v>0</v>
      </c>
      <c r="P12" s="106"/>
    </row>
    <row r="13" spans="1:20" ht="15" customHeight="1">
      <c r="A13" s="93" t="s">
        <v>33</v>
      </c>
      <c r="B13" s="97">
        <v>33.26</v>
      </c>
      <c r="C13" s="101">
        <f t="shared" si="1"/>
        <v>2.3389032892321837</v>
      </c>
      <c r="D13" s="106">
        <v>9.9617293765602604</v>
      </c>
      <c r="E13" s="97">
        <v>8.2050000000000001</v>
      </c>
      <c r="F13" s="101">
        <f t="shared" si="2"/>
        <v>1.5674408190009543</v>
      </c>
      <c r="G13" s="106">
        <v>21.074380375990099</v>
      </c>
      <c r="H13" s="97">
        <v>17.702999999999999</v>
      </c>
      <c r="I13" s="101">
        <f t="shared" si="3"/>
        <v>1.1361915153071049</v>
      </c>
      <c r="J13" s="106">
        <v>8.8999829210062291</v>
      </c>
      <c r="K13" s="97">
        <v>14.955</v>
      </c>
      <c r="L13" s="101">
        <f t="shared" si="4"/>
        <v>1.4657209475094504</v>
      </c>
      <c r="M13" s="106">
        <v>13.646527048445</v>
      </c>
      <c r="N13" s="97">
        <v>1.786</v>
      </c>
      <c r="O13" s="101">
        <f t="shared" si="5"/>
        <v>17.556276417969137</v>
      </c>
      <c r="P13" s="106">
        <v>31.112463607911401</v>
      </c>
    </row>
    <row r="14" spans="1:20" ht="15" customHeight="1">
      <c r="A14" s="93" t="s">
        <v>34</v>
      </c>
      <c r="B14" s="97"/>
      <c r="C14" s="101">
        <f t="shared" si="1"/>
        <v>0</v>
      </c>
      <c r="D14" s="106"/>
      <c r="E14" s="97">
        <f>'1.'!B14</f>
        <v>187.1077394999993</v>
      </c>
      <c r="F14" s="101">
        <f t="shared" si="2"/>
        <v>35.744096093028169</v>
      </c>
      <c r="G14" s="106"/>
      <c r="H14" s="97"/>
      <c r="I14" s="101">
        <f t="shared" si="3"/>
        <v>0</v>
      </c>
      <c r="J14" s="106"/>
      <c r="K14" s="97"/>
      <c r="L14" s="101">
        <f t="shared" si="4"/>
        <v>0</v>
      </c>
      <c r="M14" s="106"/>
      <c r="N14" s="97"/>
      <c r="O14" s="101">
        <f t="shared" si="5"/>
        <v>0</v>
      </c>
      <c r="P14" s="106"/>
    </row>
    <row r="15" spans="1:20" ht="15" customHeight="1">
      <c r="A15" s="93" t="s">
        <v>35</v>
      </c>
      <c r="B15" s="97">
        <v>0.89100000000000001</v>
      </c>
      <c r="C15" s="101">
        <f t="shared" si="1"/>
        <v>6.2656729726574753E-2</v>
      </c>
      <c r="D15" s="106">
        <v>41.044162677591999</v>
      </c>
      <c r="E15" s="97">
        <v>27.715</v>
      </c>
      <c r="F15" s="101">
        <f t="shared" si="2"/>
        <v>5.2945304446814685</v>
      </c>
      <c r="G15" s="106">
        <v>11.738701436390301</v>
      </c>
      <c r="H15" s="97">
        <v>126.99299999999999</v>
      </c>
      <c r="I15" s="101">
        <f t="shared" si="3"/>
        <v>8.1505038187536094</v>
      </c>
      <c r="J15" s="106">
        <v>4.9012578321263804</v>
      </c>
      <c r="K15" s="97">
        <v>34.463999999999999</v>
      </c>
      <c r="L15" s="101">
        <f t="shared" si="4"/>
        <v>3.377773770308639</v>
      </c>
      <c r="M15" s="106">
        <v>8.5809002719446994</v>
      </c>
      <c r="N15" s="97">
        <v>1.871</v>
      </c>
      <c r="O15" s="101">
        <f t="shared" si="5"/>
        <v>18.391821488253218</v>
      </c>
      <c r="P15" s="106">
        <v>28.861978259492599</v>
      </c>
    </row>
    <row r="16" spans="1:20" ht="15" customHeight="1">
      <c r="A16" s="94" t="s">
        <v>36</v>
      </c>
      <c r="B16" s="107">
        <v>11.653</v>
      </c>
      <c r="C16" s="102">
        <f t="shared" si="1"/>
        <v>0.81946001291108361</v>
      </c>
      <c r="D16" s="108">
        <v>11.4908717196595</v>
      </c>
      <c r="E16" s="107">
        <v>36.417999999999999</v>
      </c>
      <c r="F16" s="102">
        <f t="shared" si="2"/>
        <v>6.9571066113804685</v>
      </c>
      <c r="G16" s="108">
        <v>6.5560008980902298</v>
      </c>
      <c r="H16" s="107">
        <v>13.728999999999999</v>
      </c>
      <c r="I16" s="102">
        <f t="shared" si="3"/>
        <v>0.88113728258776713</v>
      </c>
      <c r="J16" s="108">
        <v>9.8838975402621596</v>
      </c>
      <c r="K16" s="107">
        <v>5.8360000000000003</v>
      </c>
      <c r="L16" s="102">
        <f t="shared" si="4"/>
        <v>0.57197910061284873</v>
      </c>
      <c r="M16" s="108">
        <v>14.992192689705499</v>
      </c>
      <c r="N16" s="107">
        <v>0.20799999999999999</v>
      </c>
      <c r="O16" s="102">
        <f t="shared" si="5"/>
        <v>2.0446279366951736</v>
      </c>
      <c r="P16" s="108">
        <v>76.899453622960905</v>
      </c>
    </row>
    <row r="17" spans="1:16" ht="15" customHeight="1">
      <c r="A17" s="94" t="s">
        <v>37</v>
      </c>
      <c r="B17" s="107">
        <v>34.365000000000002</v>
      </c>
      <c r="C17" s="102">
        <f t="shared" si="1"/>
        <v>2.4166088855822014</v>
      </c>
      <c r="D17" s="108">
        <v>7.4031613092272099</v>
      </c>
      <c r="E17" s="107">
        <v>8.1110000000000007</v>
      </c>
      <c r="F17" s="102">
        <f t="shared" si="2"/>
        <v>1.5494835445358612</v>
      </c>
      <c r="G17" s="108">
        <v>15.6023615227093</v>
      </c>
      <c r="H17" s="107">
        <v>18.893000000000001</v>
      </c>
      <c r="I17" s="102">
        <f t="shared" si="3"/>
        <v>1.2125665875104294</v>
      </c>
      <c r="J17" s="108">
        <v>9.1045901762619597</v>
      </c>
      <c r="K17" s="107">
        <v>15.855</v>
      </c>
      <c r="L17" s="102">
        <f t="shared" si="4"/>
        <v>1.5539288280014936</v>
      </c>
      <c r="M17" s="108">
        <v>10.0034469681116</v>
      </c>
      <c r="N17" s="107">
        <v>0.312</v>
      </c>
      <c r="O17" s="102">
        <f t="shared" si="5"/>
        <v>3.0669419050427602</v>
      </c>
      <c r="P17" s="108">
        <v>70.712010909009393</v>
      </c>
    </row>
    <row r="18" spans="1:16" ht="15" customHeight="1">
      <c r="A18" s="94" t="s">
        <v>38</v>
      </c>
      <c r="B18" s="107">
        <v>0.69699999999999995</v>
      </c>
      <c r="C18" s="102">
        <f t="shared" si="1"/>
        <v>4.901429923616453E-2</v>
      </c>
      <c r="D18" s="108">
        <v>55.781590028834799</v>
      </c>
      <c r="E18" s="107">
        <v>33.402000000000001</v>
      </c>
      <c r="F18" s="102">
        <f t="shared" si="2"/>
        <v>6.3809455498196073</v>
      </c>
      <c r="G18" s="108">
        <v>18.709898919170602</v>
      </c>
      <c r="H18" s="107">
        <v>0.312</v>
      </c>
      <c r="I18" s="102">
        <f t="shared" si="3"/>
        <v>2.0024388678518711E-2</v>
      </c>
      <c r="J18" s="108">
        <v>70.704403290574405</v>
      </c>
      <c r="K18" s="107">
        <v>1.2470000000000001</v>
      </c>
      <c r="L18" s="102">
        <f t="shared" si="4"/>
        <v>0.12221691885953093</v>
      </c>
      <c r="M18" s="108">
        <v>43.291799421320299</v>
      </c>
      <c r="N18" s="107">
        <v>0</v>
      </c>
      <c r="O18" s="102">
        <f t="shared" si="5"/>
        <v>0</v>
      </c>
      <c r="P18" s="108"/>
    </row>
    <row r="19" spans="1:16" ht="15.75" customHeight="1">
      <c r="A19" s="95" t="s">
        <v>39</v>
      </c>
      <c r="B19" s="98">
        <v>18.838000000000001</v>
      </c>
      <c r="C19" s="103">
        <f t="shared" si="1"/>
        <v>1.3247221937028228</v>
      </c>
      <c r="D19" s="109">
        <v>17.3386191411502</v>
      </c>
      <c r="E19" s="98">
        <v>12.958</v>
      </c>
      <c r="F19" s="103">
        <f t="shared" si="2"/>
        <v>2.475429388496571</v>
      </c>
      <c r="G19" s="109">
        <v>20.887557758369901</v>
      </c>
      <c r="H19" s="98">
        <v>13.557</v>
      </c>
      <c r="I19" s="103">
        <f t="shared" si="3"/>
        <v>0.87009819652140441</v>
      </c>
      <c r="J19" s="109">
        <v>14.3231764642504</v>
      </c>
      <c r="K19" s="98">
        <v>7.7969999999999997</v>
      </c>
      <c r="L19" s="103">
        <f t="shared" si="4"/>
        <v>0.76417427132940052</v>
      </c>
      <c r="M19" s="109">
        <v>19.537543418329399</v>
      </c>
      <c r="N19" s="98">
        <v>2.806</v>
      </c>
      <c r="O19" s="103">
        <f t="shared" si="5"/>
        <v>27.582817261378157</v>
      </c>
      <c r="P19" s="109">
        <v>28.877332821132601</v>
      </c>
    </row>
    <row r="20" spans="1:16" ht="19.5" customHeight="1">
      <c r="A20" s="82" t="s">
        <v>40</v>
      </c>
      <c r="B20" s="89">
        <v>1422.0340000000001</v>
      </c>
      <c r="C20" s="104">
        <f>SUM(C12:C19,C8:C9,C5)</f>
        <v>99.999999999999972</v>
      </c>
      <c r="D20" s="81">
        <v>2.2034241964589198</v>
      </c>
      <c r="E20" s="89">
        <f>SUM(E12:E19,E8:E9,E5)</f>
        <v>523.46473949999927</v>
      </c>
      <c r="F20" s="104">
        <f>SUM(F12:F19,F8:F9,F5)</f>
        <v>100.00000000000001</v>
      </c>
      <c r="G20" s="81">
        <v>4.2458859944585097</v>
      </c>
      <c r="H20" s="89">
        <v>1558.1</v>
      </c>
      <c r="I20" s="104">
        <f>SUM(I12:I19,I8:I9,I5)</f>
        <v>100.00006418073295</v>
      </c>
      <c r="J20" s="81">
        <v>1.64785601228237</v>
      </c>
      <c r="K20" s="89">
        <v>1020.317</v>
      </c>
      <c r="L20" s="104">
        <f>SUM(L12:L19,L8:L9,L5)</f>
        <v>99.999901991243917</v>
      </c>
      <c r="M20" s="81">
        <v>2.1185386200057801</v>
      </c>
      <c r="N20" s="89">
        <v>10.173</v>
      </c>
      <c r="O20" s="104">
        <f>SUM(O12:O19,O8:O9,O5)</f>
        <v>100.00982994200335</v>
      </c>
      <c r="P20" s="81">
        <v>14.4295175153421</v>
      </c>
    </row>
    <row r="21" spans="1:16" ht="12" customHeight="1">
      <c r="A21" s="642"/>
      <c r="B21" s="643"/>
      <c r="C21" s="643"/>
      <c r="D21" s="643"/>
      <c r="E21" s="643"/>
      <c r="F21" s="643"/>
      <c r="G21" s="643"/>
      <c r="H21" s="643"/>
      <c r="I21" s="73"/>
      <c r="J21" s="65"/>
      <c r="K21" s="110"/>
      <c r="L21" s="73"/>
      <c r="M21" s="65"/>
      <c r="N21" s="110"/>
      <c r="O21" s="73"/>
      <c r="P21" s="65"/>
    </row>
    <row r="22" spans="1:16" ht="15.75" customHeight="1">
      <c r="A22" s="12" t="s">
        <v>48</v>
      </c>
      <c r="B22" s="110"/>
      <c r="C22" s="110"/>
      <c r="D22" s="110"/>
      <c r="E22" s="110"/>
      <c r="F22" s="110"/>
      <c r="G22" s="110"/>
      <c r="H22" s="111"/>
      <c r="I22" s="70"/>
      <c r="J22" s="70"/>
      <c r="K22" s="110"/>
      <c r="L22" s="70"/>
      <c r="M22" s="70"/>
      <c r="N22" s="110"/>
      <c r="O22" s="70"/>
      <c r="P22" s="70"/>
    </row>
    <row r="23" spans="1:16" ht="15.75" customHeight="1">
      <c r="A23" s="12" t="s">
        <v>49</v>
      </c>
      <c r="B23" s="70"/>
      <c r="C23" s="99"/>
      <c r="D23" s="70"/>
      <c r="E23" s="70"/>
      <c r="F23" s="70"/>
      <c r="G23" s="70"/>
      <c r="H23" s="70"/>
      <c r="I23" s="70"/>
      <c r="J23" s="70"/>
      <c r="K23" s="70"/>
      <c r="L23" s="70"/>
      <c r="M23" s="70"/>
      <c r="N23" s="112" t="s">
        <v>51</v>
      </c>
      <c r="O23" s="112">
        <v>788.75095601227349</v>
      </c>
      <c r="P23" s="70"/>
    </row>
    <row r="24" spans="1:16" ht="17.25" customHeight="1">
      <c r="A24" s="12" t="s">
        <v>50</v>
      </c>
      <c r="N24" s="112" t="s">
        <v>52</v>
      </c>
      <c r="O24" s="112">
        <v>67.3860939280342</v>
      </c>
    </row>
    <row r="25" spans="1:16">
      <c r="N25" s="112" t="s">
        <v>53</v>
      </c>
      <c r="O25" s="112">
        <v>766.26253270789778</v>
      </c>
    </row>
    <row r="26" spans="1:16">
      <c r="N26" s="112" t="s">
        <v>54</v>
      </c>
      <c r="O26" s="112">
        <v>207.12433787771315</v>
      </c>
    </row>
    <row r="27" spans="1:16" ht="20.25" customHeight="1">
      <c r="A27" s="113"/>
      <c r="B27" s="114"/>
      <c r="C27" s="99"/>
      <c r="D27" s="70"/>
      <c r="E27" s="70"/>
      <c r="F27" s="70"/>
      <c r="G27" s="70"/>
      <c r="H27" s="70"/>
      <c r="I27" s="70"/>
      <c r="J27" s="70"/>
      <c r="K27" s="70"/>
      <c r="L27" s="70"/>
      <c r="M27" s="70"/>
      <c r="N27" s="70"/>
      <c r="O27" s="70"/>
      <c r="P27" s="70"/>
    </row>
  </sheetData>
  <mergeCells count="14">
    <mergeCell ref="A1:K1"/>
    <mergeCell ref="L1:P1"/>
    <mergeCell ref="A21:H21"/>
    <mergeCell ref="K3:L3"/>
    <mergeCell ref="M3:M4"/>
    <mergeCell ref="N3:O3"/>
    <mergeCell ref="P3:P4"/>
    <mergeCell ref="A3:A4"/>
    <mergeCell ref="B3:C3"/>
    <mergeCell ref="D3:D4"/>
    <mergeCell ref="E3:F3"/>
    <mergeCell ref="G3:G4"/>
    <mergeCell ref="H3:I3"/>
    <mergeCell ref="J3:J4"/>
  </mergeCells>
  <hyperlinks>
    <hyperlink ref="A1:P1" location="'0'!A1" display="ÜLDPINDALA  JAOTUS  MAAKATEGOORIATE  JÄRGI  OMANDIVORMITI" xr:uid="{BB071DD2-95F9-44D6-921E-B4AB7E2949D4}"/>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rowBreaks count="1" manualBreakCount="1">
    <brk id="24" max="16383" man="1"/>
  </rowBreaks>
  <colBreaks count="1" manualBreakCount="1">
    <brk id="16"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workbookViewId="0">
      <selection sqref="A1:G1"/>
    </sheetView>
  </sheetViews>
  <sheetFormatPr defaultColWidth="11.42578125" defaultRowHeight="12.75"/>
  <cols>
    <col min="1" max="1" width="47" customWidth="1"/>
    <col min="2" max="2" width="21.85546875" customWidth="1"/>
    <col min="3" max="3" width="17.5703125" customWidth="1"/>
    <col min="4" max="4" width="19.7109375" customWidth="1"/>
  </cols>
  <sheetData>
    <row r="1" spans="1:4" ht="18.75" customHeight="1">
      <c r="A1" s="627" t="s">
        <v>55</v>
      </c>
      <c r="B1" s="627"/>
      <c r="C1" s="627"/>
      <c r="D1" s="627"/>
    </row>
    <row r="2" spans="1:4" ht="10.5" customHeight="1">
      <c r="A2" s="65"/>
      <c r="B2" s="65"/>
      <c r="C2" s="65"/>
      <c r="D2" s="12"/>
    </row>
    <row r="3" spans="1:4" ht="31.5" customHeight="1">
      <c r="A3" s="650" t="s">
        <v>56</v>
      </c>
      <c r="B3" s="129" t="s">
        <v>57</v>
      </c>
      <c r="C3" s="130" t="s">
        <v>58</v>
      </c>
      <c r="D3" s="115" t="s">
        <v>59</v>
      </c>
    </row>
    <row r="4" spans="1:4" ht="17.25" customHeight="1">
      <c r="A4" s="651"/>
      <c r="B4" s="116" t="s">
        <v>23</v>
      </c>
      <c r="C4" s="117" t="s">
        <v>23</v>
      </c>
      <c r="D4" s="118" t="s">
        <v>24</v>
      </c>
    </row>
    <row r="5" spans="1:4" ht="33" customHeight="1">
      <c r="A5" s="119" t="s">
        <v>60</v>
      </c>
      <c r="B5" s="96">
        <v>4534.0877394999998</v>
      </c>
      <c r="C5" s="125">
        <f>'6.'!B12</f>
        <v>2334.1770000000001</v>
      </c>
      <c r="D5" s="120">
        <f>C5/B5*100</f>
        <v>51.480631476650764</v>
      </c>
    </row>
    <row r="6" spans="1:4" ht="33" customHeight="1">
      <c r="A6" s="121" t="s">
        <v>61</v>
      </c>
      <c r="B6" s="97">
        <v>4346.9808569918896</v>
      </c>
      <c r="C6" s="126">
        <f>'6.'!B12</f>
        <v>2334.1770000000001</v>
      </c>
      <c r="D6" s="122">
        <f t="shared" ref="D6:D10" si="0">C6/B6*100</f>
        <v>53.696509756779797</v>
      </c>
    </row>
    <row r="7" spans="1:4" ht="33" customHeight="1">
      <c r="A7" s="121" t="s">
        <v>62</v>
      </c>
      <c r="B7" s="97">
        <f>B5</f>
        <v>4534.0877394999998</v>
      </c>
      <c r="C7" s="126">
        <f>'12.'!B12</f>
        <v>2122.0940000000001</v>
      </c>
      <c r="D7" s="122">
        <f t="shared" si="0"/>
        <v>46.803108407293756</v>
      </c>
    </row>
    <row r="8" spans="1:4" ht="33" customHeight="1">
      <c r="A8" s="121" t="s">
        <v>63</v>
      </c>
      <c r="B8" s="97">
        <f t="shared" ref="B8" si="1">B6</f>
        <v>4346.9808569918896</v>
      </c>
      <c r="C8" s="126">
        <f>'12.'!B12</f>
        <v>2122.0940000000001</v>
      </c>
      <c r="D8" s="122">
        <f t="shared" si="0"/>
        <v>48.817652292779798</v>
      </c>
    </row>
    <row r="9" spans="1:4" ht="33" customHeight="1">
      <c r="A9" s="121" t="s">
        <v>127</v>
      </c>
      <c r="B9" s="97">
        <f>B5</f>
        <v>4534.0877394999998</v>
      </c>
      <c r="C9" s="126">
        <v>2454.1513639202199</v>
      </c>
      <c r="D9" s="122">
        <f t="shared" si="0"/>
        <v>54.126684460474358</v>
      </c>
    </row>
    <row r="10" spans="1:4" ht="33" customHeight="1">
      <c r="A10" s="121" t="s">
        <v>128</v>
      </c>
      <c r="B10" s="97">
        <f t="shared" ref="B10" si="2">B6</f>
        <v>4346.9808569918896</v>
      </c>
      <c r="C10" s="126">
        <f>C9</f>
        <v>2454.1513639202199</v>
      </c>
      <c r="D10" s="122">
        <f t="shared" si="0"/>
        <v>56.456456668605902</v>
      </c>
    </row>
    <row r="11" spans="1:4" ht="16.899999999999999" customHeight="1">
      <c r="A11" s="123"/>
      <c r="B11" s="127"/>
      <c r="C11" s="128"/>
      <c r="D11" s="124"/>
    </row>
  </sheetData>
  <mergeCells count="2">
    <mergeCell ref="A1:D1"/>
    <mergeCell ref="A3:A4"/>
  </mergeCells>
  <hyperlinks>
    <hyperlink ref="A1:D1" location="'0'!A1" display="EESTIMAA METSASUSE  JAOTUS" xr:uid="{00000000-0004-0000-0300-000000000000}"/>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J11"/>
  <sheetViews>
    <sheetView workbookViewId="0">
      <selection sqref="A1:G1"/>
    </sheetView>
  </sheetViews>
  <sheetFormatPr defaultColWidth="11.42578125" defaultRowHeight="12.75"/>
  <cols>
    <col min="1" max="1" width="28.42578125" customWidth="1"/>
    <col min="2" max="2" width="11.140625" customWidth="1"/>
    <col min="3" max="3" width="9.85546875" customWidth="1"/>
    <col min="4" max="4" width="8" customWidth="1"/>
    <col min="5" max="5" width="11.140625" customWidth="1"/>
    <col min="6" max="6" width="10.28515625" customWidth="1"/>
    <col min="7" max="7" width="8.28515625" customWidth="1"/>
    <col min="8" max="8" width="9.28515625" customWidth="1"/>
    <col min="9" max="9" width="7.7109375" customWidth="1"/>
    <col min="10" max="10" width="8.85546875" customWidth="1"/>
  </cols>
  <sheetData>
    <row r="1" spans="1:10" ht="15.75" customHeight="1">
      <c r="A1" s="627" t="s">
        <v>430</v>
      </c>
      <c r="B1" s="627"/>
      <c r="C1" s="627"/>
      <c r="D1" s="627"/>
      <c r="E1" s="627"/>
      <c r="F1" s="627"/>
      <c r="G1" s="627"/>
      <c r="H1" s="627"/>
      <c r="I1" s="627"/>
      <c r="J1" s="627"/>
    </row>
    <row r="2" spans="1:10" ht="10.5" customHeight="1">
      <c r="A2" s="88"/>
      <c r="B2" s="88"/>
      <c r="C2" s="88"/>
      <c r="D2" s="88"/>
    </row>
    <row r="3" spans="1:10" ht="15.75" customHeight="1">
      <c r="A3" s="652" t="s">
        <v>431</v>
      </c>
      <c r="B3" s="630" t="s">
        <v>64</v>
      </c>
      <c r="C3" s="631"/>
      <c r="D3" s="632" t="s">
        <v>236</v>
      </c>
      <c r="E3" s="654" t="s">
        <v>65</v>
      </c>
      <c r="F3" s="655"/>
      <c r="G3" s="632" t="s">
        <v>236</v>
      </c>
      <c r="H3" s="630" t="s">
        <v>22</v>
      </c>
      <c r="I3" s="656"/>
      <c r="J3" s="632" t="s">
        <v>236</v>
      </c>
    </row>
    <row r="4" spans="1:10" ht="30" customHeight="1">
      <c r="A4" s="653"/>
      <c r="B4" s="90" t="s">
        <v>23</v>
      </c>
      <c r="C4" s="139" t="s">
        <v>24</v>
      </c>
      <c r="D4" s="633"/>
      <c r="E4" s="90" t="s">
        <v>23</v>
      </c>
      <c r="F4" s="139" t="s">
        <v>24</v>
      </c>
      <c r="G4" s="633"/>
      <c r="H4" s="90" t="s">
        <v>23</v>
      </c>
      <c r="I4" s="139" t="s">
        <v>24</v>
      </c>
      <c r="J4" s="633"/>
    </row>
    <row r="5" spans="1:10" ht="27.75" customHeight="1">
      <c r="A5" s="134" t="s">
        <v>420</v>
      </c>
      <c r="B5" s="140">
        <v>429.61</v>
      </c>
      <c r="C5" s="141">
        <f>B5/$B$9*100</f>
        <v>18.405202347551192</v>
      </c>
      <c r="D5" s="144">
        <v>4.4391504810339999</v>
      </c>
      <c r="E5" s="140">
        <v>365.04700000000003</v>
      </c>
      <c r="F5" s="141">
        <f>E5/$E$9*100</f>
        <v>34.092836382926265</v>
      </c>
      <c r="G5" s="144">
        <v>4.8711029876073599</v>
      </c>
      <c r="H5" s="140">
        <v>64.563000000000002</v>
      </c>
      <c r="I5" s="141">
        <f>H5/$H$9*100</f>
        <v>5.1101245574557579</v>
      </c>
      <c r="J5" s="144">
        <v>9.5216272312825794</v>
      </c>
    </row>
    <row r="6" spans="1:10" ht="27.75" customHeight="1">
      <c r="A6" s="135" t="s">
        <v>422</v>
      </c>
      <c r="B6" s="97">
        <v>308.45400000000001</v>
      </c>
      <c r="C6" s="142">
        <f t="shared" ref="C6:C7" si="0">B6/$B$9*100</f>
        <v>13.214679092459569</v>
      </c>
      <c r="D6" s="145">
        <v>4.1906027817113101</v>
      </c>
      <c r="E6" s="97">
        <v>140.38900000000001</v>
      </c>
      <c r="F6" s="142">
        <f t="shared" ref="F6:F7" si="1">E6/$E$9*100</f>
        <v>13.111350612284545</v>
      </c>
      <c r="G6" s="145">
        <v>6.9865563113842999</v>
      </c>
      <c r="H6" s="97">
        <v>168.065</v>
      </c>
      <c r="I6" s="142">
        <f t="shared" ref="I6:I7" si="2">H6/$H$9*100</f>
        <v>13.302248714415407</v>
      </c>
      <c r="J6" s="145">
        <v>4.8284044731631299</v>
      </c>
    </row>
    <row r="7" spans="1:10" ht="27.75" customHeight="1">
      <c r="A7" s="137" t="s">
        <v>423</v>
      </c>
      <c r="B7" s="98">
        <v>1596.1130000000001</v>
      </c>
      <c r="C7" s="138">
        <f t="shared" si="0"/>
        <v>68.380118559989228</v>
      </c>
      <c r="D7" s="146">
        <v>1.69260808378466</v>
      </c>
      <c r="E7" s="98">
        <v>565.30799999999999</v>
      </c>
      <c r="F7" s="138">
        <f t="shared" si="1"/>
        <v>52.795813004789196</v>
      </c>
      <c r="G7" s="146">
        <v>3.6725794248919801</v>
      </c>
      <c r="H7" s="98">
        <v>1030.8050000000001</v>
      </c>
      <c r="I7" s="138">
        <f t="shared" si="2"/>
        <v>81.587626728128839</v>
      </c>
      <c r="J7" s="146">
        <v>2.1122016614166599</v>
      </c>
    </row>
    <row r="8" spans="1:10" ht="27.75" customHeight="1">
      <c r="A8" s="133" t="s">
        <v>125</v>
      </c>
      <c r="B8" s="96">
        <v>1904.567</v>
      </c>
      <c r="C8" s="136"/>
      <c r="D8" s="147">
        <v>1.44599092758173</v>
      </c>
      <c r="E8" s="96">
        <v>705.697</v>
      </c>
      <c r="F8" s="136"/>
      <c r="G8" s="147">
        <v>3.2119924034170602</v>
      </c>
      <c r="H8" s="96">
        <v>1198.8699999999999</v>
      </c>
      <c r="I8" s="136"/>
      <c r="J8" s="147">
        <v>1.87369949907885</v>
      </c>
    </row>
    <row r="9" spans="1:10" ht="18" customHeight="1">
      <c r="A9" s="131" t="s">
        <v>124</v>
      </c>
      <c r="B9" s="89">
        <v>2334.1770000000001</v>
      </c>
      <c r="C9" s="143">
        <f>SUM(C5:C7)</f>
        <v>99.999999999999986</v>
      </c>
      <c r="D9" s="68">
        <v>1.1962636126441999</v>
      </c>
      <c r="E9" s="89">
        <v>1070.7439999999999</v>
      </c>
      <c r="F9" s="143">
        <f>SUM(F5:F7)</f>
        <v>100</v>
      </c>
      <c r="G9" s="68">
        <v>2.5424656174065698</v>
      </c>
      <c r="H9" s="89">
        <v>1263.433</v>
      </c>
      <c r="I9" s="132"/>
      <c r="J9" s="68">
        <v>1.8284086382357401</v>
      </c>
    </row>
    <row r="10" spans="1:10" ht="22.5" customHeight="1">
      <c r="A10" s="74" t="s">
        <v>421</v>
      </c>
      <c r="B10" s="75"/>
      <c r="C10" s="75"/>
      <c r="D10" s="75"/>
      <c r="E10" s="75"/>
      <c r="F10" s="75"/>
      <c r="G10" s="75"/>
      <c r="H10" s="75"/>
    </row>
    <row r="11" spans="1:10" ht="17.25" customHeight="1">
      <c r="A11" s="625"/>
      <c r="B11" s="625"/>
      <c r="C11" s="625"/>
      <c r="D11" s="625"/>
    </row>
  </sheetData>
  <mergeCells count="9">
    <mergeCell ref="A11:D11"/>
    <mergeCell ref="A1:J1"/>
    <mergeCell ref="A3:A4"/>
    <mergeCell ref="D3:D4"/>
    <mergeCell ref="G3:G4"/>
    <mergeCell ref="J3:J4"/>
    <mergeCell ref="E3:F3"/>
    <mergeCell ref="B3:C3"/>
    <mergeCell ref="H3:I3"/>
  </mergeCells>
  <hyperlinks>
    <hyperlink ref="A1:J1" location="'0'!A1" display="METSAMAA  PINDALA  KAITSEREŽIIMI  JÄRGI" xr:uid="{00000000-0004-0000-0400-000000000000}"/>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zoomScaleNormal="100" workbookViewId="0">
      <selection sqref="A1:G1"/>
    </sheetView>
  </sheetViews>
  <sheetFormatPr defaultColWidth="11.42578125" defaultRowHeight="12.75"/>
  <cols>
    <col min="1" max="1" width="6.7109375" customWidth="1"/>
    <col min="2" max="2" width="10.140625" customWidth="1"/>
    <col min="3" max="3" width="28.85546875" customWidth="1"/>
    <col min="4" max="4" width="49.5703125" customWidth="1"/>
    <col min="5" max="5" width="32.140625" customWidth="1"/>
  </cols>
  <sheetData>
    <row r="1" spans="1:5" ht="36.75" customHeight="1">
      <c r="A1" s="657" t="s">
        <v>432</v>
      </c>
      <c r="B1" s="657"/>
      <c r="C1" s="657"/>
      <c r="D1" s="657"/>
      <c r="E1" s="657"/>
    </row>
    <row r="2" spans="1:5" ht="9" customHeight="1"/>
    <row r="3" spans="1:5" ht="34.5" customHeight="1">
      <c r="A3" s="612" t="s">
        <v>433</v>
      </c>
      <c r="B3" s="148" t="s">
        <v>344</v>
      </c>
      <c r="C3" s="149" t="s">
        <v>345</v>
      </c>
      <c r="D3" s="149" t="s">
        <v>346</v>
      </c>
      <c r="E3" s="150" t="s">
        <v>347</v>
      </c>
    </row>
    <row r="4" spans="1:5" ht="21" customHeight="1">
      <c r="A4" s="658" t="s">
        <v>420</v>
      </c>
      <c r="B4" s="151">
        <v>1</v>
      </c>
      <c r="C4" s="152" t="s">
        <v>348</v>
      </c>
      <c r="D4" s="152" t="s">
        <v>349</v>
      </c>
      <c r="E4" s="153"/>
    </row>
    <row r="5" spans="1:5" ht="21" customHeight="1">
      <c r="A5" s="658"/>
      <c r="B5" s="151">
        <v>2</v>
      </c>
      <c r="C5" s="152" t="s">
        <v>350</v>
      </c>
      <c r="D5" s="152" t="s">
        <v>351</v>
      </c>
      <c r="E5" s="153"/>
    </row>
    <row r="6" spans="1:5" ht="21" customHeight="1">
      <c r="A6" s="658"/>
      <c r="B6" s="151">
        <v>3</v>
      </c>
      <c r="C6" s="152" t="s">
        <v>352</v>
      </c>
      <c r="D6" s="152" t="s">
        <v>353</v>
      </c>
      <c r="E6" s="153"/>
    </row>
    <row r="7" spans="1:5" ht="21" customHeight="1">
      <c r="A7" s="658"/>
      <c r="B7" s="151">
        <v>4</v>
      </c>
      <c r="C7" s="152" t="s">
        <v>354</v>
      </c>
      <c r="D7" s="152" t="s">
        <v>355</v>
      </c>
      <c r="E7" s="153"/>
    </row>
    <row r="8" spans="1:5" ht="21" customHeight="1">
      <c r="A8" s="658"/>
      <c r="B8" s="151">
        <v>5</v>
      </c>
      <c r="C8" s="152" t="s">
        <v>356</v>
      </c>
      <c r="D8" s="152" t="s">
        <v>357</v>
      </c>
      <c r="E8" s="153"/>
    </row>
    <row r="9" spans="1:5" ht="21" customHeight="1">
      <c r="A9" s="658"/>
      <c r="B9" s="151">
        <v>6</v>
      </c>
      <c r="C9" s="152" t="s">
        <v>358</v>
      </c>
      <c r="D9" s="152" t="s">
        <v>359</v>
      </c>
      <c r="E9" s="153"/>
    </row>
    <row r="10" spans="1:5" ht="21" customHeight="1">
      <c r="A10" s="658"/>
      <c r="B10" s="151">
        <v>7</v>
      </c>
      <c r="C10" s="152" t="s">
        <v>360</v>
      </c>
      <c r="D10" s="152" t="s">
        <v>361</v>
      </c>
      <c r="E10" s="153"/>
    </row>
    <row r="11" spans="1:5" ht="21" customHeight="1">
      <c r="A11" s="658"/>
      <c r="B11" s="151">
        <v>8</v>
      </c>
      <c r="C11" s="152" t="s">
        <v>362</v>
      </c>
      <c r="D11" s="152" t="s">
        <v>363</v>
      </c>
      <c r="E11" s="153"/>
    </row>
    <row r="12" spans="1:5" ht="21" customHeight="1">
      <c r="A12" s="658"/>
      <c r="B12" s="151">
        <v>9</v>
      </c>
      <c r="C12" s="152" t="s">
        <v>364</v>
      </c>
      <c r="D12" s="152" t="s">
        <v>365</v>
      </c>
      <c r="E12" s="153"/>
    </row>
    <row r="13" spans="1:5" ht="51" customHeight="1">
      <c r="A13" s="658"/>
      <c r="B13" s="151">
        <v>10</v>
      </c>
      <c r="C13" s="161" t="s">
        <v>406</v>
      </c>
      <c r="D13" s="152" t="s">
        <v>408</v>
      </c>
      <c r="E13" s="153" t="s">
        <v>413</v>
      </c>
    </row>
    <row r="14" spans="1:5" ht="25.5" customHeight="1">
      <c r="A14" s="658"/>
      <c r="B14" s="151">
        <v>11</v>
      </c>
      <c r="C14" s="152" t="s">
        <v>366</v>
      </c>
      <c r="D14" s="152" t="s">
        <v>367</v>
      </c>
      <c r="E14" s="153" t="s">
        <v>368</v>
      </c>
    </row>
    <row r="15" spans="1:5">
      <c r="A15" s="658"/>
      <c r="B15" s="154">
        <v>12</v>
      </c>
      <c r="C15" s="152" t="s">
        <v>369</v>
      </c>
      <c r="D15" s="152" t="s">
        <v>367</v>
      </c>
      <c r="E15" s="153" t="s">
        <v>370</v>
      </c>
    </row>
    <row r="16" spans="1:5" ht="25.5" customHeight="1">
      <c r="A16" s="658"/>
      <c r="B16" s="151">
        <v>13</v>
      </c>
      <c r="C16" s="152" t="s">
        <v>371</v>
      </c>
      <c r="D16" s="152" t="s">
        <v>367</v>
      </c>
      <c r="E16" s="153" t="s">
        <v>372</v>
      </c>
    </row>
    <row r="17" spans="1:5" ht="25.5" customHeight="1">
      <c r="A17" s="658"/>
      <c r="B17" s="151">
        <v>14</v>
      </c>
      <c r="C17" s="152" t="s">
        <v>373</v>
      </c>
      <c r="D17" s="152" t="s">
        <v>367</v>
      </c>
      <c r="E17" s="153" t="s">
        <v>374</v>
      </c>
    </row>
    <row r="18" spans="1:5" ht="21" customHeight="1">
      <c r="A18" s="658" t="s">
        <v>375</v>
      </c>
      <c r="B18" s="154">
        <v>15</v>
      </c>
      <c r="C18" s="152" t="s">
        <v>376</v>
      </c>
      <c r="D18" s="152" t="s">
        <v>377</v>
      </c>
      <c r="E18" s="153"/>
    </row>
    <row r="19" spans="1:5" ht="21" customHeight="1">
      <c r="A19" s="658"/>
      <c r="B19" s="151">
        <v>16</v>
      </c>
      <c r="C19" s="155" t="s">
        <v>378</v>
      </c>
      <c r="D19" s="152" t="s">
        <v>379</v>
      </c>
      <c r="E19" s="153"/>
    </row>
    <row r="20" spans="1:5" ht="21" customHeight="1">
      <c r="A20" s="658"/>
      <c r="B20" s="151">
        <v>17</v>
      </c>
      <c r="C20" s="152" t="s">
        <v>380</v>
      </c>
      <c r="D20" s="152" t="s">
        <v>381</v>
      </c>
      <c r="E20" s="153"/>
    </row>
    <row r="21" spans="1:5" ht="21" customHeight="1">
      <c r="A21" s="658"/>
      <c r="B21" s="151">
        <v>18</v>
      </c>
      <c r="C21" s="152" t="s">
        <v>382</v>
      </c>
      <c r="D21" s="152" t="s">
        <v>383</v>
      </c>
      <c r="E21" s="153"/>
    </row>
    <row r="22" spans="1:5" ht="21" customHeight="1">
      <c r="A22" s="658"/>
      <c r="B22" s="151">
        <v>19</v>
      </c>
      <c r="C22" s="152" t="s">
        <v>384</v>
      </c>
      <c r="D22" s="152" t="s">
        <v>385</v>
      </c>
      <c r="E22" s="153"/>
    </row>
    <row r="23" spans="1:5" ht="25.5" customHeight="1">
      <c r="A23" s="658"/>
      <c r="B23" s="151">
        <v>20</v>
      </c>
      <c r="C23" s="152" t="s">
        <v>386</v>
      </c>
      <c r="D23" s="152" t="s">
        <v>367</v>
      </c>
      <c r="E23" s="153" t="s">
        <v>387</v>
      </c>
    </row>
    <row r="24" spans="1:5" ht="21" customHeight="1">
      <c r="A24" s="658"/>
      <c r="B24" s="151">
        <v>21</v>
      </c>
      <c r="C24" s="152" t="s">
        <v>388</v>
      </c>
      <c r="D24" s="156" t="s">
        <v>389</v>
      </c>
      <c r="E24" s="157"/>
    </row>
    <row r="25" spans="1:5" ht="21" customHeight="1">
      <c r="A25" s="658"/>
      <c r="B25" s="151">
        <v>22</v>
      </c>
      <c r="C25" s="152" t="s">
        <v>390</v>
      </c>
      <c r="D25" s="152" t="s">
        <v>391</v>
      </c>
      <c r="E25" s="153" t="s">
        <v>392</v>
      </c>
    </row>
    <row r="26" spans="1:5" ht="21" customHeight="1">
      <c r="A26" s="658"/>
      <c r="B26" s="151">
        <v>23</v>
      </c>
      <c r="C26" s="152" t="s">
        <v>393</v>
      </c>
      <c r="D26" s="152" t="s">
        <v>391</v>
      </c>
      <c r="E26" s="153" t="s">
        <v>394</v>
      </c>
    </row>
    <row r="27" spans="1:5" ht="21" customHeight="1">
      <c r="A27" s="658"/>
      <c r="B27" s="151">
        <v>24</v>
      </c>
      <c r="C27" s="152" t="s">
        <v>395</v>
      </c>
      <c r="D27" s="152" t="s">
        <v>396</v>
      </c>
      <c r="E27" s="153"/>
    </row>
    <row r="28" spans="1:5" ht="21" customHeight="1">
      <c r="A28" s="658"/>
      <c r="B28" s="151">
        <v>25</v>
      </c>
      <c r="C28" s="152" t="s">
        <v>397</v>
      </c>
      <c r="D28" s="152" t="s">
        <v>398</v>
      </c>
      <c r="E28" s="153"/>
    </row>
    <row r="29" spans="1:5" ht="21" customHeight="1">
      <c r="A29" s="658"/>
      <c r="B29" s="151">
        <v>26</v>
      </c>
      <c r="C29" s="152" t="s">
        <v>399</v>
      </c>
      <c r="D29" s="152" t="s">
        <v>400</v>
      </c>
      <c r="E29" s="153"/>
    </row>
    <row r="30" spans="1:5" ht="38.25" customHeight="1">
      <c r="A30" s="658"/>
      <c r="B30" s="151">
        <v>27</v>
      </c>
      <c r="C30" s="152" t="s">
        <v>401</v>
      </c>
      <c r="D30" s="152" t="s">
        <v>402</v>
      </c>
      <c r="E30" s="153"/>
    </row>
    <row r="31" spans="1:5" ht="39" customHeight="1">
      <c r="A31" s="659"/>
      <c r="B31" s="158">
        <v>28</v>
      </c>
      <c r="C31" s="159" t="s">
        <v>403</v>
      </c>
      <c r="D31" s="159" t="s">
        <v>404</v>
      </c>
      <c r="E31" s="160"/>
    </row>
  </sheetData>
  <mergeCells count="3">
    <mergeCell ref="A1:E1"/>
    <mergeCell ref="A4:A17"/>
    <mergeCell ref="A18:A31"/>
  </mergeCell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rowBreaks count="1" manualBreakCount="1">
    <brk id="17"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4"/>
  <sheetViews>
    <sheetView zoomScaleNormal="100" workbookViewId="0">
      <selection sqref="A1:G1"/>
    </sheetView>
  </sheetViews>
  <sheetFormatPr defaultColWidth="11.42578125" defaultRowHeight="12.75"/>
  <cols>
    <col min="1" max="1" width="25.140625" customWidth="1"/>
    <col min="2" max="2" width="11.42578125" customWidth="1"/>
    <col min="3" max="3" width="9.28515625" customWidth="1"/>
    <col min="4" max="4" width="7.5703125" customWidth="1"/>
    <col min="5" max="5" width="11.42578125" customWidth="1"/>
    <col min="6" max="6" width="8.42578125" customWidth="1"/>
    <col min="7" max="7" width="7.7109375" customWidth="1"/>
    <col min="8" max="8" width="11.42578125" customWidth="1"/>
    <col min="9" max="9" width="8.42578125" customWidth="1"/>
    <col min="11" max="12" width="7.7109375" customWidth="1"/>
  </cols>
  <sheetData>
    <row r="1" spans="1:13" ht="15.75" customHeight="1">
      <c r="A1" s="627" t="s">
        <v>66</v>
      </c>
      <c r="B1" s="627"/>
      <c r="C1" s="627"/>
      <c r="D1" s="627"/>
      <c r="E1" s="627"/>
      <c r="F1" s="627"/>
      <c r="G1" s="627"/>
      <c r="H1" s="627"/>
      <c r="I1" s="627"/>
      <c r="J1" s="627"/>
    </row>
    <row r="2" spans="1:13" ht="11.1" customHeight="1" thickBot="1">
      <c r="A2" s="88"/>
      <c r="B2" s="88"/>
      <c r="C2" s="88"/>
      <c r="D2" s="88"/>
      <c r="E2" s="88"/>
      <c r="F2" s="88"/>
      <c r="G2" s="88"/>
      <c r="H2" s="88"/>
      <c r="I2" s="88"/>
      <c r="J2" s="88"/>
      <c r="K2" s="162"/>
      <c r="L2" s="163"/>
      <c r="M2" s="164"/>
    </row>
    <row r="3" spans="1:13" ht="18.75" customHeight="1" thickBot="1">
      <c r="A3" s="663" t="s">
        <v>67</v>
      </c>
      <c r="B3" s="666" t="s">
        <v>40</v>
      </c>
      <c r="C3" s="667"/>
      <c r="D3" s="668"/>
      <c r="E3" s="669" t="s">
        <v>65</v>
      </c>
      <c r="F3" s="670"/>
      <c r="G3" s="670"/>
      <c r="H3" s="671" t="s">
        <v>22</v>
      </c>
      <c r="I3" s="672"/>
      <c r="J3" s="673"/>
      <c r="K3" s="162"/>
      <c r="L3" s="163"/>
      <c r="M3" s="164"/>
    </row>
    <row r="4" spans="1:13" ht="15.75" customHeight="1">
      <c r="A4" s="664"/>
      <c r="B4" s="674" t="s">
        <v>68</v>
      </c>
      <c r="C4" s="675"/>
      <c r="D4" s="676" t="s">
        <v>236</v>
      </c>
      <c r="E4" s="674" t="s">
        <v>68</v>
      </c>
      <c r="F4" s="675"/>
      <c r="G4" s="676" t="s">
        <v>236</v>
      </c>
      <c r="H4" s="678" t="s">
        <v>68</v>
      </c>
      <c r="I4" s="675"/>
      <c r="J4" s="660" t="s">
        <v>236</v>
      </c>
      <c r="K4" s="162"/>
      <c r="L4" s="163"/>
      <c r="M4" s="164"/>
    </row>
    <row r="5" spans="1:13" ht="29.25" customHeight="1" thickBot="1">
      <c r="A5" s="665"/>
      <c r="B5" s="599" t="s">
        <v>23</v>
      </c>
      <c r="C5" s="600" t="s">
        <v>24</v>
      </c>
      <c r="D5" s="677"/>
      <c r="E5" s="599" t="s">
        <v>23</v>
      </c>
      <c r="F5" s="600" t="s">
        <v>24</v>
      </c>
      <c r="G5" s="677"/>
      <c r="H5" s="601" t="s">
        <v>23</v>
      </c>
      <c r="I5" s="600" t="s">
        <v>24</v>
      </c>
      <c r="J5" s="661"/>
      <c r="K5" s="162"/>
      <c r="L5" s="163"/>
      <c r="M5" s="164"/>
    </row>
    <row r="6" spans="1:13" ht="16.899999999999999" customHeight="1">
      <c r="A6" s="165" t="s">
        <v>70</v>
      </c>
      <c r="B6" s="166">
        <v>478.76</v>
      </c>
      <c r="C6" s="167">
        <f>B6/$B$11*100</f>
        <v>20.510869569874089</v>
      </c>
      <c r="D6" s="175">
        <v>3.3601424326568101</v>
      </c>
      <c r="E6" s="166">
        <v>308.14100000000002</v>
      </c>
      <c r="F6" s="167">
        <f>E6/$E$11*100</f>
        <v>28.778214026882249</v>
      </c>
      <c r="G6" s="175">
        <v>4.4922266486410196</v>
      </c>
      <c r="H6" s="166">
        <v>170.619</v>
      </c>
      <c r="I6" s="167">
        <f>H6/$H$11*100</f>
        <v>13.504396355010515</v>
      </c>
      <c r="J6" s="177">
        <v>4.6967145840563198</v>
      </c>
      <c r="K6" s="162"/>
      <c r="L6" s="163"/>
      <c r="M6" s="164"/>
    </row>
    <row r="7" spans="1:13" ht="16.899999999999999" customHeight="1">
      <c r="A7" s="168" t="s">
        <v>71</v>
      </c>
      <c r="B7" s="169">
        <v>43.25</v>
      </c>
      <c r="C7" s="170">
        <f t="shared" ref="C7:C10" si="0">B7/$B$11*100</f>
        <v>1.8529014723390727</v>
      </c>
      <c r="D7" s="176">
        <v>9.1333123599617405</v>
      </c>
      <c r="E7" s="169">
        <v>35.162999999999997</v>
      </c>
      <c r="F7" s="170">
        <f t="shared" ref="F7:F10" si="1">E7/$E$11*100</f>
        <v>3.2839782431655</v>
      </c>
      <c r="G7" s="176">
        <v>9.8121544732515105</v>
      </c>
      <c r="H7" s="169">
        <v>8.0869999999999997</v>
      </c>
      <c r="I7" s="170">
        <f t="shared" ref="I7:I10" si="2">H7/$H$11*100</f>
        <v>0.64008142893212383</v>
      </c>
      <c r="J7" s="178">
        <v>24.400985192071499</v>
      </c>
      <c r="K7" s="162"/>
      <c r="L7" s="163"/>
      <c r="M7" s="164"/>
    </row>
    <row r="8" spans="1:13" ht="16.899999999999999" customHeight="1">
      <c r="A8" s="171" t="s">
        <v>72</v>
      </c>
      <c r="B8" s="169">
        <v>1580.4380000000001</v>
      </c>
      <c r="C8" s="170">
        <f t="shared" si="0"/>
        <v>67.708575656430511</v>
      </c>
      <c r="D8" s="176">
        <v>1.42911378796976</v>
      </c>
      <c r="E8" s="169">
        <v>585.66800000000001</v>
      </c>
      <c r="F8" s="170">
        <f t="shared" si="1"/>
        <v>54.697294591424281</v>
      </c>
      <c r="G8" s="176">
        <v>3.07867828851218</v>
      </c>
      <c r="H8" s="169">
        <v>994.77099999999996</v>
      </c>
      <c r="I8" s="170">
        <f t="shared" si="2"/>
        <v>78.73555621865188</v>
      </c>
      <c r="J8" s="178">
        <v>1.96619437492461</v>
      </c>
      <c r="K8" s="162"/>
      <c r="L8" s="163"/>
      <c r="M8" s="164"/>
    </row>
    <row r="9" spans="1:13" ht="16.899999999999999" customHeight="1">
      <c r="A9" s="171" t="s">
        <v>73</v>
      </c>
      <c r="B9" s="169">
        <v>270.245</v>
      </c>
      <c r="C9" s="170">
        <f t="shared" si="0"/>
        <v>11.57774239057278</v>
      </c>
      <c r="D9" s="176">
        <v>3.79780736201382</v>
      </c>
      <c r="E9" s="169">
        <v>175.95500000000001</v>
      </c>
      <c r="F9" s="170">
        <f t="shared" si="1"/>
        <v>16.432966236560752</v>
      </c>
      <c r="G9" s="176">
        <v>5.1453307815005802</v>
      </c>
      <c r="H9" s="169">
        <v>94.29</v>
      </c>
      <c r="I9" s="170">
        <f t="shared" si="2"/>
        <v>7.4629996208742373</v>
      </c>
      <c r="J9" s="178">
        <v>5.4526698794791102</v>
      </c>
      <c r="K9" s="162"/>
      <c r="L9" s="163"/>
      <c r="M9" s="164"/>
    </row>
    <row r="10" spans="1:13" ht="16.899999999999999" customHeight="1">
      <c r="A10" s="171" t="s">
        <v>74</v>
      </c>
      <c r="B10" s="169">
        <v>4.734</v>
      </c>
      <c r="C10" s="170">
        <f t="shared" si="0"/>
        <v>0.20281238312261665</v>
      </c>
      <c r="D10" s="176">
        <v>21.791140161455498</v>
      </c>
      <c r="E10" s="169">
        <v>0.98</v>
      </c>
      <c r="F10" s="170">
        <f t="shared" si="1"/>
        <v>9.1525145132730149E-2</v>
      </c>
      <c r="G10" s="176">
        <v>59.102248195044098</v>
      </c>
      <c r="H10" s="169">
        <v>3.754</v>
      </c>
      <c r="I10" s="170">
        <f t="shared" si="2"/>
        <v>0.29712695489194918</v>
      </c>
      <c r="J10" s="178">
        <v>22.736014244275498</v>
      </c>
      <c r="K10" s="162"/>
      <c r="L10" s="163"/>
      <c r="M10" s="164"/>
    </row>
    <row r="11" spans="1:13" ht="27.75" customHeight="1">
      <c r="A11" s="172" t="s">
        <v>40</v>
      </c>
      <c r="B11" s="89">
        <v>2334.1770000000001</v>
      </c>
      <c r="C11" s="104">
        <f>C10+C9+C8+C6</f>
        <v>100</v>
      </c>
      <c r="D11" s="173">
        <v>1.1962636126441999</v>
      </c>
      <c r="E11" s="89">
        <v>1070.7439999999999</v>
      </c>
      <c r="F11" s="104">
        <f>F10+F9+F8+F6</f>
        <v>100.00000000000001</v>
      </c>
      <c r="G11" s="173">
        <v>2.5424656174065698</v>
      </c>
      <c r="H11" s="89">
        <v>1263.433</v>
      </c>
      <c r="I11" s="104">
        <f>I10+I9+I8+I6</f>
        <v>100.00007914942857</v>
      </c>
      <c r="J11" s="174">
        <v>1.8284086382357401</v>
      </c>
      <c r="K11" s="162"/>
      <c r="L11" s="163"/>
      <c r="M11" s="164"/>
    </row>
    <row r="12" spans="1:13" ht="9" customHeight="1">
      <c r="A12" s="642"/>
      <c r="B12" s="643"/>
      <c r="C12" s="643"/>
      <c r="D12" s="643"/>
      <c r="E12" s="643"/>
      <c r="F12" s="643"/>
      <c r="G12" s="643"/>
      <c r="H12" s="643"/>
      <c r="I12" s="179"/>
      <c r="J12" s="180"/>
      <c r="K12" s="162"/>
      <c r="L12" s="163"/>
      <c r="M12" s="164"/>
    </row>
    <row r="13" spans="1:13" ht="65.099999999999994" customHeight="1">
      <c r="A13" s="662" t="s">
        <v>75</v>
      </c>
      <c r="B13" s="662"/>
      <c r="C13" s="662"/>
      <c r="D13" s="662"/>
      <c r="E13" s="662"/>
      <c r="F13" s="662"/>
      <c r="G13" s="662"/>
      <c r="H13" s="662"/>
      <c r="I13" s="662"/>
      <c r="J13" s="662"/>
    </row>
    <row r="14" spans="1:13" ht="57.6" customHeight="1">
      <c r="A14" s="662" t="s">
        <v>76</v>
      </c>
      <c r="B14" s="662"/>
      <c r="C14" s="662"/>
      <c r="D14" s="662"/>
      <c r="E14" s="662"/>
      <c r="F14" s="662"/>
      <c r="G14" s="662"/>
      <c r="H14" s="662"/>
      <c r="I14" s="662"/>
      <c r="J14" s="662"/>
    </row>
  </sheetData>
  <mergeCells count="14">
    <mergeCell ref="J4:J5"/>
    <mergeCell ref="A13:J13"/>
    <mergeCell ref="A14:J14"/>
    <mergeCell ref="A1:J1"/>
    <mergeCell ref="A3:A5"/>
    <mergeCell ref="B3:D3"/>
    <mergeCell ref="E3:G3"/>
    <mergeCell ref="H3:J3"/>
    <mergeCell ref="B4:C4"/>
    <mergeCell ref="D4:D5"/>
    <mergeCell ref="E4:F4"/>
    <mergeCell ref="G4:G5"/>
    <mergeCell ref="H4:I4"/>
    <mergeCell ref="A12:H12"/>
  </mergeCells>
  <hyperlinks>
    <hyperlink ref="A1:J1" location="'0'!A1" display="METSAMAA  LOODUSLIKKUS" xr:uid="{00000000-0004-0000-0600-000000000000}"/>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8"/>
  <sheetViews>
    <sheetView zoomScaleNormal="100" workbookViewId="0">
      <selection sqref="A1:G1"/>
    </sheetView>
  </sheetViews>
  <sheetFormatPr defaultColWidth="11.42578125" defaultRowHeight="12.75"/>
  <cols>
    <col min="1" max="1" width="20.5703125" customWidth="1"/>
    <col min="2" max="2" width="12.5703125" customWidth="1"/>
    <col min="3" max="3" width="8.5703125" customWidth="1"/>
    <col min="4" max="4" width="9.85546875" customWidth="1"/>
    <col min="5" max="5" width="14.7109375" customWidth="1"/>
    <col min="6" max="6" width="8.5703125" customWidth="1"/>
    <col min="7" max="7" width="9.85546875" customWidth="1"/>
    <col min="8" max="8" width="16" customWidth="1"/>
    <col min="9" max="9" width="9.85546875" customWidth="1"/>
    <col min="10" max="11" width="4" customWidth="1"/>
    <col min="12" max="12" width="15.5703125" customWidth="1"/>
    <col min="13" max="13" width="12.28515625" customWidth="1"/>
    <col min="16" max="16" width="11.140625" customWidth="1"/>
    <col min="19" max="19" width="15.85546875" customWidth="1"/>
    <col min="20" max="20" width="11.140625" customWidth="1"/>
  </cols>
  <sheetData>
    <row r="1" spans="1:20" ht="15.75" customHeight="1">
      <c r="A1" s="627" t="s">
        <v>77</v>
      </c>
      <c r="B1" s="627"/>
      <c r="C1" s="627"/>
      <c r="D1" s="627"/>
      <c r="E1" s="627"/>
      <c r="F1" s="627"/>
      <c r="G1" s="627"/>
      <c r="H1" s="627"/>
      <c r="I1" s="627"/>
      <c r="L1" s="627" t="s">
        <v>126</v>
      </c>
      <c r="M1" s="627"/>
      <c r="N1" s="627"/>
      <c r="O1" s="627"/>
      <c r="P1" s="627"/>
      <c r="Q1" s="627"/>
      <c r="R1" s="627"/>
      <c r="S1" s="627"/>
      <c r="T1" s="627"/>
    </row>
    <row r="2" spans="1:20" ht="6.75" customHeight="1">
      <c r="A2" s="181"/>
      <c r="B2" s="181"/>
      <c r="C2" s="181"/>
      <c r="D2" s="181"/>
      <c r="L2" s="181"/>
      <c r="M2" s="181"/>
      <c r="N2" s="181"/>
      <c r="O2" s="181"/>
    </row>
    <row r="3" spans="1:20" ht="17.25" customHeight="1">
      <c r="A3" s="688" t="s">
        <v>78</v>
      </c>
      <c r="B3" s="630" t="s">
        <v>79</v>
      </c>
      <c r="C3" s="631"/>
      <c r="D3" s="680" t="s">
        <v>418</v>
      </c>
      <c r="E3" s="630" t="s">
        <v>80</v>
      </c>
      <c r="F3" s="631"/>
      <c r="G3" s="680" t="s">
        <v>418</v>
      </c>
      <c r="H3" s="182" t="s">
        <v>81</v>
      </c>
      <c r="I3" s="683" t="s">
        <v>236</v>
      </c>
      <c r="L3" s="688" t="s">
        <v>78</v>
      </c>
      <c r="M3" s="630" t="s">
        <v>79</v>
      </c>
      <c r="N3" s="631"/>
      <c r="O3" s="680" t="s">
        <v>418</v>
      </c>
      <c r="P3" s="630" t="s">
        <v>80</v>
      </c>
      <c r="Q3" s="631"/>
      <c r="R3" s="680" t="s">
        <v>418</v>
      </c>
      <c r="S3" s="182" t="s">
        <v>81</v>
      </c>
      <c r="T3" s="683" t="s">
        <v>236</v>
      </c>
    </row>
    <row r="4" spans="1:20" ht="17.25" customHeight="1">
      <c r="A4" s="689"/>
      <c r="B4" s="90" t="s">
        <v>23</v>
      </c>
      <c r="C4" s="183" t="s">
        <v>24</v>
      </c>
      <c r="D4" s="681"/>
      <c r="E4" s="184" t="s">
        <v>82</v>
      </c>
      <c r="F4" s="183" t="s">
        <v>24</v>
      </c>
      <c r="G4" s="681"/>
      <c r="H4" s="90" t="s">
        <v>83</v>
      </c>
      <c r="I4" s="684"/>
      <c r="L4" s="689"/>
      <c r="M4" s="90" t="s">
        <v>23</v>
      </c>
      <c r="N4" s="183" t="s">
        <v>24</v>
      </c>
      <c r="O4" s="681"/>
      <c r="P4" s="184" t="s">
        <v>82</v>
      </c>
      <c r="Q4" s="183" t="s">
        <v>24</v>
      </c>
      <c r="R4" s="681"/>
      <c r="S4" s="90" t="s">
        <v>83</v>
      </c>
      <c r="T4" s="684"/>
    </row>
    <row r="5" spans="1:20" ht="15.75" customHeight="1">
      <c r="A5" s="16" t="s">
        <v>84</v>
      </c>
      <c r="B5" s="185">
        <v>696.35</v>
      </c>
      <c r="C5" s="100">
        <f>B5/$B$12*100</f>
        <v>29.832784745972564</v>
      </c>
      <c r="D5" s="186">
        <v>2.5507955709776202</v>
      </c>
      <c r="E5" s="187">
        <v>157758.97700000001</v>
      </c>
      <c r="F5" s="100">
        <f>E5/$E$12*100</f>
        <v>34.765771138948445</v>
      </c>
      <c r="G5" s="188">
        <v>2.8171985588861399</v>
      </c>
      <c r="H5" s="187">
        <v>226.55099999999999</v>
      </c>
      <c r="I5" s="189">
        <v>1.28046463195545</v>
      </c>
      <c r="L5" s="16" t="s">
        <v>84</v>
      </c>
      <c r="M5" s="185">
        <v>501.28100000000001</v>
      </c>
      <c r="N5" s="100">
        <f>M5/$M$12*100</f>
        <v>26.319945688442569</v>
      </c>
      <c r="O5" s="186">
        <v>2.9028057837638102</v>
      </c>
      <c r="P5" s="187">
        <v>110948.23299999999</v>
      </c>
      <c r="Q5" s="100">
        <f>P5/$P$12*100</f>
        <v>32.114150670694528</v>
      </c>
      <c r="R5" s="188">
        <v>3.0773476034434801</v>
      </c>
      <c r="S5" s="187">
        <v>221.33</v>
      </c>
      <c r="T5" s="189">
        <v>1.44187676240633</v>
      </c>
    </row>
    <row r="6" spans="1:20" ht="15.75" customHeight="1">
      <c r="A6" s="31" t="s">
        <v>85</v>
      </c>
      <c r="B6" s="190">
        <v>424.97699999999998</v>
      </c>
      <c r="C6" s="100">
        <f t="shared" ref="C6:C11" si="0">B6/$B$12*100</f>
        <v>18.206716971335076</v>
      </c>
      <c r="D6" s="191">
        <v>2.8320518521773299</v>
      </c>
      <c r="E6" s="192">
        <v>84090.937000000005</v>
      </c>
      <c r="F6" s="100">
        <f t="shared" ref="F6:F11" si="1">E6/$E$12*100</f>
        <v>18.531346527441869</v>
      </c>
      <c r="G6" s="193">
        <v>3.2749833331374201</v>
      </c>
      <c r="H6" s="192">
        <v>197.87200000000001</v>
      </c>
      <c r="I6" s="194">
        <v>1.67119770748495</v>
      </c>
      <c r="L6" s="31" t="s">
        <v>85</v>
      </c>
      <c r="M6" s="190">
        <v>359.84699999999998</v>
      </c>
      <c r="N6" s="100">
        <f t="shared" ref="N6:N11" si="2">M6/$M$12*100</f>
        <v>18.893900818401242</v>
      </c>
      <c r="O6" s="191">
        <v>3.02692248623161</v>
      </c>
      <c r="P6" s="192">
        <v>65629.498000000007</v>
      </c>
      <c r="Q6" s="100">
        <f t="shared" ref="Q6:Q11" si="3">P6/$P$12*100</f>
        <v>18.996567410082552</v>
      </c>
      <c r="R6" s="193">
        <v>3.4967732483256002</v>
      </c>
      <c r="S6" s="192">
        <v>182.38200000000001</v>
      </c>
      <c r="T6" s="194">
        <v>1.88461688172443</v>
      </c>
    </row>
    <row r="7" spans="1:20" ht="15.75" customHeight="1">
      <c r="A7" s="31" t="s">
        <v>86</v>
      </c>
      <c r="B7" s="190">
        <v>696.76900000000001</v>
      </c>
      <c r="C7" s="100">
        <f t="shared" si="0"/>
        <v>29.850735398386668</v>
      </c>
      <c r="D7" s="191">
        <v>2.1595546064290301</v>
      </c>
      <c r="E7" s="192">
        <v>119994.671</v>
      </c>
      <c r="F7" s="100">
        <f t="shared" si="1"/>
        <v>26.443549198974669</v>
      </c>
      <c r="G7" s="193">
        <v>2.5180268565696702</v>
      </c>
      <c r="H7" s="192">
        <v>172.21600000000001</v>
      </c>
      <c r="I7" s="194">
        <v>1.29494619164229</v>
      </c>
      <c r="L7" s="31" t="s">
        <v>86</v>
      </c>
      <c r="M7" s="190">
        <v>591.83100000000002</v>
      </c>
      <c r="N7" s="100">
        <f t="shared" si="2"/>
        <v>31.074307178482041</v>
      </c>
      <c r="O7" s="191">
        <v>2.3639632516765601</v>
      </c>
      <c r="P7" s="192">
        <v>96847.042000000001</v>
      </c>
      <c r="Q7" s="100">
        <f t="shared" si="3"/>
        <v>28.032537469966567</v>
      </c>
      <c r="R7" s="193">
        <v>2.7007971652429701</v>
      </c>
      <c r="S7" s="192">
        <v>163.63999999999999</v>
      </c>
      <c r="T7" s="194">
        <v>1.3591340136458301</v>
      </c>
    </row>
    <row r="8" spans="1:20" ht="15.75" customHeight="1">
      <c r="A8" s="31" t="s">
        <v>87</v>
      </c>
      <c r="B8" s="190">
        <v>152.59100000000001</v>
      </c>
      <c r="C8" s="100">
        <f t="shared" si="0"/>
        <v>6.5372506026749475</v>
      </c>
      <c r="D8" s="191">
        <v>3.9699739810074202</v>
      </c>
      <c r="E8" s="192">
        <v>34858.864999999998</v>
      </c>
      <c r="F8" s="100">
        <f t="shared" si="1"/>
        <v>7.6819420726435093</v>
      </c>
      <c r="G8" s="193">
        <v>5.3469925801149198</v>
      </c>
      <c r="H8" s="192">
        <v>228.446</v>
      </c>
      <c r="I8" s="194">
        <v>3.3004990260529201</v>
      </c>
      <c r="L8" s="31" t="s">
        <v>87</v>
      </c>
      <c r="M8" s="190">
        <v>127.254</v>
      </c>
      <c r="N8" s="100">
        <f t="shared" si="2"/>
        <v>6.6815186863995857</v>
      </c>
      <c r="O8" s="191">
        <v>4.2935945067659604</v>
      </c>
      <c r="P8" s="192">
        <v>24734.817999999999</v>
      </c>
      <c r="Q8" s="100">
        <f t="shared" si="3"/>
        <v>7.1595342312861092</v>
      </c>
      <c r="R8" s="193">
        <v>5.6518521272852498</v>
      </c>
      <c r="S8" s="192">
        <v>194.374</v>
      </c>
      <c r="T8" s="194">
        <v>3.56617250230163</v>
      </c>
    </row>
    <row r="9" spans="1:20" ht="15.75" customHeight="1">
      <c r="A9" s="31" t="s">
        <v>88</v>
      </c>
      <c r="B9" s="190">
        <v>97.619</v>
      </c>
      <c r="C9" s="100">
        <f t="shared" si="0"/>
        <v>4.1821592792663109</v>
      </c>
      <c r="D9" s="191">
        <v>5.4981308190591296</v>
      </c>
      <c r="E9" s="192">
        <v>18926.186000000002</v>
      </c>
      <c r="F9" s="100">
        <f t="shared" si="1"/>
        <v>4.1708146409263929</v>
      </c>
      <c r="G9" s="193">
        <v>6.7373851902531001</v>
      </c>
      <c r="H9" s="192">
        <v>193.87700000000001</v>
      </c>
      <c r="I9" s="194">
        <v>3.2946584655298201</v>
      </c>
      <c r="L9" s="31" t="s">
        <v>88</v>
      </c>
      <c r="M9" s="190">
        <v>76.727000000000004</v>
      </c>
      <c r="N9" s="100">
        <f t="shared" si="2"/>
        <v>4.0285797244203021</v>
      </c>
      <c r="O9" s="191">
        <v>6.0055462776858102</v>
      </c>
      <c r="P9" s="192">
        <v>13032.617</v>
      </c>
      <c r="Q9" s="100">
        <f t="shared" si="3"/>
        <v>3.7723126782150276</v>
      </c>
      <c r="R9" s="193">
        <v>7.21446881028396</v>
      </c>
      <c r="S9" s="192">
        <v>169.857</v>
      </c>
      <c r="T9" s="194">
        <v>3.76379894777974</v>
      </c>
    </row>
    <row r="10" spans="1:20" ht="15.75" customHeight="1">
      <c r="A10" s="31" t="s">
        <v>89</v>
      </c>
      <c r="B10" s="190">
        <v>229.77799999999999</v>
      </c>
      <c r="C10" s="100">
        <f t="shared" si="0"/>
        <v>9.8440692372515013</v>
      </c>
      <c r="D10" s="191">
        <v>3.5340542895676501</v>
      </c>
      <c r="E10" s="192">
        <v>32014.644</v>
      </c>
      <c r="F10" s="100">
        <f t="shared" si="1"/>
        <v>7.0551534217853646</v>
      </c>
      <c r="G10" s="193">
        <v>3.94606809554418</v>
      </c>
      <c r="H10" s="192">
        <v>139.32900000000001</v>
      </c>
      <c r="I10" s="194">
        <v>2.1113701520828299</v>
      </c>
      <c r="L10" s="31" t="s">
        <v>89</v>
      </c>
      <c r="M10" s="190">
        <v>217.99199999999999</v>
      </c>
      <c r="N10" s="100">
        <f t="shared" si="2"/>
        <v>11.445751186490156</v>
      </c>
      <c r="O10" s="191">
        <v>3.6485036805504198</v>
      </c>
      <c r="P10" s="192">
        <v>29674.188999999998</v>
      </c>
      <c r="Q10" s="100">
        <f t="shared" si="3"/>
        <v>8.5892433868384916</v>
      </c>
      <c r="R10" s="193">
        <v>4.1141696419529898</v>
      </c>
      <c r="S10" s="192">
        <v>136.125</v>
      </c>
      <c r="T10" s="194">
        <v>2.2140551021712498</v>
      </c>
    </row>
    <row r="11" spans="1:20" ht="15.75" customHeight="1">
      <c r="A11" s="44" t="s">
        <v>90</v>
      </c>
      <c r="B11" s="195">
        <v>36.094000000000001</v>
      </c>
      <c r="C11" s="100">
        <f t="shared" si="0"/>
        <v>1.546326606765468</v>
      </c>
      <c r="D11" s="196">
        <v>7.9330249153269303</v>
      </c>
      <c r="E11" s="197">
        <v>6132.4430000000002</v>
      </c>
      <c r="F11" s="100">
        <f t="shared" si="1"/>
        <v>1.3514229992797582</v>
      </c>
      <c r="G11" s="198">
        <v>9.6756403066358008</v>
      </c>
      <c r="H11" s="197">
        <v>169.90299999999999</v>
      </c>
      <c r="I11" s="199">
        <v>4.6127878271107603</v>
      </c>
      <c r="L11" s="44" t="s">
        <v>90</v>
      </c>
      <c r="M11" s="195">
        <v>29.635999999999999</v>
      </c>
      <c r="N11" s="100">
        <f t="shared" si="2"/>
        <v>1.5560492227367166</v>
      </c>
      <c r="O11" s="196">
        <v>8.2588236069322196</v>
      </c>
      <c r="P11" s="197">
        <v>4614.4290000000001</v>
      </c>
      <c r="Q11" s="100">
        <f t="shared" si="3"/>
        <v>1.3356541529167236</v>
      </c>
      <c r="R11" s="198">
        <v>10.029156994209099</v>
      </c>
      <c r="S11" s="197">
        <v>155.70500000000001</v>
      </c>
      <c r="T11" s="199">
        <v>5.3749026378706803</v>
      </c>
    </row>
    <row r="12" spans="1:20" ht="15.75" customHeight="1">
      <c r="A12" s="200" t="s">
        <v>40</v>
      </c>
      <c r="B12" s="201">
        <v>2334.1770000000001</v>
      </c>
      <c r="C12" s="202">
        <f>SUM(C5:C11)</f>
        <v>100.00004284165253</v>
      </c>
      <c r="D12" s="208">
        <v>1.1962636126441999</v>
      </c>
      <c r="E12" s="203">
        <v>453776.723</v>
      </c>
      <c r="F12" s="202">
        <f>SUM(F5:F11)</f>
        <v>100.00000000000001</v>
      </c>
      <c r="G12" s="205">
        <v>1.52859265742216</v>
      </c>
      <c r="H12" s="204">
        <v>194.405</v>
      </c>
      <c r="I12" s="206">
        <v>0.861578477754676</v>
      </c>
      <c r="L12" s="200" t="s">
        <v>40</v>
      </c>
      <c r="M12" s="201">
        <v>1904.567</v>
      </c>
      <c r="N12" s="202">
        <f>SUM(N5:N11)</f>
        <v>100.00005250537261</v>
      </c>
      <c r="O12" s="208">
        <v>1.44599092758173</v>
      </c>
      <c r="P12" s="203">
        <v>345480.826</v>
      </c>
      <c r="Q12" s="202">
        <f>SUM(Q5:Q11)</f>
        <v>99.999999999999986</v>
      </c>
      <c r="R12" s="205">
        <v>1.63673226536451</v>
      </c>
      <c r="S12" s="204">
        <v>181.39599999999999</v>
      </c>
      <c r="T12" s="206">
        <v>0.86745395387524504</v>
      </c>
    </row>
    <row r="13" spans="1:20" ht="15.75" customHeight="1"/>
    <row r="14" spans="1:20" ht="18" customHeight="1">
      <c r="A14" s="685" t="s">
        <v>91</v>
      </c>
      <c r="B14" s="686"/>
      <c r="C14" s="686"/>
      <c r="D14" s="686"/>
      <c r="E14" s="686"/>
      <c r="F14" s="686"/>
      <c r="G14" s="686"/>
      <c r="H14" s="686"/>
      <c r="I14" s="687"/>
      <c r="L14" s="685" t="s">
        <v>91</v>
      </c>
      <c r="M14" s="686"/>
      <c r="N14" s="686"/>
      <c r="O14" s="686"/>
      <c r="P14" s="686"/>
      <c r="Q14" s="686"/>
      <c r="R14" s="686"/>
      <c r="S14" s="686"/>
      <c r="T14" s="687"/>
    </row>
    <row r="15" spans="1:20" ht="17.25" customHeight="1">
      <c r="A15" s="688" t="s">
        <v>78</v>
      </c>
      <c r="B15" s="630" t="s">
        <v>79</v>
      </c>
      <c r="C15" s="631"/>
      <c r="D15" s="680" t="s">
        <v>418</v>
      </c>
      <c r="E15" s="630" t="s">
        <v>80</v>
      </c>
      <c r="F15" s="631"/>
      <c r="G15" s="680" t="s">
        <v>418</v>
      </c>
      <c r="H15" s="182" t="s">
        <v>81</v>
      </c>
      <c r="I15" s="683" t="s">
        <v>236</v>
      </c>
      <c r="L15" s="688" t="s">
        <v>78</v>
      </c>
      <c r="M15" s="630" t="s">
        <v>79</v>
      </c>
      <c r="N15" s="631"/>
      <c r="O15" s="680" t="s">
        <v>418</v>
      </c>
      <c r="P15" s="630" t="s">
        <v>80</v>
      </c>
      <c r="Q15" s="631"/>
      <c r="R15" s="680" t="s">
        <v>418</v>
      </c>
      <c r="S15" s="182" t="s">
        <v>81</v>
      </c>
      <c r="T15" s="683" t="s">
        <v>236</v>
      </c>
    </row>
    <row r="16" spans="1:20" ht="15.75" customHeight="1">
      <c r="A16" s="689"/>
      <c r="B16" s="90" t="s">
        <v>23</v>
      </c>
      <c r="C16" s="183" t="s">
        <v>24</v>
      </c>
      <c r="D16" s="681"/>
      <c r="E16" s="184" t="s">
        <v>82</v>
      </c>
      <c r="F16" s="183" t="s">
        <v>24</v>
      </c>
      <c r="G16" s="681"/>
      <c r="H16" s="90" t="s">
        <v>83</v>
      </c>
      <c r="I16" s="684"/>
      <c r="L16" s="689"/>
      <c r="M16" s="90" t="s">
        <v>23</v>
      </c>
      <c r="N16" s="183" t="s">
        <v>24</v>
      </c>
      <c r="O16" s="681"/>
      <c r="P16" s="184" t="s">
        <v>82</v>
      </c>
      <c r="Q16" s="183" t="s">
        <v>24</v>
      </c>
      <c r="R16" s="681"/>
      <c r="S16" s="90" t="s">
        <v>83</v>
      </c>
      <c r="T16" s="684"/>
    </row>
    <row r="17" spans="1:20" ht="15.75" customHeight="1">
      <c r="A17" s="16" t="s">
        <v>84</v>
      </c>
      <c r="B17" s="185">
        <v>440.49700000000001</v>
      </c>
      <c r="C17" s="100">
        <f>B17/$B$24*100</f>
        <v>41.139338628094116</v>
      </c>
      <c r="D17" s="186">
        <v>3.6410814666996498</v>
      </c>
      <c r="E17" s="187">
        <v>98863.944000000003</v>
      </c>
      <c r="F17" s="100">
        <f>E17/$E$24*100</f>
        <v>43.04000039703535</v>
      </c>
      <c r="G17" s="188">
        <v>3.9622504635656299</v>
      </c>
      <c r="H17" s="187">
        <v>224.43700000000001</v>
      </c>
      <c r="I17" s="189">
        <v>1.7305966296712501</v>
      </c>
      <c r="L17" s="16" t="s">
        <v>84</v>
      </c>
      <c r="M17" s="185">
        <v>266.15600000000001</v>
      </c>
      <c r="N17" s="100">
        <f>M17/$M$24*100</f>
        <v>37.71533675217551</v>
      </c>
      <c r="O17" s="186">
        <v>4.4859011009185004</v>
      </c>
      <c r="P17" s="187">
        <v>56973.264999999999</v>
      </c>
      <c r="Q17" s="100">
        <f>P17/$P$24*100</f>
        <v>41.683135268333032</v>
      </c>
      <c r="R17" s="188">
        <v>4.6871718973085903</v>
      </c>
      <c r="S17" s="187">
        <v>214.06</v>
      </c>
      <c r="T17" s="189">
        <v>2.1682255274038602</v>
      </c>
    </row>
    <row r="18" spans="1:20" ht="15.75" customHeight="1">
      <c r="A18" s="31" t="s">
        <v>85</v>
      </c>
      <c r="B18" s="190">
        <v>218.88800000000001</v>
      </c>
      <c r="C18" s="100">
        <f t="shared" ref="C18:C23" si="4">B18/$B$24*100</f>
        <v>20.442608130421466</v>
      </c>
      <c r="D18" s="191">
        <v>4.5226049001081403</v>
      </c>
      <c r="E18" s="192">
        <v>45049.267999999996</v>
      </c>
      <c r="F18" s="100">
        <f t="shared" ref="F18:F23" si="5">E18/$E$24*100</f>
        <v>19.612008525637535</v>
      </c>
      <c r="G18" s="193">
        <v>4.8879525366876697</v>
      </c>
      <c r="H18" s="192">
        <v>205.81</v>
      </c>
      <c r="I18" s="194">
        <v>2.1588200758230101</v>
      </c>
      <c r="L18" s="31" t="s">
        <v>85</v>
      </c>
      <c r="M18" s="190">
        <v>163.19900000000001</v>
      </c>
      <c r="N18" s="100">
        <f t="shared" ref="N18:N23" si="6">M18/$M$24*100</f>
        <v>23.125930817333789</v>
      </c>
      <c r="O18" s="191">
        <v>5.2940635071289703</v>
      </c>
      <c r="P18" s="192">
        <v>29322.446</v>
      </c>
      <c r="Q18" s="100">
        <f t="shared" ref="Q18:Q23" si="7">P18/$P$24*100</f>
        <v>21.453070716877306</v>
      </c>
      <c r="R18" s="193">
        <v>5.8366722650486604</v>
      </c>
      <c r="S18" s="192">
        <v>179.673</v>
      </c>
      <c r="T18" s="194">
        <v>2.6869642419928899</v>
      </c>
    </row>
    <row r="19" spans="1:20" ht="15.75" customHeight="1">
      <c r="A19" s="31" t="s">
        <v>86</v>
      </c>
      <c r="B19" s="190">
        <v>283.10500000000002</v>
      </c>
      <c r="C19" s="100">
        <f t="shared" si="4"/>
        <v>26.440026747756708</v>
      </c>
      <c r="D19" s="191">
        <v>3.8987604396217099</v>
      </c>
      <c r="E19" s="192">
        <v>54023.053999999996</v>
      </c>
      <c r="F19" s="100">
        <f t="shared" si="5"/>
        <v>23.518708353462632</v>
      </c>
      <c r="G19" s="193">
        <v>4.2946325225470199</v>
      </c>
      <c r="H19" s="192">
        <v>190.82400000000001</v>
      </c>
      <c r="I19" s="194">
        <v>1.8867365531290201</v>
      </c>
      <c r="L19" s="31" t="s">
        <v>86</v>
      </c>
      <c r="M19" s="190">
        <v>193.553</v>
      </c>
      <c r="N19" s="100">
        <f t="shared" si="6"/>
        <v>27.427210261627867</v>
      </c>
      <c r="O19" s="191">
        <v>4.8203562119923502</v>
      </c>
      <c r="P19" s="192">
        <v>33632.22</v>
      </c>
      <c r="Q19" s="100">
        <f t="shared" si="7"/>
        <v>24.606214434688546</v>
      </c>
      <c r="R19" s="193">
        <v>5.2804814860412099</v>
      </c>
      <c r="S19" s="192">
        <v>173.76300000000001</v>
      </c>
      <c r="T19" s="194">
        <v>2.1764134729221301</v>
      </c>
    </row>
    <row r="20" spans="1:20" ht="15.75" customHeight="1">
      <c r="A20" s="31" t="s">
        <v>87</v>
      </c>
      <c r="B20" s="190">
        <v>53.122999999999998</v>
      </c>
      <c r="C20" s="100">
        <f t="shared" si="4"/>
        <v>4.9613166172306364</v>
      </c>
      <c r="D20" s="191">
        <v>7.3241333497509</v>
      </c>
      <c r="E20" s="192">
        <v>16670.124</v>
      </c>
      <c r="F20" s="100">
        <f t="shared" si="5"/>
        <v>7.2572680650756602</v>
      </c>
      <c r="G20" s="193">
        <v>9.0443833827246003</v>
      </c>
      <c r="H20" s="192">
        <v>313.80099999999999</v>
      </c>
      <c r="I20" s="194">
        <v>4.4000917484807198</v>
      </c>
      <c r="L20" s="31" t="s">
        <v>87</v>
      </c>
      <c r="M20" s="190">
        <v>34.042999999999999</v>
      </c>
      <c r="N20" s="100">
        <f t="shared" si="6"/>
        <v>4.8240250419089215</v>
      </c>
      <c r="O20" s="191">
        <v>8.6057046375025106</v>
      </c>
      <c r="P20" s="192">
        <v>8452.1149999999998</v>
      </c>
      <c r="Q20" s="100">
        <f t="shared" si="7"/>
        <v>6.1837890605094623</v>
      </c>
      <c r="R20" s="193">
        <v>10.810116819538999</v>
      </c>
      <c r="S20" s="192">
        <v>248.28</v>
      </c>
      <c r="T20" s="194">
        <v>5.9605051605787196</v>
      </c>
    </row>
    <row r="21" spans="1:20" ht="15.75" customHeight="1">
      <c r="A21" s="31" t="s">
        <v>88</v>
      </c>
      <c r="B21" s="190">
        <v>36.68</v>
      </c>
      <c r="C21" s="100">
        <f t="shared" si="4"/>
        <v>3.4256554321107564</v>
      </c>
      <c r="D21" s="191">
        <v>8.8539684799235907</v>
      </c>
      <c r="E21" s="192">
        <v>8149.97</v>
      </c>
      <c r="F21" s="100">
        <f t="shared" si="5"/>
        <v>3.5480550122077488</v>
      </c>
      <c r="G21" s="193">
        <v>9.8390804881103904</v>
      </c>
      <c r="H21" s="192">
        <v>222.191</v>
      </c>
      <c r="I21" s="194">
        <v>4.9456357861357203</v>
      </c>
      <c r="L21" s="31" t="s">
        <v>88</v>
      </c>
      <c r="M21" s="190">
        <v>20.952000000000002</v>
      </c>
      <c r="N21" s="100">
        <f t="shared" si="6"/>
        <v>2.9689796045611647</v>
      </c>
      <c r="O21" s="191">
        <v>11.626135125783801</v>
      </c>
      <c r="P21" s="192">
        <v>3669.7660000000001</v>
      </c>
      <c r="Q21" s="100">
        <f t="shared" si="7"/>
        <v>2.6848970755165502</v>
      </c>
      <c r="R21" s="193">
        <v>12.244119227178899</v>
      </c>
      <c r="S21" s="192">
        <v>175.155</v>
      </c>
      <c r="T21" s="194">
        <v>6.8226297665797002</v>
      </c>
    </row>
    <row r="22" spans="1:20" ht="15.75" customHeight="1">
      <c r="A22" s="31" t="s">
        <v>89</v>
      </c>
      <c r="B22" s="190">
        <v>31.64</v>
      </c>
      <c r="C22" s="100">
        <f t="shared" si="4"/>
        <v>2.9549546857138593</v>
      </c>
      <c r="D22" s="191">
        <v>8.42649019878119</v>
      </c>
      <c r="E22" s="192">
        <v>5691.4690000000001</v>
      </c>
      <c r="F22" s="100">
        <f t="shared" si="5"/>
        <v>2.4777569871146792</v>
      </c>
      <c r="G22" s="193">
        <v>9.4444652282095394</v>
      </c>
      <c r="H22" s="192">
        <v>179.881</v>
      </c>
      <c r="I22" s="194">
        <v>3.9867911420242002</v>
      </c>
      <c r="L22" s="31" t="s">
        <v>89</v>
      </c>
      <c r="M22" s="190">
        <v>24.257999999999999</v>
      </c>
      <c r="N22" s="100">
        <f t="shared" si="6"/>
        <v>3.4374526177665481</v>
      </c>
      <c r="O22" s="191">
        <v>9.5880521377385204</v>
      </c>
      <c r="P22" s="192">
        <v>4115.0219999999999</v>
      </c>
      <c r="Q22" s="100">
        <f t="shared" si="7"/>
        <v>3.0106580456318648</v>
      </c>
      <c r="R22" s="193">
        <v>10.9047332268081</v>
      </c>
      <c r="S22" s="192">
        <v>169.636</v>
      </c>
      <c r="T22" s="194">
        <v>4.9018764550237801</v>
      </c>
    </row>
    <row r="23" spans="1:20" ht="15.75" customHeight="1">
      <c r="A23" s="44" t="s">
        <v>90</v>
      </c>
      <c r="B23" s="195">
        <v>6.8109999999999999</v>
      </c>
      <c r="C23" s="100">
        <f t="shared" si="4"/>
        <v>0.63609975867247459</v>
      </c>
      <c r="D23" s="196">
        <v>18.938532638438598</v>
      </c>
      <c r="E23" s="197">
        <v>1254.6410000000001</v>
      </c>
      <c r="F23" s="100">
        <f t="shared" si="5"/>
        <v>0.5462026594663959</v>
      </c>
      <c r="G23" s="198">
        <v>21.975963468461899</v>
      </c>
      <c r="H23" s="197">
        <v>184.20400000000001</v>
      </c>
      <c r="I23" s="199">
        <v>9.7296248559084795</v>
      </c>
      <c r="L23" s="44" t="s">
        <v>90</v>
      </c>
      <c r="M23" s="195">
        <v>3.5379999999999998</v>
      </c>
      <c r="N23" s="100">
        <f t="shared" si="6"/>
        <v>0.50134831237769184</v>
      </c>
      <c r="O23" s="196">
        <v>26.439543738463598</v>
      </c>
      <c r="P23" s="197">
        <v>516.97900000000004</v>
      </c>
      <c r="Q23" s="100">
        <f t="shared" si="7"/>
        <v>0.37823539844324428</v>
      </c>
      <c r="R23" s="198">
        <v>33.350304372474803</v>
      </c>
      <c r="S23" s="197">
        <v>146.14099999999999</v>
      </c>
      <c r="T23" s="199">
        <v>17.354538772437301</v>
      </c>
    </row>
    <row r="24" spans="1:20" ht="15.75" customHeight="1">
      <c r="A24" s="200" t="s">
        <v>40</v>
      </c>
      <c r="B24" s="201">
        <v>1070.7439999999999</v>
      </c>
      <c r="C24" s="202">
        <f>SUM(C17:C23)</f>
        <v>100.00000000000001</v>
      </c>
      <c r="D24" s="208">
        <v>2.5424656174065698</v>
      </c>
      <c r="E24" s="203">
        <v>229702.47</v>
      </c>
      <c r="F24" s="202">
        <f>SUM(F17:F23)</f>
        <v>100.00000000000001</v>
      </c>
      <c r="G24" s="205">
        <v>2.88150882046906</v>
      </c>
      <c r="H24" s="204">
        <v>214.52600000000001</v>
      </c>
      <c r="I24" s="206">
        <v>1.1953538739718299</v>
      </c>
      <c r="L24" s="200" t="s">
        <v>40</v>
      </c>
      <c r="M24" s="201">
        <v>705.697</v>
      </c>
      <c r="N24" s="202">
        <f>SUM(N17:N23)</f>
        <v>100.0002834077515</v>
      </c>
      <c r="O24" s="208">
        <v>3.2119924034170602</v>
      </c>
      <c r="P24" s="203">
        <v>136681.81299999999</v>
      </c>
      <c r="Q24" s="202">
        <f>SUM(Q17:Q23)</f>
        <v>100</v>
      </c>
      <c r="R24" s="205">
        <v>3.4273763720102499</v>
      </c>
      <c r="S24" s="204">
        <v>193.68299999999999</v>
      </c>
      <c r="T24" s="206">
        <v>1.35192826364014</v>
      </c>
    </row>
    <row r="25" spans="1:20" ht="6.75" customHeight="1"/>
    <row r="26" spans="1:20" ht="18" customHeight="1">
      <c r="A26" s="685" t="s">
        <v>92</v>
      </c>
      <c r="B26" s="686"/>
      <c r="C26" s="686"/>
      <c r="D26" s="686"/>
      <c r="E26" s="686"/>
      <c r="F26" s="686"/>
      <c r="G26" s="686"/>
      <c r="H26" s="686"/>
      <c r="I26" s="687"/>
      <c r="L26" s="685" t="s">
        <v>92</v>
      </c>
      <c r="M26" s="686"/>
      <c r="N26" s="686"/>
      <c r="O26" s="686"/>
      <c r="P26" s="686"/>
      <c r="Q26" s="686"/>
      <c r="R26" s="686"/>
      <c r="S26" s="686"/>
      <c r="T26" s="687"/>
    </row>
    <row r="27" spans="1:20" ht="17.25" customHeight="1">
      <c r="A27" s="688" t="s">
        <v>78</v>
      </c>
      <c r="B27" s="630" t="s">
        <v>79</v>
      </c>
      <c r="C27" s="631"/>
      <c r="D27" s="680" t="s">
        <v>418</v>
      </c>
      <c r="E27" s="630" t="s">
        <v>80</v>
      </c>
      <c r="F27" s="631"/>
      <c r="G27" s="680" t="s">
        <v>418</v>
      </c>
      <c r="H27" s="182" t="s">
        <v>81</v>
      </c>
      <c r="I27" s="683" t="s">
        <v>236</v>
      </c>
      <c r="L27" s="688" t="s">
        <v>78</v>
      </c>
      <c r="M27" s="630" t="s">
        <v>79</v>
      </c>
      <c r="N27" s="631"/>
      <c r="O27" s="680" t="s">
        <v>418</v>
      </c>
      <c r="P27" s="630" t="s">
        <v>80</v>
      </c>
      <c r="Q27" s="631"/>
      <c r="R27" s="680" t="s">
        <v>418</v>
      </c>
      <c r="S27" s="182" t="s">
        <v>81</v>
      </c>
      <c r="T27" s="683" t="s">
        <v>236</v>
      </c>
    </row>
    <row r="28" spans="1:20" ht="18.75" customHeight="1">
      <c r="A28" s="689"/>
      <c r="B28" s="90" t="s">
        <v>23</v>
      </c>
      <c r="C28" s="183" t="s">
        <v>24</v>
      </c>
      <c r="D28" s="681"/>
      <c r="E28" s="184" t="s">
        <v>82</v>
      </c>
      <c r="F28" s="183" t="s">
        <v>24</v>
      </c>
      <c r="G28" s="681"/>
      <c r="H28" s="90" t="s">
        <v>83</v>
      </c>
      <c r="I28" s="684"/>
      <c r="L28" s="689"/>
      <c r="M28" s="90" t="s">
        <v>23</v>
      </c>
      <c r="N28" s="183" t="s">
        <v>24</v>
      </c>
      <c r="O28" s="681"/>
      <c r="P28" s="184" t="s">
        <v>82</v>
      </c>
      <c r="Q28" s="183" t="s">
        <v>24</v>
      </c>
      <c r="R28" s="681"/>
      <c r="S28" s="90" t="s">
        <v>83</v>
      </c>
      <c r="T28" s="684"/>
    </row>
    <row r="29" spans="1:20" ht="14.25" customHeight="1">
      <c r="A29" s="16" t="s">
        <v>84</v>
      </c>
      <c r="B29" s="185">
        <v>255.852</v>
      </c>
      <c r="C29" s="100">
        <f>B29/$B$36*100</f>
        <v>20.250539601229349</v>
      </c>
      <c r="D29" s="186">
        <v>3.7504258898995499</v>
      </c>
      <c r="E29" s="187">
        <v>58895.033000000003</v>
      </c>
      <c r="F29" s="100">
        <f>E29/$E$36*100</f>
        <v>26.283712747666733</v>
      </c>
      <c r="G29" s="188">
        <v>4.1922998845667898</v>
      </c>
      <c r="H29" s="187">
        <v>230.191</v>
      </c>
      <c r="I29" s="189">
        <v>1.75123562523906</v>
      </c>
      <c r="L29" s="16" t="s">
        <v>84</v>
      </c>
      <c r="M29" s="185">
        <v>235.125</v>
      </c>
      <c r="N29" s="100">
        <f>M29/$M$36*100</f>
        <v>19.612218172112076</v>
      </c>
      <c r="O29" s="186">
        <v>3.8230449453390101</v>
      </c>
      <c r="P29" s="187">
        <v>53974.968999999997</v>
      </c>
      <c r="Q29" s="100">
        <f>P29/$P$36*100</f>
        <v>25.850203132904653</v>
      </c>
      <c r="R29" s="188">
        <v>4.2515645504021604</v>
      </c>
      <c r="S29" s="187">
        <v>229.559</v>
      </c>
      <c r="T29" s="189">
        <v>1.8056756418240001</v>
      </c>
    </row>
    <row r="30" spans="1:20" ht="14.25" customHeight="1">
      <c r="A30" s="31" t="s">
        <v>85</v>
      </c>
      <c r="B30" s="190">
        <v>206.089</v>
      </c>
      <c r="C30" s="101">
        <f t="shared" ref="C30:C35" si="8">B30/$B$36*100</f>
        <v>16.311826586767957</v>
      </c>
      <c r="D30" s="191">
        <v>3.5924392038883002</v>
      </c>
      <c r="E30" s="192">
        <v>39041.669000000002</v>
      </c>
      <c r="F30" s="100">
        <f t="shared" ref="F30:F35" si="9">E30/$E$36*100</f>
        <v>17.423540847417218</v>
      </c>
      <c r="G30" s="193">
        <v>4.2159170757852404</v>
      </c>
      <c r="H30" s="192">
        <v>189.441</v>
      </c>
      <c r="I30" s="194">
        <v>2.4662128740211702</v>
      </c>
      <c r="L30" s="31" t="s">
        <v>85</v>
      </c>
      <c r="M30" s="190">
        <v>196.648</v>
      </c>
      <c r="N30" s="101">
        <f t="shared" ref="N30:N35" si="10">M30/$M$36*100</f>
        <v>16.402779283825602</v>
      </c>
      <c r="O30" s="191">
        <v>3.6588698564998401</v>
      </c>
      <c r="P30" s="192">
        <v>36307.052000000003</v>
      </c>
      <c r="Q30" s="100">
        <f t="shared" ref="Q30:Q35" si="11">P30/$P$36*100</f>
        <v>17.388517061620405</v>
      </c>
      <c r="R30" s="193">
        <v>4.3116380993256396</v>
      </c>
      <c r="S30" s="192">
        <v>184.62899999999999</v>
      </c>
      <c r="T30" s="194">
        <v>2.56498407122927</v>
      </c>
    </row>
    <row r="31" spans="1:20" ht="14.25" customHeight="1">
      <c r="A31" s="31" t="s">
        <v>86</v>
      </c>
      <c r="B31" s="190">
        <v>413.66399999999999</v>
      </c>
      <c r="C31" s="101">
        <f t="shared" si="8"/>
        <v>32.741269224406835</v>
      </c>
      <c r="D31" s="191">
        <v>2.7786071752441401</v>
      </c>
      <c r="E31" s="192">
        <v>65971.616999999998</v>
      </c>
      <c r="F31" s="100">
        <f t="shared" si="9"/>
        <v>29.441855151470701</v>
      </c>
      <c r="G31" s="193">
        <v>3.1787688815922599</v>
      </c>
      <c r="H31" s="192">
        <v>159.48099999999999</v>
      </c>
      <c r="I31" s="194">
        <v>1.69475395251768</v>
      </c>
      <c r="L31" s="31" t="s">
        <v>86</v>
      </c>
      <c r="M31" s="190">
        <v>398.279</v>
      </c>
      <c r="N31" s="101">
        <f t="shared" si="10"/>
        <v>33.221199963298773</v>
      </c>
      <c r="O31" s="191">
        <v>2.82317297889684</v>
      </c>
      <c r="P31" s="192">
        <v>63214.822</v>
      </c>
      <c r="Q31" s="100">
        <f t="shared" si="11"/>
        <v>30.27544100507793</v>
      </c>
      <c r="R31" s="193">
        <v>3.2274544073997098</v>
      </c>
      <c r="S31" s="192">
        <v>158.72</v>
      </c>
      <c r="T31" s="194">
        <v>1.7101948306046599</v>
      </c>
    </row>
    <row r="32" spans="1:20" ht="14.25" customHeight="1">
      <c r="A32" s="31" t="s">
        <v>87</v>
      </c>
      <c r="B32" s="190">
        <v>99.468000000000004</v>
      </c>
      <c r="C32" s="101">
        <f t="shared" si="8"/>
        <v>7.8728353620651044</v>
      </c>
      <c r="D32" s="191">
        <v>4.9263583374263904</v>
      </c>
      <c r="E32" s="192">
        <v>18188.741000000002</v>
      </c>
      <c r="F32" s="100">
        <f t="shared" si="9"/>
        <v>8.1172828901498111</v>
      </c>
      <c r="G32" s="193">
        <v>6.4788300731591297</v>
      </c>
      <c r="H32" s="192">
        <v>182.86099999999999</v>
      </c>
      <c r="I32" s="194">
        <v>4.0817312895236704</v>
      </c>
      <c r="L32" s="31" t="s">
        <v>87</v>
      </c>
      <c r="M32" s="190">
        <v>93.210999999999999</v>
      </c>
      <c r="N32" s="101">
        <f t="shared" si="10"/>
        <v>7.7749047019276487</v>
      </c>
      <c r="O32" s="191">
        <v>4.99179554751053</v>
      </c>
      <c r="P32" s="192">
        <v>16282.703</v>
      </c>
      <c r="Q32" s="100">
        <f t="shared" si="11"/>
        <v>7.7982662686245536</v>
      </c>
      <c r="R32" s="193">
        <v>6.6782039618396301</v>
      </c>
      <c r="S32" s="192">
        <v>174.68600000000001</v>
      </c>
      <c r="T32" s="194">
        <v>4.2942239359005203</v>
      </c>
    </row>
    <row r="33" spans="1:20" ht="14.25" customHeight="1">
      <c r="A33" s="31" t="s">
        <v>88</v>
      </c>
      <c r="B33" s="190">
        <v>60.939</v>
      </c>
      <c r="C33" s="101">
        <f t="shared" si="8"/>
        <v>4.8232870282792994</v>
      </c>
      <c r="D33" s="191">
        <v>6.7415406315122999</v>
      </c>
      <c r="E33" s="192">
        <v>10776.216</v>
      </c>
      <c r="F33" s="100">
        <f t="shared" si="9"/>
        <v>4.8092165234173514</v>
      </c>
      <c r="G33" s="193">
        <v>8.3529184057174692</v>
      </c>
      <c r="H33" s="192">
        <v>176.83500000000001</v>
      </c>
      <c r="I33" s="194">
        <v>4.2675859658055897</v>
      </c>
      <c r="L33" s="31" t="s">
        <v>88</v>
      </c>
      <c r="M33" s="190">
        <v>55.774999999999999</v>
      </c>
      <c r="N33" s="101">
        <f t="shared" si="10"/>
        <v>4.6522975802213757</v>
      </c>
      <c r="O33" s="191">
        <v>6.8163743385873596</v>
      </c>
      <c r="P33" s="192">
        <v>9362.8510000000006</v>
      </c>
      <c r="Q33" s="100">
        <f t="shared" si="11"/>
        <v>4.4841452387516796</v>
      </c>
      <c r="R33" s="193">
        <v>8.3762503000845996</v>
      </c>
      <c r="S33" s="192">
        <v>167.86699999999999</v>
      </c>
      <c r="T33" s="194">
        <v>4.5176273989168703</v>
      </c>
    </row>
    <row r="34" spans="1:20" ht="14.25" customHeight="1">
      <c r="A34" s="31" t="s">
        <v>89</v>
      </c>
      <c r="B34" s="190">
        <v>198.13800000000001</v>
      </c>
      <c r="C34" s="101">
        <f t="shared" si="8"/>
        <v>15.682509480122809</v>
      </c>
      <c r="D34" s="191">
        <v>3.8995927944548101</v>
      </c>
      <c r="E34" s="192">
        <v>26323.174999999999</v>
      </c>
      <c r="F34" s="100">
        <f t="shared" si="9"/>
        <v>11.747523264085142</v>
      </c>
      <c r="G34" s="193">
        <v>4.39339936394357</v>
      </c>
      <c r="H34" s="192">
        <v>132.85300000000001</v>
      </c>
      <c r="I34" s="194">
        <v>2.3734368771840102</v>
      </c>
      <c r="L34" s="31" t="s">
        <v>89</v>
      </c>
      <c r="M34" s="190">
        <v>193.73400000000001</v>
      </c>
      <c r="N34" s="101">
        <f t="shared" si="10"/>
        <v>16.159717066904673</v>
      </c>
      <c r="O34" s="191">
        <v>3.9368145741399401</v>
      </c>
      <c r="P34" s="192">
        <v>25559.167000000001</v>
      </c>
      <c r="Q34" s="100">
        <f t="shared" si="11"/>
        <v>12.241038227513078</v>
      </c>
      <c r="R34" s="193">
        <v>4.42867906629436</v>
      </c>
      <c r="S34" s="192">
        <v>131.929</v>
      </c>
      <c r="T34" s="194">
        <v>2.4166013079779001</v>
      </c>
    </row>
    <row r="35" spans="1:20" ht="14.25" customHeight="1">
      <c r="A35" s="44" t="s">
        <v>90</v>
      </c>
      <c r="B35" s="195">
        <v>29.283000000000001</v>
      </c>
      <c r="C35" s="103">
        <f t="shared" si="8"/>
        <v>2.3177327171286488</v>
      </c>
      <c r="D35" s="196">
        <v>8.4350013909833095</v>
      </c>
      <c r="E35" s="197">
        <v>4877.8019999999997</v>
      </c>
      <c r="F35" s="100">
        <f t="shared" si="9"/>
        <v>2.1768685757930428</v>
      </c>
      <c r="G35" s="198">
        <v>10.4705575538358</v>
      </c>
      <c r="H35" s="197">
        <v>166.577</v>
      </c>
      <c r="I35" s="199">
        <v>5.3800932396811296</v>
      </c>
      <c r="L35" s="44" t="s">
        <v>90</v>
      </c>
      <c r="M35" s="195">
        <v>26.097999999999999</v>
      </c>
      <c r="N35" s="103">
        <f t="shared" si="10"/>
        <v>2.1768832317098603</v>
      </c>
      <c r="O35" s="196">
        <v>8.5267360581960592</v>
      </c>
      <c r="P35" s="197">
        <v>4097.451</v>
      </c>
      <c r="Q35" s="100">
        <f t="shared" si="11"/>
        <v>1.9623900233666332</v>
      </c>
      <c r="R35" s="198">
        <v>10.3577755839051</v>
      </c>
      <c r="S35" s="197">
        <v>157.001</v>
      </c>
      <c r="T35" s="199">
        <v>5.7266410397076104</v>
      </c>
    </row>
    <row r="36" spans="1:20" ht="14.25" customHeight="1">
      <c r="A36" s="200" t="s">
        <v>40</v>
      </c>
      <c r="B36" s="201">
        <v>1263.433</v>
      </c>
      <c r="C36" s="202">
        <f>SUM(C29:C35)</f>
        <v>99.999999999999986</v>
      </c>
      <c r="D36" s="208">
        <v>1.8284086382357401</v>
      </c>
      <c r="E36" s="203">
        <v>224074.253</v>
      </c>
      <c r="F36" s="202">
        <f>SUM(F29:F35)</f>
        <v>100</v>
      </c>
      <c r="G36" s="205">
        <v>2.10003149222314</v>
      </c>
      <c r="H36" s="204">
        <v>177.35300000000001</v>
      </c>
      <c r="I36" s="206">
        <v>1.0918459713542801</v>
      </c>
      <c r="L36" s="200" t="s">
        <v>40</v>
      </c>
      <c r="M36" s="201">
        <v>1198.8699999999999</v>
      </c>
      <c r="N36" s="202">
        <f>SUM(N29:N35)</f>
        <v>100.00000000000001</v>
      </c>
      <c r="O36" s="208">
        <v>1.87369949907885</v>
      </c>
      <c r="P36" s="203">
        <v>208799.01300000001</v>
      </c>
      <c r="Q36" s="202">
        <f>SUM(Q29:Q35)</f>
        <v>100.00000095785894</v>
      </c>
      <c r="R36" s="205">
        <v>2.11720438595284</v>
      </c>
      <c r="S36" s="204">
        <v>174.16300000000001</v>
      </c>
      <c r="T36" s="206">
        <v>1.1012180551536099</v>
      </c>
    </row>
    <row r="37" spans="1:20" ht="12" customHeight="1">
      <c r="A37" s="642"/>
      <c r="B37" s="643"/>
      <c r="C37" s="643"/>
      <c r="D37" s="643"/>
      <c r="E37" s="643"/>
      <c r="F37" s="643"/>
      <c r="G37" s="643"/>
      <c r="H37" s="643"/>
      <c r="L37" s="682" t="s">
        <v>424</v>
      </c>
      <c r="M37" s="682"/>
      <c r="N37" s="682"/>
      <c r="O37" s="682"/>
      <c r="P37" s="682"/>
      <c r="Q37" s="682"/>
      <c r="R37" s="682"/>
      <c r="S37" s="682"/>
      <c r="T37" s="682"/>
    </row>
    <row r="38" spans="1:20" ht="15" customHeight="1">
      <c r="A38" s="626"/>
      <c r="B38" s="679"/>
      <c r="C38" s="679"/>
      <c r="D38" s="679"/>
      <c r="E38" s="679"/>
      <c r="F38" s="679"/>
      <c r="G38" s="679"/>
      <c r="H38" s="679"/>
    </row>
  </sheetData>
  <mergeCells count="45">
    <mergeCell ref="A1:I1"/>
    <mergeCell ref="L1:T1"/>
    <mergeCell ref="A3:A4"/>
    <mergeCell ref="B3:C3"/>
    <mergeCell ref="D3:D4"/>
    <mergeCell ref="E3:F3"/>
    <mergeCell ref="G3:G4"/>
    <mergeCell ref="I3:I4"/>
    <mergeCell ref="L3:L4"/>
    <mergeCell ref="M3:N3"/>
    <mergeCell ref="O3:O4"/>
    <mergeCell ref="P3:Q3"/>
    <mergeCell ref="R3:R4"/>
    <mergeCell ref="T3:T4"/>
    <mergeCell ref="L14:T14"/>
    <mergeCell ref="T15:T16"/>
    <mergeCell ref="A15:A16"/>
    <mergeCell ref="B15:C15"/>
    <mergeCell ref="D15:D16"/>
    <mergeCell ref="E15:F15"/>
    <mergeCell ref="G15:G16"/>
    <mergeCell ref="I15:I16"/>
    <mergeCell ref="L15:L16"/>
    <mergeCell ref="M15:N15"/>
    <mergeCell ref="O15:O16"/>
    <mergeCell ref="P15:Q15"/>
    <mergeCell ref="R15:R16"/>
    <mergeCell ref="A14:I14"/>
    <mergeCell ref="A26:I26"/>
    <mergeCell ref="L26:T26"/>
    <mergeCell ref="A27:A28"/>
    <mergeCell ref="B27:C27"/>
    <mergeCell ref="D27:D28"/>
    <mergeCell ref="E27:F27"/>
    <mergeCell ref="G27:G28"/>
    <mergeCell ref="I27:I28"/>
    <mergeCell ref="L27:L28"/>
    <mergeCell ref="M27:N27"/>
    <mergeCell ref="A37:H37"/>
    <mergeCell ref="A38:H38"/>
    <mergeCell ref="O27:O28"/>
    <mergeCell ref="P27:Q27"/>
    <mergeCell ref="R27:R28"/>
    <mergeCell ref="L37:T37"/>
    <mergeCell ref="T27:T28"/>
  </mergeCells>
  <hyperlinks>
    <hyperlink ref="A1:I1" location="'0'!A1" display="METSAMAA  PINDALA  JA  TAGAVARA  ENAMUSPUULIIGITI" xr:uid="{750F220E-7673-4CA6-AD4B-11A660F4ED1C}"/>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rowBreaks count="1" manualBreakCount="1">
    <brk id="25" max="16383" man="1"/>
  </rowBreaks>
  <colBreaks count="1" manualBreakCount="1">
    <brk id="10"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
  <sheetViews>
    <sheetView zoomScaleNormal="100" workbookViewId="0">
      <selection sqref="A1:G1"/>
    </sheetView>
  </sheetViews>
  <sheetFormatPr defaultColWidth="11.42578125" defaultRowHeight="12.75"/>
  <cols>
    <col min="1" max="1" width="19.42578125" customWidth="1"/>
    <col min="2" max="2" width="11.42578125" customWidth="1"/>
    <col min="3" max="3" width="8.140625" customWidth="1"/>
    <col min="4" max="4" width="11.42578125" customWidth="1"/>
    <col min="5" max="5" width="8.140625" customWidth="1"/>
    <col min="6" max="6" width="11.42578125" customWidth="1"/>
    <col min="7" max="7" width="8.140625" customWidth="1"/>
    <col min="8" max="8" width="3.5703125" customWidth="1"/>
    <col min="11" max="11" width="18.42578125" customWidth="1"/>
    <col min="12" max="12" width="10.5703125" customWidth="1"/>
    <col min="13" max="13" width="10.7109375" customWidth="1"/>
    <col min="14" max="14" width="11.42578125" customWidth="1"/>
    <col min="15" max="15" width="11" customWidth="1"/>
    <col min="16" max="16" width="10.42578125" customWidth="1"/>
    <col min="17" max="17" width="11.42578125" customWidth="1"/>
  </cols>
  <sheetData>
    <row r="1" spans="1:17" ht="27.75" customHeight="1">
      <c r="A1" s="627" t="s">
        <v>93</v>
      </c>
      <c r="B1" s="627"/>
      <c r="C1" s="627"/>
      <c r="D1" s="627"/>
      <c r="E1" s="627"/>
      <c r="F1" s="627"/>
      <c r="G1" s="627"/>
      <c r="K1" s="627" t="s">
        <v>230</v>
      </c>
      <c r="L1" s="627"/>
      <c r="M1" s="627"/>
      <c r="N1" s="627"/>
      <c r="O1" s="627"/>
      <c r="P1" s="627"/>
      <c r="Q1" s="627"/>
    </row>
    <row r="2" spans="1:17" ht="9.75" customHeight="1">
      <c r="A2" s="181"/>
      <c r="B2" s="181"/>
      <c r="C2" s="181"/>
      <c r="D2" s="181"/>
      <c r="E2" s="181"/>
      <c r="F2" s="181"/>
      <c r="G2" s="181"/>
    </row>
    <row r="3" spans="1:17" ht="26.25" customHeight="1">
      <c r="A3" s="696" t="s">
        <v>78</v>
      </c>
      <c r="B3" s="699" t="s">
        <v>136</v>
      </c>
      <c r="C3" s="700"/>
      <c r="D3" s="701" t="s">
        <v>65</v>
      </c>
      <c r="E3" s="702"/>
      <c r="F3" s="703" t="s">
        <v>22</v>
      </c>
      <c r="G3" s="704"/>
      <c r="K3" s="696" t="s">
        <v>78</v>
      </c>
      <c r="L3" s="699" t="s">
        <v>136</v>
      </c>
      <c r="M3" s="700"/>
      <c r="N3" s="701" t="s">
        <v>65</v>
      </c>
      <c r="O3" s="702"/>
      <c r="P3" s="705" t="s">
        <v>22</v>
      </c>
      <c r="Q3" s="704"/>
    </row>
    <row r="4" spans="1:17" ht="15.75" customHeight="1">
      <c r="A4" s="697"/>
      <c r="B4" s="694" t="s">
        <v>94</v>
      </c>
      <c r="C4" s="690" t="s">
        <v>236</v>
      </c>
      <c r="D4" s="694" t="s">
        <v>94</v>
      </c>
      <c r="E4" s="690" t="s">
        <v>236</v>
      </c>
      <c r="F4" s="694" t="s">
        <v>94</v>
      </c>
      <c r="G4" s="692" t="s">
        <v>236</v>
      </c>
      <c r="K4" s="697"/>
      <c r="L4" s="694" t="s">
        <v>94</v>
      </c>
      <c r="M4" s="690" t="s">
        <v>236</v>
      </c>
      <c r="N4" s="694" t="s">
        <v>94</v>
      </c>
      <c r="O4" s="690" t="s">
        <v>236</v>
      </c>
      <c r="P4" s="694" t="s">
        <v>94</v>
      </c>
      <c r="Q4" s="692" t="s">
        <v>236</v>
      </c>
    </row>
    <row r="5" spans="1:17" ht="13.5" customHeight="1">
      <c r="A5" s="698"/>
      <c r="B5" s="695"/>
      <c r="C5" s="691"/>
      <c r="D5" s="695"/>
      <c r="E5" s="691"/>
      <c r="F5" s="695"/>
      <c r="G5" s="693"/>
      <c r="K5" s="698"/>
      <c r="L5" s="695"/>
      <c r="M5" s="691"/>
      <c r="N5" s="695"/>
      <c r="O5" s="691"/>
      <c r="P5" s="695"/>
      <c r="Q5" s="693"/>
    </row>
    <row r="6" spans="1:17" ht="32.25" customHeight="1">
      <c r="A6" s="222" t="s">
        <v>84</v>
      </c>
      <c r="B6" s="209">
        <v>77.917000000000002</v>
      </c>
      <c r="C6" s="210">
        <v>1.09325777860497</v>
      </c>
      <c r="D6" s="209">
        <v>81.311000000000007</v>
      </c>
      <c r="E6" s="210">
        <v>1.3861086865001999</v>
      </c>
      <c r="F6" s="209">
        <v>71.978999999999999</v>
      </c>
      <c r="G6" s="211">
        <v>1.6873847283229899</v>
      </c>
      <c r="H6" s="212"/>
      <c r="I6" s="212"/>
      <c r="J6" s="212"/>
      <c r="K6" s="222" t="s">
        <v>84</v>
      </c>
      <c r="L6" s="209">
        <v>70.537999999999997</v>
      </c>
      <c r="M6" s="210">
        <v>1.1634140773566299</v>
      </c>
      <c r="N6" s="209">
        <v>70.965000000000003</v>
      </c>
      <c r="O6" s="210">
        <v>1.64947569148687</v>
      </c>
      <c r="P6" s="209">
        <v>70.058000000000007</v>
      </c>
      <c r="Q6" s="211">
        <v>1.6975046621102301</v>
      </c>
    </row>
    <row r="7" spans="1:17" ht="32.25" customHeight="1">
      <c r="A7" s="223" t="s">
        <v>85</v>
      </c>
      <c r="B7" s="213">
        <v>52.552999999999997</v>
      </c>
      <c r="C7" s="214">
        <v>1.47794359759019</v>
      </c>
      <c r="D7" s="213">
        <v>52.994</v>
      </c>
      <c r="E7" s="214">
        <v>2.2140603781591301</v>
      </c>
      <c r="F7" s="213">
        <v>52.051000000000002</v>
      </c>
      <c r="G7" s="215">
        <v>1.8334258369365399</v>
      </c>
      <c r="H7" s="212"/>
      <c r="I7" s="212"/>
      <c r="J7" s="212"/>
      <c r="K7" s="223" t="s">
        <v>85</v>
      </c>
      <c r="L7" s="213">
        <v>47.901000000000003</v>
      </c>
      <c r="M7" s="214">
        <v>1.5482719165236201</v>
      </c>
      <c r="N7" s="213">
        <v>44.74</v>
      </c>
      <c r="O7" s="214">
        <v>2.4353252105613099</v>
      </c>
      <c r="P7" s="213">
        <v>50.634</v>
      </c>
      <c r="Q7" s="215">
        <v>1.88887852154156</v>
      </c>
    </row>
    <row r="8" spans="1:17" ht="32.25" customHeight="1">
      <c r="A8" s="223" t="s">
        <v>86</v>
      </c>
      <c r="B8" s="213">
        <v>46.698</v>
      </c>
      <c r="C8" s="214">
        <v>1.1724484312504699</v>
      </c>
      <c r="D8" s="213">
        <v>51.091000000000001</v>
      </c>
      <c r="E8" s="214">
        <v>1.7565143342969101</v>
      </c>
      <c r="F8" s="213">
        <v>43.58</v>
      </c>
      <c r="G8" s="215">
        <v>1.4212684289643001</v>
      </c>
      <c r="H8" s="212"/>
      <c r="I8" s="212"/>
      <c r="J8" s="212"/>
      <c r="K8" s="223" t="s">
        <v>86</v>
      </c>
      <c r="L8" s="213">
        <v>43.703000000000003</v>
      </c>
      <c r="M8" s="214">
        <v>1.1438546399699401</v>
      </c>
      <c r="N8" s="213">
        <v>45.07</v>
      </c>
      <c r="O8" s="214">
        <v>1.83023692936364</v>
      </c>
      <c r="P8" s="213">
        <v>43.027999999999999</v>
      </c>
      <c r="Q8" s="215">
        <v>1.4244500875180499</v>
      </c>
    </row>
    <row r="9" spans="1:17" ht="32.25" customHeight="1">
      <c r="A9" s="223" t="s">
        <v>87</v>
      </c>
      <c r="B9" s="213">
        <v>41.216000000000001</v>
      </c>
      <c r="C9" s="214">
        <v>2.8573748688215601</v>
      </c>
      <c r="D9" s="213">
        <v>53.173000000000002</v>
      </c>
      <c r="E9" s="214">
        <v>3.5345387717189398</v>
      </c>
      <c r="F9" s="213">
        <v>34.826999999999998</v>
      </c>
      <c r="G9" s="215">
        <v>3.8988932551936002</v>
      </c>
      <c r="H9" s="212"/>
      <c r="I9" s="212"/>
      <c r="J9" s="212"/>
      <c r="K9" s="223" t="s">
        <v>87</v>
      </c>
      <c r="L9" s="213">
        <v>36.018999999999998</v>
      </c>
      <c r="M9" s="214">
        <v>3.37377966231728</v>
      </c>
      <c r="N9" s="213">
        <v>44.128999999999998</v>
      </c>
      <c r="O9" s="214">
        <v>5.4197861804751302</v>
      </c>
      <c r="P9" s="213">
        <v>33.185000000000002</v>
      </c>
      <c r="Q9" s="215">
        <v>4.1617736793503601</v>
      </c>
    </row>
    <row r="10" spans="1:17" ht="32.25" customHeight="1">
      <c r="A10" s="223" t="s">
        <v>88</v>
      </c>
      <c r="B10" s="213">
        <v>44.277999999999999</v>
      </c>
      <c r="C10" s="214">
        <v>3.0382010073056498</v>
      </c>
      <c r="D10" s="213">
        <v>49.411000000000001</v>
      </c>
      <c r="E10" s="214">
        <v>4.6166988590110396</v>
      </c>
      <c r="F10" s="213">
        <v>41.07</v>
      </c>
      <c r="G10" s="215">
        <v>3.6542143625822701</v>
      </c>
      <c r="H10" s="212"/>
      <c r="I10" s="212"/>
      <c r="J10" s="212"/>
      <c r="K10" s="223" t="s">
        <v>88</v>
      </c>
      <c r="L10" s="213">
        <v>38.884999999999998</v>
      </c>
      <c r="M10" s="214">
        <v>3.3708810668669398</v>
      </c>
      <c r="N10" s="213">
        <v>38.091000000000001</v>
      </c>
      <c r="O10" s="214">
        <v>6.6131003123063197</v>
      </c>
      <c r="P10" s="213">
        <v>39.176000000000002</v>
      </c>
      <c r="Q10" s="215">
        <v>3.8372426982842498</v>
      </c>
    </row>
    <row r="11" spans="1:17" ht="32.25" customHeight="1">
      <c r="A11" s="223" t="s">
        <v>89</v>
      </c>
      <c r="B11" s="213">
        <v>25.945</v>
      </c>
      <c r="C11" s="214">
        <v>1.90030465910042</v>
      </c>
      <c r="D11" s="213">
        <v>32.369</v>
      </c>
      <c r="E11" s="214">
        <v>3.9209606817743601</v>
      </c>
      <c r="F11" s="213">
        <v>24.891999999999999</v>
      </c>
      <c r="G11" s="215">
        <v>2.1170122997474001</v>
      </c>
      <c r="H11" s="212"/>
      <c r="I11" s="212"/>
      <c r="J11" s="212"/>
      <c r="K11" s="223" t="s">
        <v>89</v>
      </c>
      <c r="L11" s="213">
        <v>25.350999999999999</v>
      </c>
      <c r="M11" s="214">
        <v>1.9500162787429201</v>
      </c>
      <c r="N11" s="213">
        <v>30.681999999999999</v>
      </c>
      <c r="O11" s="214">
        <v>4.49599912570143</v>
      </c>
      <c r="P11" s="213">
        <v>24.673999999999999</v>
      </c>
      <c r="Q11" s="215">
        <v>2.1417451046090599</v>
      </c>
    </row>
    <row r="12" spans="1:17" ht="32.25" customHeight="1">
      <c r="A12" s="224" t="s">
        <v>90</v>
      </c>
      <c r="B12" s="216">
        <v>52.591000000000001</v>
      </c>
      <c r="C12" s="217">
        <v>5.5673396448392598</v>
      </c>
      <c r="D12" s="216">
        <v>54.509</v>
      </c>
      <c r="E12" s="217">
        <v>11.479735932364401</v>
      </c>
      <c r="F12" s="216">
        <v>52.115000000000002</v>
      </c>
      <c r="G12" s="218">
        <v>6.2474073161570098</v>
      </c>
      <c r="H12" s="212"/>
      <c r="I12" s="212"/>
      <c r="J12" s="212"/>
      <c r="K12" s="224" t="s">
        <v>90</v>
      </c>
      <c r="L12" s="216">
        <v>45.695999999999998</v>
      </c>
      <c r="M12" s="217">
        <v>6.1741951904632302</v>
      </c>
      <c r="N12" s="216">
        <v>37.341000000000001</v>
      </c>
      <c r="O12" s="217">
        <v>17.2852588941101</v>
      </c>
      <c r="P12" s="216">
        <v>46.893999999999998</v>
      </c>
      <c r="Q12" s="218">
        <v>6.3503954508339504</v>
      </c>
    </row>
    <row r="13" spans="1:17" ht="32.25" customHeight="1">
      <c r="A13" s="225" t="s">
        <v>95</v>
      </c>
      <c r="B13" s="219">
        <v>54.792999999999999</v>
      </c>
      <c r="C13" s="220">
        <v>0.88518786726255405</v>
      </c>
      <c r="D13" s="219">
        <v>63.609000000000002</v>
      </c>
      <c r="E13" s="220">
        <v>1.22095167657263</v>
      </c>
      <c r="F13" s="219">
        <v>47.101999999999997</v>
      </c>
      <c r="G13" s="221">
        <v>1.07658111637728</v>
      </c>
      <c r="H13" s="226"/>
      <c r="I13" s="212"/>
      <c r="J13" s="212"/>
      <c r="K13" s="225" t="s">
        <v>95</v>
      </c>
      <c r="L13" s="219">
        <v>48.808999999999997</v>
      </c>
      <c r="M13" s="220">
        <v>0.84517152142503205</v>
      </c>
      <c r="N13" s="219">
        <v>54.167999999999999</v>
      </c>
      <c r="O13" s="220">
        <v>1.34327023702448</v>
      </c>
      <c r="P13" s="219">
        <v>45.652000000000001</v>
      </c>
      <c r="Q13" s="221">
        <v>1.0320786692526001</v>
      </c>
    </row>
    <row r="14" spans="1:17" ht="15" customHeight="1">
      <c r="A14" s="642"/>
      <c r="B14" s="643"/>
      <c r="C14" s="643"/>
      <c r="D14" s="643"/>
      <c r="E14" s="643"/>
      <c r="F14" s="643"/>
      <c r="G14" s="643"/>
      <c r="H14" s="679"/>
    </row>
  </sheetData>
  <mergeCells count="23">
    <mergeCell ref="A1:G1"/>
    <mergeCell ref="K1:Q1"/>
    <mergeCell ref="A3:A5"/>
    <mergeCell ref="B3:C3"/>
    <mergeCell ref="D3:E3"/>
    <mergeCell ref="F3:G3"/>
    <mergeCell ref="K3:K5"/>
    <mergeCell ref="L3:M3"/>
    <mergeCell ref="N3:O3"/>
    <mergeCell ref="P3:Q3"/>
    <mergeCell ref="Q4:Q5"/>
    <mergeCell ref="B4:B5"/>
    <mergeCell ref="C4:C5"/>
    <mergeCell ref="N4:N5"/>
    <mergeCell ref="E4:E5"/>
    <mergeCell ref="P4:P5"/>
    <mergeCell ref="A14:H14"/>
    <mergeCell ref="O4:O5"/>
    <mergeCell ref="G4:G5"/>
    <mergeCell ref="L4:L5"/>
    <mergeCell ref="D4:D5"/>
    <mergeCell ref="M4:M5"/>
    <mergeCell ref="F4:F5"/>
  </mergeCells>
  <hyperlinks>
    <hyperlink ref="A1:G1" location="'0'!A1" display="PUISTUTE  KESKMINE  VANUS" xr:uid="{5AC20451-560C-4E23-A1C4-FF8D2F55C1AE}"/>
  </hyperlinks>
  <printOptions horizontalCentered="1"/>
  <pageMargins left="0.78740157480314965" right="0.78740157480314965" top="0.98425196850393704" bottom="1.1811023622047245" header="0.51181102362204722" footer="0.51181102362204722"/>
  <pageSetup paperSize="9" orientation="landscape" r:id="rId1"/>
  <headerFooter>
    <oddHeader>&amp;L&amp;G</oddHeader>
    <oddFooter>&amp;L&amp;D</oddFooter>
  </headerFooter>
  <rowBreaks count="1" manualBreakCount="1">
    <brk id="20" max="16383" man="1"/>
  </rowBreaks>
  <colBreaks count="1" manualBreakCount="1">
    <brk id="9"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26</vt:i4>
      </vt:variant>
      <vt:variant>
        <vt:lpstr>Nimega vahemikud</vt:lpstr>
      </vt:variant>
      <vt:variant>
        <vt:i4>19</vt:i4>
      </vt:variant>
    </vt:vector>
  </HeadingPairs>
  <TitlesOfParts>
    <vt:vector size="45" baseType="lpstr">
      <vt:lpstr>0</vt:lpstr>
      <vt:lpstr>1.</vt:lpstr>
      <vt:lpstr>2.</vt:lpstr>
      <vt:lpstr>3.</vt:lpstr>
      <vt:lpstr>4.</vt:lpstr>
      <vt:lpstr>4.1</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'14.'!Prindiala</vt:lpstr>
      <vt:lpstr>'15.'!Prindiala</vt:lpstr>
      <vt:lpstr>'18.'!Prindiala</vt:lpstr>
      <vt:lpstr>'2.'!Prindiala</vt:lpstr>
      <vt:lpstr>'20.'!Prindiala</vt:lpstr>
      <vt:lpstr>'22.'!Prindiala</vt:lpstr>
      <vt:lpstr>'23.'!Prindiala</vt:lpstr>
      <vt:lpstr>'24.'!Prindiala</vt:lpstr>
      <vt:lpstr>'12.'!Prinditiitlid</vt:lpstr>
      <vt:lpstr>'13.'!Prinditiitlid</vt:lpstr>
      <vt:lpstr>'14.'!Prinditiitlid</vt:lpstr>
      <vt:lpstr>'15.'!Prinditiitlid</vt:lpstr>
      <vt:lpstr>'16.'!Prinditiitlid</vt:lpstr>
      <vt:lpstr>'17.'!Prinditiitlid</vt:lpstr>
      <vt:lpstr>'18.'!Prinditiitlid</vt:lpstr>
      <vt:lpstr>'22.'!Prinditiitlid</vt:lpstr>
      <vt:lpstr>'23.'!Prinditiitlid</vt:lpstr>
      <vt:lpstr>'4.1'!Prinditiitlid</vt:lpstr>
      <vt:lpstr>'6.'!Prinditiitlid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2022-06-03T08:05:23Z</dcterms:created>
  <dcterms:modified xsi:type="dcterms:W3CDTF">2024-06-07T09:33:40Z</dcterms:modified>
</cp:coreProperties>
</file>