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mc:AlternateContent xmlns:mc="http://schemas.openxmlformats.org/markup-compatibility/2006">
    <mc:Choice Requires="x15">
      <x15ac:absPath xmlns:x15ac="http://schemas.microsoft.com/office/spreadsheetml/2010/11/ac" url="Z:\Metsaosakond\SMI\VALJUNDID\"/>
    </mc:Choice>
  </mc:AlternateContent>
  <bookViews>
    <workbookView xWindow="0" yWindow="0" windowWidth="13125" windowHeight="6105" tabRatio="705"/>
  </bookViews>
  <sheets>
    <sheet name="0" sheetId="1" r:id="rId1"/>
    <sheet name="1." sheetId="2" r:id="rId2"/>
    <sheet name="2." sheetId="3" r:id="rId3"/>
    <sheet name="3." sheetId="4" r:id="rId4"/>
    <sheet name="4." sheetId="5" r:id="rId5"/>
    <sheet name="5." sheetId="6" r:id="rId6"/>
    <sheet name="6." sheetId="7" r:id="rId7"/>
    <sheet name="7." sheetId="8" r:id="rId8"/>
    <sheet name="8." sheetId="13" r:id="rId9"/>
    <sheet name="9." sheetId="14" r:id="rId10"/>
    <sheet name="10." sheetId="9" r:id="rId11"/>
    <sheet name="11." sheetId="10" r:id="rId12"/>
    <sheet name="12." sheetId="11" r:id="rId13"/>
    <sheet name="13." sheetId="16" r:id="rId14"/>
    <sheet name="14." sheetId="20" r:id="rId15"/>
    <sheet name="15." sheetId="19" r:id="rId16"/>
    <sheet name="16." sheetId="21" r:id="rId17"/>
    <sheet name="17." sheetId="23" r:id="rId18"/>
    <sheet name="18." sheetId="15" r:id="rId19"/>
    <sheet name="19." sheetId="24" r:id="rId20"/>
    <sheet name="20." sheetId="25" r:id="rId21"/>
    <sheet name="22." sheetId="17" r:id="rId22"/>
    <sheet name="24." sheetId="12" r:id="rId23"/>
    <sheet name="kontroll" sheetId="27" state="hidden" r:id="rId24"/>
  </sheets>
  <externalReferences>
    <externalReference r:id="rId25"/>
  </externalReferences>
  <definedNames>
    <definedName name="INDEX">[1]Sisukord!$A$1</definedName>
    <definedName name="KLUPPIT" localSheetId="20">#REF!</definedName>
    <definedName name="KLUPPIT">#REF!</definedName>
    <definedName name="KLUPPIT_Query" localSheetId="20">#REF!</definedName>
    <definedName name="KLUPPIT_Query">#REF!</definedName>
    <definedName name="lll" localSheetId="20">#REF!</definedName>
    <definedName name="lll">#REF!</definedName>
    <definedName name="_xlnm.Print_Area" localSheetId="14">'14.'!$A$1:$Y$39</definedName>
    <definedName name="_xlnm.Print_Titles" localSheetId="12">'12.'!$1:$1</definedName>
    <definedName name="_xlnm.Print_Titles" localSheetId="13">'13.'!$1:$1</definedName>
    <definedName name="_xlnm.Print_Titles" localSheetId="14">'14.'!$1:$1</definedName>
    <definedName name="_xlnm.Print_Titles" localSheetId="15">'15.'!$1:$1</definedName>
    <definedName name="_xlnm.Print_Titles" localSheetId="16">'16.'!$1:$1</definedName>
    <definedName name="_xlnm.Print_Titles" localSheetId="17">'17.'!$1:$1</definedName>
    <definedName name="_xlnm.Print_Titles" localSheetId="18">'18.'!$1:$5</definedName>
    <definedName name="_xlnm.Print_Titles" localSheetId="21">'22.'!$1:$1</definedName>
    <definedName name="start_K" localSheetId="20">#REF!</definedName>
    <definedName name="start_K">#REF!</definedName>
  </definedNames>
  <calcPr calcId="152511"/>
</workbook>
</file>

<file path=xl/calcChain.xml><?xml version="1.0" encoding="utf-8"?>
<calcChain xmlns="http://schemas.openxmlformats.org/spreadsheetml/2006/main">
  <c r="B20" i="12" l="1"/>
  <c r="B6" i="27" l="1"/>
  <c r="B4" i="27"/>
  <c r="I3" i="27"/>
  <c r="H3" i="27"/>
  <c r="G3" i="27"/>
  <c r="F3" i="27"/>
  <c r="E3" i="27"/>
  <c r="D3" i="27"/>
  <c r="C3" i="27"/>
  <c r="B3" i="27"/>
  <c r="J2" i="27"/>
  <c r="I2" i="27"/>
  <c r="H2" i="27"/>
  <c r="G2" i="27"/>
  <c r="F2" i="27"/>
  <c r="E2" i="27"/>
  <c r="D2" i="27"/>
  <c r="C2" i="27"/>
  <c r="B2" i="27"/>
  <c r="N20" i="12"/>
  <c r="K20" i="12"/>
  <c r="H20" i="12"/>
  <c r="I15" i="12" s="1"/>
  <c r="D20" i="12"/>
  <c r="E18" i="12" s="1"/>
  <c r="C19" i="12"/>
  <c r="O19" i="12"/>
  <c r="L19" i="12"/>
  <c r="J19" i="12"/>
  <c r="G19" i="12"/>
  <c r="O18" i="12"/>
  <c r="L18" i="12"/>
  <c r="J18" i="12"/>
  <c r="G18" i="12"/>
  <c r="C18" i="12"/>
  <c r="O17" i="12"/>
  <c r="L17" i="12"/>
  <c r="J17" i="12"/>
  <c r="G17" i="12"/>
  <c r="C17" i="12"/>
  <c r="O16" i="12"/>
  <c r="L16" i="12"/>
  <c r="J16" i="12"/>
  <c r="I16" i="12"/>
  <c r="G16" i="12"/>
  <c r="C16" i="12"/>
  <c r="O15" i="12"/>
  <c r="L15" i="12"/>
  <c r="J15" i="12"/>
  <c r="G15" i="12"/>
  <c r="C15" i="12"/>
  <c r="O14" i="12"/>
  <c r="L14" i="12"/>
  <c r="J14" i="12"/>
  <c r="I14" i="12"/>
  <c r="G14" i="12"/>
  <c r="E14" i="12"/>
  <c r="C14" i="12"/>
  <c r="O13" i="12"/>
  <c r="L13" i="12"/>
  <c r="J13" i="12"/>
  <c r="G13" i="12"/>
  <c r="C13" i="12"/>
  <c r="O12" i="12"/>
  <c r="L12" i="12"/>
  <c r="J12" i="12"/>
  <c r="G12" i="12"/>
  <c r="C12" i="12"/>
  <c r="O11" i="12"/>
  <c r="L11" i="12"/>
  <c r="J11" i="12"/>
  <c r="G11" i="12"/>
  <c r="C11" i="12"/>
  <c r="O10" i="12"/>
  <c r="L10" i="12"/>
  <c r="J10" i="12"/>
  <c r="I10" i="12"/>
  <c r="G10" i="12"/>
  <c r="C10" i="12"/>
  <c r="O9" i="12"/>
  <c r="L9" i="12"/>
  <c r="J9" i="12"/>
  <c r="G9" i="12"/>
  <c r="C9" i="12"/>
  <c r="O8" i="12"/>
  <c r="L8" i="12"/>
  <c r="J8" i="12"/>
  <c r="I8" i="12"/>
  <c r="G8" i="12"/>
  <c r="C8" i="12"/>
  <c r="O7" i="12"/>
  <c r="L7" i="12"/>
  <c r="J7" i="12"/>
  <c r="G7" i="12"/>
  <c r="C7" i="12"/>
  <c r="O6" i="12"/>
  <c r="L6" i="12"/>
  <c r="J6" i="12"/>
  <c r="I6" i="12"/>
  <c r="G6" i="12"/>
  <c r="E6" i="12"/>
  <c r="C6" i="12"/>
  <c r="O5" i="12"/>
  <c r="L5" i="12"/>
  <c r="J5" i="12"/>
  <c r="G5" i="12"/>
  <c r="C5" i="12"/>
  <c r="G45" i="17"/>
  <c r="F45" i="17"/>
  <c r="C45" i="17"/>
  <c r="J45" i="17" s="1"/>
  <c r="J44" i="17"/>
  <c r="H44" i="17"/>
  <c r="J43" i="17"/>
  <c r="J42" i="17"/>
  <c r="H42" i="17"/>
  <c r="J41" i="17"/>
  <c r="J40" i="17"/>
  <c r="J39" i="17"/>
  <c r="J38" i="17"/>
  <c r="J37" i="17"/>
  <c r="D37" i="17"/>
  <c r="J36" i="17"/>
  <c r="H36" i="17"/>
  <c r="J35" i="17"/>
  <c r="G30" i="17"/>
  <c r="F30" i="17"/>
  <c r="J30" i="17" s="1"/>
  <c r="C30" i="17"/>
  <c r="J29" i="17"/>
  <c r="J28" i="17"/>
  <c r="J27" i="17"/>
  <c r="J26" i="17"/>
  <c r="D26" i="17"/>
  <c r="J25" i="17"/>
  <c r="H25" i="17"/>
  <c r="J24" i="17"/>
  <c r="J23" i="17"/>
  <c r="H23" i="17"/>
  <c r="J22" i="17"/>
  <c r="J21" i="17"/>
  <c r="J20" i="17"/>
  <c r="G15" i="17"/>
  <c r="F15" i="17"/>
  <c r="H41" i="17" s="1"/>
  <c r="C15" i="17"/>
  <c r="J14" i="17"/>
  <c r="H14" i="17"/>
  <c r="J13" i="17"/>
  <c r="H13" i="17"/>
  <c r="J12" i="17"/>
  <c r="H12" i="17"/>
  <c r="J11" i="17"/>
  <c r="J10" i="17"/>
  <c r="H10" i="17"/>
  <c r="J9" i="17"/>
  <c r="H9" i="17"/>
  <c r="J8" i="17"/>
  <c r="H8" i="17"/>
  <c r="J7" i="17"/>
  <c r="H7" i="17"/>
  <c r="D7" i="17"/>
  <c r="J6" i="17"/>
  <c r="H6" i="17"/>
  <c r="J5" i="17"/>
  <c r="H5" i="17"/>
  <c r="A1" i="17"/>
  <c r="M13" i="25"/>
  <c r="L13" i="25"/>
  <c r="K13" i="25"/>
  <c r="J13" i="25"/>
  <c r="H13" i="25"/>
  <c r="F13" i="25"/>
  <c r="E28" i="24" s="1"/>
  <c r="M12" i="25"/>
  <c r="K12" i="25"/>
  <c r="I12" i="25"/>
  <c r="G12" i="25"/>
  <c r="D12" i="25"/>
  <c r="B12" i="25"/>
  <c r="M11" i="25"/>
  <c r="K11" i="25"/>
  <c r="I11" i="25"/>
  <c r="G11" i="25"/>
  <c r="D11" i="25"/>
  <c r="B11" i="25"/>
  <c r="M10" i="25"/>
  <c r="K10" i="25"/>
  <c r="I10" i="25"/>
  <c r="G10" i="25"/>
  <c r="E10" i="25"/>
  <c r="D10" i="25"/>
  <c r="B10" i="25"/>
  <c r="M9" i="25"/>
  <c r="K9" i="25"/>
  <c r="I9" i="25"/>
  <c r="G9" i="25"/>
  <c r="E9" i="25"/>
  <c r="D9" i="25"/>
  <c r="B9" i="25"/>
  <c r="M8" i="25"/>
  <c r="K8" i="25"/>
  <c r="I8" i="25"/>
  <c r="G8" i="25"/>
  <c r="E8" i="25"/>
  <c r="D8" i="25"/>
  <c r="B8" i="25"/>
  <c r="M7" i="25"/>
  <c r="K7" i="25"/>
  <c r="I7" i="25"/>
  <c r="G7" i="25"/>
  <c r="D7" i="25"/>
  <c r="B7" i="25"/>
  <c r="M6" i="25"/>
  <c r="K6" i="25"/>
  <c r="I6" i="25"/>
  <c r="I13" i="25" s="1"/>
  <c r="G6" i="25"/>
  <c r="G13" i="25" s="1"/>
  <c r="E6" i="25"/>
  <c r="D6" i="25"/>
  <c r="D13" i="25" s="1"/>
  <c r="C30" i="24" s="1"/>
  <c r="B6" i="25"/>
  <c r="B13" i="25" s="1"/>
  <c r="G32" i="24"/>
  <c r="H30" i="24"/>
  <c r="G30" i="24"/>
  <c r="G31" i="24" s="1"/>
  <c r="E30" i="24"/>
  <c r="E31" i="24" s="1"/>
  <c r="G28" i="24"/>
  <c r="G29" i="24" s="1"/>
  <c r="G26" i="24"/>
  <c r="E26" i="24"/>
  <c r="G25" i="24"/>
  <c r="H23" i="24" s="1"/>
  <c r="E25" i="24"/>
  <c r="F24" i="24" s="1"/>
  <c r="H24" i="24"/>
  <c r="C24" i="24"/>
  <c r="F23" i="24"/>
  <c r="C23" i="24"/>
  <c r="H22" i="24"/>
  <c r="C22" i="24"/>
  <c r="F21" i="24"/>
  <c r="C21" i="24"/>
  <c r="H20" i="24"/>
  <c r="C20" i="24"/>
  <c r="F19" i="24"/>
  <c r="C19" i="24"/>
  <c r="H18" i="24"/>
  <c r="C18" i="24"/>
  <c r="H17" i="24"/>
  <c r="F17" i="24"/>
  <c r="C17" i="24"/>
  <c r="H16" i="24"/>
  <c r="C16" i="24"/>
  <c r="H15" i="24"/>
  <c r="F15" i="24"/>
  <c r="C15" i="24"/>
  <c r="H14" i="24"/>
  <c r="C14" i="24"/>
  <c r="H13" i="24"/>
  <c r="F13" i="24"/>
  <c r="C13" i="24"/>
  <c r="H12" i="24"/>
  <c r="F12" i="24"/>
  <c r="C12" i="24"/>
  <c r="H11" i="24"/>
  <c r="F11" i="24"/>
  <c r="C11" i="24"/>
  <c r="H10" i="24"/>
  <c r="F10" i="24"/>
  <c r="C10" i="24"/>
  <c r="H9" i="24"/>
  <c r="F9" i="24"/>
  <c r="C9" i="24"/>
  <c r="H8" i="24"/>
  <c r="F8" i="24"/>
  <c r="C8" i="24"/>
  <c r="H7" i="24"/>
  <c r="F7" i="24"/>
  <c r="C7" i="24"/>
  <c r="H6" i="24"/>
  <c r="F6" i="24"/>
  <c r="C6" i="24"/>
  <c r="Y42" i="15"/>
  <c r="W42" i="15"/>
  <c r="V42" i="15"/>
  <c r="U42" i="15"/>
  <c r="T42" i="15"/>
  <c r="S42" i="15"/>
  <c r="Q42" i="15"/>
  <c r="L42" i="15"/>
  <c r="J42" i="15"/>
  <c r="K38" i="15" s="1"/>
  <c r="I42" i="15"/>
  <c r="G42" i="15"/>
  <c r="H38" i="15" s="1"/>
  <c r="F42" i="15"/>
  <c r="D42" i="15"/>
  <c r="E41" i="15" s="1"/>
  <c r="X41" i="15"/>
  <c r="U41" i="15"/>
  <c r="R41" i="15"/>
  <c r="H41" i="15"/>
  <c r="X40" i="15"/>
  <c r="U40" i="15"/>
  <c r="R40" i="15"/>
  <c r="K40" i="15"/>
  <c r="H40" i="15"/>
  <c r="X39" i="15"/>
  <c r="U39" i="15"/>
  <c r="R39" i="15"/>
  <c r="K39" i="15"/>
  <c r="E39" i="15"/>
  <c r="X38" i="15"/>
  <c r="U38" i="15"/>
  <c r="R38" i="15"/>
  <c r="E38" i="15"/>
  <c r="X37" i="15"/>
  <c r="U37" i="15"/>
  <c r="R37" i="15"/>
  <c r="H37" i="15"/>
  <c r="E37" i="15"/>
  <c r="X36" i="15"/>
  <c r="U36" i="15"/>
  <c r="R36" i="15"/>
  <c r="K36" i="15"/>
  <c r="H36" i="15"/>
  <c r="E36" i="15"/>
  <c r="X35" i="15"/>
  <c r="U35" i="15"/>
  <c r="R35" i="15"/>
  <c r="K35" i="15"/>
  <c r="E35" i="15"/>
  <c r="X34" i="15"/>
  <c r="U34" i="15"/>
  <c r="R34" i="15"/>
  <c r="K34" i="15"/>
  <c r="E34" i="15"/>
  <c r="X33" i="15"/>
  <c r="U33" i="15"/>
  <c r="R33" i="15"/>
  <c r="K33" i="15"/>
  <c r="H33" i="15"/>
  <c r="E33" i="15"/>
  <c r="X32" i="15"/>
  <c r="U32" i="15"/>
  <c r="R32" i="15"/>
  <c r="K32" i="15"/>
  <c r="H32" i="15"/>
  <c r="E32" i="15"/>
  <c r="X31" i="15"/>
  <c r="U31" i="15"/>
  <c r="R31" i="15"/>
  <c r="K31" i="15"/>
  <c r="E31" i="15"/>
  <c r="X30" i="15"/>
  <c r="U30" i="15"/>
  <c r="R30" i="15"/>
  <c r="K30" i="15"/>
  <c r="E30" i="15"/>
  <c r="X29" i="15"/>
  <c r="U29" i="15"/>
  <c r="R29" i="15"/>
  <c r="K29" i="15"/>
  <c r="H29" i="15"/>
  <c r="E29" i="15"/>
  <c r="X28" i="15"/>
  <c r="U28" i="15"/>
  <c r="R28" i="15"/>
  <c r="K28" i="15"/>
  <c r="H28" i="15"/>
  <c r="E28" i="15"/>
  <c r="X27" i="15"/>
  <c r="U27" i="15"/>
  <c r="R27" i="15"/>
  <c r="K27" i="15"/>
  <c r="E27" i="15"/>
  <c r="X26" i="15"/>
  <c r="U26" i="15"/>
  <c r="R26" i="15"/>
  <c r="K26" i="15"/>
  <c r="H26" i="15"/>
  <c r="E26" i="15"/>
  <c r="X25" i="15"/>
  <c r="U25" i="15"/>
  <c r="R25" i="15"/>
  <c r="K25" i="15"/>
  <c r="H25" i="15"/>
  <c r="E25" i="15"/>
  <c r="X24" i="15"/>
  <c r="U24" i="15"/>
  <c r="R24" i="15"/>
  <c r="K24" i="15"/>
  <c r="H24" i="15"/>
  <c r="E24" i="15"/>
  <c r="X23" i="15"/>
  <c r="U23" i="15"/>
  <c r="R23" i="15"/>
  <c r="K23" i="15"/>
  <c r="H23" i="15"/>
  <c r="E23" i="15"/>
  <c r="X22" i="15"/>
  <c r="U22" i="15"/>
  <c r="R22" i="15"/>
  <c r="K22" i="15"/>
  <c r="H22" i="15"/>
  <c r="E22" i="15"/>
  <c r="X21" i="15"/>
  <c r="U21" i="15"/>
  <c r="R21" i="15"/>
  <c r="K21" i="15"/>
  <c r="H21" i="15"/>
  <c r="E21" i="15"/>
  <c r="X20" i="15"/>
  <c r="U20" i="15"/>
  <c r="R20" i="15"/>
  <c r="K20" i="15"/>
  <c r="H20" i="15"/>
  <c r="E20" i="15"/>
  <c r="X19" i="15"/>
  <c r="U19" i="15"/>
  <c r="R19" i="15"/>
  <c r="K19" i="15"/>
  <c r="H19" i="15"/>
  <c r="E19" i="15"/>
  <c r="X18" i="15"/>
  <c r="U18" i="15"/>
  <c r="R18" i="15"/>
  <c r="K18" i="15"/>
  <c r="H18" i="15"/>
  <c r="E18" i="15"/>
  <c r="X17" i="15"/>
  <c r="U17" i="15"/>
  <c r="R17" i="15"/>
  <c r="K17" i="15"/>
  <c r="H17" i="15"/>
  <c r="E17" i="15"/>
  <c r="X16" i="15"/>
  <c r="U16" i="15"/>
  <c r="R16" i="15"/>
  <c r="K16" i="15"/>
  <c r="H16" i="15"/>
  <c r="E16" i="15"/>
  <c r="X15" i="15"/>
  <c r="U15" i="15"/>
  <c r="R15" i="15"/>
  <c r="K15" i="15"/>
  <c r="H15" i="15"/>
  <c r="E15" i="15"/>
  <c r="X14" i="15"/>
  <c r="U14" i="15"/>
  <c r="R14" i="15"/>
  <c r="K14" i="15"/>
  <c r="H14" i="15"/>
  <c r="E14" i="15"/>
  <c r="X13" i="15"/>
  <c r="U13" i="15"/>
  <c r="R13" i="15"/>
  <c r="K13" i="15"/>
  <c r="H13" i="15"/>
  <c r="E13" i="15"/>
  <c r="X12" i="15"/>
  <c r="U12" i="15"/>
  <c r="R12" i="15"/>
  <c r="K12" i="15"/>
  <c r="H12" i="15"/>
  <c r="E12" i="15"/>
  <c r="X11" i="15"/>
  <c r="U11" i="15"/>
  <c r="R11" i="15"/>
  <c r="K11" i="15"/>
  <c r="H11" i="15"/>
  <c r="E11" i="15"/>
  <c r="X10" i="15"/>
  <c r="U10" i="15"/>
  <c r="R10" i="15"/>
  <c r="K10" i="15"/>
  <c r="H10" i="15"/>
  <c r="E10" i="15"/>
  <c r="X9" i="15"/>
  <c r="U9" i="15"/>
  <c r="R9" i="15"/>
  <c r="K9" i="15"/>
  <c r="H9" i="15"/>
  <c r="E9" i="15"/>
  <c r="X8" i="15"/>
  <c r="U8" i="15"/>
  <c r="R8" i="15"/>
  <c r="K8" i="15"/>
  <c r="H8" i="15"/>
  <c r="E8" i="15"/>
  <c r="X7" i="15"/>
  <c r="U7" i="15"/>
  <c r="R7" i="15"/>
  <c r="K7" i="15"/>
  <c r="H7" i="15"/>
  <c r="E7" i="15"/>
  <c r="X6" i="15"/>
  <c r="U6" i="15"/>
  <c r="R6" i="15"/>
  <c r="K6" i="15"/>
  <c r="H6" i="15"/>
  <c r="E6" i="15"/>
  <c r="AT39" i="21"/>
  <c r="AQ39" i="21"/>
  <c r="AN39" i="21"/>
  <c r="AK39" i="21"/>
  <c r="AI39" i="21"/>
  <c r="AH39" i="21"/>
  <c r="AE39" i="21"/>
  <c r="AB39" i="21"/>
  <c r="U39" i="21"/>
  <c r="T39" i="21"/>
  <c r="Q39" i="21"/>
  <c r="N39" i="21"/>
  <c r="K39" i="21"/>
  <c r="I39" i="21"/>
  <c r="H39" i="21"/>
  <c r="E39" i="21"/>
  <c r="B39" i="21"/>
  <c r="AW38" i="21"/>
  <c r="AX38" i="21" s="1"/>
  <c r="AU38" i="21"/>
  <c r="AO38" i="21"/>
  <c r="AL38" i="21"/>
  <c r="AI38" i="21"/>
  <c r="AF38" i="21"/>
  <c r="AC38" i="21"/>
  <c r="W38" i="21"/>
  <c r="U38" i="21"/>
  <c r="O38" i="21"/>
  <c r="L38" i="21"/>
  <c r="I38" i="21"/>
  <c r="F38" i="21"/>
  <c r="C38" i="21"/>
  <c r="AW37" i="21"/>
  <c r="AU37" i="21"/>
  <c r="AO37" i="21"/>
  <c r="AL37" i="21"/>
  <c r="AI37" i="21"/>
  <c r="AF37" i="21"/>
  <c r="AC37" i="21"/>
  <c r="W37" i="21"/>
  <c r="U37" i="21"/>
  <c r="O37" i="21"/>
  <c r="L37" i="21"/>
  <c r="I37" i="21"/>
  <c r="F37" i="21"/>
  <c r="C37" i="21"/>
  <c r="AW36" i="21"/>
  <c r="AU36" i="21"/>
  <c r="AO36" i="21"/>
  <c r="AL36" i="21"/>
  <c r="AI36" i="21"/>
  <c r="AF36" i="21"/>
  <c r="AC36" i="21"/>
  <c r="W36" i="21"/>
  <c r="U36" i="21"/>
  <c r="O36" i="21"/>
  <c r="L36" i="21"/>
  <c r="I36" i="21"/>
  <c r="F36" i="21"/>
  <c r="C36" i="21"/>
  <c r="AW35" i="21"/>
  <c r="AX35" i="21" s="1"/>
  <c r="AU35" i="21"/>
  <c r="AO35" i="21"/>
  <c r="AL35" i="21"/>
  <c r="AI35" i="21"/>
  <c r="AF35" i="21"/>
  <c r="AC35" i="21"/>
  <c r="W35" i="21"/>
  <c r="U35" i="21"/>
  <c r="O35" i="21"/>
  <c r="L35" i="21"/>
  <c r="I35" i="21"/>
  <c r="F35" i="21"/>
  <c r="C35" i="21"/>
  <c r="AW34" i="21"/>
  <c r="AU34" i="21"/>
  <c r="AO34" i="21"/>
  <c r="AL34" i="21"/>
  <c r="AI34" i="21"/>
  <c r="AF34" i="21"/>
  <c r="AC34" i="21"/>
  <c r="W34" i="21"/>
  <c r="U34" i="21"/>
  <c r="R34" i="21"/>
  <c r="O34" i="21"/>
  <c r="L34" i="21"/>
  <c r="I34" i="21"/>
  <c r="F34" i="21"/>
  <c r="C34" i="21"/>
  <c r="AW33" i="21"/>
  <c r="AX33" i="21" s="1"/>
  <c r="AU33" i="21"/>
  <c r="AU39" i="21" s="1"/>
  <c r="AO33" i="21"/>
  <c r="AL33" i="21"/>
  <c r="AI33" i="21"/>
  <c r="AF33" i="21"/>
  <c r="AC33" i="21"/>
  <c r="W33" i="21"/>
  <c r="U33" i="21"/>
  <c r="O33" i="21"/>
  <c r="L33" i="21"/>
  <c r="I33" i="21"/>
  <c r="F33" i="21"/>
  <c r="C33" i="21"/>
  <c r="AW32" i="21"/>
  <c r="AW39" i="21" s="1"/>
  <c r="AX37" i="21" s="1"/>
  <c r="AU32" i="21"/>
  <c r="AO32" i="21"/>
  <c r="AL32" i="21"/>
  <c r="AL39" i="21" s="1"/>
  <c r="AI32" i="21"/>
  <c r="AF32" i="21"/>
  <c r="AF39" i="21" s="1"/>
  <c r="AC32" i="21"/>
  <c r="AC39" i="21" s="1"/>
  <c r="W32" i="21"/>
  <c r="U32" i="21"/>
  <c r="O32" i="21"/>
  <c r="O39" i="21" s="1"/>
  <c r="L32" i="21"/>
  <c r="L39" i="21" s="1"/>
  <c r="I32" i="21"/>
  <c r="F32" i="21"/>
  <c r="C32" i="21"/>
  <c r="C39" i="21" s="1"/>
  <c r="AT26" i="21"/>
  <c r="AU25" i="21" s="1"/>
  <c r="AQ26" i="21"/>
  <c r="AN26" i="21"/>
  <c r="AO25" i="21" s="1"/>
  <c r="AK26" i="21"/>
  <c r="AH26" i="21"/>
  <c r="AE26" i="21"/>
  <c r="AB26" i="21"/>
  <c r="T26" i="21"/>
  <c r="Q26" i="21"/>
  <c r="R25" i="21" s="1"/>
  <c r="O26" i="21"/>
  <c r="N26" i="21"/>
  <c r="K26" i="21"/>
  <c r="H26" i="21"/>
  <c r="I25" i="21" s="1"/>
  <c r="E26" i="21"/>
  <c r="C26" i="21"/>
  <c r="B26" i="21"/>
  <c r="AW25" i="21"/>
  <c r="AR25" i="21"/>
  <c r="AL25" i="21"/>
  <c r="AI25" i="21"/>
  <c r="AF25" i="21"/>
  <c r="AC25" i="21"/>
  <c r="W25" i="21"/>
  <c r="U25" i="21"/>
  <c r="O25" i="21"/>
  <c r="L25" i="21"/>
  <c r="F25" i="21"/>
  <c r="C25" i="21"/>
  <c r="AW24" i="21"/>
  <c r="AU24" i="21"/>
  <c r="AR24" i="21"/>
  <c r="AO24" i="21"/>
  <c r="AL24" i="21"/>
  <c r="AI24" i="21"/>
  <c r="AF24" i="21"/>
  <c r="AC24" i="21"/>
  <c r="W24" i="21"/>
  <c r="U24" i="21"/>
  <c r="R24" i="21"/>
  <c r="O24" i="21"/>
  <c r="L24" i="21"/>
  <c r="I24" i="21"/>
  <c r="F24" i="21"/>
  <c r="C24" i="21"/>
  <c r="AW23" i="21"/>
  <c r="AU23" i="21"/>
  <c r="AR23" i="21"/>
  <c r="AO23" i="21"/>
  <c r="AL23" i="21"/>
  <c r="AI23" i="21"/>
  <c r="AF23" i="21"/>
  <c r="AC23" i="21"/>
  <c r="W23" i="21"/>
  <c r="U23" i="21"/>
  <c r="R23" i="21"/>
  <c r="O23" i="21"/>
  <c r="L23" i="21"/>
  <c r="I23" i="21"/>
  <c r="F23" i="21"/>
  <c r="C23" i="21"/>
  <c r="AW22" i="21"/>
  <c r="AU22" i="21"/>
  <c r="AO22" i="21"/>
  <c r="AL22" i="21"/>
  <c r="AI22" i="21"/>
  <c r="AF22" i="21"/>
  <c r="AC22" i="21"/>
  <c r="W22" i="21"/>
  <c r="U22" i="21"/>
  <c r="O22" i="21"/>
  <c r="L22" i="21"/>
  <c r="I22" i="21"/>
  <c r="F22" i="21"/>
  <c r="C22" i="21"/>
  <c r="AW21" i="21"/>
  <c r="AU21" i="21"/>
  <c r="AR21" i="21"/>
  <c r="AO21" i="21"/>
  <c r="AL21" i="21"/>
  <c r="AI21" i="21"/>
  <c r="AF21" i="21"/>
  <c r="AC21" i="21"/>
  <c r="AC26" i="21" s="1"/>
  <c r="W21" i="21"/>
  <c r="U21" i="21"/>
  <c r="R21" i="21"/>
  <c r="O21" i="21"/>
  <c r="L21" i="21"/>
  <c r="I21" i="21"/>
  <c r="F21" i="21"/>
  <c r="C21" i="21"/>
  <c r="AW20" i="21"/>
  <c r="AU20" i="21"/>
  <c r="AR20" i="21"/>
  <c r="AO20" i="21"/>
  <c r="AL20" i="21"/>
  <c r="AI20" i="21"/>
  <c r="AF20" i="21"/>
  <c r="AC20" i="21"/>
  <c r="W20" i="21"/>
  <c r="U20" i="21"/>
  <c r="R20" i="21"/>
  <c r="O20" i="21"/>
  <c r="L20" i="21"/>
  <c r="I20" i="21"/>
  <c r="F20" i="21"/>
  <c r="C20" i="21"/>
  <c r="AW19" i="21"/>
  <c r="AW26" i="21" s="1"/>
  <c r="AX20" i="21" s="1"/>
  <c r="AU19" i="21"/>
  <c r="AR19" i="21"/>
  <c r="AR26" i="21" s="1"/>
  <c r="AO19" i="21"/>
  <c r="AO26" i="21" s="1"/>
  <c r="AL19" i="21"/>
  <c r="AL26" i="21" s="1"/>
  <c r="AI19" i="21"/>
  <c r="AF19" i="21"/>
  <c r="AF26" i="21" s="1"/>
  <c r="AC19" i="21"/>
  <c r="W19" i="21"/>
  <c r="W26" i="21" s="1"/>
  <c r="U19" i="21"/>
  <c r="U26" i="21" s="1"/>
  <c r="R19" i="21"/>
  <c r="O19" i="21"/>
  <c r="L19" i="21"/>
  <c r="L26" i="21" s="1"/>
  <c r="I19" i="21"/>
  <c r="F19" i="21"/>
  <c r="F26" i="21" s="1"/>
  <c r="C19" i="21"/>
  <c r="AU13" i="21"/>
  <c r="AT13" i="21"/>
  <c r="AQ13" i="21"/>
  <c r="AR37" i="21" s="1"/>
  <c r="AN13" i="21"/>
  <c r="AK13" i="21"/>
  <c r="AH13" i="21"/>
  <c r="AE13" i="21"/>
  <c r="AB13" i="21"/>
  <c r="U13" i="21"/>
  <c r="T13" i="21"/>
  <c r="Q13" i="21"/>
  <c r="R38" i="21" s="1"/>
  <c r="N13" i="21"/>
  <c r="K13" i="21"/>
  <c r="I13" i="21"/>
  <c r="H13" i="21"/>
  <c r="E13" i="21"/>
  <c r="F12" i="21" s="1"/>
  <c r="B13" i="21"/>
  <c r="AW12" i="21"/>
  <c r="AU12" i="21"/>
  <c r="AR12" i="21"/>
  <c r="AO12" i="21"/>
  <c r="AL12" i="21"/>
  <c r="AI12" i="21"/>
  <c r="AF12" i="21"/>
  <c r="AC12" i="21"/>
  <c r="W12" i="21"/>
  <c r="U12" i="21"/>
  <c r="R12" i="21"/>
  <c r="O12" i="21"/>
  <c r="L12" i="21"/>
  <c r="I12" i="21"/>
  <c r="C12" i="21"/>
  <c r="AW11" i="21"/>
  <c r="AU11" i="21"/>
  <c r="AR11" i="21"/>
  <c r="AO11" i="21"/>
  <c r="AL11" i="21"/>
  <c r="AI11" i="21"/>
  <c r="AF11" i="21"/>
  <c r="AC11" i="21"/>
  <c r="W11" i="21"/>
  <c r="U11" i="21"/>
  <c r="R11" i="21"/>
  <c r="O11" i="21"/>
  <c r="L11" i="21"/>
  <c r="I11" i="21"/>
  <c r="F11" i="21"/>
  <c r="C11" i="21"/>
  <c r="AW10" i="21"/>
  <c r="AX10" i="21" s="1"/>
  <c r="AU10" i="21"/>
  <c r="AR10" i="21"/>
  <c r="AO10" i="21"/>
  <c r="AL10" i="21"/>
  <c r="AI10" i="21"/>
  <c r="AI13" i="21" s="1"/>
  <c r="AF10" i="21"/>
  <c r="AC10" i="21"/>
  <c r="W10" i="21"/>
  <c r="U10" i="21"/>
  <c r="R10" i="21"/>
  <c r="O10" i="21"/>
  <c r="L10" i="21"/>
  <c r="I10" i="21"/>
  <c r="F10" i="21"/>
  <c r="C10" i="21"/>
  <c r="AW9" i="21"/>
  <c r="AX9" i="21" s="1"/>
  <c r="AU9" i="21"/>
  <c r="AO9" i="21"/>
  <c r="AL9" i="21"/>
  <c r="AI9" i="21"/>
  <c r="AF9" i="21"/>
  <c r="AC9" i="21"/>
  <c r="W9" i="21"/>
  <c r="U9" i="21"/>
  <c r="O9" i="21"/>
  <c r="L9" i="21"/>
  <c r="I9" i="21"/>
  <c r="F9" i="21"/>
  <c r="C9" i="21"/>
  <c r="AW8" i="21"/>
  <c r="AX8" i="21" s="1"/>
  <c r="AU8" i="21"/>
  <c r="AR8" i="21"/>
  <c r="AO8" i="21"/>
  <c r="AL8" i="21"/>
  <c r="AI8" i="21"/>
  <c r="AF8" i="21"/>
  <c r="AC8" i="21"/>
  <c r="W8" i="21"/>
  <c r="U8" i="21"/>
  <c r="R8" i="21"/>
  <c r="O8" i="21"/>
  <c r="L8" i="21"/>
  <c r="I8" i="21"/>
  <c r="F8" i="21"/>
  <c r="C8" i="21"/>
  <c r="AW7" i="21"/>
  <c r="AX7" i="21" s="1"/>
  <c r="AU7" i="21"/>
  <c r="AR7" i="21"/>
  <c r="AO7" i="21"/>
  <c r="AL7" i="21"/>
  <c r="AI7" i="21"/>
  <c r="AF7" i="21"/>
  <c r="AC7" i="21"/>
  <c r="W7" i="21"/>
  <c r="U7" i="21"/>
  <c r="R7" i="21"/>
  <c r="O7" i="21"/>
  <c r="L7" i="21"/>
  <c r="I7" i="21"/>
  <c r="F7" i="21"/>
  <c r="C7" i="21"/>
  <c r="AX6" i="21"/>
  <c r="AW6" i="21"/>
  <c r="AW13" i="21" s="1"/>
  <c r="AX11" i="21" s="1"/>
  <c r="AU6" i="21"/>
  <c r="AR6" i="21"/>
  <c r="AR13" i="21" s="1"/>
  <c r="AO6" i="21"/>
  <c r="AO13" i="21" s="1"/>
  <c r="AL6" i="21"/>
  <c r="AL13" i="21" s="1"/>
  <c r="AI6" i="21"/>
  <c r="AF6" i="21"/>
  <c r="AF13" i="21" s="1"/>
  <c r="AC6" i="21"/>
  <c r="AC13" i="21" s="1"/>
  <c r="W6" i="21"/>
  <c r="U6" i="21"/>
  <c r="R6" i="21"/>
  <c r="R13" i="21" s="1"/>
  <c r="O6" i="21"/>
  <c r="O13" i="21" s="1"/>
  <c r="L6" i="21"/>
  <c r="I6" i="21"/>
  <c r="F6" i="21"/>
  <c r="F13" i="21" s="1"/>
  <c r="C6" i="21"/>
  <c r="C13" i="21" s="1"/>
  <c r="T39" i="20"/>
  <c r="W39" i="20" s="1"/>
  <c r="Q39" i="20"/>
  <c r="R37" i="20" s="1"/>
  <c r="N39" i="20"/>
  <c r="K39" i="20"/>
  <c r="L38" i="20" s="1"/>
  <c r="H39" i="20"/>
  <c r="I37" i="20" s="1"/>
  <c r="E39" i="20"/>
  <c r="C39" i="20"/>
  <c r="B39" i="20"/>
  <c r="W38" i="20"/>
  <c r="X38" i="20" s="1"/>
  <c r="R38" i="20"/>
  <c r="O38" i="20"/>
  <c r="I38" i="20"/>
  <c r="F38" i="20"/>
  <c r="C38" i="20"/>
  <c r="W37" i="20"/>
  <c r="U37" i="20"/>
  <c r="O37" i="20"/>
  <c r="L37" i="20"/>
  <c r="F37" i="20"/>
  <c r="C37" i="20"/>
  <c r="W36" i="20"/>
  <c r="X36" i="20" s="1"/>
  <c r="R36" i="20"/>
  <c r="O36" i="20"/>
  <c r="O39" i="20" s="1"/>
  <c r="L36" i="20"/>
  <c r="I36" i="20"/>
  <c r="F36" i="20"/>
  <c r="C36" i="20"/>
  <c r="W35" i="20"/>
  <c r="U35" i="20"/>
  <c r="R35" i="20"/>
  <c r="O35" i="20"/>
  <c r="L35" i="20"/>
  <c r="I35" i="20"/>
  <c r="F35" i="20"/>
  <c r="C35" i="20"/>
  <c r="W34" i="20"/>
  <c r="X34" i="20" s="1"/>
  <c r="U34" i="20"/>
  <c r="R34" i="20"/>
  <c r="O34" i="20"/>
  <c r="L34" i="20"/>
  <c r="I34" i="20"/>
  <c r="F34" i="20"/>
  <c r="C34" i="20"/>
  <c r="W33" i="20"/>
  <c r="X33" i="20" s="1"/>
  <c r="U33" i="20"/>
  <c r="R33" i="20"/>
  <c r="O33" i="20"/>
  <c r="L33" i="20"/>
  <c r="I33" i="20"/>
  <c r="F33" i="20"/>
  <c r="C33" i="20"/>
  <c r="X32" i="20"/>
  <c r="W32" i="20"/>
  <c r="U32" i="20"/>
  <c r="R32" i="20"/>
  <c r="O32" i="20"/>
  <c r="L32" i="20"/>
  <c r="I32" i="20"/>
  <c r="I39" i="20" s="1"/>
  <c r="F32" i="20"/>
  <c r="F39" i="20" s="1"/>
  <c r="C32" i="20"/>
  <c r="T26" i="20"/>
  <c r="Q26" i="20"/>
  <c r="N26" i="20"/>
  <c r="K26" i="20"/>
  <c r="L25" i="20" s="1"/>
  <c r="H26" i="20"/>
  <c r="E26" i="20"/>
  <c r="B26" i="20"/>
  <c r="W25" i="20"/>
  <c r="U25" i="20"/>
  <c r="R25" i="20"/>
  <c r="I25" i="20"/>
  <c r="F25" i="20"/>
  <c r="W24" i="20"/>
  <c r="U24" i="20"/>
  <c r="R24" i="20"/>
  <c r="I24" i="20"/>
  <c r="F24" i="20"/>
  <c r="W23" i="20"/>
  <c r="U23" i="20"/>
  <c r="R23" i="20"/>
  <c r="L23" i="20"/>
  <c r="I23" i="20"/>
  <c r="F23" i="20"/>
  <c r="W22" i="20"/>
  <c r="U22" i="20"/>
  <c r="R22" i="20"/>
  <c r="O22" i="20"/>
  <c r="L22" i="20"/>
  <c r="I22" i="20"/>
  <c r="F22" i="20"/>
  <c r="W21" i="20"/>
  <c r="U21" i="20"/>
  <c r="R21" i="20"/>
  <c r="L21" i="20"/>
  <c r="I21" i="20"/>
  <c r="F21" i="20"/>
  <c r="W20" i="20"/>
  <c r="U20" i="20"/>
  <c r="R20" i="20"/>
  <c r="L20" i="20"/>
  <c r="I20" i="20"/>
  <c r="F20" i="20"/>
  <c r="W19" i="20"/>
  <c r="U19" i="20"/>
  <c r="R19" i="20"/>
  <c r="L19" i="20"/>
  <c r="I19" i="20"/>
  <c r="I26" i="20" s="1"/>
  <c r="F19" i="20"/>
  <c r="F26" i="20" s="1"/>
  <c r="T13" i="20"/>
  <c r="Q13" i="20"/>
  <c r="W13" i="20" s="1"/>
  <c r="N13" i="20"/>
  <c r="K13" i="20"/>
  <c r="H13" i="20"/>
  <c r="I12" i="20" s="1"/>
  <c r="E13" i="20"/>
  <c r="B13" i="20"/>
  <c r="W12" i="20"/>
  <c r="U12" i="20"/>
  <c r="R12" i="20"/>
  <c r="O12" i="20"/>
  <c r="L12" i="20"/>
  <c r="F12" i="20"/>
  <c r="C12" i="20"/>
  <c r="W11" i="20"/>
  <c r="U11" i="20"/>
  <c r="R11" i="20"/>
  <c r="O11" i="20"/>
  <c r="L11" i="20"/>
  <c r="I11" i="20"/>
  <c r="F11" i="20"/>
  <c r="C11" i="20"/>
  <c r="W10" i="20"/>
  <c r="U10" i="20"/>
  <c r="R10" i="20"/>
  <c r="O10" i="20"/>
  <c r="L10" i="20"/>
  <c r="I10" i="20"/>
  <c r="F10" i="20"/>
  <c r="C10" i="20"/>
  <c r="W9" i="20"/>
  <c r="U9" i="20"/>
  <c r="R9" i="20"/>
  <c r="O9" i="20"/>
  <c r="L9" i="20"/>
  <c r="L13" i="20" s="1"/>
  <c r="I9" i="20"/>
  <c r="F9" i="20"/>
  <c r="C9" i="20"/>
  <c r="W8" i="20"/>
  <c r="U8" i="20"/>
  <c r="R8" i="20"/>
  <c r="O8" i="20"/>
  <c r="L8" i="20"/>
  <c r="I8" i="20"/>
  <c r="F8" i="20"/>
  <c r="C8" i="20"/>
  <c r="W7" i="20"/>
  <c r="U7" i="20"/>
  <c r="R7" i="20"/>
  <c r="O7" i="20"/>
  <c r="L7" i="20"/>
  <c r="I7" i="20"/>
  <c r="F7" i="20"/>
  <c r="C7" i="20"/>
  <c r="W6" i="20"/>
  <c r="U6" i="20"/>
  <c r="U13" i="20" s="1"/>
  <c r="R6" i="20"/>
  <c r="R13" i="20" s="1"/>
  <c r="O6" i="20"/>
  <c r="O13" i="20" s="1"/>
  <c r="L6" i="20"/>
  <c r="I6" i="20"/>
  <c r="I13" i="20" s="1"/>
  <c r="F6" i="20"/>
  <c r="F13" i="20" s="1"/>
  <c r="C6" i="20"/>
  <c r="C13" i="20" s="1"/>
  <c r="AW63" i="16"/>
  <c r="AT63" i="16"/>
  <c r="AQ63" i="16"/>
  <c r="AN63" i="16"/>
  <c r="AK63" i="16"/>
  <c r="AH63" i="16"/>
  <c r="AE63" i="16"/>
  <c r="AB63" i="16"/>
  <c r="W63" i="16"/>
  <c r="T63" i="16"/>
  <c r="Q63" i="16"/>
  <c r="R62" i="16" s="1"/>
  <c r="N63" i="16"/>
  <c r="K63" i="16"/>
  <c r="H63" i="16"/>
  <c r="E63" i="16"/>
  <c r="F62" i="16" s="1"/>
  <c r="B63" i="16"/>
  <c r="AU62" i="16"/>
  <c r="AR62" i="16"/>
  <c r="AO62" i="16"/>
  <c r="AI62" i="16"/>
  <c r="AF62" i="16"/>
  <c r="AC62" i="16"/>
  <c r="U62" i="16"/>
  <c r="O62" i="16"/>
  <c r="I62" i="16"/>
  <c r="C62" i="16"/>
  <c r="AU61" i="16"/>
  <c r="AR61" i="16"/>
  <c r="AO61" i="16"/>
  <c r="AI61" i="16"/>
  <c r="AF61" i="16"/>
  <c r="AC61" i="16"/>
  <c r="U61" i="16"/>
  <c r="O61" i="16"/>
  <c r="I61" i="16"/>
  <c r="F61" i="16"/>
  <c r="C61" i="16"/>
  <c r="AU60" i="16"/>
  <c r="AR60" i="16"/>
  <c r="AO60" i="16"/>
  <c r="AI60" i="16"/>
  <c r="AF60" i="16"/>
  <c r="AC60" i="16"/>
  <c r="U60" i="16"/>
  <c r="R60" i="16"/>
  <c r="O60" i="16"/>
  <c r="I60" i="16"/>
  <c r="F60" i="16"/>
  <c r="C60" i="16"/>
  <c r="AU59" i="16"/>
  <c r="AR59" i="16"/>
  <c r="AO59" i="16"/>
  <c r="AI59" i="16"/>
  <c r="AF59" i="16"/>
  <c r="AC59" i="16"/>
  <c r="U59" i="16"/>
  <c r="R59" i="16"/>
  <c r="O59" i="16"/>
  <c r="I59" i="16"/>
  <c r="F59" i="16"/>
  <c r="C59" i="16"/>
  <c r="AU58" i="16"/>
  <c r="AR58" i="16"/>
  <c r="AO58" i="16"/>
  <c r="AI58" i="16"/>
  <c r="AF58" i="16"/>
  <c r="AC58" i="16"/>
  <c r="U58" i="16"/>
  <c r="R58" i="16"/>
  <c r="O58" i="16"/>
  <c r="I58" i="16"/>
  <c r="F58" i="16"/>
  <c r="C58" i="16"/>
  <c r="AU57" i="16"/>
  <c r="AR57" i="16"/>
  <c r="AO57" i="16"/>
  <c r="AI57" i="16"/>
  <c r="AF57" i="16"/>
  <c r="AC57" i="16"/>
  <c r="U57" i="16"/>
  <c r="R57" i="16"/>
  <c r="O57" i="16"/>
  <c r="I57" i="16"/>
  <c r="F57" i="16"/>
  <c r="C57" i="16"/>
  <c r="AU56" i="16"/>
  <c r="AR56" i="16"/>
  <c r="AO56" i="16"/>
  <c r="AI56" i="16"/>
  <c r="AF56" i="16"/>
  <c r="AC56" i="16"/>
  <c r="U56" i="16"/>
  <c r="R56" i="16"/>
  <c r="O56" i="16"/>
  <c r="I56" i="16"/>
  <c r="F56" i="16"/>
  <c r="C56" i="16"/>
  <c r="AU55" i="16"/>
  <c r="AR55" i="16"/>
  <c r="AO55" i="16"/>
  <c r="AI55" i="16"/>
  <c r="AF55" i="16"/>
  <c r="AC55" i="16"/>
  <c r="U55" i="16"/>
  <c r="R55" i="16"/>
  <c r="O55" i="16"/>
  <c r="I55" i="16"/>
  <c r="F55" i="16"/>
  <c r="C55" i="16"/>
  <c r="AU54" i="16"/>
  <c r="AR54" i="16"/>
  <c r="AO54" i="16"/>
  <c r="AI54" i="16"/>
  <c r="AF54" i="16"/>
  <c r="AC54" i="16"/>
  <c r="U54" i="16"/>
  <c r="R54" i="16"/>
  <c r="O54" i="16"/>
  <c r="I54" i="16"/>
  <c r="F54" i="16"/>
  <c r="C54" i="16"/>
  <c r="AU53" i="16"/>
  <c r="AR53" i="16"/>
  <c r="AO53" i="16"/>
  <c r="AI53" i="16"/>
  <c r="AF53" i="16"/>
  <c r="AC53" i="16"/>
  <c r="U53" i="16"/>
  <c r="R53" i="16"/>
  <c r="O53" i="16"/>
  <c r="I53" i="16"/>
  <c r="F53" i="16"/>
  <c r="C53" i="16"/>
  <c r="AU52" i="16"/>
  <c r="AR52" i="16"/>
  <c r="AO52" i="16"/>
  <c r="AI52" i="16"/>
  <c r="AF52" i="16"/>
  <c r="AC52" i="16"/>
  <c r="U52" i="16"/>
  <c r="R52" i="16"/>
  <c r="O52" i="16"/>
  <c r="I52" i="16"/>
  <c r="F52" i="16"/>
  <c r="C52" i="16"/>
  <c r="AU51" i="16"/>
  <c r="AR51" i="16"/>
  <c r="AO51" i="16"/>
  <c r="AI51" i="16"/>
  <c r="AF51" i="16"/>
  <c r="AC51" i="16"/>
  <c r="U51" i="16"/>
  <c r="R51" i="16"/>
  <c r="O51" i="16"/>
  <c r="I51" i="16"/>
  <c r="F51" i="16"/>
  <c r="C51" i="16"/>
  <c r="AU50" i="16"/>
  <c r="AR50" i="16"/>
  <c r="AO50" i="16"/>
  <c r="AI50" i="16"/>
  <c r="AF50" i="16"/>
  <c r="AC50" i="16"/>
  <c r="U50" i="16"/>
  <c r="R50" i="16"/>
  <c r="O50" i="16"/>
  <c r="I50" i="16"/>
  <c r="F50" i="16"/>
  <c r="C50" i="16"/>
  <c r="AU49" i="16"/>
  <c r="AR49" i="16"/>
  <c r="AO49" i="16"/>
  <c r="AI49" i="16"/>
  <c r="AF49" i="16"/>
  <c r="AC49" i="16"/>
  <c r="U49" i="16"/>
  <c r="R49" i="16"/>
  <c r="O49" i="16"/>
  <c r="I49" i="16"/>
  <c r="F49" i="16"/>
  <c r="C49" i="16"/>
  <c r="AU48" i="16"/>
  <c r="AR48" i="16"/>
  <c r="AR63" i="16" s="1"/>
  <c r="AO48" i="16"/>
  <c r="AO63" i="16" s="1"/>
  <c r="AI48" i="16"/>
  <c r="AI63" i="16" s="1"/>
  <c r="AF48" i="16"/>
  <c r="AF63" i="16" s="1"/>
  <c r="AC48" i="16"/>
  <c r="AC63" i="16" s="1"/>
  <c r="U48" i="16"/>
  <c r="R48" i="16"/>
  <c r="O48" i="16"/>
  <c r="O63" i="16" s="1"/>
  <c r="I48" i="16"/>
  <c r="I63" i="16" s="1"/>
  <c r="F48" i="16"/>
  <c r="F63" i="16" s="1"/>
  <c r="C48" i="16"/>
  <c r="C63" i="16" s="1"/>
  <c r="AW42" i="16"/>
  <c r="AT42" i="16"/>
  <c r="AQ42" i="16"/>
  <c r="AR41" i="16" s="1"/>
  <c r="AN42" i="16"/>
  <c r="AK42" i="16"/>
  <c r="AH42" i="16"/>
  <c r="AE42" i="16"/>
  <c r="AF41" i="16" s="1"/>
  <c r="AB42" i="16"/>
  <c r="W42" i="16"/>
  <c r="T42" i="16"/>
  <c r="Q42" i="16"/>
  <c r="N42" i="16"/>
  <c r="K42" i="16"/>
  <c r="H42" i="16"/>
  <c r="I40" i="16" s="1"/>
  <c r="E42" i="16"/>
  <c r="F38" i="16" s="1"/>
  <c r="B42" i="16"/>
  <c r="AU41" i="16"/>
  <c r="AO41" i="16"/>
  <c r="AI41" i="16"/>
  <c r="AC41" i="16"/>
  <c r="U41" i="16"/>
  <c r="O41" i="16"/>
  <c r="I41" i="16"/>
  <c r="F41" i="16"/>
  <c r="C41" i="16"/>
  <c r="AU40" i="16"/>
  <c r="AR40" i="16"/>
  <c r="AO40" i="16"/>
  <c r="AI40" i="16"/>
  <c r="AF40" i="16"/>
  <c r="AC40" i="16"/>
  <c r="U40" i="16"/>
  <c r="O40" i="16"/>
  <c r="F40" i="16"/>
  <c r="AU39" i="16"/>
  <c r="AR39" i="16"/>
  <c r="AO39" i="16"/>
  <c r="AI39" i="16"/>
  <c r="AF39" i="16"/>
  <c r="AC39" i="16"/>
  <c r="U39" i="16"/>
  <c r="O39" i="16"/>
  <c r="I39" i="16"/>
  <c r="F39" i="16"/>
  <c r="AU38" i="16"/>
  <c r="AR38" i="16"/>
  <c r="AO38" i="16"/>
  <c r="AI38" i="16"/>
  <c r="AF38" i="16"/>
  <c r="AC38" i="16"/>
  <c r="U38" i="16"/>
  <c r="R38" i="16"/>
  <c r="O38" i="16"/>
  <c r="I38" i="16"/>
  <c r="AU37" i="16"/>
  <c r="AR37" i="16"/>
  <c r="AO37" i="16"/>
  <c r="AI37" i="16"/>
  <c r="AF37" i="16"/>
  <c r="AC37" i="16"/>
  <c r="U37" i="16"/>
  <c r="R37" i="16"/>
  <c r="O37" i="16"/>
  <c r="L37" i="16"/>
  <c r="I37" i="16"/>
  <c r="F37" i="16"/>
  <c r="C37" i="16"/>
  <c r="AX36" i="16"/>
  <c r="AU36" i="16"/>
  <c r="AR36" i="16"/>
  <c r="AO36" i="16"/>
  <c r="AL36" i="16"/>
  <c r="AI36" i="16"/>
  <c r="AF36" i="16"/>
  <c r="AC36" i="16"/>
  <c r="X36" i="16"/>
  <c r="U36" i="16"/>
  <c r="R36" i="16"/>
  <c r="O36" i="16"/>
  <c r="L36" i="16"/>
  <c r="I36" i="16"/>
  <c r="F36" i="16"/>
  <c r="C36" i="16"/>
  <c r="AX35" i="16"/>
  <c r="AU35" i="16"/>
  <c r="AR35" i="16"/>
  <c r="AO35" i="16"/>
  <c r="AL35" i="16"/>
  <c r="AI35" i="16"/>
  <c r="AF35" i="16"/>
  <c r="AC35" i="16"/>
  <c r="X35" i="16"/>
  <c r="U35" i="16"/>
  <c r="R35" i="16"/>
  <c r="O35" i="16"/>
  <c r="L35" i="16"/>
  <c r="I35" i="16"/>
  <c r="F35" i="16"/>
  <c r="C35" i="16"/>
  <c r="AX34" i="16"/>
  <c r="AU34" i="16"/>
  <c r="AR34" i="16"/>
  <c r="AO34" i="16"/>
  <c r="AL34" i="16"/>
  <c r="AI34" i="16"/>
  <c r="AF34" i="16"/>
  <c r="AC34" i="16"/>
  <c r="X34" i="16"/>
  <c r="U34" i="16"/>
  <c r="R34" i="16"/>
  <c r="O34" i="16"/>
  <c r="L34" i="16"/>
  <c r="I34" i="16"/>
  <c r="F34" i="16"/>
  <c r="C34" i="16"/>
  <c r="AX33" i="16"/>
  <c r="AU33" i="16"/>
  <c r="AR33" i="16"/>
  <c r="AO33" i="16"/>
  <c r="AL33" i="16"/>
  <c r="AI33" i="16"/>
  <c r="AF33" i="16"/>
  <c r="AC33" i="16"/>
  <c r="X33" i="16"/>
  <c r="U33" i="16"/>
  <c r="R33" i="16"/>
  <c r="O33" i="16"/>
  <c r="L33" i="16"/>
  <c r="I33" i="16"/>
  <c r="F33" i="16"/>
  <c r="C33" i="16"/>
  <c r="AX32" i="16"/>
  <c r="AU32" i="16"/>
  <c r="AR32" i="16"/>
  <c r="AO32" i="16"/>
  <c r="AL32" i="16"/>
  <c r="AI32" i="16"/>
  <c r="AF32" i="16"/>
  <c r="AC32" i="16"/>
  <c r="X32" i="16"/>
  <c r="U32" i="16"/>
  <c r="R32" i="16"/>
  <c r="O32" i="16"/>
  <c r="L32" i="16"/>
  <c r="I32" i="16"/>
  <c r="F32" i="16"/>
  <c r="C32" i="16"/>
  <c r="AX31" i="16"/>
  <c r="AU31" i="16"/>
  <c r="AR31" i="16"/>
  <c r="AO31" i="16"/>
  <c r="AL31" i="16"/>
  <c r="AI31" i="16"/>
  <c r="AF31" i="16"/>
  <c r="AC31" i="16"/>
  <c r="X31" i="16"/>
  <c r="U31" i="16"/>
  <c r="R31" i="16"/>
  <c r="O31" i="16"/>
  <c r="L31" i="16"/>
  <c r="I31" i="16"/>
  <c r="F31" i="16"/>
  <c r="C31" i="16"/>
  <c r="AX30" i="16"/>
  <c r="AU30" i="16"/>
  <c r="AR30" i="16"/>
  <c r="AO30" i="16"/>
  <c r="AL30" i="16"/>
  <c r="AI30" i="16"/>
  <c r="AF30" i="16"/>
  <c r="AC30" i="16"/>
  <c r="X30" i="16"/>
  <c r="U30" i="16"/>
  <c r="R30" i="16"/>
  <c r="O30" i="16"/>
  <c r="L30" i="16"/>
  <c r="I30" i="16"/>
  <c r="F30" i="16"/>
  <c r="C30" i="16"/>
  <c r="AX29" i="16"/>
  <c r="AU29" i="16"/>
  <c r="AR29" i="16"/>
  <c r="AO29" i="16"/>
  <c r="AL29" i="16"/>
  <c r="AI29" i="16"/>
  <c r="AF29" i="16"/>
  <c r="AC29" i="16"/>
  <c r="X29" i="16"/>
  <c r="U29" i="16"/>
  <c r="R29" i="16"/>
  <c r="O29" i="16"/>
  <c r="L29" i="16"/>
  <c r="I29" i="16"/>
  <c r="F29" i="16"/>
  <c r="C29" i="16"/>
  <c r="AX28" i="16"/>
  <c r="AU28" i="16"/>
  <c r="AR28" i="16"/>
  <c r="AO28" i="16"/>
  <c r="AL28" i="16"/>
  <c r="AI28" i="16"/>
  <c r="AF28" i="16"/>
  <c r="AC28" i="16"/>
  <c r="X28" i="16"/>
  <c r="U28" i="16"/>
  <c r="R28" i="16"/>
  <c r="O28" i="16"/>
  <c r="L28" i="16"/>
  <c r="I28" i="16"/>
  <c r="F28" i="16"/>
  <c r="C28" i="16"/>
  <c r="AX27" i="16"/>
  <c r="AU27" i="16"/>
  <c r="AR27" i="16"/>
  <c r="AO27" i="16"/>
  <c r="AO42" i="16" s="1"/>
  <c r="AL27" i="16"/>
  <c r="AI27" i="16"/>
  <c r="AF27" i="16"/>
  <c r="AC27" i="16"/>
  <c r="AC42" i="16" s="1"/>
  <c r="X27" i="16"/>
  <c r="U27" i="16"/>
  <c r="R27" i="16"/>
  <c r="O27" i="16"/>
  <c r="L27" i="16"/>
  <c r="I27" i="16"/>
  <c r="F27" i="16"/>
  <c r="C27" i="16"/>
  <c r="AW21" i="16"/>
  <c r="AT21" i="16"/>
  <c r="AQ21" i="16"/>
  <c r="AN21" i="16"/>
  <c r="AL21" i="16"/>
  <c r="AK21" i="16"/>
  <c r="AH21" i="16"/>
  <c r="AE21" i="16"/>
  <c r="AF20" i="16" s="1"/>
  <c r="AB21" i="16"/>
  <c r="W21" i="16"/>
  <c r="T21" i="16"/>
  <c r="Q21" i="16"/>
  <c r="R20" i="16" s="1"/>
  <c r="N21" i="16"/>
  <c r="L21" i="16"/>
  <c r="K21" i="16"/>
  <c r="H21" i="16"/>
  <c r="E21" i="16"/>
  <c r="F20" i="16" s="1"/>
  <c r="B21" i="16"/>
  <c r="AX20" i="16"/>
  <c r="AU20" i="16"/>
  <c r="AR20" i="16"/>
  <c r="AL20" i="16"/>
  <c r="AI20" i="16"/>
  <c r="AC20" i="16"/>
  <c r="X20" i="16"/>
  <c r="U20" i="16"/>
  <c r="L20" i="16"/>
  <c r="I20" i="16"/>
  <c r="C20" i="16"/>
  <c r="AX19" i="16"/>
  <c r="AU19" i="16"/>
  <c r="AR19" i="16"/>
  <c r="AL19" i="16"/>
  <c r="AI19" i="16"/>
  <c r="AF19" i="16"/>
  <c r="AC19" i="16"/>
  <c r="X19" i="16"/>
  <c r="U19" i="16"/>
  <c r="R19" i="16"/>
  <c r="L19" i="16"/>
  <c r="I19" i="16"/>
  <c r="C19" i="16"/>
  <c r="AX18" i="16"/>
  <c r="AU18" i="16"/>
  <c r="AR18" i="16"/>
  <c r="AL18" i="16"/>
  <c r="AI18" i="16"/>
  <c r="AF18" i="16"/>
  <c r="AC18" i="16"/>
  <c r="X18" i="16"/>
  <c r="U18" i="16"/>
  <c r="R18" i="16"/>
  <c r="L18" i="16"/>
  <c r="I18" i="16"/>
  <c r="F18" i="16"/>
  <c r="C18" i="16"/>
  <c r="AX17" i="16"/>
  <c r="AU17" i="16"/>
  <c r="AR17" i="16"/>
  <c r="AL17" i="16"/>
  <c r="AI17" i="16"/>
  <c r="AF17" i="16"/>
  <c r="AC17" i="16"/>
  <c r="X17" i="16"/>
  <c r="U17" i="16"/>
  <c r="R17" i="16"/>
  <c r="L17" i="16"/>
  <c r="I17" i="16"/>
  <c r="F17" i="16"/>
  <c r="C17" i="16"/>
  <c r="AX16" i="16"/>
  <c r="AU16" i="16"/>
  <c r="AR16" i="16"/>
  <c r="AL16" i="16"/>
  <c r="AI16" i="16"/>
  <c r="AF16" i="16"/>
  <c r="AC16" i="16"/>
  <c r="X16" i="16"/>
  <c r="U16" i="16"/>
  <c r="R16" i="16"/>
  <c r="L16" i="16"/>
  <c r="I16" i="16"/>
  <c r="F16" i="16"/>
  <c r="C16" i="16"/>
  <c r="AX15" i="16"/>
  <c r="AU15" i="16"/>
  <c r="AR15" i="16"/>
  <c r="AL15" i="16"/>
  <c r="AI15" i="16"/>
  <c r="AF15" i="16"/>
  <c r="AC15" i="16"/>
  <c r="X15" i="16"/>
  <c r="U15" i="16"/>
  <c r="R15" i="16"/>
  <c r="L15" i="16"/>
  <c r="I15" i="16"/>
  <c r="F15" i="16"/>
  <c r="C15" i="16"/>
  <c r="AX14" i="16"/>
  <c r="AU14" i="16"/>
  <c r="AR14" i="16"/>
  <c r="AL14" i="16"/>
  <c r="AI14" i="16"/>
  <c r="AF14" i="16"/>
  <c r="AC14" i="16"/>
  <c r="X14" i="16"/>
  <c r="U14" i="16"/>
  <c r="R14" i="16"/>
  <c r="L14" i="16"/>
  <c r="I14" i="16"/>
  <c r="F14" i="16"/>
  <c r="C14" i="16"/>
  <c r="AX13" i="16"/>
  <c r="AU13" i="16"/>
  <c r="AR13" i="16"/>
  <c r="AL13" i="16"/>
  <c r="AI13" i="16"/>
  <c r="AF13" i="16"/>
  <c r="AC13" i="16"/>
  <c r="X13" i="16"/>
  <c r="U13" i="16"/>
  <c r="R13" i="16"/>
  <c r="L13" i="16"/>
  <c r="I13" i="16"/>
  <c r="F13" i="16"/>
  <c r="C13" i="16"/>
  <c r="AX12" i="16"/>
  <c r="AU12" i="16"/>
  <c r="AR12" i="16"/>
  <c r="AL12" i="16"/>
  <c r="AI12" i="16"/>
  <c r="AF12" i="16"/>
  <c r="AC12" i="16"/>
  <c r="X12" i="16"/>
  <c r="U12" i="16"/>
  <c r="R12" i="16"/>
  <c r="L12" i="16"/>
  <c r="I12" i="16"/>
  <c r="F12" i="16"/>
  <c r="C12" i="16"/>
  <c r="AX11" i="16"/>
  <c r="AU11" i="16"/>
  <c r="AR11" i="16"/>
  <c r="AL11" i="16"/>
  <c r="AI11" i="16"/>
  <c r="AF11" i="16"/>
  <c r="AC11" i="16"/>
  <c r="X11" i="16"/>
  <c r="U11" i="16"/>
  <c r="R11" i="16"/>
  <c r="L11" i="16"/>
  <c r="I11" i="16"/>
  <c r="F11" i="16"/>
  <c r="C11" i="16"/>
  <c r="AX10" i="16"/>
  <c r="AU10" i="16"/>
  <c r="AR10" i="16"/>
  <c r="AL10" i="16"/>
  <c r="AI10" i="16"/>
  <c r="AF10" i="16"/>
  <c r="AC10" i="16"/>
  <c r="X10" i="16"/>
  <c r="U10" i="16"/>
  <c r="R10" i="16"/>
  <c r="L10" i="16"/>
  <c r="I10" i="16"/>
  <c r="F10" i="16"/>
  <c r="C10" i="16"/>
  <c r="AX9" i="16"/>
  <c r="AU9" i="16"/>
  <c r="AR9" i="16"/>
  <c r="AL9" i="16"/>
  <c r="AI9" i="16"/>
  <c r="AF9" i="16"/>
  <c r="AC9" i="16"/>
  <c r="X9" i="16"/>
  <c r="U9" i="16"/>
  <c r="R9" i="16"/>
  <c r="L9" i="16"/>
  <c r="I9" i="16"/>
  <c r="F9" i="16"/>
  <c r="C9" i="16"/>
  <c r="AX8" i="16"/>
  <c r="AU8" i="16"/>
  <c r="AR8" i="16"/>
  <c r="AL8" i="16"/>
  <c r="AI8" i="16"/>
  <c r="AF8" i="16"/>
  <c r="AC8" i="16"/>
  <c r="X8" i="16"/>
  <c r="U8" i="16"/>
  <c r="R8" i="16"/>
  <c r="L8" i="16"/>
  <c r="I8" i="16"/>
  <c r="F8" i="16"/>
  <c r="C8" i="16"/>
  <c r="AX7" i="16"/>
  <c r="AX21" i="16" s="1"/>
  <c r="AU7" i="16"/>
  <c r="AR7" i="16"/>
  <c r="AL7" i="16"/>
  <c r="AI7" i="16"/>
  <c r="AF7" i="16"/>
  <c r="AC7" i="16"/>
  <c r="X7" i="16"/>
  <c r="U7" i="16"/>
  <c r="R7" i="16"/>
  <c r="L7" i="16"/>
  <c r="I7" i="16"/>
  <c r="F7" i="16"/>
  <c r="C7" i="16"/>
  <c r="AX6" i="16"/>
  <c r="AU6" i="16"/>
  <c r="AU21" i="16" s="1"/>
  <c r="AR6" i="16"/>
  <c r="AR21" i="16" s="1"/>
  <c r="AL6" i="16"/>
  <c r="AI6" i="16"/>
  <c r="AI21" i="16" s="1"/>
  <c r="AF6" i="16"/>
  <c r="AC6" i="16"/>
  <c r="X6" i="16"/>
  <c r="X21" i="16" s="1"/>
  <c r="U6" i="16"/>
  <c r="U21" i="16" s="1"/>
  <c r="R6" i="16"/>
  <c r="R21" i="16" s="1"/>
  <c r="L6" i="16"/>
  <c r="I6" i="16"/>
  <c r="I21" i="16" s="1"/>
  <c r="F6" i="16"/>
  <c r="C6" i="16"/>
  <c r="S36" i="11"/>
  <c r="T34" i="11" s="1"/>
  <c r="P36" i="11"/>
  <c r="M36" i="11"/>
  <c r="N33" i="11" s="1"/>
  <c r="H36" i="11"/>
  <c r="E36" i="11"/>
  <c r="F32" i="11" s="1"/>
  <c r="B36" i="11"/>
  <c r="T35" i="11"/>
  <c r="Q35" i="11"/>
  <c r="F35" i="11"/>
  <c r="C35" i="11"/>
  <c r="Q34" i="11"/>
  <c r="N34" i="11"/>
  <c r="C34" i="11"/>
  <c r="T33" i="11"/>
  <c r="Q33" i="11"/>
  <c r="F33" i="11"/>
  <c r="C33" i="11"/>
  <c r="Q32" i="11"/>
  <c r="N32" i="11"/>
  <c r="C32" i="11"/>
  <c r="T31" i="11"/>
  <c r="Q31" i="11"/>
  <c r="N31" i="11"/>
  <c r="F31" i="11"/>
  <c r="C31" i="11"/>
  <c r="Q30" i="11"/>
  <c r="N30" i="11"/>
  <c r="C30" i="11"/>
  <c r="T29" i="11"/>
  <c r="Q29" i="11"/>
  <c r="N29" i="11"/>
  <c r="F29" i="11"/>
  <c r="C29" i="11"/>
  <c r="C36" i="11" s="1"/>
  <c r="S24" i="11"/>
  <c r="T22" i="11" s="1"/>
  <c r="P24" i="11"/>
  <c r="Q23" i="11" s="1"/>
  <c r="M24" i="11"/>
  <c r="H24" i="11"/>
  <c r="I22" i="11" s="1"/>
  <c r="E24" i="11"/>
  <c r="B24" i="11"/>
  <c r="C21" i="11" s="1"/>
  <c r="N23" i="11"/>
  <c r="I23" i="11"/>
  <c r="C23" i="11"/>
  <c r="Q22" i="11"/>
  <c r="N22" i="11"/>
  <c r="Q21" i="11"/>
  <c r="N21" i="11"/>
  <c r="I21" i="11"/>
  <c r="N20" i="11"/>
  <c r="I20" i="11"/>
  <c r="C20" i="11"/>
  <c r="N19" i="11"/>
  <c r="I19" i="11"/>
  <c r="C19" i="11"/>
  <c r="T18" i="11"/>
  <c r="Q18" i="11"/>
  <c r="N18" i="11"/>
  <c r="I18" i="11"/>
  <c r="Q17" i="11"/>
  <c r="N17" i="11"/>
  <c r="I17" i="11"/>
  <c r="I24" i="11" s="1"/>
  <c r="S12" i="11"/>
  <c r="P12" i="11"/>
  <c r="Q10" i="11" s="1"/>
  <c r="M12" i="11"/>
  <c r="N11" i="11" s="1"/>
  <c r="H12" i="11"/>
  <c r="E12" i="11"/>
  <c r="B12" i="11"/>
  <c r="T11" i="11"/>
  <c r="I11" i="11"/>
  <c r="F11" i="11"/>
  <c r="T10" i="11"/>
  <c r="N10" i="11"/>
  <c r="I10" i="11"/>
  <c r="F10" i="11"/>
  <c r="T9" i="11"/>
  <c r="I9" i="11"/>
  <c r="F9" i="11"/>
  <c r="T8" i="11"/>
  <c r="N8" i="11"/>
  <c r="I8" i="11"/>
  <c r="F8" i="11"/>
  <c r="C8" i="11"/>
  <c r="T7" i="11"/>
  <c r="I7" i="11"/>
  <c r="F7" i="11"/>
  <c r="T6" i="11"/>
  <c r="N6" i="11"/>
  <c r="I6" i="11"/>
  <c r="F6" i="11"/>
  <c r="T5" i="11"/>
  <c r="T12" i="11" s="1"/>
  <c r="N5" i="11"/>
  <c r="I5" i="11"/>
  <c r="F5" i="11"/>
  <c r="M12" i="10"/>
  <c r="K12" i="10"/>
  <c r="I12" i="10"/>
  <c r="G12" i="10"/>
  <c r="E12" i="10"/>
  <c r="C12" i="10"/>
  <c r="M11" i="10"/>
  <c r="K11" i="10"/>
  <c r="I11" i="10"/>
  <c r="G11" i="10"/>
  <c r="E11" i="10"/>
  <c r="C11" i="10"/>
  <c r="M10" i="10"/>
  <c r="K10" i="10"/>
  <c r="I10" i="10"/>
  <c r="G10" i="10"/>
  <c r="E10" i="10"/>
  <c r="C10" i="10"/>
  <c r="M9" i="10"/>
  <c r="K9" i="10"/>
  <c r="I9" i="10"/>
  <c r="G9" i="10"/>
  <c r="E9" i="10"/>
  <c r="C9" i="10"/>
  <c r="C13" i="10" s="1"/>
  <c r="M8" i="10"/>
  <c r="K8" i="10"/>
  <c r="I8" i="10"/>
  <c r="G8" i="10"/>
  <c r="E8" i="10"/>
  <c r="C8" i="10"/>
  <c r="M7" i="10"/>
  <c r="K7" i="10"/>
  <c r="I7" i="10"/>
  <c r="G7" i="10"/>
  <c r="E7" i="10"/>
  <c r="C7" i="10"/>
  <c r="M6" i="10"/>
  <c r="K6" i="10"/>
  <c r="K13" i="10" s="1"/>
  <c r="I6" i="10"/>
  <c r="G6" i="10"/>
  <c r="G13" i="10" s="1"/>
  <c r="E6" i="10"/>
  <c r="C6" i="10"/>
  <c r="P36" i="7"/>
  <c r="Q33" i="7" s="1"/>
  <c r="M36" i="7"/>
  <c r="H36" i="7"/>
  <c r="F36" i="7"/>
  <c r="E36" i="7"/>
  <c r="B36" i="7"/>
  <c r="M13" i="10" s="1"/>
  <c r="S35" i="7"/>
  <c r="N35" i="7"/>
  <c r="H35" i="7"/>
  <c r="F35" i="7"/>
  <c r="C35" i="7"/>
  <c r="S34" i="7"/>
  <c r="N34" i="7"/>
  <c r="H34" i="7"/>
  <c r="F34" i="7"/>
  <c r="C34" i="7"/>
  <c r="S33" i="7"/>
  <c r="N33" i="7"/>
  <c r="H33" i="7"/>
  <c r="F33" i="7"/>
  <c r="C33" i="7"/>
  <c r="S32" i="7"/>
  <c r="Q32" i="7"/>
  <c r="N32" i="7"/>
  <c r="H32" i="7"/>
  <c r="F32" i="7"/>
  <c r="C32" i="7"/>
  <c r="S31" i="7"/>
  <c r="N31" i="7"/>
  <c r="H31" i="7"/>
  <c r="F31" i="7"/>
  <c r="C31" i="7"/>
  <c r="S30" i="7"/>
  <c r="N30" i="7"/>
  <c r="H30" i="7"/>
  <c r="F30" i="7"/>
  <c r="C30" i="7"/>
  <c r="S29" i="7"/>
  <c r="N29" i="7"/>
  <c r="N36" i="7" s="1"/>
  <c r="H29" i="7"/>
  <c r="F29" i="7"/>
  <c r="C29" i="7"/>
  <c r="P24" i="7"/>
  <c r="Q22" i="7" s="1"/>
  <c r="M24" i="7"/>
  <c r="E24" i="7"/>
  <c r="B24" i="7"/>
  <c r="C20" i="7" s="1"/>
  <c r="S23" i="7"/>
  <c r="N23" i="7"/>
  <c r="H23" i="7"/>
  <c r="F23" i="7"/>
  <c r="S22" i="7"/>
  <c r="N22" i="7"/>
  <c r="H22" i="7"/>
  <c r="F22" i="7"/>
  <c r="S21" i="7"/>
  <c r="N21" i="7"/>
  <c r="H21" i="7"/>
  <c r="F21" i="7"/>
  <c r="S20" i="7"/>
  <c r="N20" i="7"/>
  <c r="H20" i="7"/>
  <c r="F20" i="7"/>
  <c r="S19" i="7"/>
  <c r="N19" i="7"/>
  <c r="H19" i="7"/>
  <c r="F19" i="7"/>
  <c r="S18" i="7"/>
  <c r="N18" i="7"/>
  <c r="H18" i="7"/>
  <c r="F18" i="7"/>
  <c r="S17" i="7"/>
  <c r="N17" i="7"/>
  <c r="N24" i="7" s="1"/>
  <c r="H17" i="7"/>
  <c r="F17" i="7"/>
  <c r="P12" i="7"/>
  <c r="Q9" i="7" s="1"/>
  <c r="M12" i="7"/>
  <c r="H12" i="7"/>
  <c r="F12" i="7"/>
  <c r="E12" i="7"/>
  <c r="B12" i="7"/>
  <c r="B8" i="27" s="1"/>
  <c r="S11" i="7"/>
  <c r="N11" i="7"/>
  <c r="H11" i="7"/>
  <c r="F11" i="7"/>
  <c r="C11" i="7"/>
  <c r="S10" i="7"/>
  <c r="N10" i="7"/>
  <c r="H10" i="7"/>
  <c r="F10" i="7"/>
  <c r="C10" i="7"/>
  <c r="S9" i="7"/>
  <c r="N9" i="7"/>
  <c r="H9" i="7"/>
  <c r="F9" i="7"/>
  <c r="C9" i="7"/>
  <c r="S8" i="7"/>
  <c r="Q8" i="7"/>
  <c r="N8" i="7"/>
  <c r="H8" i="7"/>
  <c r="F8" i="7"/>
  <c r="C8" i="7"/>
  <c r="S7" i="7"/>
  <c r="Q7" i="7"/>
  <c r="N7" i="7"/>
  <c r="H7" i="7"/>
  <c r="F7" i="7"/>
  <c r="C7" i="7"/>
  <c r="S6" i="7"/>
  <c r="Q6" i="7"/>
  <c r="N6" i="7"/>
  <c r="H6" i="7"/>
  <c r="F6" i="7"/>
  <c r="C6" i="7"/>
  <c r="S5" i="7"/>
  <c r="Q5" i="7"/>
  <c r="N5" i="7"/>
  <c r="H5" i="7"/>
  <c r="F5" i="7"/>
  <c r="C5" i="7"/>
  <c r="C12" i="7" s="1"/>
  <c r="H11" i="6"/>
  <c r="I6" i="6" s="1"/>
  <c r="F11" i="6"/>
  <c r="E11" i="6"/>
  <c r="F10" i="6" s="1"/>
  <c r="B11" i="6"/>
  <c r="B7" i="27" s="1"/>
  <c r="F9" i="6"/>
  <c r="C9" i="6"/>
  <c r="F8" i="6"/>
  <c r="C8" i="6"/>
  <c r="C7" i="6"/>
  <c r="F6" i="6"/>
  <c r="C6" i="6"/>
  <c r="I7" i="5"/>
  <c r="F7" i="5"/>
  <c r="C7" i="5"/>
  <c r="I6" i="5"/>
  <c r="F6" i="5"/>
  <c r="C6" i="5"/>
  <c r="I5" i="5"/>
  <c r="F5" i="5"/>
  <c r="F9" i="5" s="1"/>
  <c r="C5" i="5"/>
  <c r="D13" i="4"/>
  <c r="D12" i="4"/>
  <c r="D11" i="4"/>
  <c r="D7" i="4"/>
  <c r="C7" i="4"/>
  <c r="C6" i="4"/>
  <c r="D6" i="4" s="1"/>
  <c r="C5" i="4"/>
  <c r="D5" i="4" s="1"/>
  <c r="N20" i="3"/>
  <c r="O17" i="3" s="1"/>
  <c r="K20" i="3"/>
  <c r="L6" i="3" s="1"/>
  <c r="H20" i="3"/>
  <c r="I19" i="3" s="1"/>
  <c r="B20" i="3"/>
  <c r="C10" i="3" s="1"/>
  <c r="O19" i="3"/>
  <c r="C18" i="3"/>
  <c r="O16" i="3"/>
  <c r="C15" i="3"/>
  <c r="O14" i="3"/>
  <c r="O13" i="3"/>
  <c r="C13" i="3"/>
  <c r="C12" i="3"/>
  <c r="O11" i="3"/>
  <c r="C11" i="3"/>
  <c r="O9" i="3"/>
  <c r="C9" i="3"/>
  <c r="O8" i="3"/>
  <c r="O7" i="3"/>
  <c r="C7" i="3"/>
  <c r="O5" i="3"/>
  <c r="I5" i="3"/>
  <c r="C5" i="3"/>
  <c r="E20" i="2"/>
  <c r="F16" i="2" s="1"/>
  <c r="H19" i="2"/>
  <c r="H18" i="2"/>
  <c r="H17" i="2"/>
  <c r="H16" i="2"/>
  <c r="H15" i="2"/>
  <c r="I14" i="2"/>
  <c r="I20" i="2" s="1"/>
  <c r="J16" i="2" s="1"/>
  <c r="H14" i="2"/>
  <c r="H13" i="2"/>
  <c r="H12" i="2"/>
  <c r="H11" i="2"/>
  <c r="H10" i="2"/>
  <c r="H9" i="2"/>
  <c r="H8" i="2"/>
  <c r="H7" i="2"/>
  <c r="H6" i="2"/>
  <c r="H5" i="2"/>
  <c r="B2" i="2"/>
  <c r="B14" i="2" s="1"/>
  <c r="C24" i="1"/>
  <c r="C20" i="12" l="1"/>
  <c r="I10" i="3"/>
  <c r="I9" i="3"/>
  <c r="I13" i="3"/>
  <c r="I11" i="3"/>
  <c r="I16" i="3"/>
  <c r="I14" i="3"/>
  <c r="I7" i="3"/>
  <c r="E5" i="12"/>
  <c r="I7" i="12"/>
  <c r="E13" i="12"/>
  <c r="E19" i="12"/>
  <c r="G20" i="12"/>
  <c r="E12" i="12"/>
  <c r="J20" i="12"/>
  <c r="I5" i="12"/>
  <c r="I20" i="12" s="1"/>
  <c r="E11" i="12"/>
  <c r="I13" i="12"/>
  <c r="I19" i="12"/>
  <c r="L20" i="12"/>
  <c r="E10" i="12"/>
  <c r="I12" i="12"/>
  <c r="O20" i="12"/>
  <c r="E9" i="12"/>
  <c r="I11" i="12"/>
  <c r="E17" i="12"/>
  <c r="I18" i="12"/>
  <c r="E8" i="12"/>
  <c r="E16" i="12"/>
  <c r="E7" i="12"/>
  <c r="I9" i="12"/>
  <c r="E15" i="12"/>
  <c r="I17" i="12"/>
  <c r="J7" i="2"/>
  <c r="X10" i="20"/>
  <c r="X7" i="20"/>
  <c r="L13" i="3"/>
  <c r="X41" i="16"/>
  <c r="X40" i="16"/>
  <c r="X42" i="16" s="1"/>
  <c r="X39" i="16"/>
  <c r="X38" i="16"/>
  <c r="X37" i="16"/>
  <c r="AX41" i="16"/>
  <c r="AX40" i="16"/>
  <c r="AX39" i="16"/>
  <c r="AX38" i="16"/>
  <c r="AX37" i="16"/>
  <c r="AX42" i="16" s="1"/>
  <c r="E20" i="12"/>
  <c r="I32" i="11"/>
  <c r="I33" i="11"/>
  <c r="I29" i="11"/>
  <c r="I34" i="11"/>
  <c r="I30" i="11"/>
  <c r="G33" i="24"/>
  <c r="H32" i="24"/>
  <c r="F8" i="2"/>
  <c r="C36" i="7"/>
  <c r="F6" i="2"/>
  <c r="J10" i="2"/>
  <c r="F15" i="2"/>
  <c r="F18" i="2"/>
  <c r="C9" i="5"/>
  <c r="B9" i="27"/>
  <c r="C9" i="11"/>
  <c r="C5" i="11"/>
  <c r="C10" i="4"/>
  <c r="D10" i="4" s="1"/>
  <c r="C10" i="11"/>
  <c r="C6" i="11"/>
  <c r="C9" i="4"/>
  <c r="D9" i="4" s="1"/>
  <c r="C11" i="11"/>
  <c r="C7" i="11"/>
  <c r="C8" i="4"/>
  <c r="D8" i="4" s="1"/>
  <c r="N24" i="11"/>
  <c r="F21" i="11"/>
  <c r="F17" i="11"/>
  <c r="F22" i="11"/>
  <c r="F18" i="11"/>
  <c r="F23" i="11"/>
  <c r="F19" i="11"/>
  <c r="I31" i="11"/>
  <c r="I35" i="11"/>
  <c r="AO20" i="16"/>
  <c r="AO19" i="16"/>
  <c r="AO18" i="16"/>
  <c r="AO17" i="16"/>
  <c r="AO16" i="16"/>
  <c r="AO15" i="16"/>
  <c r="AO14" i="16"/>
  <c r="AO13" i="16"/>
  <c r="AO12" i="16"/>
  <c r="AO11" i="16"/>
  <c r="AO10" i="16"/>
  <c r="AO9" i="16"/>
  <c r="AO8" i="16"/>
  <c r="AO7" i="16"/>
  <c r="AO6" i="16"/>
  <c r="C38" i="16"/>
  <c r="C40" i="16"/>
  <c r="C39" i="16"/>
  <c r="X62" i="16"/>
  <c r="X61" i="16"/>
  <c r="X60" i="16"/>
  <c r="X59" i="16"/>
  <c r="X58" i="16"/>
  <c r="X57" i="16"/>
  <c r="X56" i="16"/>
  <c r="X55" i="16"/>
  <c r="X54" i="16"/>
  <c r="X53" i="16"/>
  <c r="X52" i="16"/>
  <c r="X51" i="16"/>
  <c r="X50" i="16"/>
  <c r="X49" i="16"/>
  <c r="X48" i="16"/>
  <c r="AX62" i="16"/>
  <c r="AX61" i="16"/>
  <c r="AX60" i="16"/>
  <c r="AX59" i="16"/>
  <c r="AX58" i="16"/>
  <c r="AX57" i="16"/>
  <c r="AX56" i="16"/>
  <c r="AX55" i="16"/>
  <c r="AX54" i="16"/>
  <c r="AX53" i="16"/>
  <c r="AX52" i="16"/>
  <c r="AX51" i="16"/>
  <c r="AX50" i="16"/>
  <c r="AX49" i="16"/>
  <c r="AX48" i="16"/>
  <c r="X6" i="20"/>
  <c r="X8" i="20"/>
  <c r="X9" i="20"/>
  <c r="X11" i="20"/>
  <c r="X12" i="20"/>
  <c r="F10" i="2"/>
  <c r="J12" i="2"/>
  <c r="J17" i="2"/>
  <c r="J8" i="2"/>
  <c r="F13" i="2"/>
  <c r="I9" i="6"/>
  <c r="N12" i="7"/>
  <c r="Q36" i="11"/>
  <c r="O20" i="16"/>
  <c r="O19" i="16"/>
  <c r="O18" i="16"/>
  <c r="O17" i="16"/>
  <c r="O16" i="16"/>
  <c r="O15" i="16"/>
  <c r="O14" i="16"/>
  <c r="O13" i="16"/>
  <c r="O12" i="16"/>
  <c r="O11" i="16"/>
  <c r="O10" i="16"/>
  <c r="O9" i="16"/>
  <c r="O8" i="16"/>
  <c r="O7" i="16"/>
  <c r="O6" i="16"/>
  <c r="J5" i="2"/>
  <c r="F11" i="2"/>
  <c r="J15" i="2"/>
  <c r="J18" i="2"/>
  <c r="L5" i="3"/>
  <c r="L8" i="3"/>
  <c r="L19" i="3"/>
  <c r="Q18" i="7"/>
  <c r="C21" i="7"/>
  <c r="C17" i="7"/>
  <c r="C22" i="7"/>
  <c r="C18" i="7"/>
  <c r="I13" i="10"/>
  <c r="C23" i="7"/>
  <c r="C19" i="7"/>
  <c r="F20" i="11"/>
  <c r="AC21" i="16"/>
  <c r="X20" i="21"/>
  <c r="X24" i="21"/>
  <c r="X19" i="21"/>
  <c r="X21" i="21"/>
  <c r="F39" i="21"/>
  <c r="J14" i="2"/>
  <c r="J6" i="2"/>
  <c r="B20" i="2"/>
  <c r="H20" i="2" s="1"/>
  <c r="E14" i="3"/>
  <c r="F9" i="2"/>
  <c r="J13" i="2"/>
  <c r="F24" i="7"/>
  <c r="H24" i="7"/>
  <c r="Q6" i="11"/>
  <c r="C21" i="16"/>
  <c r="AF21" i="16"/>
  <c r="AX21" i="21"/>
  <c r="X22" i="21"/>
  <c r="AX22" i="21"/>
  <c r="X23" i="21"/>
  <c r="AX23" i="21"/>
  <c r="AX24" i="21"/>
  <c r="F14" i="2"/>
  <c r="F19" i="2"/>
  <c r="F17" i="2"/>
  <c r="J11" i="2"/>
  <c r="J19" i="2"/>
  <c r="F12" i="11"/>
  <c r="X7" i="21"/>
  <c r="L14" i="3"/>
  <c r="L11" i="3"/>
  <c r="L17" i="3"/>
  <c r="L9" i="3"/>
  <c r="L15" i="3"/>
  <c r="L12" i="3"/>
  <c r="L18" i="3"/>
  <c r="L7" i="3"/>
  <c r="L10" i="3"/>
  <c r="F7" i="2"/>
  <c r="F5" i="2"/>
  <c r="J9" i="2"/>
  <c r="F12" i="2"/>
  <c r="L16" i="3"/>
  <c r="I8" i="6"/>
  <c r="I10" i="6"/>
  <c r="I11" i="6" s="1"/>
  <c r="I7" i="6"/>
  <c r="Q23" i="7"/>
  <c r="Q19" i="7"/>
  <c r="Q20" i="7"/>
  <c r="Q21" i="7"/>
  <c r="Q17" i="7"/>
  <c r="S24" i="7"/>
  <c r="I12" i="11"/>
  <c r="Q11" i="11"/>
  <c r="Q7" i="11"/>
  <c r="Q8" i="11"/>
  <c r="Q9" i="11"/>
  <c r="Q5" i="11"/>
  <c r="T23" i="11"/>
  <c r="T19" i="11"/>
  <c r="T20" i="11"/>
  <c r="T21" i="11"/>
  <c r="T17" i="11"/>
  <c r="C42" i="16"/>
  <c r="X19" i="20"/>
  <c r="W26" i="20"/>
  <c r="O20" i="20"/>
  <c r="O19" i="20"/>
  <c r="O25" i="20"/>
  <c r="O24" i="20"/>
  <c r="O23" i="20"/>
  <c r="O21" i="20"/>
  <c r="R39" i="20"/>
  <c r="F7" i="6"/>
  <c r="C10" i="6"/>
  <c r="C11" i="6" s="1"/>
  <c r="E13" i="10"/>
  <c r="N9" i="11"/>
  <c r="F30" i="11"/>
  <c r="T32" i="11"/>
  <c r="F34" i="11"/>
  <c r="N35" i="11"/>
  <c r="N36" i="11" s="1"/>
  <c r="F19" i="16"/>
  <c r="F21" i="16" s="1"/>
  <c r="F42" i="16"/>
  <c r="AF42" i="16"/>
  <c r="C12" i="25"/>
  <c r="C11" i="25"/>
  <c r="C10" i="25"/>
  <c r="C9" i="25"/>
  <c r="C8" i="25"/>
  <c r="C7" i="25"/>
  <c r="C6" i="25"/>
  <c r="C28" i="24"/>
  <c r="C6" i="3"/>
  <c r="O10" i="3"/>
  <c r="I12" i="3"/>
  <c r="C14" i="3"/>
  <c r="C20" i="3" s="1"/>
  <c r="I15" i="3"/>
  <c r="C17" i="3"/>
  <c r="Q11" i="7"/>
  <c r="Q31" i="7"/>
  <c r="Q35" i="7"/>
  <c r="C18" i="11"/>
  <c r="Q20" i="11"/>
  <c r="C22" i="11"/>
  <c r="I42" i="16"/>
  <c r="AI42" i="16"/>
  <c r="X25" i="20"/>
  <c r="L13" i="21"/>
  <c r="I26" i="21"/>
  <c r="AI26" i="21"/>
  <c r="AO39" i="21"/>
  <c r="AX34" i="21"/>
  <c r="C32" i="24"/>
  <c r="C31" i="24"/>
  <c r="E7" i="25"/>
  <c r="E13" i="25" s="1"/>
  <c r="O18" i="3"/>
  <c r="L41" i="16"/>
  <c r="L40" i="16"/>
  <c r="L39" i="16"/>
  <c r="L38" i="16"/>
  <c r="L42" i="16" s="1"/>
  <c r="AL41" i="16"/>
  <c r="AL40" i="16"/>
  <c r="AL39" i="16"/>
  <c r="AL38" i="16"/>
  <c r="AL42" i="16" s="1"/>
  <c r="AL37" i="16"/>
  <c r="AU63" i="16"/>
  <c r="C24" i="20"/>
  <c r="C23" i="20"/>
  <c r="C22" i="20"/>
  <c r="C21" i="20"/>
  <c r="C20" i="20"/>
  <c r="C19" i="20"/>
  <c r="C25" i="20"/>
  <c r="R42" i="15"/>
  <c r="D23" i="24"/>
  <c r="E32" i="24"/>
  <c r="F30" i="24"/>
  <c r="F28" i="24"/>
  <c r="E29" i="24"/>
  <c r="I6" i="3"/>
  <c r="C8" i="3"/>
  <c r="O12" i="3"/>
  <c r="O15" i="3"/>
  <c r="I17" i="3"/>
  <c r="C19" i="3"/>
  <c r="Q10" i="7"/>
  <c r="Q12" i="7" s="1"/>
  <c r="Q30" i="7"/>
  <c r="Q34" i="7"/>
  <c r="C17" i="11"/>
  <c r="C24" i="11" s="1"/>
  <c r="Q19" i="11"/>
  <c r="Q24" i="11" s="1"/>
  <c r="O42" i="16"/>
  <c r="L62" i="16"/>
  <c r="L61" i="16"/>
  <c r="L60" i="16"/>
  <c r="L59" i="16"/>
  <c r="L58" i="16"/>
  <c r="L57" i="16"/>
  <c r="L56" i="16"/>
  <c r="L55" i="16"/>
  <c r="L54" i="16"/>
  <c r="L53" i="16"/>
  <c r="L52" i="16"/>
  <c r="L51" i="16"/>
  <c r="L50" i="16"/>
  <c r="L49" i="16"/>
  <c r="L48" i="16"/>
  <c r="L63" i="16" s="1"/>
  <c r="AL62" i="16"/>
  <c r="AL61" i="16"/>
  <c r="AL60" i="16"/>
  <c r="AL59" i="16"/>
  <c r="AL58" i="16"/>
  <c r="AL57" i="16"/>
  <c r="AL56" i="16"/>
  <c r="AL55" i="16"/>
  <c r="AL54" i="16"/>
  <c r="AL53" i="16"/>
  <c r="AL52" i="16"/>
  <c r="AL51" i="16"/>
  <c r="AL50" i="16"/>
  <c r="AL49" i="16"/>
  <c r="AL48" i="16"/>
  <c r="L26" i="20"/>
  <c r="AX25" i="21"/>
  <c r="C16" i="3"/>
  <c r="S12" i="7"/>
  <c r="S36" i="7"/>
  <c r="N7" i="11"/>
  <c r="T30" i="11"/>
  <c r="T36" i="11" s="1"/>
  <c r="AR42" i="16"/>
  <c r="R41" i="16"/>
  <c r="R40" i="16"/>
  <c r="R39" i="16"/>
  <c r="R42" i="16" s="1"/>
  <c r="U63" i="16"/>
  <c r="R26" i="20"/>
  <c r="X20" i="20"/>
  <c r="L39" i="20"/>
  <c r="X11" i="21"/>
  <c r="AX12" i="21"/>
  <c r="AX13" i="21" s="1"/>
  <c r="R26" i="21"/>
  <c r="W39" i="21"/>
  <c r="X35" i="21" s="1"/>
  <c r="AX32" i="21"/>
  <c r="X42" i="15"/>
  <c r="E12" i="25"/>
  <c r="O6" i="3"/>
  <c r="I8" i="3"/>
  <c r="Q29" i="7"/>
  <c r="Q36" i="7" s="1"/>
  <c r="U42" i="16"/>
  <c r="AU42" i="16"/>
  <c r="U26" i="20"/>
  <c r="X37" i="20"/>
  <c r="X35" i="20"/>
  <c r="X39" i="20" s="1"/>
  <c r="W13" i="21"/>
  <c r="X9" i="21"/>
  <c r="AU26" i="21"/>
  <c r="X25" i="21"/>
  <c r="AX36" i="21"/>
  <c r="E11" i="25"/>
  <c r="D39" i="17"/>
  <c r="D28" i="17"/>
  <c r="D20" i="17"/>
  <c r="D9" i="17"/>
  <c r="D44" i="17"/>
  <c r="D36" i="17"/>
  <c r="D25" i="17"/>
  <c r="D14" i="17"/>
  <c r="D6" i="17"/>
  <c r="D41" i="17"/>
  <c r="D22" i="17"/>
  <c r="D11" i="17"/>
  <c r="D38" i="17"/>
  <c r="D27" i="17"/>
  <c r="D8" i="17"/>
  <c r="D43" i="17"/>
  <c r="D35" i="17"/>
  <c r="D24" i="17"/>
  <c r="D13" i="17"/>
  <c r="D5" i="17"/>
  <c r="D40" i="17"/>
  <c r="D29" i="17"/>
  <c r="D21" i="17"/>
  <c r="D10" i="17"/>
  <c r="D42" i="17"/>
  <c r="D23" i="17"/>
  <c r="D12" i="17"/>
  <c r="H45" i="17"/>
  <c r="J3" i="27"/>
  <c r="R61" i="16"/>
  <c r="R63" i="16" s="1"/>
  <c r="X6" i="21"/>
  <c r="AR33" i="21"/>
  <c r="AR38" i="21"/>
  <c r="K37" i="15"/>
  <c r="E40" i="15"/>
  <c r="E42" i="15" s="1"/>
  <c r="K41" i="15"/>
  <c r="K42" i="15" s="1"/>
  <c r="F14" i="24"/>
  <c r="F25" i="24" s="1"/>
  <c r="F16" i="24"/>
  <c r="F18" i="24"/>
  <c r="F20" i="24"/>
  <c r="F22" i="24"/>
  <c r="H28" i="24"/>
  <c r="H20" i="17"/>
  <c r="H28" i="17"/>
  <c r="H39" i="17"/>
  <c r="L24" i="20"/>
  <c r="AR34" i="21"/>
  <c r="C25" i="24"/>
  <c r="D13" i="24" s="1"/>
  <c r="H26" i="17"/>
  <c r="H37" i="17"/>
  <c r="U36" i="20"/>
  <c r="U39" i="20" s="1"/>
  <c r="R36" i="21"/>
  <c r="H27" i="15"/>
  <c r="H31" i="15"/>
  <c r="H35" i="15"/>
  <c r="H42" i="15" s="1"/>
  <c r="H39" i="15"/>
  <c r="H21" i="17"/>
  <c r="H29" i="17"/>
  <c r="H30" i="17" s="1"/>
  <c r="H40" i="17"/>
  <c r="AR36" i="21"/>
  <c r="H24" i="17"/>
  <c r="H35" i="17"/>
  <c r="H43" i="17"/>
  <c r="U38" i="20"/>
  <c r="AX19" i="21"/>
  <c r="AX26" i="21" s="1"/>
  <c r="R32" i="21"/>
  <c r="R37" i="21"/>
  <c r="H30" i="15"/>
  <c r="H34" i="15"/>
  <c r="H19" i="24"/>
  <c r="H25" i="24" s="1"/>
  <c r="H21" i="24"/>
  <c r="H27" i="17"/>
  <c r="H38" i="17"/>
  <c r="AR32" i="21"/>
  <c r="H11" i="17"/>
  <c r="H15" i="17" s="1"/>
  <c r="J15" i="17"/>
  <c r="H22" i="17"/>
  <c r="R33" i="21"/>
  <c r="AL63" i="16" l="1"/>
  <c r="O20" i="3"/>
  <c r="D19" i="24"/>
  <c r="O26" i="20"/>
  <c r="X26" i="21"/>
  <c r="X36" i="21"/>
  <c r="X34" i="21"/>
  <c r="X37" i="21"/>
  <c r="X32" i="21"/>
  <c r="AR39" i="21"/>
  <c r="I20" i="3"/>
  <c r="Q24" i="7"/>
  <c r="L20" i="3"/>
  <c r="F24" i="11"/>
  <c r="I36" i="11"/>
  <c r="R39" i="21"/>
  <c r="X10" i="21"/>
  <c r="X8" i="21"/>
  <c r="X12" i="21"/>
  <c r="D30" i="24"/>
  <c r="X24" i="20"/>
  <c r="X23" i="20"/>
  <c r="X21" i="20"/>
  <c r="Q12" i="11"/>
  <c r="F20" i="2"/>
  <c r="E20" i="3"/>
  <c r="C24" i="7"/>
  <c r="X13" i="20"/>
  <c r="X63" i="16"/>
  <c r="D21" i="24"/>
  <c r="D15" i="17"/>
  <c r="C26" i="20"/>
  <c r="D32" i="24"/>
  <c r="C33" i="24"/>
  <c r="C18" i="2"/>
  <c r="C16" i="2"/>
  <c r="C12" i="2"/>
  <c r="C10" i="2"/>
  <c r="C8" i="2"/>
  <c r="C6" i="2"/>
  <c r="C19" i="2"/>
  <c r="C17" i="2"/>
  <c r="C15" i="2"/>
  <c r="C14" i="2"/>
  <c r="C5" i="2"/>
  <c r="C7" i="2"/>
  <c r="C9" i="2"/>
  <c r="C11" i="2"/>
  <c r="C13" i="2"/>
  <c r="J20" i="2"/>
  <c r="AX63" i="16"/>
  <c r="C12" i="11"/>
  <c r="D24" i="24"/>
  <c r="D22" i="24"/>
  <c r="D20" i="24"/>
  <c r="D18" i="24"/>
  <c r="D16" i="24"/>
  <c r="D14" i="24"/>
  <c r="D12" i="24"/>
  <c r="D10" i="24"/>
  <c r="D8" i="24"/>
  <c r="D6" i="24"/>
  <c r="D25" i="24"/>
  <c r="C26" i="24"/>
  <c r="X13" i="21"/>
  <c r="D17" i="24"/>
  <c r="X38" i="21"/>
  <c r="D7" i="24"/>
  <c r="D28" i="24"/>
  <c r="C29" i="24"/>
  <c r="D15" i="24"/>
  <c r="AO21" i="16"/>
  <c r="D30" i="17"/>
  <c r="D11" i="24"/>
  <c r="X33" i="21"/>
  <c r="X22" i="20"/>
  <c r="X26" i="20" s="1"/>
  <c r="C13" i="25"/>
  <c r="T24" i="11"/>
  <c r="O21" i="16"/>
  <c r="D9" i="24"/>
  <c r="D45" i="17"/>
  <c r="AX39" i="21"/>
  <c r="N12" i="11"/>
  <c r="E33" i="24"/>
  <c r="F32" i="24"/>
  <c r="F36" i="11"/>
  <c r="C20" i="2" l="1"/>
  <c r="F16" i="3"/>
  <c r="F13" i="3"/>
  <c r="F5" i="3"/>
  <c r="F19" i="3"/>
  <c r="F11" i="3"/>
  <c r="F6" i="3"/>
  <c r="F17" i="3"/>
  <c r="F9" i="3"/>
  <c r="F15" i="3"/>
  <c r="F12" i="3"/>
  <c r="F10" i="3"/>
  <c r="F7" i="3"/>
  <c r="F8" i="3"/>
  <c r="F18" i="3"/>
  <c r="F14" i="3"/>
  <c r="X39" i="21"/>
  <c r="F20" i="3" l="1"/>
</calcChain>
</file>

<file path=xl/sharedStrings.xml><?xml version="1.0" encoding="utf-8"?>
<sst xmlns="http://schemas.openxmlformats.org/spreadsheetml/2006/main" count="2158" uniqueCount="370">
  <si>
    <t>TABELID</t>
  </si>
  <si>
    <t xml:space="preserve">1. </t>
  </si>
  <si>
    <t>Eesti üldpindala jaotus maakategooriate järgi</t>
  </si>
  <si>
    <t>Üldpindala jaotus maakategooriate järgi omandivormiti</t>
  </si>
  <si>
    <t xml:space="preserve">3. </t>
  </si>
  <si>
    <t>Eesti metsasuse jaotus. Metsamaa pindala FRA järgi</t>
  </si>
  <si>
    <t xml:space="preserve">4. </t>
  </si>
  <si>
    <t>Metsamaa pindala kaitserežiimi järgi</t>
  </si>
  <si>
    <t xml:space="preserve">5. </t>
  </si>
  <si>
    <t>Metsamaa looduslikkus</t>
  </si>
  <si>
    <t xml:space="preserve">6. </t>
  </si>
  <si>
    <t>Metsamaa pindala ja tagavara enamuspuuliigiti, RMK, teised (majandatavad eraldi)</t>
  </si>
  <si>
    <t xml:space="preserve">7. </t>
  </si>
  <si>
    <t>Puistute  vanus, RMK, teised (eraldi majandatavad)</t>
  </si>
  <si>
    <t xml:space="preserve">8. </t>
  </si>
  <si>
    <t>Puistute keskmine hektaritagavara enamuspuuliigiti</t>
  </si>
  <si>
    <t xml:space="preserve">9. </t>
  </si>
  <si>
    <t xml:space="preserve">10. </t>
  </si>
  <si>
    <t>Maakondade metsamaa pindala ja tagavara, maakondade metsasus</t>
  </si>
  <si>
    <t>24.</t>
  </si>
  <si>
    <t>EESTI   ÜLDPINDALA  JAOTUS  MAAKATEGOORIATE  JÄRGI</t>
  </si>
  <si>
    <t>M a a k a t e g o o r i a</t>
  </si>
  <si>
    <t>suhteline 
viga
±%</t>
  </si>
  <si>
    <r>
      <t>Riigimetskonnad</t>
    </r>
    <r>
      <rPr>
        <vertAlign val="superscript"/>
        <sz val="12"/>
        <rFont val="Garamond"/>
        <family val="1"/>
        <charset val="186"/>
      </rPr>
      <t>2</t>
    </r>
  </si>
  <si>
    <t>suhteline 
viga 
±%</t>
  </si>
  <si>
    <r>
      <t xml:space="preserve">maakategooria
üldpindalast  </t>
    </r>
    <r>
      <rPr>
        <b/>
        <i/>
        <sz val="10"/>
        <rFont val="Garamond"/>
        <family val="1"/>
        <charset val="186"/>
      </rPr>
      <t>%</t>
    </r>
  </si>
  <si>
    <t>Teised valdajad</t>
  </si>
  <si>
    <t>tuhat ha</t>
  </si>
  <si>
    <t>%</t>
  </si>
  <si>
    <t>Metsamaa</t>
  </si>
  <si>
    <r>
      <t xml:space="preserve">  sealhulgas: </t>
    </r>
    <r>
      <rPr>
        <b/>
        <sz val="11"/>
        <rFont val="Garamond"/>
        <family val="1"/>
        <charset val="186"/>
      </rPr>
      <t>metsaga</t>
    </r>
  </si>
  <si>
    <r>
      <t xml:space="preserve">                    </t>
    </r>
    <r>
      <rPr>
        <b/>
        <sz val="11"/>
        <rFont val="Garamond"/>
        <family val="1"/>
        <charset val="186"/>
      </rPr>
      <t>metsata</t>
    </r>
  </si>
  <si>
    <t>Põõsastik</t>
  </si>
  <si>
    <t>Põllumajandusmaa</t>
  </si>
  <si>
    <r>
      <t xml:space="preserve">  sealhulgas:  </t>
    </r>
    <r>
      <rPr>
        <b/>
        <sz val="11"/>
        <rFont val="Garamond"/>
        <family val="1"/>
        <charset val="186"/>
      </rPr>
      <t>haritav maa</t>
    </r>
  </si>
  <si>
    <t>looduslik rohumaa</t>
  </si>
  <si>
    <t>Soo</t>
  </si>
  <si>
    <t>Siseveed</t>
  </si>
  <si>
    <t>Muud veekogud</t>
  </si>
  <si>
    <t>Asustusala</t>
  </si>
  <si>
    <t>Teed</t>
  </si>
  <si>
    <t>Trassid</t>
  </si>
  <si>
    <t>Karjäärid</t>
  </si>
  <si>
    <t>Muud maad</t>
  </si>
  <si>
    <t>K o k k u</t>
  </si>
  <si>
    <r>
      <t xml:space="preserve"> </t>
    </r>
    <r>
      <rPr>
        <i/>
        <vertAlign val="superscript"/>
        <sz val="11"/>
        <rFont val="Garamond"/>
        <family val="1"/>
        <charset val="186"/>
      </rPr>
      <t>2</t>
    </r>
    <r>
      <rPr>
        <i/>
        <sz val="11"/>
        <rFont val="Garamond"/>
        <family val="1"/>
        <charset val="186"/>
      </rPr>
      <t xml:space="preserve"> Riigimetsa Majandamise Keskuse (RMK) haldusala
</t>
    </r>
  </si>
  <si>
    <t>ÜLDPINDALA  JAOTUS  MAAKATEGOORIATE  JÄRGI  OMANDIVORMITI</t>
  </si>
  <si>
    <t>Riigi-
metskonnad</t>
  </si>
  <si>
    <t>suhte-
line 
viga
±%</t>
  </si>
  <si>
    <r>
      <t>Muu 
riigimaa</t>
    </r>
    <r>
      <rPr>
        <vertAlign val="superscript"/>
        <sz val="12"/>
        <color indexed="18"/>
        <rFont val="Garamond"/>
        <family val="1"/>
        <charset val="186"/>
      </rPr>
      <t>1</t>
    </r>
  </si>
  <si>
    <t>Füüsiliste 
isikute maa</t>
  </si>
  <si>
    <r>
      <t>Juriidiliste 
isikute maa</t>
    </r>
    <r>
      <rPr>
        <vertAlign val="superscript"/>
        <sz val="12"/>
        <color indexed="18"/>
        <rFont val="Garamond"/>
        <family val="1"/>
        <charset val="186"/>
      </rPr>
      <t>2</t>
    </r>
  </si>
  <si>
    <r>
      <t>Omand
määramata</t>
    </r>
    <r>
      <rPr>
        <vertAlign val="superscript"/>
        <sz val="12"/>
        <color indexed="18"/>
        <rFont val="Garamond"/>
        <family val="1"/>
        <charset val="186"/>
      </rPr>
      <t>3</t>
    </r>
  </si>
  <si>
    <r>
      <t xml:space="preserve">  sealhulgas: </t>
    </r>
    <r>
      <rPr>
        <b/>
        <sz val="11"/>
        <rFont val="Garamond"/>
        <family val="1"/>
      </rPr>
      <t>metsaga</t>
    </r>
  </si>
  <si>
    <r>
      <t xml:space="preserve">                    </t>
    </r>
    <r>
      <rPr>
        <b/>
        <sz val="11"/>
        <rFont val="Garamond"/>
        <family val="1"/>
      </rPr>
      <t>metsata</t>
    </r>
  </si>
  <si>
    <r>
      <t xml:space="preserve">  sealhulgas:  </t>
    </r>
    <r>
      <rPr>
        <b/>
        <sz val="11"/>
        <rFont val="Garamond"/>
        <family val="1"/>
      </rPr>
      <t>haritav maa</t>
    </r>
  </si>
  <si>
    <r>
      <t xml:space="preserve"> </t>
    </r>
    <r>
      <rPr>
        <i/>
        <vertAlign val="superscript"/>
        <sz val="11"/>
        <rFont val="Garamond"/>
        <family val="1"/>
      </rPr>
      <t>1</t>
    </r>
    <r>
      <rPr>
        <i/>
        <sz val="11"/>
        <rFont val="Garamond"/>
        <family val="1"/>
      </rPr>
      <t xml:space="preserve"> sealhulgas munitsipaalmaa</t>
    </r>
  </si>
  <si>
    <r>
      <t xml:space="preserve"> </t>
    </r>
    <r>
      <rPr>
        <i/>
        <vertAlign val="superscript"/>
        <sz val="11"/>
        <rFont val="Garamond"/>
        <family val="1"/>
      </rPr>
      <t>2</t>
    </r>
    <r>
      <rPr>
        <i/>
        <sz val="11"/>
        <rFont val="Garamond"/>
        <family val="1"/>
      </rPr>
      <t xml:space="preserve"> sealhulgas kirikute-koguduste maa</t>
    </r>
  </si>
  <si>
    <r>
      <t xml:space="preserve"> </t>
    </r>
    <r>
      <rPr>
        <i/>
        <vertAlign val="superscript"/>
        <sz val="11"/>
        <rFont val="Garamond"/>
        <family val="1"/>
      </rPr>
      <t>3</t>
    </r>
    <r>
      <rPr>
        <i/>
        <sz val="11"/>
        <rFont val="Garamond"/>
        <family val="1"/>
      </rPr>
      <t xml:space="preserve"> tagastatav või erastatav maa, sh. kinnistamata riigi reservmaa</t>
    </r>
  </si>
  <si>
    <t>RMK</t>
  </si>
  <si>
    <t>Muu riigimaa</t>
  </si>
  <si>
    <t>Füüsiliste isikute maa</t>
  </si>
  <si>
    <t>Juriidiliste isikute maa</t>
  </si>
  <si>
    <t>Omand määramata</t>
  </si>
  <si>
    <t>EESTIMAA METSASUSE  JAOTUS</t>
  </si>
  <si>
    <t>Nimetus</t>
  </si>
  <si>
    <t xml:space="preserve">Eesti  pindala </t>
  </si>
  <si>
    <t>Metsamaa pindala</t>
  </si>
  <si>
    <t>Metsasuse</t>
  </si>
  <si>
    <t>Metsade osakaal kogu Eestis</t>
  </si>
  <si>
    <t>Metsade osakaal Peipsi järveta</t>
  </si>
  <si>
    <t>Metsade osakaal Peipsi ja Võrtsjärveta</t>
  </si>
  <si>
    <t>Puistute osakaal kogu Eestis</t>
  </si>
  <si>
    <t>Puistute osakaal Peipsi järveta</t>
  </si>
  <si>
    <t>Puistute osakaal Peipsi ja Võrtsjärveta</t>
  </si>
  <si>
    <t>METSAMAA  PINDALA  KAITSEREŽIIMI  JÄRGI</t>
  </si>
  <si>
    <t>P i n d a l a  kokku</t>
  </si>
  <si>
    <t>Riigimetskonnad</t>
  </si>
  <si>
    <t>METSAMAA  LOODUSLIKKUS</t>
  </si>
  <si>
    <t>Looduslikkuse
klass</t>
  </si>
  <si>
    <t>Pindala</t>
  </si>
  <si>
    <t>suhteline 
viga ±%</t>
  </si>
  <si>
    <t>Primaarne</t>
  </si>
  <si>
    <t>sh. loodusmets</t>
  </si>
  <si>
    <t>Muudetud looduslik</t>
  </si>
  <si>
    <t>Pool-looduslik</t>
  </si>
  <si>
    <t>Istandused</t>
  </si>
  <si>
    <t>Looduslikkuse klassid (FRA 2005 järgi):
– primaarne (looduslikult uuenenud kohalike puuliikidega, selged majandustegevuse jäljed puuduvad)
– muudetud looduslik (looduslikult uuenenud kohalike liikidega, inimtegevuse jälgedega)
– pool-looduslik (kohalike liikidega kultiveeritud või LUKi abil uuenenud)</t>
  </si>
  <si>
    <t xml:space="preserve">Märkus: 
Eesti on muutnud loodusmetsa ('Natural forests') konseptsiooni ÜRO FRA aruandluses, viies selle vastavusse FRA 2015 ja ITTO definitsioonidele. 
Vastavalt sellele on FRA 2015 raportis 'Primary forest' real avaldatud loodusmetsa pindala, ülejäänud (FRA 2005) primaarmetsad klassis 'Other naturally regenerated forest'. </t>
  </si>
  <si>
    <t>METSAMAA  PINDALA  JA  TAGAVARA  ENAMUSPUULIIGITI</t>
  </si>
  <si>
    <t>Enamuspuuliik</t>
  </si>
  <si>
    <t>P i n d a l a</t>
  </si>
  <si>
    <t>T a g a v a r a</t>
  </si>
  <si>
    <t>Hektaritagavara</t>
  </si>
  <si>
    <t>tuhat tm</t>
  </si>
  <si>
    <t>tm/ha</t>
  </si>
  <si>
    <t>Mänd</t>
  </si>
  <si>
    <t>Kuusk</t>
  </si>
  <si>
    <t>Kask</t>
  </si>
  <si>
    <t>Haab</t>
  </si>
  <si>
    <t>Sanglepp</t>
  </si>
  <si>
    <t>Hall lepp</t>
  </si>
  <si>
    <t>Teised</t>
  </si>
  <si>
    <t>R i i g i m e t s k o n n a d</t>
  </si>
  <si>
    <t>T e i s e d    v a l d a j a d</t>
  </si>
  <si>
    <t>PUISTUTE  KESKMINE  VANUS</t>
  </si>
  <si>
    <t>Kõik  k o k k u</t>
  </si>
  <si>
    <t>Vanus
    a.</t>
  </si>
  <si>
    <t>Keskmine</t>
  </si>
  <si>
    <t>PUISTUTE  KESKMINE  HEKTARITAGAVARA  ENAMUSPUULIIGITI</t>
  </si>
  <si>
    <t>PUISTUTE  PINDALA,  TAGAVARA  JA  JUURDEKASV  ENAMUSPUULIIGITI</t>
  </si>
  <si>
    <t>MAAKONDADE  METSAMAA  PINDALA  JA  TAGAVARA</t>
  </si>
  <si>
    <t>M a a k o n d</t>
  </si>
  <si>
    <t>Üldpindala</t>
  </si>
  <si>
    <r>
      <t xml:space="preserve">Metsa-suse
</t>
    </r>
    <r>
      <rPr>
        <b/>
        <i/>
        <sz val="12"/>
        <rFont val="Garamond"/>
        <family val="1"/>
      </rPr>
      <t>%</t>
    </r>
  </si>
  <si>
    <t>Metsamaa tagavara</t>
  </si>
  <si>
    <t>Hoiumets</t>
  </si>
  <si>
    <t>Kaitsemets</t>
  </si>
  <si>
    <t>suhteline
viga ±%</t>
  </si>
  <si>
    <t>Harju maakond</t>
  </si>
  <si>
    <t>Hiiu maakond</t>
  </si>
  <si>
    <t>Ida-Viru maakond</t>
  </si>
  <si>
    <t>Järva maakond</t>
  </si>
  <si>
    <t>Jõgeva maakond</t>
  </si>
  <si>
    <t>Lääne maakond</t>
  </si>
  <si>
    <t>Lääne-Viru maakond</t>
  </si>
  <si>
    <t>Pärnu maakond</t>
  </si>
  <si>
    <t>Põlva maakond</t>
  </si>
  <si>
    <t>Rapla maakond</t>
  </si>
  <si>
    <t>Saare maakond</t>
  </si>
  <si>
    <t>Tartu maakond</t>
  </si>
  <si>
    <t>Valga maakond</t>
  </si>
  <si>
    <t>Viljandi maakond</t>
  </si>
  <si>
    <t>Võru maakond</t>
  </si>
  <si>
    <t>Keskmine täius ja rinnaspindala, RMK, teised</t>
  </si>
  <si>
    <t>Keskmine boniteet, RMK, teised (eraldi majandatavad)</t>
  </si>
  <si>
    <t>Boniteet</t>
  </si>
  <si>
    <t>KESKMINE TÄIUS JA RINNASPINDALA  ENAMUSPUULIIGITI</t>
  </si>
  <si>
    <t>täius</t>
  </si>
  <si>
    <t>rinnas-pindala</t>
  </si>
  <si>
    <t>KOKKU</t>
  </si>
  <si>
    <t>Majandatavad metsad *</t>
  </si>
  <si>
    <t>MAJANDATAVA* METSAMAA  PINDALA  JA  TAGAVARA  ENAMUSPUULIIGITI</t>
  </si>
  <si>
    <t>Metsade osakaal FRA järgi kogu Eestis</t>
  </si>
  <si>
    <t>Metsade osakaal FRA järgi Peipsi järveta</t>
  </si>
  <si>
    <t>Metsade osakaal FRA järgi Peipsi ja Võrtsjärveta</t>
  </si>
  <si>
    <t xml:space="preserve">11. </t>
  </si>
  <si>
    <t xml:space="preserve">12. </t>
  </si>
  <si>
    <t>MAJANDATAVATE PUISTUTE  PINDALA,  TAGAVARA  JA  JUURDEKASV  ENAMUSPUULIIGITI</t>
  </si>
  <si>
    <t>Juurdekasv aastas</t>
  </si>
  <si>
    <r>
      <t>Muud veekogud</t>
    </r>
    <r>
      <rPr>
        <b/>
        <vertAlign val="superscript"/>
        <sz val="11"/>
        <rFont val="Garamond"/>
        <family val="1"/>
        <charset val="186"/>
      </rPr>
      <t>1</t>
    </r>
  </si>
  <si>
    <r>
      <t xml:space="preserve"> </t>
    </r>
    <r>
      <rPr>
        <i/>
        <vertAlign val="superscript"/>
        <sz val="11"/>
        <rFont val="Garamond"/>
        <family val="1"/>
        <charset val="186"/>
      </rPr>
      <t>1</t>
    </r>
    <r>
      <rPr>
        <i/>
        <sz val="11"/>
        <rFont val="Garamond"/>
        <family val="1"/>
        <charset val="186"/>
      </rPr>
      <t xml:space="preserve"> Maakondade vahel jagamata Narva jõgi, Peipsi järv, Lämmi järv, Pihkva järv, Võrtsjärve ja Kulje laht
     </t>
    </r>
  </si>
  <si>
    <t>Eesti  pindala</t>
  </si>
  <si>
    <t>Kõik  kokku</t>
  </si>
  <si>
    <t>18.</t>
  </si>
  <si>
    <t>Metsamaa tüpoloogiline jagunemine RMK, teised (majandatavad eraldi)</t>
  </si>
  <si>
    <t>METSAMAA  TÜPOLOOGILINE  JAGUNEMINE  (KASVUKOHATÜÜBID)</t>
  </si>
  <si>
    <t>LL</t>
  </si>
  <si>
    <t>KL</t>
  </si>
  <si>
    <t>LU</t>
  </si>
  <si>
    <t>SM</t>
  </si>
  <si>
    <t>KN</t>
  </si>
  <si>
    <t>JP</t>
  </si>
  <si>
    <t>PH</t>
  </si>
  <si>
    <t>JM</t>
  </si>
  <si>
    <t>MS</t>
  </si>
  <si>
    <t>KM</t>
  </si>
  <si>
    <t>SL</t>
  </si>
  <si>
    <t>JK</t>
  </si>
  <si>
    <t>ND</t>
  </si>
  <si>
    <t>SJ</t>
  </si>
  <si>
    <t>AN</t>
  </si>
  <si>
    <t>TA</t>
  </si>
  <si>
    <t>TR</t>
  </si>
  <si>
    <t>OS</t>
  </si>
  <si>
    <t>KR</t>
  </si>
  <si>
    <t>SN</t>
  </si>
  <si>
    <t>LD</t>
  </si>
  <si>
    <t>MD</t>
  </si>
  <si>
    <t>SS</t>
  </si>
  <si>
    <t>RB</t>
  </si>
  <si>
    <t xml:space="preserve"> Puistangud</t>
  </si>
  <si>
    <t>PU</t>
  </si>
  <si>
    <t>MAJANDATAVATE METSADE  TÜPOLOOGILINE  JAGUNEMINE  (KASVUKOHATÜÜBID)</t>
  </si>
  <si>
    <t>Metsatüüp</t>
  </si>
  <si>
    <t>KKT</t>
  </si>
  <si>
    <t>Metsakasvukohatüüp</t>
  </si>
  <si>
    <t>Loometsad</t>
  </si>
  <si>
    <t>Kastikuloo</t>
  </si>
  <si>
    <t>Leesikaloo</t>
  </si>
  <si>
    <t>Lubikaloo</t>
  </si>
  <si>
    <t>Kokku</t>
  </si>
  <si>
    <t>Kanarbiku</t>
  </si>
  <si>
    <t>Sambliku</t>
  </si>
  <si>
    <t>Jänesekapsa-mustika</t>
  </si>
  <si>
    <t>Jänesekapsa-pohla</t>
  </si>
  <si>
    <t>Karusambla-mustika</t>
  </si>
  <si>
    <t>Mustika</t>
  </si>
  <si>
    <t>Pohla</t>
  </si>
  <si>
    <t>Palumetsad</t>
  </si>
  <si>
    <t>Laanemetsad</t>
  </si>
  <si>
    <t>Jänesekapsa</t>
  </si>
  <si>
    <t>Sinilille</t>
  </si>
  <si>
    <t>Salumetsad</t>
  </si>
  <si>
    <t>Naadi</t>
  </si>
  <si>
    <t>Sõnajala</t>
  </si>
  <si>
    <t>Angervaksa</t>
  </si>
  <si>
    <t>Osja</t>
  </si>
  <si>
    <t>Tarna-angervaksa</t>
  </si>
  <si>
    <t>Tarna</t>
  </si>
  <si>
    <t>Karusambla</t>
  </si>
  <si>
    <t>Sinika</t>
  </si>
  <si>
    <t>Rabastuvad metsad</t>
  </si>
  <si>
    <t>JO</t>
  </si>
  <si>
    <t>Jänesekapsa-kõdusoo</t>
  </si>
  <si>
    <t>MO</t>
  </si>
  <si>
    <t>Mustika-kõdusoo</t>
  </si>
  <si>
    <t>Lodu</t>
  </si>
  <si>
    <t>Madalsoo</t>
  </si>
  <si>
    <t>Raba</t>
  </si>
  <si>
    <t>Siirdesoo</t>
  </si>
  <si>
    <t>Soometsad</t>
  </si>
  <si>
    <t>Puistangud</t>
  </si>
  <si>
    <t>Soovikumetsad</t>
  </si>
  <si>
    <t>Nõmmemetsad</t>
  </si>
  <si>
    <t>Kõdusoometsad</t>
  </si>
  <si>
    <r>
      <t>PUISTUTE  JAGUNEMINE  VANUSEKLASSIDESSE  ENAMUSPUULIIGI  JÄRGI</t>
    </r>
    <r>
      <rPr>
        <sz val="12"/>
        <rFont val="Garamond"/>
        <family val="1"/>
      </rPr>
      <t xml:space="preserve">  (10 a. vanuseklassid)</t>
    </r>
  </si>
  <si>
    <t>E n a m u s p u u l i i k</t>
  </si>
  <si>
    <t>tuh.
ha</t>
  </si>
  <si>
    <t>...10</t>
  </si>
  <si>
    <t>11...20</t>
  </si>
  <si>
    <t>21...30</t>
  </si>
  <si>
    <t>31...40</t>
  </si>
  <si>
    <t>41...50</t>
  </si>
  <si>
    <t>51...60</t>
  </si>
  <si>
    <t>61...70</t>
  </si>
  <si>
    <t>71...80</t>
  </si>
  <si>
    <t>81...90</t>
  </si>
  <si>
    <t>91...100</t>
  </si>
  <si>
    <t>101...110</t>
  </si>
  <si>
    <t>111...120</t>
  </si>
  <si>
    <t>121...130</t>
  </si>
  <si>
    <t>131...140</t>
  </si>
  <si>
    <t>141...</t>
  </si>
  <si>
    <t xml:space="preserve">suhteline
viga ±% </t>
  </si>
  <si>
    <t>Vanuse-
klass
(aastates)</t>
  </si>
  <si>
    <t>13.</t>
  </si>
  <si>
    <r>
      <t>MAJANDATAVATE PUISTUTE  JAGUNEMINE  VANUSEKLASSIDESSE  ENAMUSPUULIIGI  JÄRGI</t>
    </r>
    <r>
      <rPr>
        <sz val="12"/>
        <rFont val="Garamond"/>
        <family val="1"/>
      </rPr>
      <t xml:space="preserve">  (10 a. vanuseklassid)</t>
    </r>
  </si>
  <si>
    <t xml:space="preserve">Juurdekasv </t>
  </si>
  <si>
    <t>tm/ha
aastas</t>
  </si>
  <si>
    <t>Kõik kokku</t>
  </si>
  <si>
    <t>METSAMAA   TAGAVARA  JUURDEKASV  ENAMUSPUULIIGITI</t>
  </si>
  <si>
    <t xml:space="preserve"> MAJANDATAVATE PUISTUTE  KESKMINE  VANUS</t>
  </si>
  <si>
    <t>PUISTUTE   KESKMINE BONITEET  ENAMUSPUULIIGITI</t>
  </si>
  <si>
    <t xml:space="preserve">MAJANDATAVATE PUISTUTE  KESKMINE BONITEET  ENAMUSPUULIIGITI </t>
  </si>
  <si>
    <t>Metsamaa juurdekasv enamuspuuliigiti, RMK, teised</t>
  </si>
  <si>
    <t>R a i e   l i i k</t>
  </si>
  <si>
    <t>V ä l j a r a i e</t>
  </si>
  <si>
    <t xml:space="preserve">suhteline
viga  ±% </t>
  </si>
  <si>
    <t>Muud raied</t>
  </si>
  <si>
    <t>Grupp</t>
  </si>
  <si>
    <t>nimetus</t>
  </si>
  <si>
    <t>Valgustusraie</t>
  </si>
  <si>
    <t>Harvendusraie</t>
  </si>
  <si>
    <t>Sanitaarraie</t>
  </si>
  <si>
    <t>sh. surnud puitu</t>
  </si>
  <si>
    <t>Raied  kokku</t>
  </si>
  <si>
    <t>Lageraie</t>
  </si>
  <si>
    <t>Aegjärkne raie</t>
  </si>
  <si>
    <t>Valikraie</t>
  </si>
  <si>
    <t>Hooldusraie</t>
  </si>
  <si>
    <t>Uuendusraie</t>
  </si>
  <si>
    <t>Puuliik</t>
  </si>
  <si>
    <t>19.</t>
  </si>
  <si>
    <t>20.</t>
  </si>
  <si>
    <t xml:space="preserve">14. </t>
  </si>
  <si>
    <t xml:space="preserve">15. </t>
  </si>
  <si>
    <t xml:space="preserve">16. </t>
  </si>
  <si>
    <t xml:space="preserve">17. </t>
  </si>
  <si>
    <t xml:space="preserve">tm/ha
</t>
  </si>
  <si>
    <r>
      <t xml:space="preserve">PUISTUTE  HEKTARITAGAVARA ENAMUSPUULIIGITI JA VANUSEKLASSIDESSE   JÄRGI
</t>
    </r>
    <r>
      <rPr>
        <sz val="12"/>
        <rFont val="Garamond"/>
        <family val="1"/>
      </rPr>
      <t xml:space="preserve"> (10 a. vanuseklassid)</t>
    </r>
  </si>
  <si>
    <t>hall lepp</t>
  </si>
  <si>
    <t xml:space="preserve">suht.
viga
±% </t>
  </si>
  <si>
    <t>Boniteedi-klass</t>
  </si>
  <si>
    <t>1A</t>
  </si>
  <si>
    <t>5A-5B</t>
  </si>
  <si>
    <t xml:space="preserve">PUISTUTE JAGUNEMINE BONITEEDIKLASSIDESSE JA ENAMUSPUULIIGITI </t>
  </si>
  <si>
    <t>T e i s e d  v a l d a j a d</t>
  </si>
  <si>
    <t>METSAMAA  PINDALA  JAGUNEMINE  ARENGUKLASSIDESSE  ENAMUSPUULIIGI  JÄRGI</t>
  </si>
  <si>
    <t>Arengu-
klass</t>
  </si>
  <si>
    <t>Lage ala</t>
  </si>
  <si>
    <t>Selguseta ala</t>
  </si>
  <si>
    <t>Noorendik</t>
  </si>
  <si>
    <t>Latimets</t>
  </si>
  <si>
    <t>Keskealine</t>
  </si>
  <si>
    <t>Valmiv mets</t>
  </si>
  <si>
    <t>Küps mets</t>
  </si>
  <si>
    <t>T e i s e d   v a l d a j a d</t>
  </si>
  <si>
    <t>MAJANDATAVA METSAMAA  PINDALA  JAGUNEMINE  ARENGUKLASSIDESSE  ENAMUSPUULIIGI  JÄRGI</t>
  </si>
  <si>
    <t>Metsamaa pindala jagunemine arenguklassidesse ja enamuspuuliigiti, RMK, teised (majandatavad eraldi)</t>
  </si>
  <si>
    <t>Metsamaa hektaritagavara arenguklassides ja enamuspuuliigiti, RMK, teised (majandatavad eraldi)</t>
  </si>
  <si>
    <t>METSAMAA HEKTARITAGAVARA  ARENGUKLASSIDES JA  ENAMUSPUULIIGI  JÄRGI</t>
  </si>
  <si>
    <t>MAJANDATAVA METSAMAA   HEKTARITAGAVARA  ARENGUKLASSIDES JA  ENAMUSPUULIIGI  JÄRGI</t>
  </si>
  <si>
    <t xml:space="preserve">
tm/ha</t>
  </si>
  <si>
    <t>Tagavara puuliigiti, RMK, teised (eraldi majandatavad)</t>
  </si>
  <si>
    <t>Surnud metsa tagavara metsamaal puuliikide lõikes, RMK, teised</t>
  </si>
  <si>
    <t>PUULIIKIDE  TAGAVARA  METSAMAAL</t>
  </si>
  <si>
    <t>P u u l i i k</t>
  </si>
  <si>
    <t>Tamm</t>
  </si>
  <si>
    <t>Saar</t>
  </si>
  <si>
    <t>Vaher</t>
  </si>
  <si>
    <t>Pärn</t>
  </si>
  <si>
    <t>Remmelgas</t>
  </si>
  <si>
    <t>Toomingas</t>
  </si>
  <si>
    <t>Teised lehtpuud</t>
  </si>
  <si>
    <r>
      <t>K o k k u</t>
    </r>
    <r>
      <rPr>
        <sz val="12"/>
        <rFont val="Garamond"/>
        <family val="1"/>
      </rPr>
      <t xml:space="preserve">  (kasvavad puud)</t>
    </r>
  </si>
  <si>
    <r>
      <t xml:space="preserve">Keskmiselt  </t>
    </r>
    <r>
      <rPr>
        <b/>
        <sz val="12"/>
        <rFont val="Garamond"/>
        <family val="1"/>
      </rPr>
      <t>tm/ha</t>
    </r>
  </si>
  <si>
    <r>
      <t>Kuivanud</t>
    </r>
    <r>
      <rPr>
        <sz val="12"/>
        <rFont val="Garamond"/>
        <family val="1"/>
      </rPr>
      <t xml:space="preserve"> (jalalseisev)</t>
    </r>
  </si>
  <si>
    <t>Murdunud ja lamapuud</t>
  </si>
  <si>
    <r>
      <t>K o k k u</t>
    </r>
    <r>
      <rPr>
        <sz val="12"/>
        <rFont val="Garamond"/>
        <family val="1"/>
      </rPr>
      <t xml:space="preserve">  (surnud puit)</t>
    </r>
  </si>
  <si>
    <t>Metsamaal  kokku</t>
  </si>
  <si>
    <t>PP</t>
  </si>
  <si>
    <t>OP</t>
  </si>
  <si>
    <t>LM</t>
  </si>
  <si>
    <t>PN</t>
  </si>
  <si>
    <t>KU</t>
  </si>
  <si>
    <t>PI</t>
  </si>
  <si>
    <t>TL</t>
  </si>
  <si>
    <t>TM</t>
  </si>
  <si>
    <t>RE</t>
  </si>
  <si>
    <t>VA</t>
  </si>
  <si>
    <t>SA</t>
  </si>
  <si>
    <t>HB</t>
  </si>
  <si>
    <t>LH</t>
  </si>
  <si>
    <t>LV</t>
  </si>
  <si>
    <t>KP</t>
  </si>
  <si>
    <t>KS</t>
  </si>
  <si>
    <t>MA</t>
  </si>
  <si>
    <t>JA</t>
  </si>
  <si>
    <t>Künnapuu</t>
  </si>
  <si>
    <t>Jalakas</t>
  </si>
  <si>
    <t>Lehis</t>
  </si>
  <si>
    <t>Pihlakas</t>
  </si>
  <si>
    <t>Pappel</t>
  </si>
  <si>
    <t>Õunapuu</t>
  </si>
  <si>
    <t>SURNUD METSA TAGAVARA METSAMAAL PUULIIKIDE LÕIKES</t>
  </si>
  <si>
    <t>Kuivanud puud</t>
  </si>
  <si>
    <t>Metsamaal kokku</t>
  </si>
  <si>
    <t>Puistute pindala, tagavara, ja juurdekasv enamuspuuliigiti RMK , teised (majandatavad eraldi)</t>
  </si>
  <si>
    <t>Puistute jagunemine vanusklassidesse, puuliigiti  RMK , teised (majandatavad eraldi)</t>
  </si>
  <si>
    <t>Puistute jagunemine boniteediklassidesse ja enamuspuuliigiti  RMK , teised (majandatavad eraldi)</t>
  </si>
  <si>
    <t>Puistute hektaritagavara enamuspuuliigiti ja vanuseklasside järgi (10 a. vanuseklassid)</t>
  </si>
  <si>
    <t>2.</t>
  </si>
  <si>
    <t>22.</t>
  </si>
  <si>
    <t xml:space="preserve"> tm/ha</t>
  </si>
  <si>
    <t>Rangelt kaitstavad metsad</t>
  </si>
  <si>
    <t>Maj. piiranguga metsad</t>
  </si>
  <si>
    <t>Maj. piiranguta metsad</t>
  </si>
  <si>
    <t>* v.a. rangelt kaitstavad metsad</t>
  </si>
  <si>
    <t>Kaitserežiim</t>
  </si>
  <si>
    <t>Tabel 4</t>
  </si>
  <si>
    <t>Tabel 5</t>
  </si>
  <si>
    <t>Tabel 6</t>
  </si>
  <si>
    <t>Puistud</t>
  </si>
  <si>
    <t>Metsata</t>
  </si>
  <si>
    <t>XX</t>
  </si>
  <si>
    <t>Tabel 12</t>
  </si>
  <si>
    <r>
      <t xml:space="preserve">MAJANDATAVATE PUISTUTE  HEKTARITAGAVARA ENAMUSPUULIIGITI JA VANUSEKLASSIDESSE   JÄRGI
</t>
    </r>
    <r>
      <rPr>
        <sz val="12"/>
        <rFont val="Garamond"/>
        <family val="1"/>
      </rPr>
      <t xml:space="preserve"> (10 a. vanuseklassid)</t>
    </r>
  </si>
  <si>
    <t>* Majandatav metsamaa on metsamaa ilma rangekaitse all oleva metsamaata</t>
  </si>
  <si>
    <t>tuh  tm  aastas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</si>
</sst>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0.0000"/>
  </numFmts>
  <fonts count="54">
    <font>
      <sz val="10"/>
      <name val="Arial"/>
      <family val="2"/>
      <charset val="186"/>
    </font>
    <font>
      <b/>
      <sz val="22"/>
      <color rgb="FF000000"/>
      <name val="Verdana"/>
      <family val="2"/>
    </font>
    <font>
      <sz val="12"/>
      <color rgb="FF000000"/>
      <name val="Verdana"/>
      <family val="2"/>
    </font>
    <font>
      <sz val="12"/>
      <color rgb="FF000000"/>
      <name val="Arial"/>
      <family val="2"/>
    </font>
    <font>
      <i/>
      <sz val="11"/>
      <color rgb="FF000000"/>
      <name val="Garamond"/>
      <family val="1"/>
    </font>
    <font>
      <b/>
      <sz val="11"/>
      <color rgb="FF000000"/>
      <name val="Garamond"/>
      <family val="1"/>
    </font>
    <font>
      <b/>
      <i/>
      <sz val="11"/>
      <color rgb="FF000000"/>
      <name val="Garamond"/>
      <family val="1"/>
    </font>
    <font>
      <i/>
      <sz val="10"/>
      <color rgb="FF000000"/>
      <name val="Garamond"/>
      <family val="1"/>
    </font>
    <font>
      <sz val="11"/>
      <color rgb="FF000000"/>
      <name val="Garamond"/>
      <family val="1"/>
    </font>
    <font>
      <sz val="10"/>
      <color rgb="FF000000"/>
      <name val="Garamond"/>
      <family val="1"/>
    </font>
    <font>
      <sz val="10"/>
      <color theme="0"/>
      <name val="Arial"/>
      <family val="2"/>
    </font>
    <font>
      <b/>
      <sz val="12"/>
      <color rgb="FF000000"/>
      <name val="Garamond"/>
      <family val="1"/>
    </font>
    <font>
      <sz val="13"/>
      <color rgb="FF000000"/>
      <name val="Garamond"/>
      <family val="1"/>
    </font>
    <font>
      <sz val="12"/>
      <color indexed="58"/>
      <name val="Garamond"/>
      <family val="1"/>
    </font>
    <font>
      <sz val="12"/>
      <color indexed="18"/>
      <name val="Garamond"/>
      <family val="1"/>
    </font>
    <font>
      <i/>
      <sz val="9"/>
      <color rgb="FF000000"/>
      <name val="Garamond"/>
      <family val="1"/>
    </font>
    <font>
      <i/>
      <sz val="13"/>
      <color rgb="FF000000"/>
      <name val="Lucida Handwriting"/>
      <family val="4"/>
    </font>
    <font>
      <sz val="10"/>
      <color rgb="FF000000"/>
      <name val="Arial"/>
      <family val="2"/>
    </font>
    <font>
      <sz val="10"/>
      <color indexed="9"/>
      <name val="Garamond"/>
      <family val="1"/>
    </font>
    <font>
      <b/>
      <sz val="6"/>
      <color indexed="17"/>
      <name val="814yzx"/>
    </font>
    <font>
      <b/>
      <sz val="12"/>
      <color indexed="58"/>
      <name val="Garamond"/>
      <family val="1"/>
    </font>
    <font>
      <b/>
      <sz val="10"/>
      <color rgb="FF000000"/>
      <name val="Garamond"/>
      <family val="1"/>
    </font>
    <font>
      <sz val="12"/>
      <color rgb="FF000000"/>
      <name val="Garamond"/>
      <family val="1"/>
    </font>
    <font>
      <b/>
      <sz val="18"/>
      <color indexed="17"/>
      <name val="Benegraphic"/>
    </font>
    <font>
      <b/>
      <sz val="12"/>
      <color indexed="18"/>
      <name val="Garamond"/>
      <family val="1"/>
    </font>
    <font>
      <b/>
      <sz val="11"/>
      <color indexed="58"/>
      <name val="Garamond"/>
      <family val="1"/>
    </font>
    <font>
      <b/>
      <sz val="11"/>
      <color indexed="18"/>
      <name val="Garamond"/>
      <family val="1"/>
    </font>
    <font>
      <b/>
      <i/>
      <sz val="9"/>
      <color rgb="FF000000"/>
      <name val="Garamond"/>
      <family val="1"/>
    </font>
    <font>
      <b/>
      <i/>
      <sz val="10"/>
      <color rgb="FF000000"/>
      <name val="Garamond"/>
      <family val="1"/>
    </font>
    <font>
      <i/>
      <sz val="8"/>
      <color rgb="FF000000"/>
      <name val="Garamond"/>
      <family val="1"/>
    </font>
    <font>
      <sz val="14"/>
      <color rgb="FF000000"/>
      <name val="Verdana"/>
      <family val="2"/>
    </font>
    <font>
      <b/>
      <sz val="2"/>
      <color indexed="17"/>
      <name val="ADAMCREEKPARKfont"/>
    </font>
    <font>
      <b/>
      <sz val="13"/>
      <color rgb="FF000000"/>
      <name val="Garamond"/>
      <family val="1"/>
    </font>
    <font>
      <b/>
      <i/>
      <sz val="12"/>
      <color rgb="FF000000"/>
      <name val="Garamond"/>
      <family val="1"/>
    </font>
    <font>
      <sz val="9"/>
      <color rgb="FF000000"/>
      <name val="Garamond"/>
      <family val="1"/>
    </font>
    <font>
      <b/>
      <sz val="14"/>
      <color rgb="FF000000"/>
      <name val="Garamond"/>
      <family val="1"/>
    </font>
    <font>
      <sz val="10"/>
      <color rgb="FF000000"/>
      <name val="Arial"/>
      <family val="2"/>
      <charset val="186"/>
    </font>
    <font>
      <vertAlign val="superscript"/>
      <sz val="12"/>
      <name val="Garamond"/>
      <family val="1"/>
      <charset val="186"/>
    </font>
    <font>
      <b/>
      <i/>
      <sz val="10"/>
      <name val="Garamond"/>
      <family val="1"/>
      <charset val="186"/>
    </font>
    <font>
      <b/>
      <sz val="11"/>
      <name val="Garamond"/>
      <family val="1"/>
      <charset val="186"/>
    </font>
    <font>
      <i/>
      <vertAlign val="superscript"/>
      <sz val="11"/>
      <name val="Garamond"/>
      <family val="1"/>
      <charset val="186"/>
    </font>
    <font>
      <i/>
      <sz val="11"/>
      <name val="Garamond"/>
      <family val="1"/>
      <charset val="186"/>
    </font>
    <font>
      <vertAlign val="superscript"/>
      <sz val="12"/>
      <color indexed="18"/>
      <name val="Garamond"/>
      <family val="1"/>
      <charset val="186"/>
    </font>
    <font>
      <b/>
      <sz val="11"/>
      <name val="Garamond"/>
      <family val="1"/>
    </font>
    <font>
      <i/>
      <vertAlign val="superscript"/>
      <sz val="11"/>
      <name val="Garamond"/>
      <family val="1"/>
    </font>
    <font>
      <i/>
      <sz val="11"/>
      <name val="Garamond"/>
      <family val="1"/>
    </font>
    <font>
      <b/>
      <i/>
      <sz val="12"/>
      <name val="Garamond"/>
      <family val="1"/>
    </font>
    <font>
      <b/>
      <vertAlign val="superscript"/>
      <sz val="11"/>
      <name val="Garamond"/>
      <family val="1"/>
      <charset val="186"/>
    </font>
    <font>
      <sz val="12"/>
      <name val="Garamond"/>
      <family val="1"/>
    </font>
    <font>
      <b/>
      <sz val="12"/>
      <name val="Garamond"/>
      <family val="1"/>
    </font>
    <font>
      <sz val="10"/>
      <color theme="0"/>
      <name val="Arial"/>
      <family val="2"/>
      <charset val="186"/>
    </font>
    <font>
      <sz val="12"/>
      <color rgb="FF000000"/>
      <name val="Garamond"/>
      <family val="1"/>
      <charset val="186"/>
    </font>
    <font>
      <b/>
      <sz val="10"/>
      <name val="Arial"/>
      <family val="2"/>
      <charset val="186"/>
    </font>
    <font>
      <b/>
      <sz val="12"/>
      <color rgb="FF000000"/>
      <name val="Garamond"/>
      <family val="1"/>
      <charset val="186"/>
    </font>
  </fonts>
  <fills count="3">
    <fill>
      <patternFill patternType="none"/>
    </fill>
    <fill>
      <patternFill patternType="gray125"/>
    </fill>
    <fill>
      <patternFill patternType="solid">
        <fgColor indexed="65"/>
        <bgColor indexed="8"/>
      </patternFill>
    </fill>
  </fills>
  <borders count="192">
    <border>
      <left/>
      <right/>
      <top/>
      <bottom/>
      <diagonal/>
    </border>
    <border>
      <left style="thin">
        <color indexed="64"/>
      </left>
      <right/>
      <top style="thin">
        <color indexed="64"/>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top style="double">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style="double">
        <color indexed="64"/>
      </bottom>
      <diagonal/>
    </border>
    <border>
      <left/>
      <right style="thin">
        <color indexed="64"/>
      </right>
      <top/>
      <bottom style="double">
        <color indexed="64"/>
      </bottom>
      <diagonal/>
    </border>
    <border>
      <left/>
      <right/>
      <top style="medium">
        <color indexed="64"/>
      </top>
      <bottom style="thin">
        <color indexed="64"/>
      </bottom>
      <diagonal/>
    </border>
    <border>
      <left style="thin">
        <color indexed="64"/>
      </left>
      <right style="hair">
        <color indexed="64"/>
      </right>
      <top style="medium">
        <color indexed="64"/>
      </top>
      <bottom/>
      <diagonal/>
    </border>
    <border>
      <left/>
      <right style="hair">
        <color indexed="64"/>
      </right>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diagonalUp="1" diagonalDown="1">
      <left style="hair">
        <color indexed="64"/>
      </left>
      <right style="thin">
        <color indexed="64"/>
      </right>
      <top style="double">
        <color indexed="64"/>
      </top>
      <bottom style="double">
        <color indexed="64"/>
      </bottom>
      <diagonal style="hair">
        <color indexed="64"/>
      </diagonal>
    </border>
    <border>
      <left style="hair">
        <color indexed="64"/>
      </left>
      <right style="thin">
        <color indexed="64"/>
      </right>
      <top style="double">
        <color indexed="64"/>
      </top>
      <bottom style="double">
        <color indexed="64"/>
      </bottom>
      <diagonal/>
    </border>
    <border diagonalUp="1" diagonalDown="1">
      <left style="hair">
        <color indexed="64"/>
      </left>
      <right style="thin">
        <color indexed="64"/>
      </right>
      <top style="hair">
        <color indexed="64"/>
      </top>
      <bottom style="hair">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
      <left/>
      <right/>
      <top/>
      <bottom style="medium">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diagonalUp="1" diagonalDown="1">
      <left style="hair">
        <color indexed="64"/>
      </left>
      <right style="hair">
        <color indexed="64"/>
      </right>
      <top style="double">
        <color indexed="64"/>
      </top>
      <bottom style="double">
        <color indexed="64"/>
      </bottom>
      <diagonal style="hair">
        <color indexed="64"/>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diagonalDown="1">
      <left style="hair">
        <color indexed="64"/>
      </left>
      <right style="hair">
        <color indexed="64"/>
      </right>
      <top/>
      <bottom style="double">
        <color indexed="64"/>
      </bottom>
      <diagonal style="hair">
        <color indexed="64"/>
      </diagonal>
    </border>
    <border>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thin">
        <color indexed="64"/>
      </left>
      <right/>
      <top/>
      <bottom/>
      <diagonal/>
    </border>
    <border>
      <left style="hair">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right style="medium">
        <color indexed="64"/>
      </right>
      <top style="double">
        <color indexed="64"/>
      </top>
      <bottom style="double">
        <color indexed="64"/>
      </bottom>
      <diagonal/>
    </border>
    <border>
      <left/>
      <right style="thin">
        <color indexed="64"/>
      </right>
      <top style="medium">
        <color indexed="64"/>
      </top>
      <bottom/>
      <diagonal/>
    </border>
    <border>
      <left/>
      <right/>
      <top style="hair">
        <color indexed="64"/>
      </top>
      <bottom style="hair">
        <color indexed="64"/>
      </bottom>
      <diagonal/>
    </border>
    <border>
      <left/>
      <right/>
      <top/>
      <bottom style="double">
        <color indexed="64"/>
      </bottom>
      <diagonal/>
    </border>
    <border>
      <left/>
      <right/>
      <top style="double">
        <color indexed="64"/>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style="thin">
        <color indexed="64"/>
      </bottom>
      <diagonal/>
    </border>
    <border diagonalUp="1" diagonalDown="1">
      <left style="thin">
        <color indexed="64"/>
      </left>
      <right/>
      <top style="thin">
        <color indexed="64"/>
      </top>
      <bottom style="thin">
        <color indexed="64"/>
      </bottom>
      <diagonal style="thin">
        <color indexed="55"/>
      </diagonal>
    </border>
    <border diagonalUp="1" diagonalDown="1">
      <left/>
      <right/>
      <top style="thin">
        <color indexed="64"/>
      </top>
      <bottom style="thin">
        <color indexed="64"/>
      </bottom>
      <diagonal style="thin">
        <color indexed="55"/>
      </diagonal>
    </border>
    <border diagonalUp="1" diagonalDown="1">
      <left/>
      <right style="thin">
        <color indexed="64"/>
      </right>
      <top style="thin">
        <color indexed="64"/>
      </top>
      <bottom style="thin">
        <color indexed="64"/>
      </bottom>
      <diagonal style="thin">
        <color indexed="55"/>
      </diagonal>
    </border>
    <border>
      <left/>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style="hair">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double">
        <color indexed="64"/>
      </top>
      <bottom style="double">
        <color indexed="64"/>
      </bottom>
      <diagonal/>
    </border>
    <border>
      <left style="hair">
        <color indexed="64"/>
      </left>
      <right style="hair">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right/>
      <top style="thin">
        <color indexed="64"/>
      </top>
      <bottom style="hair">
        <color indexed="64"/>
      </bottom>
      <diagonal/>
    </border>
  </borders>
  <cellStyleXfs count="1">
    <xf numFmtId="0" fontId="0" fillId="0" borderId="0"/>
  </cellStyleXfs>
  <cellXfs count="751">
    <xf numFmtId="0" fontId="0" fillId="0" borderId="0" xfId="0"/>
    <xf numFmtId="0" fontId="1" fillId="2" borderId="0" xfId="0" applyFont="1" applyFill="1"/>
    <xf numFmtId="0" fontId="2" fillId="2" borderId="0" xfId="0" applyFont="1" applyFill="1" applyAlignment="1">
      <alignment vertical="center" wrapText="1"/>
    </xf>
    <xf numFmtId="0" fontId="2" fillId="0" borderId="0" xfId="0" applyFont="1" applyAlignment="1">
      <alignment horizontal="left" vertical="center"/>
    </xf>
    <xf numFmtId="0" fontId="2" fillId="2" borderId="0" xfId="0" applyFont="1" applyFill="1"/>
    <xf numFmtId="0" fontId="2" fillId="0" borderId="0" xfId="0" applyFont="1" applyAlignment="1">
      <alignment vertical="center"/>
    </xf>
    <xf numFmtId="164" fontId="2" fillId="0" borderId="0" xfId="0" applyNumberFormat="1" applyFont="1" applyAlignment="1">
      <alignment horizontal="left" vertical="center"/>
    </xf>
    <xf numFmtId="164" fontId="2" fillId="0" borderId="0" xfId="0" applyNumberFormat="1" applyFont="1" applyAlignment="1">
      <alignment vertical="center"/>
    </xf>
    <xf numFmtId="164" fontId="2" fillId="2" borderId="0" xfId="0" applyNumberFormat="1" applyFont="1" applyFill="1" applyAlignment="1">
      <alignment vertical="center"/>
    </xf>
    <xf numFmtId="0" fontId="3" fillId="2" borderId="0" xfId="0" applyFont="1" applyFill="1"/>
    <xf numFmtId="0" fontId="3" fillId="2" borderId="0" xfId="0" applyFont="1" applyFill="1" applyAlignment="1">
      <alignment vertical="center"/>
    </xf>
    <xf numFmtId="0" fontId="2" fillId="2" borderId="0" xfId="0" applyFont="1" applyFill="1" applyAlignment="1">
      <alignment vertical="center"/>
    </xf>
    <xf numFmtId="0" fontId="4" fillId="0" borderId="0" xfId="0" applyFont="1"/>
    <xf numFmtId="0" fontId="5"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4" xfId="0" applyFont="1" applyBorder="1" applyAlignment="1">
      <alignment horizontal="left" indent="1"/>
    </xf>
    <xf numFmtId="165" fontId="5" fillId="0" borderId="5" xfId="0" applyNumberFormat="1" applyFont="1" applyBorder="1" applyAlignment="1">
      <alignment horizontal="right"/>
    </xf>
    <xf numFmtId="166" fontId="7" fillId="0" borderId="6" xfId="0" applyNumberFormat="1" applyFont="1" applyBorder="1" applyAlignment="1">
      <alignment horizontal="center"/>
    </xf>
    <xf numFmtId="166" fontId="7" fillId="0" borderId="7" xfId="0" applyNumberFormat="1" applyFont="1" applyBorder="1" applyAlignment="1">
      <alignment horizontal="center"/>
    </xf>
    <xf numFmtId="165" fontId="5" fillId="0" borderId="8" xfId="0" applyNumberFormat="1" applyFont="1" applyBorder="1" applyAlignment="1">
      <alignment horizontal="right"/>
    </xf>
    <xf numFmtId="166" fontId="7" fillId="0" borderId="9" xfId="0" applyNumberFormat="1" applyFont="1" applyBorder="1" applyAlignment="1">
      <alignment horizontal="center"/>
    </xf>
    <xf numFmtId="165" fontId="5" fillId="0" borderId="8" xfId="0" applyNumberFormat="1" applyFont="1" applyBorder="1"/>
    <xf numFmtId="0" fontId="8" fillId="0" borderId="10" xfId="0" applyFont="1" applyBorder="1" applyAlignment="1">
      <alignment horizontal="left" indent="1"/>
    </xf>
    <xf numFmtId="165" fontId="9" fillId="0" borderId="11" xfId="0" applyNumberFormat="1" applyFont="1" applyBorder="1" applyAlignment="1">
      <alignment horizontal="right"/>
    </xf>
    <xf numFmtId="166" fontId="7" fillId="0" borderId="12" xfId="0" applyNumberFormat="1" applyFont="1" applyBorder="1" applyAlignment="1">
      <alignment horizontal="center"/>
    </xf>
    <xf numFmtId="165" fontId="9" fillId="0" borderId="13" xfId="0" applyNumberFormat="1" applyFont="1" applyBorder="1" applyAlignment="1">
      <alignment horizontal="right"/>
    </xf>
    <xf numFmtId="166" fontId="7" fillId="0" borderId="14" xfId="0" applyNumberFormat="1" applyFont="1" applyBorder="1" applyAlignment="1">
      <alignment horizontal="center"/>
    </xf>
    <xf numFmtId="166" fontId="7" fillId="0" borderId="15" xfId="0" applyNumberFormat="1" applyFont="1" applyBorder="1" applyAlignment="1">
      <alignment horizontal="center"/>
    </xf>
    <xf numFmtId="165" fontId="9" fillId="0" borderId="13" xfId="0" applyNumberFormat="1" applyFont="1" applyBorder="1"/>
    <xf numFmtId="0" fontId="8" fillId="0" borderId="10" xfId="0" applyFont="1" applyBorder="1" applyAlignment="1">
      <alignment horizontal="left"/>
    </xf>
    <xf numFmtId="0" fontId="5" fillId="0" borderId="10" xfId="0" applyFont="1" applyBorder="1" applyAlignment="1">
      <alignment horizontal="left" indent="1"/>
    </xf>
    <xf numFmtId="165" fontId="5" fillId="0" borderId="11" xfId="0" applyNumberFormat="1" applyFont="1" applyBorder="1" applyAlignment="1">
      <alignment horizontal="right"/>
    </xf>
    <xf numFmtId="165" fontId="5" fillId="0" borderId="13" xfId="0" applyNumberFormat="1" applyFont="1" applyBorder="1" applyAlignment="1">
      <alignment horizontal="right"/>
    </xf>
    <xf numFmtId="165" fontId="5" fillId="0" borderId="13" xfId="0" applyNumberFormat="1" applyFont="1" applyBorder="1"/>
    <xf numFmtId="0" fontId="5" fillId="0" borderId="10" xfId="0" applyFont="1" applyBorder="1" applyAlignment="1">
      <alignment horizontal="left" indent="7"/>
    </xf>
    <xf numFmtId="165" fontId="8" fillId="0" borderId="0" xfId="0" applyNumberFormat="1" applyFont="1"/>
    <xf numFmtId="0" fontId="5" fillId="0" borderId="16" xfId="0" applyFont="1" applyBorder="1" applyAlignment="1">
      <alignment horizontal="left" indent="1"/>
    </xf>
    <xf numFmtId="165" fontId="5" fillId="0" borderId="17" xfId="0" applyNumberFormat="1" applyFont="1" applyBorder="1" applyAlignment="1">
      <alignment horizontal="right"/>
    </xf>
    <xf numFmtId="166" fontId="7" fillId="0" borderId="18" xfId="0" applyNumberFormat="1" applyFont="1" applyBorder="1" applyAlignment="1">
      <alignment horizontal="center"/>
    </xf>
    <xf numFmtId="165" fontId="5" fillId="0" borderId="19" xfId="0" applyNumberFormat="1" applyFont="1" applyBorder="1" applyAlignment="1">
      <alignment horizontal="right"/>
    </xf>
    <xf numFmtId="166" fontId="7" fillId="0" borderId="20" xfId="0" applyNumberFormat="1" applyFont="1" applyBorder="1" applyAlignment="1">
      <alignment horizontal="center"/>
    </xf>
    <xf numFmtId="166" fontId="7" fillId="0" borderId="21" xfId="0" applyNumberFormat="1" applyFont="1" applyBorder="1" applyAlignment="1">
      <alignment horizontal="center"/>
    </xf>
    <xf numFmtId="165" fontId="5" fillId="0" borderId="19" xfId="0" applyNumberFormat="1" applyFont="1" applyBorder="1"/>
    <xf numFmtId="0" fontId="5" fillId="0" borderId="22" xfId="0" applyFont="1" applyBorder="1" applyAlignment="1">
      <alignment horizontal="left" indent="1"/>
    </xf>
    <xf numFmtId="165" fontId="5" fillId="0" borderId="23" xfId="0" applyNumberFormat="1" applyFont="1" applyBorder="1" applyAlignment="1">
      <alignment horizontal="right"/>
    </xf>
    <xf numFmtId="166" fontId="7" fillId="0" borderId="24" xfId="0" applyNumberFormat="1" applyFont="1" applyBorder="1" applyAlignment="1">
      <alignment horizontal="center"/>
    </xf>
    <xf numFmtId="165" fontId="5" fillId="0" borderId="25" xfId="0" applyNumberFormat="1" applyFont="1" applyBorder="1" applyAlignment="1">
      <alignment horizontal="right"/>
    </xf>
    <xf numFmtId="166" fontId="7" fillId="0" borderId="8" xfId="0" applyNumberFormat="1" applyFont="1" applyBorder="1" applyAlignment="1">
      <alignment horizontal="center"/>
    </xf>
    <xf numFmtId="166" fontId="7" fillId="0" borderId="13" xfId="0" applyNumberFormat="1" applyFont="1" applyBorder="1" applyAlignment="1">
      <alignment horizontal="center"/>
    </xf>
    <xf numFmtId="166" fontId="7" fillId="0" borderId="26" xfId="0" applyNumberFormat="1" applyFont="1" applyBorder="1" applyAlignment="1">
      <alignment horizontal="center"/>
    </xf>
    <xf numFmtId="166" fontId="7" fillId="0" borderId="19" xfId="0" applyNumberFormat="1" applyFont="1" applyBorder="1" applyAlignment="1">
      <alignment horizontal="center"/>
    </xf>
    <xf numFmtId="166" fontId="7" fillId="0" borderId="25" xfId="0" applyNumberFormat="1" applyFont="1" applyBorder="1" applyAlignment="1">
      <alignment horizontal="center"/>
    </xf>
    <xf numFmtId="166" fontId="7" fillId="0" borderId="27" xfId="0" applyNumberFormat="1" applyFont="1" applyBorder="1" applyAlignment="1">
      <alignment horizontal="center"/>
    </xf>
    <xf numFmtId="166" fontId="7" fillId="0" borderId="28" xfId="0" applyNumberFormat="1" applyFont="1" applyBorder="1" applyAlignment="1">
      <alignment horizontal="center"/>
    </xf>
    <xf numFmtId="166" fontId="7" fillId="0" borderId="29" xfId="0" applyNumberFormat="1" applyFont="1" applyBorder="1" applyAlignment="1">
      <alignment horizontal="center"/>
    </xf>
    <xf numFmtId="165" fontId="10" fillId="0" borderId="0" xfId="0" applyNumberFormat="1" applyFont="1"/>
    <xf numFmtId="0" fontId="8" fillId="0" borderId="0" xfId="0" applyFont="1"/>
    <xf numFmtId="0" fontId="8" fillId="0" borderId="0" xfId="0" applyFont="1" applyAlignment="1">
      <alignment horizontal="center"/>
    </xf>
    <xf numFmtId="165" fontId="5" fillId="0" borderId="25" xfId="0" applyNumberFormat="1" applyFont="1" applyBorder="1"/>
    <xf numFmtId="0" fontId="8" fillId="0" borderId="36" xfId="0" applyFont="1" applyBorder="1" applyAlignment="1">
      <alignment horizontal="left" vertical="center" indent="9"/>
    </xf>
    <xf numFmtId="0" fontId="7" fillId="0" borderId="37" xfId="0" applyFont="1" applyBorder="1" applyAlignment="1">
      <alignment horizontal="center" vertical="center" wrapText="1"/>
    </xf>
    <xf numFmtId="165" fontId="5" fillId="0" borderId="43" xfId="0" applyNumberFormat="1" applyFont="1" applyBorder="1" applyAlignment="1">
      <alignment vertical="center"/>
    </xf>
    <xf numFmtId="166" fontId="15" fillId="0" borderId="44" xfId="0" applyNumberFormat="1" applyFont="1" applyBorder="1" applyAlignment="1">
      <alignment horizontal="center" vertical="center"/>
    </xf>
    <xf numFmtId="166" fontId="7" fillId="0" borderId="45" xfId="0" applyNumberFormat="1" applyFont="1" applyBorder="1" applyAlignment="1">
      <alignment horizontal="center"/>
    </xf>
    <xf numFmtId="166" fontId="7" fillId="0" borderId="46" xfId="0" applyNumberFormat="1" applyFont="1" applyBorder="1" applyAlignment="1">
      <alignment horizontal="center" vertical="center"/>
    </xf>
    <xf numFmtId="0" fontId="9" fillId="0" borderId="0" xfId="0" applyFont="1"/>
    <xf numFmtId="166" fontId="8" fillId="0" borderId="0" xfId="0" applyNumberFormat="1" applyFont="1"/>
    <xf numFmtId="0" fontId="9" fillId="0" borderId="0" xfId="0" applyFont="1" applyAlignment="1">
      <alignment horizontal="center"/>
    </xf>
    <xf numFmtId="166" fontId="7" fillId="0" borderId="47" xfId="0" applyNumberFormat="1" applyFont="1" applyBorder="1" applyAlignment="1">
      <alignment horizontal="center"/>
    </xf>
    <xf numFmtId="166" fontId="7" fillId="0" borderId="48" xfId="0" applyNumberFormat="1" applyFont="1" applyBorder="1" applyAlignment="1">
      <alignment horizontal="center"/>
    </xf>
    <xf numFmtId="0" fontId="16" fillId="0" borderId="0" xfId="0" applyFont="1"/>
    <xf numFmtId="0" fontId="4" fillId="0" borderId="49" xfId="0" applyFont="1" applyBorder="1"/>
    <xf numFmtId="0" fontId="8" fillId="0" borderId="49" xfId="0" applyFont="1" applyBorder="1"/>
    <xf numFmtId="165" fontId="5" fillId="0" borderId="43" xfId="0" applyNumberFormat="1" applyFont="1" applyBorder="1" applyAlignment="1">
      <alignment horizontal="right" vertical="center" indent="1"/>
    </xf>
    <xf numFmtId="0" fontId="5" fillId="0" borderId="51" xfId="0" applyFont="1" applyBorder="1" applyAlignment="1">
      <alignment horizontal="center"/>
    </xf>
    <xf numFmtId="0" fontId="5" fillId="0" borderId="52" xfId="0" applyFont="1" applyBorder="1"/>
    <xf numFmtId="0" fontId="8" fillId="0" borderId="53" xfId="0" applyFont="1" applyBorder="1"/>
    <xf numFmtId="0" fontId="5" fillId="0" borderId="53" xfId="0" applyFont="1" applyBorder="1"/>
    <xf numFmtId="0" fontId="5" fillId="0" borderId="54" xfId="0" applyFont="1" applyBorder="1"/>
    <xf numFmtId="0" fontId="5" fillId="0" borderId="55" xfId="0" applyFont="1" applyBorder="1"/>
    <xf numFmtId="165" fontId="5" fillId="0" borderId="56" xfId="0" applyNumberFormat="1" applyFont="1" applyBorder="1" applyAlignment="1">
      <alignment horizontal="right" indent="1"/>
    </xf>
    <xf numFmtId="165" fontId="5" fillId="0" borderId="11" xfId="0" applyNumberFormat="1" applyFont="1" applyBorder="1" applyAlignment="1">
      <alignment horizontal="right" indent="1"/>
    </xf>
    <xf numFmtId="165" fontId="5" fillId="0" borderId="23" xfId="0" applyNumberFormat="1" applyFont="1" applyBorder="1" applyAlignment="1">
      <alignment horizontal="right" indent="1"/>
    </xf>
    <xf numFmtId="166" fontId="7" fillId="0" borderId="28" xfId="0" applyNumberFormat="1" applyFont="1" applyBorder="1"/>
    <xf numFmtId="0" fontId="7" fillId="0" borderId="0" xfId="0" applyFont="1"/>
    <xf numFmtId="166" fontId="7" fillId="0" borderId="6" xfId="0" applyNumberFormat="1" applyFont="1" applyBorder="1"/>
    <xf numFmtId="166" fontId="7" fillId="0" borderId="14" xfId="0" applyNumberFormat="1" applyFont="1" applyBorder="1"/>
    <xf numFmtId="166" fontId="7" fillId="0" borderId="20" xfId="0" applyNumberFormat="1" applyFont="1" applyBorder="1"/>
    <xf numFmtId="166" fontId="7" fillId="0" borderId="26" xfId="0" applyNumberFormat="1" applyFont="1" applyBorder="1"/>
    <xf numFmtId="0" fontId="8" fillId="0" borderId="57" xfId="0" applyFont="1" applyBorder="1" applyAlignment="1">
      <alignment horizontal="left" vertical="center" indent="7"/>
    </xf>
    <xf numFmtId="166" fontId="15" fillId="0" borderId="44" xfId="0" applyNumberFormat="1" applyFont="1" applyBorder="1" applyAlignment="1">
      <alignment vertical="center"/>
    </xf>
    <xf numFmtId="166" fontId="7" fillId="0" borderId="7" xfId="0" applyNumberFormat="1" applyFont="1" applyBorder="1" applyAlignment="1">
      <alignment horizontal="right"/>
    </xf>
    <xf numFmtId="166" fontId="7" fillId="0" borderId="12" xfId="0" applyNumberFormat="1" applyFont="1" applyBorder="1" applyAlignment="1">
      <alignment horizontal="right"/>
    </xf>
    <xf numFmtId="165" fontId="5" fillId="0" borderId="17" xfId="0" applyNumberFormat="1" applyFont="1" applyBorder="1" applyAlignment="1">
      <alignment horizontal="right" indent="1"/>
    </xf>
    <xf numFmtId="166" fontId="7" fillId="0" borderId="18" xfId="0" applyNumberFormat="1" applyFont="1" applyBorder="1" applyAlignment="1">
      <alignment horizontal="right"/>
    </xf>
    <xf numFmtId="166" fontId="7" fillId="0" borderId="24" xfId="0" applyNumberFormat="1" applyFont="1" applyBorder="1" applyAlignment="1">
      <alignment horizontal="right"/>
    </xf>
    <xf numFmtId="0" fontId="5" fillId="0" borderId="51" xfId="0" applyFont="1" applyBorder="1" applyAlignment="1">
      <alignment horizontal="center" wrapText="1"/>
    </xf>
    <xf numFmtId="0" fontId="17" fillId="0" borderId="0" xfId="0" applyFont="1"/>
    <xf numFmtId="165" fontId="17" fillId="0" borderId="0" xfId="0" applyNumberFormat="1" applyFont="1"/>
    <xf numFmtId="0" fontId="18" fillId="0" borderId="0" xfId="0" applyFont="1"/>
    <xf numFmtId="0" fontId="19" fillId="0" borderId="0" xfId="0" applyFont="1" applyAlignment="1">
      <alignment vertical="center"/>
    </xf>
    <xf numFmtId="0" fontId="11" fillId="0" borderId="31" xfId="0" applyFont="1" applyBorder="1" applyAlignment="1">
      <alignment horizontal="center" wrapText="1"/>
    </xf>
    <xf numFmtId="0" fontId="11" fillId="0" borderId="35" xfId="0" applyFont="1" applyBorder="1" applyAlignment="1">
      <alignment horizontal="center" wrapText="1"/>
    </xf>
    <xf numFmtId="0" fontId="6" fillId="0" borderId="58" xfId="0" applyFont="1" applyBorder="1" applyAlignment="1">
      <alignment horizontal="center" wrapText="1"/>
    </xf>
    <xf numFmtId="0" fontId="5" fillId="0" borderId="32" xfId="0" applyFont="1" applyBorder="1" applyAlignment="1">
      <alignment horizontal="center"/>
    </xf>
    <xf numFmtId="0" fontId="5" fillId="0" borderId="50" xfId="0" applyFont="1" applyBorder="1" applyAlignment="1">
      <alignment horizontal="center"/>
    </xf>
    <xf numFmtId="0" fontId="6" fillId="0" borderId="59" xfId="0" applyFont="1" applyBorder="1" applyAlignment="1">
      <alignment horizontal="center" vertical="center"/>
    </xf>
    <xf numFmtId="0" fontId="5" fillId="0" borderId="60" xfId="0" applyFont="1" applyBorder="1" applyAlignment="1">
      <alignment horizontal="left" indent="1"/>
    </xf>
    <xf numFmtId="165" fontId="5" fillId="0" borderId="56" xfId="0" applyNumberFormat="1" applyFont="1" applyBorder="1" applyAlignment="1">
      <alignment horizontal="right"/>
    </xf>
    <xf numFmtId="2" fontId="7" fillId="0" borderId="61" xfId="0" applyNumberFormat="1" applyFont="1" applyBorder="1" applyAlignment="1">
      <alignment horizontal="center"/>
    </xf>
    <xf numFmtId="0" fontId="5" fillId="0" borderId="62" xfId="0" applyFont="1" applyBorder="1" applyAlignment="1">
      <alignment horizontal="left" indent="1"/>
    </xf>
    <xf numFmtId="2" fontId="7" fillId="0" borderId="63" xfId="0" applyNumberFormat="1" applyFont="1" applyBorder="1" applyAlignment="1">
      <alignment horizontal="center"/>
    </xf>
    <xf numFmtId="0" fontId="5" fillId="0" borderId="64" xfId="0" applyFont="1" applyBorder="1" applyAlignment="1">
      <alignment horizontal="left" indent="1"/>
    </xf>
    <xf numFmtId="165" fontId="5" fillId="0" borderId="65" xfId="0" applyNumberFormat="1" applyFont="1" applyBorder="1" applyAlignment="1">
      <alignment horizontal="right"/>
    </xf>
    <xf numFmtId="165" fontId="5" fillId="0" borderId="66" xfId="0" applyNumberFormat="1" applyFont="1" applyBorder="1" applyAlignment="1">
      <alignment horizontal="right"/>
    </xf>
    <xf numFmtId="2" fontId="7" fillId="0" borderId="67" xfId="0" applyNumberFormat="1" applyFont="1" applyBorder="1" applyAlignment="1">
      <alignment horizontal="center"/>
    </xf>
    <xf numFmtId="166" fontId="7" fillId="0" borderId="46" xfId="0" applyNumberFormat="1" applyFont="1" applyBorder="1"/>
    <xf numFmtId="0" fontId="5" fillId="0" borderId="36" xfId="0" applyFont="1" applyBorder="1" applyAlignment="1">
      <alignment horizontal="left" vertical="center" indent="9"/>
    </xf>
    <xf numFmtId="166" fontId="15" fillId="0" borderId="70" xfId="0" applyNumberFormat="1" applyFont="1" applyBorder="1" applyAlignment="1">
      <alignment horizontal="right" vertical="center" indent="1"/>
    </xf>
    <xf numFmtId="0" fontId="5" fillId="0" borderId="4" xfId="0" applyFont="1" applyBorder="1" applyAlignment="1">
      <alignment wrapText="1"/>
    </xf>
    <xf numFmtId="0" fontId="5" fillId="0" borderId="71" xfId="0" applyFont="1" applyBorder="1"/>
    <xf numFmtId="0" fontId="5" fillId="0" borderId="10" xfId="0" applyFont="1" applyBorder="1"/>
    <xf numFmtId="166" fontId="7" fillId="0" borderId="72" xfId="0" applyNumberFormat="1" applyFont="1" applyBorder="1" applyAlignment="1">
      <alignment horizontal="right"/>
    </xf>
    <xf numFmtId="166" fontId="15" fillId="0" borderId="73" xfId="0" applyNumberFormat="1" applyFont="1" applyBorder="1" applyAlignment="1">
      <alignment horizontal="right" indent="1"/>
    </xf>
    <xf numFmtId="0" fontId="5" fillId="0" borderId="22" xfId="0" applyFont="1" applyBorder="1"/>
    <xf numFmtId="166" fontId="7" fillId="0" borderId="26" xfId="0" applyNumberFormat="1" applyFont="1" applyBorder="1" applyAlignment="1">
      <alignment horizontal="right" indent="1"/>
    </xf>
    <xf numFmtId="0" fontId="6" fillId="0" borderId="74" xfId="0" applyFont="1" applyBorder="1" applyAlignment="1">
      <alignment horizontal="center"/>
    </xf>
    <xf numFmtId="165" fontId="5" fillId="0" borderId="5" xfId="0" applyNumberFormat="1" applyFont="1" applyBorder="1" applyAlignment="1">
      <alignment horizontal="right" indent="1"/>
    </xf>
    <xf numFmtId="166" fontId="7" fillId="0" borderId="75" xfId="0" applyNumberFormat="1" applyFont="1" applyBorder="1" applyAlignment="1">
      <alignment horizontal="right" indent="1"/>
    </xf>
    <xf numFmtId="166" fontId="7" fillId="0" borderId="14" xfId="0" applyNumberFormat="1" applyFont="1" applyBorder="1" applyAlignment="1">
      <alignment horizontal="right" indent="1"/>
    </xf>
    <xf numFmtId="166" fontId="15" fillId="0" borderId="44" xfId="0" applyNumberFormat="1" applyFont="1" applyBorder="1" applyAlignment="1">
      <alignment horizontal="right" vertical="center" indent="1"/>
    </xf>
    <xf numFmtId="0" fontId="4" fillId="0" borderId="0" xfId="0" applyFont="1" applyAlignment="1">
      <alignment horizontal="left" vertical="center" wrapText="1" indent="1"/>
    </xf>
    <xf numFmtId="165" fontId="5" fillId="0" borderId="0" xfId="0" applyNumberFormat="1" applyFont="1" applyAlignment="1">
      <alignment horizontal="right" indent="1"/>
    </xf>
    <xf numFmtId="166" fontId="7" fillId="0" borderId="0" xfId="0" applyNumberFormat="1" applyFont="1" applyAlignment="1">
      <alignment horizontal="right" indent="1"/>
    </xf>
    <xf numFmtId="166" fontId="7" fillId="0" borderId="0" xfId="0" applyNumberFormat="1" applyFont="1" applyAlignment="1">
      <alignment horizontal="right"/>
    </xf>
    <xf numFmtId="0" fontId="21" fillId="0" borderId="74" xfId="0" applyFont="1" applyBorder="1" applyAlignment="1">
      <alignment horizontal="center"/>
    </xf>
    <xf numFmtId="0" fontId="6" fillId="0" borderId="3" xfId="0" applyFont="1" applyBorder="1" applyAlignment="1">
      <alignment horizontal="center"/>
    </xf>
    <xf numFmtId="0" fontId="21" fillId="0" borderId="51" xfId="0" applyFont="1" applyBorder="1" applyAlignment="1">
      <alignment horizontal="center"/>
    </xf>
    <xf numFmtId="0" fontId="5" fillId="0" borderId="52" xfId="0" applyFont="1" applyBorder="1" applyAlignment="1">
      <alignment horizontal="left" vertical="center" indent="1"/>
    </xf>
    <xf numFmtId="165" fontId="5" fillId="0" borderId="56" xfId="0" applyNumberFormat="1" applyFont="1" applyBorder="1" applyAlignment="1">
      <alignment horizontal="right" vertical="center" indent="1"/>
    </xf>
    <xf numFmtId="166" fontId="7" fillId="0" borderId="6" xfId="0" applyNumberFormat="1" applyFont="1" applyBorder="1" applyAlignment="1">
      <alignment vertical="center"/>
    </xf>
    <xf numFmtId="166" fontId="7" fillId="0" borderId="9" xfId="0" applyNumberFormat="1" applyFont="1" applyBorder="1" applyAlignment="1">
      <alignment horizontal="right"/>
    </xf>
    <xf numFmtId="166" fontId="7" fillId="0" borderId="61" xfId="0" applyNumberFormat="1" applyFont="1" applyBorder="1" applyAlignment="1">
      <alignment horizontal="right"/>
    </xf>
    <xf numFmtId="0" fontId="5" fillId="0" borderId="53" xfId="0" applyFont="1" applyBorder="1" applyAlignment="1">
      <alignment horizontal="right" vertical="center" indent="1"/>
    </xf>
    <xf numFmtId="165" fontId="5" fillId="0" borderId="11" xfId="0" applyNumberFormat="1" applyFont="1" applyBorder="1" applyAlignment="1">
      <alignment horizontal="right" vertical="center" indent="1"/>
    </xf>
    <xf numFmtId="166" fontId="7" fillId="0" borderId="14" xfId="0" applyNumberFormat="1" applyFont="1" applyBorder="1" applyAlignment="1">
      <alignment vertical="center"/>
    </xf>
    <xf numFmtId="166" fontId="7" fillId="0" borderId="15" xfId="0" applyNumberFormat="1" applyFont="1" applyBorder="1" applyAlignment="1">
      <alignment horizontal="right"/>
    </xf>
    <xf numFmtId="166" fontId="7" fillId="0" borderId="63" xfId="0" applyNumberFormat="1" applyFont="1" applyBorder="1" applyAlignment="1">
      <alignment horizontal="right"/>
    </xf>
    <xf numFmtId="0" fontId="5" fillId="0" borderId="53" xfId="0" applyFont="1" applyBorder="1" applyAlignment="1">
      <alignment horizontal="left" vertical="center" indent="1"/>
    </xf>
    <xf numFmtId="0" fontId="8" fillId="0" borderId="57" xfId="0" applyFont="1" applyBorder="1" applyAlignment="1">
      <alignment horizontal="center" vertical="center"/>
    </xf>
    <xf numFmtId="166" fontId="7" fillId="0" borderId="46" xfId="0" applyNumberFormat="1" applyFont="1" applyBorder="1" applyAlignment="1">
      <alignment horizontal="right"/>
    </xf>
    <xf numFmtId="166" fontId="7" fillId="0" borderId="77" xfId="0" applyNumberFormat="1" applyFont="1" applyBorder="1" applyAlignment="1">
      <alignment horizontal="right"/>
    </xf>
    <xf numFmtId="0" fontId="9" fillId="0" borderId="49" xfId="0" applyFont="1" applyBorder="1"/>
    <xf numFmtId="0" fontId="5" fillId="0" borderId="87" xfId="0" applyFont="1" applyBorder="1" applyAlignment="1">
      <alignment horizontal="center" vertical="center"/>
    </xf>
    <xf numFmtId="0" fontId="6" fillId="0" borderId="3" xfId="0" applyFont="1" applyBorder="1" applyAlignment="1">
      <alignment horizontal="left" indent="2"/>
    </xf>
    <xf numFmtId="0" fontId="5" fillId="0" borderId="51" xfId="0" applyFont="1" applyBorder="1" applyAlignment="1">
      <alignment horizontal="left" indent="3"/>
    </xf>
    <xf numFmtId="0" fontId="5" fillId="0" borderId="51" xfId="0" applyFont="1" applyBorder="1" applyAlignment="1">
      <alignment horizontal="left" indent="4"/>
    </xf>
    <xf numFmtId="166" fontId="5" fillId="0" borderId="56" xfId="0" applyNumberFormat="1" applyFont="1" applyBorder="1" applyAlignment="1">
      <alignment horizontal="right" indent="1"/>
    </xf>
    <xf numFmtId="166" fontId="7" fillId="0" borderId="7" xfId="0" applyNumberFormat="1" applyFont="1" applyBorder="1"/>
    <xf numFmtId="3" fontId="5" fillId="0" borderId="56" xfId="0" applyNumberFormat="1" applyFont="1" applyBorder="1" applyAlignment="1">
      <alignment horizontal="right" indent="1"/>
    </xf>
    <xf numFmtId="165" fontId="7" fillId="0" borderId="88" xfId="0" applyNumberFormat="1" applyFont="1" applyBorder="1"/>
    <xf numFmtId="165" fontId="7" fillId="0" borderId="89" xfId="0" applyNumberFormat="1" applyFont="1" applyBorder="1"/>
    <xf numFmtId="166" fontId="5" fillId="0" borderId="11" xfId="0" applyNumberFormat="1" applyFont="1" applyBorder="1" applyAlignment="1">
      <alignment horizontal="right" indent="1"/>
    </xf>
    <xf numFmtId="166" fontId="7" fillId="0" borderId="12" xfId="0" applyNumberFormat="1" applyFont="1" applyBorder="1"/>
    <xf numFmtId="3" fontId="5" fillId="0" borderId="11" xfId="0" applyNumberFormat="1" applyFont="1" applyBorder="1" applyAlignment="1">
      <alignment horizontal="right" indent="1"/>
    </xf>
    <xf numFmtId="165" fontId="7" fillId="0" borderId="12" xfId="0" applyNumberFormat="1" applyFont="1" applyBorder="1"/>
    <xf numFmtId="165" fontId="7" fillId="0" borderId="90" xfId="0" applyNumberFormat="1" applyFont="1" applyBorder="1"/>
    <xf numFmtId="166" fontId="5" fillId="0" borderId="23" xfId="0" applyNumberFormat="1" applyFont="1" applyBorder="1" applyAlignment="1">
      <alignment horizontal="right" indent="1"/>
    </xf>
    <xf numFmtId="166" fontId="7" fillId="0" borderId="24" xfId="0" applyNumberFormat="1" applyFont="1" applyBorder="1"/>
    <xf numFmtId="3" fontId="5" fillId="0" borderId="23" xfId="0" applyNumberFormat="1" applyFont="1" applyBorder="1" applyAlignment="1">
      <alignment horizontal="right" indent="1"/>
    </xf>
    <xf numFmtId="165" fontId="7" fillId="0" borderId="37" xfId="0" applyNumberFormat="1" applyFont="1" applyBorder="1"/>
    <xf numFmtId="165" fontId="7" fillId="0" borderId="59" xfId="0" applyNumberFormat="1" applyFont="1" applyBorder="1"/>
    <xf numFmtId="0" fontId="8" fillId="0" borderId="36" xfId="0" applyFont="1" applyBorder="1" applyAlignment="1">
      <alignment horizontal="center"/>
    </xf>
    <xf numFmtId="165" fontId="5" fillId="0" borderId="43" xfId="0" applyNumberFormat="1" applyFont="1" applyBorder="1" applyAlignment="1">
      <alignment horizontal="right" indent="1"/>
    </xf>
    <xf numFmtId="166" fontId="15" fillId="0" borderId="44" xfId="0" applyNumberFormat="1" applyFont="1" applyBorder="1"/>
    <xf numFmtId="3" fontId="5" fillId="0" borderId="32" xfId="0" applyNumberFormat="1" applyFont="1" applyBorder="1" applyAlignment="1">
      <alignment horizontal="right" indent="1"/>
    </xf>
    <xf numFmtId="3" fontId="5" fillId="0" borderId="91" xfId="0" applyNumberFormat="1" applyFont="1" applyBorder="1" applyAlignment="1">
      <alignment horizontal="right" indent="1"/>
    </xf>
    <xf numFmtId="0" fontId="23" fillId="0" borderId="0" xfId="0" applyFont="1" applyAlignment="1">
      <alignment vertical="center"/>
    </xf>
    <xf numFmtId="165" fontId="7" fillId="0" borderId="28" xfId="0" applyNumberFormat="1" applyFont="1" applyBorder="1"/>
    <xf numFmtId="165" fontId="7" fillId="0" borderId="92" xfId="0" applyNumberFormat="1" applyFont="1" applyBorder="1"/>
    <xf numFmtId="0" fontId="7" fillId="0" borderId="59" xfId="0" applyFont="1" applyBorder="1" applyAlignment="1">
      <alignment horizontal="center" vertical="center" wrapText="1"/>
    </xf>
    <xf numFmtId="0" fontId="5" fillId="0" borderId="57" xfId="0" applyFont="1" applyBorder="1" applyAlignment="1">
      <alignment horizontal="center" vertical="center"/>
    </xf>
    <xf numFmtId="0" fontId="5" fillId="0" borderId="52" xfId="0" applyFont="1" applyBorder="1" applyAlignment="1">
      <alignment horizontal="left" vertical="center"/>
    </xf>
    <xf numFmtId="1" fontId="5" fillId="0" borderId="56" xfId="0" applyNumberFormat="1" applyFont="1" applyBorder="1" applyAlignment="1">
      <alignment horizontal="right" vertical="center"/>
    </xf>
    <xf numFmtId="165" fontId="7" fillId="0" borderId="88" xfId="0" applyNumberFormat="1" applyFont="1" applyBorder="1" applyAlignment="1">
      <alignment vertical="center"/>
    </xf>
    <xf numFmtId="165" fontId="7" fillId="0" borderId="89" xfId="0" applyNumberFormat="1" applyFont="1" applyBorder="1" applyAlignment="1">
      <alignment vertical="center"/>
    </xf>
    <xf numFmtId="0" fontId="9" fillId="0" borderId="0" xfId="0" applyFont="1" applyAlignment="1">
      <alignment vertical="center"/>
    </xf>
    <xf numFmtId="0" fontId="5" fillId="0" borderId="53" xfId="0" applyFont="1" applyBorder="1" applyAlignment="1">
      <alignment horizontal="left" vertical="center"/>
    </xf>
    <xf numFmtId="1" fontId="5" fillId="0" borderId="11" xfId="0" applyNumberFormat="1" applyFont="1" applyBorder="1" applyAlignment="1">
      <alignment horizontal="right" vertical="center"/>
    </xf>
    <xf numFmtId="165" fontId="7" fillId="0" borderId="12" xfId="0" applyNumberFormat="1" applyFont="1" applyBorder="1" applyAlignment="1">
      <alignment vertical="center"/>
    </xf>
    <xf numFmtId="165" fontId="7" fillId="0" borderId="90" xfId="0" applyNumberFormat="1" applyFont="1" applyBorder="1" applyAlignment="1">
      <alignment vertical="center"/>
    </xf>
    <xf numFmtId="0" fontId="5" fillId="0" borderId="55" xfId="0" applyFont="1" applyBorder="1" applyAlignment="1">
      <alignment horizontal="left" vertical="center"/>
    </xf>
    <xf numFmtId="1" fontId="5" fillId="0" borderId="23" xfId="0" applyNumberFormat="1" applyFont="1" applyBorder="1" applyAlignment="1">
      <alignment horizontal="right" vertical="center"/>
    </xf>
    <xf numFmtId="165" fontId="7" fillId="0" borderId="37" xfId="0" applyNumberFormat="1" applyFont="1" applyBorder="1" applyAlignment="1">
      <alignment vertical="center"/>
    </xf>
    <xf numFmtId="165" fontId="7" fillId="0" borderId="59" xfId="0" applyNumberFormat="1" applyFont="1" applyBorder="1" applyAlignment="1">
      <alignment vertical="center"/>
    </xf>
    <xf numFmtId="1" fontId="5" fillId="0" borderId="43" xfId="0" applyNumberFormat="1" applyFont="1" applyBorder="1" applyAlignment="1">
      <alignment horizontal="right" vertical="center"/>
    </xf>
    <xf numFmtId="165" fontId="7" fillId="0" borderId="28" xfId="0" applyNumberFormat="1" applyFont="1" applyBorder="1" applyAlignment="1">
      <alignment vertical="center"/>
    </xf>
    <xf numFmtId="165" fontId="7" fillId="0" borderId="92" xfId="0" applyNumberFormat="1" applyFont="1" applyBorder="1" applyAlignment="1">
      <alignment vertical="center"/>
    </xf>
    <xf numFmtId="2" fontId="5" fillId="0" borderId="56" xfId="0" applyNumberFormat="1" applyFont="1" applyBorder="1" applyAlignment="1">
      <alignment horizontal="center"/>
    </xf>
    <xf numFmtId="2" fontId="5" fillId="0" borderId="11" xfId="0" applyNumberFormat="1" applyFont="1" applyBorder="1" applyAlignment="1">
      <alignment horizontal="center"/>
    </xf>
    <xf numFmtId="2" fontId="5" fillId="0" borderId="23" xfId="0" applyNumberFormat="1" applyFont="1" applyBorder="1" applyAlignment="1">
      <alignment horizontal="center"/>
    </xf>
    <xf numFmtId="2" fontId="5" fillId="0" borderId="43" xfId="0" applyNumberFormat="1" applyFont="1" applyBorder="1" applyAlignment="1">
      <alignment horizontal="center" vertical="center"/>
    </xf>
    <xf numFmtId="165" fontId="7" fillId="0" borderId="88" xfId="0" applyNumberFormat="1" applyFont="1" applyBorder="1" applyAlignment="1">
      <alignment horizontal="center"/>
    </xf>
    <xf numFmtId="165" fontId="7" fillId="0" borderId="89" xfId="0" applyNumberFormat="1" applyFont="1" applyBorder="1" applyAlignment="1">
      <alignment horizontal="center"/>
    </xf>
    <xf numFmtId="165" fontId="7" fillId="0" borderId="12" xfId="0" applyNumberFormat="1" applyFont="1" applyBorder="1" applyAlignment="1">
      <alignment horizontal="center"/>
    </xf>
    <xf numFmtId="165" fontId="7" fillId="0" borderId="90" xfId="0" applyNumberFormat="1" applyFont="1" applyBorder="1" applyAlignment="1">
      <alignment horizontal="center"/>
    </xf>
    <xf numFmtId="165" fontId="7" fillId="0" borderId="37" xfId="0" applyNumberFormat="1" applyFont="1" applyBorder="1" applyAlignment="1">
      <alignment horizontal="center"/>
    </xf>
    <xf numFmtId="165" fontId="7" fillId="0" borderId="59" xfId="0" applyNumberFormat="1" applyFont="1" applyBorder="1" applyAlignment="1">
      <alignment horizontal="center"/>
    </xf>
    <xf numFmtId="2" fontId="5" fillId="0" borderId="56" xfId="0" applyNumberFormat="1" applyFont="1" applyBorder="1" applyAlignment="1">
      <alignment horizontal="center" vertical="center"/>
    </xf>
    <xf numFmtId="165" fontId="7" fillId="0" borderId="88" xfId="0" applyNumberFormat="1" applyFont="1" applyBorder="1" applyAlignment="1">
      <alignment horizontal="center" vertical="center"/>
    </xf>
    <xf numFmtId="165" fontId="7" fillId="0" borderId="89" xfId="0" applyNumberFormat="1" applyFont="1" applyBorder="1" applyAlignment="1">
      <alignment horizontal="center" vertical="center"/>
    </xf>
    <xf numFmtId="2" fontId="5" fillId="0" borderId="11" xfId="0" applyNumberFormat="1" applyFont="1" applyBorder="1" applyAlignment="1">
      <alignment horizontal="center" vertical="center"/>
    </xf>
    <xf numFmtId="165" fontId="7" fillId="0" borderId="12" xfId="0" applyNumberFormat="1" applyFont="1" applyBorder="1" applyAlignment="1">
      <alignment horizontal="center" vertical="center"/>
    </xf>
    <xf numFmtId="165" fontId="7" fillId="0" borderId="90" xfId="0" applyNumberFormat="1" applyFont="1" applyBorder="1" applyAlignment="1">
      <alignment horizontal="center" vertical="center"/>
    </xf>
    <xf numFmtId="2" fontId="5" fillId="0" borderId="23" xfId="0" applyNumberFormat="1" applyFont="1" applyBorder="1" applyAlignment="1">
      <alignment horizontal="center" vertical="center"/>
    </xf>
    <xf numFmtId="165" fontId="7" fillId="0" borderId="37" xfId="0" applyNumberFormat="1" applyFont="1" applyBorder="1" applyAlignment="1">
      <alignment horizontal="center" vertical="center"/>
    </xf>
    <xf numFmtId="165" fontId="7" fillId="0" borderId="59" xfId="0" applyNumberFormat="1" applyFont="1" applyBorder="1" applyAlignment="1">
      <alignment horizontal="center" vertical="center"/>
    </xf>
    <xf numFmtId="0" fontId="5" fillId="0" borderId="52" xfId="0" applyFont="1" applyBorder="1" applyAlignment="1">
      <alignment horizontal="left"/>
    </xf>
    <xf numFmtId="0" fontId="5" fillId="0" borderId="53" xfId="0" applyFont="1" applyBorder="1" applyAlignment="1">
      <alignment horizontal="left"/>
    </xf>
    <xf numFmtId="0" fontId="5" fillId="0" borderId="55" xfId="0" applyFont="1" applyBorder="1" applyAlignment="1">
      <alignment horizontal="left"/>
    </xf>
    <xf numFmtId="165" fontId="7" fillId="0" borderId="28" xfId="0" applyNumberFormat="1" applyFont="1" applyBorder="1" applyAlignment="1">
      <alignment horizontal="center" vertical="center"/>
    </xf>
    <xf numFmtId="165" fontId="7" fillId="0" borderId="92" xfId="0" applyNumberFormat="1" applyFont="1" applyBorder="1" applyAlignment="1">
      <alignment horizontal="center" vertical="center"/>
    </xf>
    <xf numFmtId="2" fontId="7" fillId="0" borderId="28" xfId="0" applyNumberFormat="1" applyFont="1" applyBorder="1" applyAlignment="1">
      <alignment horizontal="center" vertical="center"/>
    </xf>
    <xf numFmtId="0" fontId="9" fillId="0" borderId="49" xfId="0" applyFont="1" applyBorder="1" applyAlignment="1">
      <alignment horizontal="center"/>
    </xf>
    <xf numFmtId="166" fontId="5" fillId="0" borderId="43" xfId="0" applyNumberFormat="1" applyFont="1" applyBorder="1" applyAlignment="1">
      <alignment horizontal="center" vertical="center"/>
    </xf>
    <xf numFmtId="1" fontId="5" fillId="0" borderId="56"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23" xfId="0" applyNumberFormat="1" applyFont="1" applyBorder="1" applyAlignment="1">
      <alignment horizontal="center" vertical="center"/>
    </xf>
    <xf numFmtId="166" fontId="5" fillId="0" borderId="0" xfId="0" applyNumberFormat="1" applyFont="1" applyAlignment="1">
      <alignment horizontal="center" vertical="center"/>
    </xf>
    <xf numFmtId="166" fontId="5" fillId="0" borderId="94" xfId="0" applyNumberFormat="1" applyFont="1" applyBorder="1" applyAlignment="1">
      <alignment horizontal="center" vertical="center"/>
    </xf>
    <xf numFmtId="166" fontId="5" fillId="0" borderId="95" xfId="0" applyNumberFormat="1" applyFont="1" applyBorder="1" applyAlignment="1">
      <alignment horizontal="center" vertical="center"/>
    </xf>
    <xf numFmtId="166" fontId="5" fillId="0" borderId="96" xfId="0" applyNumberFormat="1" applyFont="1" applyBorder="1" applyAlignment="1">
      <alignment horizontal="center" vertical="center"/>
    </xf>
    <xf numFmtId="1" fontId="5" fillId="0" borderId="43" xfId="0" applyNumberFormat="1" applyFont="1" applyBorder="1" applyAlignment="1">
      <alignment horizontal="center" vertical="center"/>
    </xf>
    <xf numFmtId="0" fontId="4" fillId="0" borderId="30" xfId="0" applyFont="1" applyBorder="1" applyAlignment="1">
      <alignment horizontal="left" vertical="center" wrapText="1" indent="1"/>
    </xf>
    <xf numFmtId="0" fontId="9" fillId="0" borderId="0" xfId="0" applyFont="1" applyAlignment="1">
      <alignment horizontal="right"/>
    </xf>
    <xf numFmtId="1" fontId="9" fillId="0" borderId="0" xfId="0" applyNumberFormat="1" applyFont="1"/>
    <xf numFmtId="166" fontId="9" fillId="0" borderId="0" xfId="0" applyNumberFormat="1" applyFont="1"/>
    <xf numFmtId="0" fontId="4" fillId="0" borderId="95" xfId="0" applyFont="1" applyBorder="1" applyAlignment="1">
      <alignment vertical="center" wrapText="1"/>
    </xf>
    <xf numFmtId="0" fontId="5" fillId="0" borderId="2" xfId="0" applyFont="1" applyBorder="1" applyAlignment="1">
      <alignment horizontal="center" vertical="center" wrapText="1"/>
    </xf>
    <xf numFmtId="0" fontId="5" fillId="0" borderId="99" xfId="0" applyFont="1" applyBorder="1" applyAlignment="1">
      <alignment vertical="center" wrapText="1"/>
    </xf>
    <xf numFmtId="0" fontId="5" fillId="0" borderId="91" xfId="0" applyFont="1" applyBorder="1" applyAlignment="1">
      <alignment horizontal="center" vertical="center" wrapText="1"/>
    </xf>
    <xf numFmtId="0" fontId="5" fillId="0" borderId="100" xfId="0" applyFont="1" applyBorder="1" applyAlignment="1">
      <alignment vertical="center" wrapText="1"/>
    </xf>
    <xf numFmtId="0" fontId="8" fillId="0" borderId="101" xfId="0" applyFont="1" applyBorder="1" applyAlignment="1">
      <alignment horizontal="center" vertical="center"/>
    </xf>
    <xf numFmtId="0" fontId="5" fillId="0" borderId="102" xfId="0" applyFont="1" applyBorder="1" applyAlignment="1">
      <alignment vertical="center" wrapText="1"/>
    </xf>
    <xf numFmtId="0" fontId="5" fillId="0" borderId="103" xfId="0" applyFont="1" applyBorder="1" applyAlignment="1">
      <alignment horizontal="left" vertical="center"/>
    </xf>
    <xf numFmtId="166" fontId="5" fillId="0" borderId="52" xfId="0" applyNumberFormat="1" applyFont="1" applyBorder="1" applyAlignment="1">
      <alignment horizontal="right" vertical="center"/>
    </xf>
    <xf numFmtId="0" fontId="5" fillId="0" borderId="104" xfId="0" applyFont="1" applyBorder="1" applyAlignment="1">
      <alignment horizontal="left" vertical="center"/>
    </xf>
    <xf numFmtId="166" fontId="5" fillId="0" borderId="53" xfId="0" applyNumberFormat="1" applyFont="1" applyBorder="1" applyAlignment="1">
      <alignment horizontal="right" vertical="center"/>
    </xf>
    <xf numFmtId="0" fontId="5" fillId="0" borderId="105" xfId="0" applyFont="1" applyBorder="1" applyAlignment="1">
      <alignment horizontal="left" vertical="center"/>
    </xf>
    <xf numFmtId="166" fontId="5" fillId="0" borderId="55" xfId="0" applyNumberFormat="1" applyFont="1" applyBorder="1" applyAlignment="1">
      <alignment horizontal="right" vertical="center"/>
    </xf>
    <xf numFmtId="165" fontId="5" fillId="0" borderId="5" xfId="0" applyNumberFormat="1" applyFont="1" applyBorder="1" applyAlignment="1">
      <alignment horizontal="right" vertical="center"/>
    </xf>
    <xf numFmtId="165" fontId="7" fillId="0" borderId="75" xfId="0" applyNumberFormat="1" applyFont="1" applyBorder="1" applyAlignment="1">
      <alignment horizontal="right" vertical="center"/>
    </xf>
    <xf numFmtId="165" fontId="7" fillId="0" borderId="106" xfId="0" applyNumberFormat="1" applyFont="1" applyBorder="1" applyAlignment="1">
      <alignment horizontal="right" vertical="center"/>
    </xf>
    <xf numFmtId="165" fontId="5" fillId="0" borderId="11" xfId="0" applyNumberFormat="1" applyFont="1" applyBorder="1" applyAlignment="1">
      <alignment horizontal="right" vertical="center"/>
    </xf>
    <xf numFmtId="165" fontId="7" fillId="0" borderId="14" xfId="0" applyNumberFormat="1" applyFont="1" applyBorder="1" applyAlignment="1">
      <alignment horizontal="right" vertical="center"/>
    </xf>
    <xf numFmtId="165" fontId="7" fillId="0" borderId="15" xfId="0" applyNumberFormat="1" applyFont="1" applyBorder="1" applyAlignment="1">
      <alignment horizontal="right" vertical="center"/>
    </xf>
    <xf numFmtId="165" fontId="5" fillId="0" borderId="23" xfId="0" applyNumberFormat="1" applyFont="1" applyBorder="1" applyAlignment="1">
      <alignment horizontal="right" vertical="center"/>
    </xf>
    <xf numFmtId="165" fontId="7" fillId="0" borderId="26" xfId="0" applyNumberFormat="1" applyFont="1" applyBorder="1" applyAlignment="1">
      <alignment horizontal="right" vertical="center"/>
    </xf>
    <xf numFmtId="165" fontId="7" fillId="0" borderId="29" xfId="0" applyNumberFormat="1" applyFont="1" applyBorder="1" applyAlignment="1">
      <alignment horizontal="right" vertical="center"/>
    </xf>
    <xf numFmtId="165" fontId="5" fillId="0" borderId="43" xfId="0" applyNumberFormat="1" applyFont="1" applyBorder="1" applyAlignment="1">
      <alignment horizontal="right" vertical="center"/>
    </xf>
    <xf numFmtId="165" fontId="7" fillId="0" borderId="28" xfId="0" applyNumberFormat="1" applyFont="1" applyBorder="1" applyAlignment="1">
      <alignment horizontal="right" vertical="center"/>
    </xf>
    <xf numFmtId="165" fontId="7" fillId="0" borderId="96" xfId="0" applyNumberFormat="1" applyFont="1" applyBorder="1" applyAlignment="1">
      <alignment horizontal="right" vertical="center"/>
    </xf>
    <xf numFmtId="166" fontId="5" fillId="0" borderId="107" xfId="0" applyNumberFormat="1" applyFont="1" applyBorder="1" applyAlignment="1">
      <alignment horizontal="right" vertical="center"/>
    </xf>
    <xf numFmtId="166" fontId="5" fillId="0" borderId="57" xfId="0" applyNumberFormat="1" applyFont="1" applyBorder="1" applyAlignment="1">
      <alignment horizontal="right" vertical="center"/>
    </xf>
    <xf numFmtId="0" fontId="8" fillId="0" borderId="36" xfId="0" applyFont="1" applyBorder="1" applyAlignment="1">
      <alignment horizontal="center" vertical="center"/>
    </xf>
    <xf numFmtId="3" fontId="5" fillId="0" borderId="32" xfId="0" applyNumberFormat="1" applyFont="1" applyBorder="1" applyAlignment="1">
      <alignment horizontal="right" vertical="center" indent="1"/>
    </xf>
    <xf numFmtId="0" fontId="23" fillId="0" borderId="0" xfId="0" applyFont="1" applyAlignment="1">
      <alignment horizontal="right" vertical="center"/>
    </xf>
    <xf numFmtId="0" fontId="5" fillId="0" borderId="36" xfId="0" applyFont="1" applyBorder="1" applyAlignment="1">
      <alignment horizontal="center" vertical="center"/>
    </xf>
    <xf numFmtId="166" fontId="27" fillId="0" borderId="44" xfId="0" applyNumberFormat="1" applyFont="1" applyBorder="1" applyAlignment="1">
      <alignment vertical="center"/>
    </xf>
    <xf numFmtId="0" fontId="11" fillId="0" borderId="80" xfId="0" applyFont="1" applyBorder="1"/>
    <xf numFmtId="0" fontId="11" fillId="0" borderId="81" xfId="0" applyFont="1" applyBorder="1"/>
    <xf numFmtId="0" fontId="11" fillId="0" borderId="83" xfId="0" applyFont="1" applyBorder="1"/>
    <xf numFmtId="166" fontId="28" fillId="0" borderId="28" xfId="0" applyNumberFormat="1" applyFont="1" applyBorder="1" applyAlignment="1">
      <alignment vertical="center"/>
    </xf>
    <xf numFmtId="165" fontId="28" fillId="0" borderId="28" xfId="0" applyNumberFormat="1" applyFont="1" applyBorder="1" applyAlignment="1">
      <alignment vertical="center"/>
    </xf>
    <xf numFmtId="165" fontId="28" fillId="0" borderId="92" xfId="0" applyNumberFormat="1" applyFont="1" applyBorder="1" applyAlignment="1">
      <alignment vertical="center"/>
    </xf>
    <xf numFmtId="166" fontId="7" fillId="0" borderId="28" xfId="0" applyNumberFormat="1" applyFont="1" applyBorder="1" applyAlignment="1">
      <alignment vertical="center"/>
    </xf>
    <xf numFmtId="0" fontId="5" fillId="0" borderId="51" xfId="0" applyFont="1" applyBorder="1" applyAlignment="1">
      <alignment horizontal="center" vertical="center" wrapText="1"/>
    </xf>
    <xf numFmtId="0" fontId="29" fillId="0" borderId="110" xfId="0" applyFont="1" applyBorder="1" applyAlignment="1">
      <alignment horizontal="center" wrapText="1"/>
    </xf>
    <xf numFmtId="0" fontId="5" fillId="0" borderId="111" xfId="0" applyFont="1" applyBorder="1" applyAlignment="1">
      <alignment horizontal="center" vertical="center" wrapText="1"/>
    </xf>
    <xf numFmtId="0" fontId="5" fillId="0" borderId="5" xfId="0" applyFont="1" applyBorder="1" applyAlignment="1">
      <alignment horizontal="left" vertical="center" indent="2"/>
    </xf>
    <xf numFmtId="166" fontId="5" fillId="0" borderId="5" xfId="0" applyNumberFormat="1" applyFont="1" applyBorder="1" applyAlignment="1">
      <alignment horizontal="right" vertical="center"/>
    </xf>
    <xf numFmtId="166" fontId="7" fillId="0" borderId="75" xfId="0" applyNumberFormat="1" applyFont="1" applyBorder="1" applyAlignment="1">
      <alignment horizontal="right" vertical="center"/>
    </xf>
    <xf numFmtId="0" fontId="5" fillId="0" borderId="11" xfId="0" applyFont="1" applyBorder="1" applyAlignment="1">
      <alignment horizontal="center" vertical="center"/>
    </xf>
    <xf numFmtId="166" fontId="5" fillId="0" borderId="11" xfId="0" applyNumberFormat="1" applyFont="1" applyBorder="1" applyAlignment="1">
      <alignment horizontal="right" vertical="center"/>
    </xf>
    <xf numFmtId="166" fontId="7" fillId="0" borderId="14" xfId="0" applyNumberFormat="1" applyFont="1" applyBorder="1" applyAlignment="1">
      <alignment horizontal="right" vertical="center"/>
    </xf>
    <xf numFmtId="166" fontId="5" fillId="0" borderId="17" xfId="0" applyNumberFormat="1" applyFont="1" applyBorder="1" applyAlignment="1">
      <alignment horizontal="right" vertical="center"/>
    </xf>
    <xf numFmtId="166" fontId="7" fillId="0" borderId="20" xfId="0" applyNumberFormat="1" applyFont="1" applyBorder="1" applyAlignment="1">
      <alignment horizontal="right" vertical="center"/>
    </xf>
    <xf numFmtId="0" fontId="5" fillId="0" borderId="23" xfId="0" applyFont="1" applyBorder="1" applyAlignment="1">
      <alignment horizontal="center" vertical="center"/>
    </xf>
    <xf numFmtId="166" fontId="5" fillId="0" borderId="23" xfId="0" applyNumberFormat="1" applyFont="1" applyBorder="1" applyAlignment="1">
      <alignment horizontal="right" vertical="center"/>
    </xf>
    <xf numFmtId="166" fontId="7" fillId="0" borderId="26" xfId="0" applyNumberFormat="1" applyFont="1" applyBorder="1" applyAlignment="1">
      <alignment horizontal="right" vertical="center"/>
    </xf>
    <xf numFmtId="0" fontId="22" fillId="0" borderId="57" xfId="0" applyFont="1" applyBorder="1" applyAlignment="1">
      <alignment horizontal="center" vertical="center"/>
    </xf>
    <xf numFmtId="166" fontId="5" fillId="0" borderId="43" xfId="0" applyNumberFormat="1" applyFont="1" applyBorder="1" applyAlignment="1">
      <alignment horizontal="right" vertical="center"/>
    </xf>
    <xf numFmtId="166" fontId="15" fillId="0" borderId="44" xfId="0" applyNumberFormat="1" applyFont="1" applyBorder="1" applyAlignment="1">
      <alignment horizontal="right" vertical="center"/>
    </xf>
    <xf numFmtId="167" fontId="9" fillId="0" borderId="0" xfId="0" applyNumberFormat="1" applyFont="1"/>
    <xf numFmtId="166" fontId="29" fillId="0" borderId="44" xfId="0" applyNumberFormat="1" applyFont="1" applyBorder="1" applyAlignment="1">
      <alignment horizontal="right" vertical="center"/>
    </xf>
    <xf numFmtId="166" fontId="5" fillId="0" borderId="112" xfId="0" applyNumberFormat="1" applyFont="1" applyBorder="1" applyAlignment="1">
      <alignment horizontal="right" vertical="center"/>
    </xf>
    <xf numFmtId="166" fontId="5" fillId="0" borderId="13" xfId="0" applyNumberFormat="1" applyFont="1" applyBorder="1" applyAlignment="1">
      <alignment horizontal="right" vertical="center"/>
    </xf>
    <xf numFmtId="166" fontId="5" fillId="0" borderId="19" xfId="0" applyNumberFormat="1" applyFont="1" applyBorder="1" applyAlignment="1">
      <alignment horizontal="right" vertical="center"/>
    </xf>
    <xf numFmtId="166" fontId="5" fillId="0" borderId="25" xfId="0" applyNumberFormat="1" applyFont="1" applyBorder="1" applyAlignment="1">
      <alignment horizontal="right" vertical="center"/>
    </xf>
    <xf numFmtId="166" fontId="7" fillId="0" borderId="106" xfId="0" applyNumberFormat="1" applyFont="1" applyBorder="1" applyAlignment="1">
      <alignment horizontal="right"/>
    </xf>
    <xf numFmtId="166" fontId="7" fillId="0" borderId="113" xfId="0" applyNumberFormat="1" applyFont="1" applyBorder="1" applyAlignment="1">
      <alignment horizontal="right"/>
    </xf>
    <xf numFmtId="166" fontId="7" fillId="0" borderId="90" xfId="0" applyNumberFormat="1" applyFont="1" applyBorder="1" applyAlignment="1">
      <alignment horizontal="right"/>
    </xf>
    <xf numFmtId="166" fontId="7" fillId="0" borderId="114" xfId="0" applyNumberFormat="1" applyFont="1" applyBorder="1" applyAlignment="1">
      <alignment horizontal="right"/>
    </xf>
    <xf numFmtId="166" fontId="7" fillId="0" borderId="29" xfId="0" applyNumberFormat="1" applyFont="1" applyBorder="1" applyAlignment="1">
      <alignment horizontal="right"/>
    </xf>
    <xf numFmtId="166" fontId="7" fillId="0" borderId="115" xfId="0" applyNumberFormat="1" applyFont="1" applyBorder="1" applyAlignment="1">
      <alignment horizontal="right"/>
    </xf>
    <xf numFmtId="0" fontId="30" fillId="2" borderId="0" xfId="0" applyFont="1" applyFill="1"/>
    <xf numFmtId="0" fontId="29" fillId="0" borderId="122" xfId="0" applyFont="1" applyBorder="1" applyAlignment="1">
      <alignment horizontal="center" wrapText="1"/>
    </xf>
    <xf numFmtId="0" fontId="29" fillId="0" borderId="123" xfId="0" applyFont="1" applyBorder="1" applyAlignment="1">
      <alignment horizontal="center" wrapText="1"/>
    </xf>
    <xf numFmtId="166" fontId="5" fillId="0" borderId="124" xfId="0" applyNumberFormat="1" applyFont="1" applyBorder="1" applyAlignment="1">
      <alignment horizontal="right" vertical="center"/>
    </xf>
    <xf numFmtId="166" fontId="7" fillId="0" borderId="125" xfId="0" applyNumberFormat="1" applyFont="1" applyBorder="1" applyAlignment="1">
      <alignment horizontal="right" vertical="center"/>
    </xf>
    <xf numFmtId="166" fontId="5" fillId="0" borderId="126" xfId="0" applyNumberFormat="1" applyFont="1" applyBorder="1" applyAlignment="1">
      <alignment horizontal="right" vertical="center"/>
    </xf>
    <xf numFmtId="166" fontId="7" fillId="0" borderId="127" xfId="0" applyNumberFormat="1" applyFont="1" applyBorder="1" applyAlignment="1">
      <alignment horizontal="right" vertical="center"/>
    </xf>
    <xf numFmtId="166" fontId="17" fillId="0" borderId="0" xfId="0" applyNumberFormat="1" applyFont="1"/>
    <xf numFmtId="165" fontId="5" fillId="0" borderId="126" xfId="0" applyNumberFormat="1" applyFont="1" applyBorder="1" applyAlignment="1">
      <alignment horizontal="right" vertical="center"/>
    </xf>
    <xf numFmtId="0" fontId="4" fillId="0" borderId="0" xfId="0" applyFont="1" applyAlignment="1">
      <alignment horizontal="left" vertical="center" indent="1"/>
    </xf>
    <xf numFmtId="0" fontId="5" fillId="0" borderId="124" xfId="0" applyFont="1" applyBorder="1" applyAlignment="1">
      <alignment horizontal="left" vertical="center" indent="1"/>
    </xf>
    <xf numFmtId="0" fontId="5" fillId="0" borderId="126" xfId="0" applyFont="1" applyBorder="1" applyAlignment="1">
      <alignment horizontal="left" vertical="center" indent="1"/>
    </xf>
    <xf numFmtId="0" fontId="11" fillId="0" borderId="57" xfId="0" applyFont="1" applyBorder="1" applyAlignment="1">
      <alignment horizontal="center" vertical="center"/>
    </xf>
    <xf numFmtId="0" fontId="21" fillId="0" borderId="51" xfId="0" applyFont="1" applyBorder="1" applyAlignment="1">
      <alignment horizontal="center" vertical="center" wrapText="1"/>
    </xf>
    <xf numFmtId="0" fontId="21" fillId="0" borderId="74" xfId="0" applyFont="1" applyBorder="1" applyAlignment="1">
      <alignment horizontal="center" vertical="center" wrapText="1"/>
    </xf>
    <xf numFmtId="1" fontId="5" fillId="0" borderId="5" xfId="0" applyNumberFormat="1" applyFont="1" applyBorder="1" applyAlignment="1">
      <alignment horizontal="center" vertical="center"/>
    </xf>
    <xf numFmtId="1" fontId="5" fillId="0" borderId="112"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25" xfId="0" applyNumberFormat="1" applyFont="1" applyBorder="1" applyAlignment="1">
      <alignment horizontal="center" vertical="center"/>
    </xf>
    <xf numFmtId="167" fontId="9" fillId="0" borderId="0" xfId="0" applyNumberFormat="1" applyFont="1" applyAlignment="1">
      <alignment horizontal="center"/>
    </xf>
    <xf numFmtId="166" fontId="7" fillId="0" borderId="72" xfId="0" applyNumberFormat="1" applyFont="1" applyBorder="1" applyAlignment="1">
      <alignment horizontal="center" vertical="center"/>
    </xf>
    <xf numFmtId="166" fontId="7" fillId="0" borderId="12" xfId="0" applyNumberFormat="1" applyFont="1" applyBorder="1" applyAlignment="1">
      <alignment horizontal="center" vertical="center"/>
    </xf>
    <xf numFmtId="166" fontId="7" fillId="0" borderId="18" xfId="0" applyNumberFormat="1" applyFont="1" applyBorder="1" applyAlignment="1">
      <alignment horizontal="center" vertical="center"/>
    </xf>
    <xf numFmtId="166" fontId="7" fillId="0" borderId="24" xfId="0" applyNumberFormat="1" applyFont="1" applyBorder="1" applyAlignment="1">
      <alignment horizontal="center" vertical="center"/>
    </xf>
    <xf numFmtId="166" fontId="7" fillId="0" borderId="106" xfId="0" applyNumberFormat="1" applyFont="1" applyBorder="1" applyAlignment="1">
      <alignment horizontal="center" vertical="center"/>
    </xf>
    <xf numFmtId="166" fontId="7" fillId="0" borderId="15" xfId="0" applyNumberFormat="1" applyFont="1" applyBorder="1" applyAlignment="1">
      <alignment horizontal="center" vertical="center"/>
    </xf>
    <xf numFmtId="166" fontId="7" fillId="0" borderId="29" xfId="0" applyNumberFormat="1" applyFont="1" applyBorder="1" applyAlignment="1">
      <alignment horizontal="center" vertical="center"/>
    </xf>
    <xf numFmtId="166" fontId="7" fillId="0" borderId="113" xfId="0" applyNumberFormat="1" applyFont="1" applyBorder="1" applyAlignment="1">
      <alignment horizontal="center" vertical="center"/>
    </xf>
    <xf numFmtId="166" fontId="7" fillId="0" borderId="90" xfId="0" applyNumberFormat="1" applyFont="1" applyBorder="1" applyAlignment="1">
      <alignment horizontal="center" vertical="center"/>
    </xf>
    <xf numFmtId="166" fontId="7" fillId="0" borderId="114" xfId="0" applyNumberFormat="1" applyFont="1" applyBorder="1" applyAlignment="1">
      <alignment horizontal="center" vertical="center"/>
    </xf>
    <xf numFmtId="166" fontId="7" fillId="0" borderId="115" xfId="0" applyNumberFormat="1" applyFont="1" applyBorder="1" applyAlignment="1">
      <alignment horizontal="center" vertical="center"/>
    </xf>
    <xf numFmtId="0" fontId="5" fillId="0" borderId="124" xfId="0" applyFont="1" applyBorder="1" applyAlignment="1">
      <alignment vertical="center"/>
    </xf>
    <xf numFmtId="0" fontId="5" fillId="0" borderId="126" xfId="0" applyFont="1" applyBorder="1" applyAlignment="1">
      <alignment vertical="center"/>
    </xf>
    <xf numFmtId="0" fontId="5" fillId="0" borderId="124" xfId="0" applyFont="1" applyBorder="1" applyAlignment="1">
      <alignment horizontal="left" vertical="center"/>
    </xf>
    <xf numFmtId="0" fontId="5" fillId="0" borderId="126" xfId="0" applyFont="1" applyBorder="1" applyAlignment="1">
      <alignment horizontal="left" vertical="center"/>
    </xf>
    <xf numFmtId="166" fontId="7" fillId="0" borderId="85" xfId="0" applyNumberFormat="1" applyFont="1" applyBorder="1" applyAlignment="1">
      <alignment horizontal="right" vertical="center"/>
    </xf>
    <xf numFmtId="166" fontId="7" fillId="0" borderId="121" xfId="0" applyNumberFormat="1" applyFont="1" applyBorder="1" applyAlignment="1">
      <alignment horizontal="right" vertical="center"/>
    </xf>
    <xf numFmtId="166" fontId="7" fillId="0" borderId="84" xfId="0" applyNumberFormat="1" applyFont="1" applyBorder="1" applyAlignment="1">
      <alignment horizontal="right" vertical="center"/>
    </xf>
    <xf numFmtId="166" fontId="7" fillId="0" borderId="117" xfId="0" applyNumberFormat="1" applyFont="1" applyBorder="1" applyAlignment="1">
      <alignment horizontal="right" vertical="center"/>
    </xf>
    <xf numFmtId="166" fontId="7" fillId="0" borderId="128" xfId="0" applyNumberFormat="1" applyFont="1" applyBorder="1" applyAlignment="1">
      <alignment horizontal="right" vertical="center"/>
    </xf>
    <xf numFmtId="166" fontId="7" fillId="0" borderId="118" xfId="0" applyNumberFormat="1" applyFont="1" applyBorder="1" applyAlignment="1">
      <alignment horizontal="right" vertical="center"/>
    </xf>
    <xf numFmtId="1" fontId="5" fillId="0" borderId="51" xfId="0" applyNumberFormat="1" applyFont="1" applyBorder="1" applyAlignment="1">
      <alignment horizontal="center" vertical="center" wrapText="1"/>
    </xf>
    <xf numFmtId="1" fontId="9" fillId="0" borderId="49" xfId="0" applyNumberFormat="1" applyFont="1" applyBorder="1" applyAlignment="1">
      <alignment horizontal="center"/>
    </xf>
    <xf numFmtId="1" fontId="5" fillId="0" borderId="124" xfId="0" applyNumberFormat="1" applyFont="1" applyBorder="1" applyAlignment="1">
      <alignment horizontal="center" vertical="center"/>
    </xf>
    <xf numFmtId="1" fontId="5" fillId="0" borderId="126" xfId="0" applyNumberFormat="1" applyFont="1" applyBorder="1" applyAlignment="1">
      <alignment horizontal="center" vertical="center"/>
    </xf>
    <xf numFmtId="1" fontId="17" fillId="0" borderId="0" xfId="0" applyNumberFormat="1" applyFont="1" applyAlignment="1">
      <alignment horizontal="center"/>
    </xf>
    <xf numFmtId="166" fontId="7" fillId="0" borderId="28" xfId="0" applyNumberFormat="1" applyFont="1" applyBorder="1" applyAlignment="1">
      <alignment horizontal="right" vertical="center"/>
    </xf>
    <xf numFmtId="166" fontId="7" fillId="0" borderId="96" xfId="0" applyNumberFormat="1" applyFont="1" applyBorder="1" applyAlignment="1">
      <alignment horizontal="right" vertical="center"/>
    </xf>
    <xf numFmtId="166" fontId="7" fillId="0" borderId="92" xfId="0" applyNumberFormat="1" applyFont="1" applyBorder="1" applyAlignment="1">
      <alignment horizontal="right" vertical="center"/>
    </xf>
    <xf numFmtId="0" fontId="31" fillId="0" borderId="0" xfId="0" applyFont="1" applyAlignment="1">
      <alignment horizontal="right" vertical="center"/>
    </xf>
    <xf numFmtId="0" fontId="5" fillId="0" borderId="132" xfId="0" applyFont="1" applyBorder="1" applyAlignment="1">
      <alignment horizontal="center" vertical="center"/>
    </xf>
    <xf numFmtId="0" fontId="5" fillId="0" borderId="11" xfId="0" applyFont="1" applyBorder="1" applyAlignment="1">
      <alignment horizontal="left" vertical="center" indent="1"/>
    </xf>
    <xf numFmtId="0" fontId="5" fillId="0" borderId="94" xfId="0" applyFont="1" applyBorder="1" applyAlignment="1">
      <alignment horizontal="center" vertical="center"/>
    </xf>
    <xf numFmtId="0" fontId="5" fillId="0" borderId="133" xfId="0" applyFont="1" applyBorder="1" applyAlignment="1">
      <alignment horizontal="left" vertical="center" indent="1"/>
    </xf>
    <xf numFmtId="0" fontId="5" fillId="0" borderId="134" xfId="0" applyFont="1" applyBorder="1" applyAlignment="1">
      <alignment horizontal="center" vertical="center"/>
    </xf>
    <xf numFmtId="166" fontId="7" fillId="0" borderId="135" xfId="0" applyNumberFormat="1" applyFont="1" applyBorder="1" applyAlignment="1">
      <alignment vertical="center"/>
    </xf>
    <xf numFmtId="0" fontId="5" fillId="0" borderId="56" xfId="0" applyFont="1" applyBorder="1" applyAlignment="1">
      <alignment horizontal="left" vertical="center" indent="1"/>
    </xf>
    <xf numFmtId="0" fontId="21" fillId="0" borderId="136" xfId="0" applyFont="1" applyBorder="1" applyAlignment="1">
      <alignment horizontal="center"/>
    </xf>
    <xf numFmtId="0" fontId="6" fillId="0" borderId="136" xfId="0" applyFont="1" applyBorder="1" applyAlignment="1">
      <alignment horizontal="center"/>
    </xf>
    <xf numFmtId="0" fontId="5" fillId="0" borderId="0" xfId="0" applyFont="1" applyAlignment="1">
      <alignment horizontal="center" vertical="center"/>
    </xf>
    <xf numFmtId="0" fontId="5" fillId="0" borderId="137" xfId="0" applyFont="1" applyBorder="1" applyAlignment="1">
      <alignment horizontal="left" vertical="center" indent="1"/>
    </xf>
    <xf numFmtId="166" fontId="7" fillId="0" borderId="138" xfId="0" applyNumberFormat="1" applyFont="1" applyBorder="1" applyAlignment="1">
      <alignment vertical="center"/>
    </xf>
    <xf numFmtId="0" fontId="5" fillId="0" borderId="117" xfId="0" applyFont="1" applyBorder="1" applyAlignment="1">
      <alignment horizontal="center" vertical="center"/>
    </xf>
    <xf numFmtId="0" fontId="5" fillId="0" borderId="139" xfId="0" applyFont="1" applyBorder="1" applyAlignment="1">
      <alignment horizontal="center" vertical="center"/>
    </xf>
    <xf numFmtId="0" fontId="5" fillId="0" borderId="53"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7" xfId="0" applyFont="1" applyBorder="1" applyAlignment="1">
      <alignment horizontal="left" vertical="center" indent="1"/>
    </xf>
    <xf numFmtId="166" fontId="7" fillId="0" borderId="20" xfId="0" applyNumberFormat="1" applyFont="1" applyBorder="1" applyAlignment="1">
      <alignment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left" vertical="center" indent="1"/>
    </xf>
    <xf numFmtId="166" fontId="7" fillId="0" borderId="145" xfId="0" applyNumberFormat="1" applyFont="1" applyBorder="1" applyAlignment="1">
      <alignment vertical="center"/>
    </xf>
    <xf numFmtId="0" fontId="5" fillId="0" borderId="10" xfId="0" applyFont="1" applyBorder="1" applyAlignment="1">
      <alignment horizontal="center" vertical="center"/>
    </xf>
    <xf numFmtId="0" fontId="5" fillId="0" borderId="146" xfId="0" applyFont="1" applyBorder="1" applyAlignment="1">
      <alignment horizontal="left" vertical="center" indent="1"/>
    </xf>
    <xf numFmtId="0" fontId="5" fillId="0" borderId="120" xfId="0" applyFont="1" applyBorder="1" applyAlignment="1">
      <alignment horizontal="center" vertical="center"/>
    </xf>
    <xf numFmtId="166" fontId="28" fillId="0" borderId="127" xfId="0" applyNumberFormat="1" applyFont="1" applyBorder="1" applyAlignment="1">
      <alignment vertical="center"/>
    </xf>
    <xf numFmtId="166" fontId="28" fillId="0" borderId="135" xfId="0" applyNumberFormat="1" applyFont="1" applyBorder="1" applyAlignment="1">
      <alignment vertical="center"/>
    </xf>
    <xf numFmtId="0" fontId="6" fillId="0" borderId="99" xfId="0" applyFont="1" applyBorder="1" applyAlignment="1">
      <alignment horizontal="center"/>
    </xf>
    <xf numFmtId="0" fontId="6" fillId="0" borderId="100" xfId="0" applyFont="1" applyBorder="1" applyAlignment="1">
      <alignment horizontal="center"/>
    </xf>
    <xf numFmtId="166" fontId="7" fillId="0" borderId="9" xfId="0" applyNumberFormat="1" applyFont="1" applyBorder="1" applyAlignment="1">
      <alignment horizontal="right" indent="1"/>
    </xf>
    <xf numFmtId="166" fontId="7" fillId="0" borderId="61" xfId="0" applyNumberFormat="1" applyFont="1" applyBorder="1" applyAlignment="1">
      <alignment horizontal="right" indent="1"/>
    </xf>
    <xf numFmtId="166" fontId="7" fillId="0" borderId="15" xfId="0" applyNumberFormat="1" applyFont="1" applyBorder="1" applyAlignment="1">
      <alignment horizontal="right" indent="1"/>
    </xf>
    <xf numFmtId="166" fontId="7" fillId="0" borderId="63" xfId="0" applyNumberFormat="1" applyFont="1" applyBorder="1" applyAlignment="1">
      <alignment horizontal="right" indent="1"/>
    </xf>
    <xf numFmtId="0" fontId="11" fillId="0" borderId="163" xfId="0" applyFont="1" applyBorder="1" applyAlignment="1">
      <alignment horizontal="left" vertical="center" indent="1"/>
    </xf>
    <xf numFmtId="3" fontId="5" fillId="0" borderId="164" xfId="0" applyNumberFormat="1" applyFont="1" applyBorder="1" applyAlignment="1">
      <alignment horizontal="right" vertical="center" indent="1"/>
    </xf>
    <xf numFmtId="166" fontId="15" fillId="0" borderId="165" xfId="0" applyNumberFormat="1" applyFont="1" applyBorder="1" applyAlignment="1">
      <alignment horizontal="right" vertical="center" indent="1"/>
    </xf>
    <xf numFmtId="166" fontId="15" fillId="0" borderId="166" xfId="0" applyNumberFormat="1" applyFont="1" applyBorder="1" applyAlignment="1">
      <alignment horizontal="right" vertical="center" indent="1"/>
    </xf>
    <xf numFmtId="0" fontId="22" fillId="0" borderId="120" xfId="0" applyFont="1" applyBorder="1" applyAlignment="1">
      <alignment horizontal="left" vertical="center" indent="3"/>
    </xf>
    <xf numFmtId="0" fontId="22" fillId="0" borderId="167" xfId="0" applyFont="1" applyBorder="1" applyAlignment="1">
      <alignment horizontal="left" vertical="center" indent="3"/>
    </xf>
    <xf numFmtId="165" fontId="5" fillId="0" borderId="167" xfId="0" applyNumberFormat="1" applyFont="1" applyBorder="1" applyAlignment="1">
      <alignment vertical="center"/>
    </xf>
    <xf numFmtId="166" fontId="7" fillId="0" borderId="167" xfId="0" applyNumberFormat="1" applyFont="1" applyBorder="1" applyAlignment="1">
      <alignment vertical="center"/>
    </xf>
    <xf numFmtId="0" fontId="11" fillId="0" borderId="86" xfId="0" applyFont="1" applyBorder="1" applyAlignment="1">
      <alignment horizontal="left" vertical="center" indent="1"/>
    </xf>
    <xf numFmtId="3" fontId="5" fillId="0" borderId="124" xfId="0" applyNumberFormat="1" applyFont="1" applyBorder="1" applyAlignment="1">
      <alignment horizontal="right" vertical="center" indent="1"/>
    </xf>
    <xf numFmtId="166" fontId="7" fillId="0" borderId="168" xfId="0" applyNumberFormat="1" applyFont="1" applyBorder="1" applyAlignment="1">
      <alignment horizontal="right" vertical="center" indent="1"/>
    </xf>
    <xf numFmtId="166" fontId="7" fillId="0" borderId="169" xfId="0" applyNumberFormat="1" applyFont="1" applyBorder="1" applyAlignment="1">
      <alignment horizontal="right" vertical="center" indent="1"/>
    </xf>
    <xf numFmtId="0" fontId="22" fillId="0" borderId="170" xfId="0" applyFont="1" applyBorder="1" applyAlignment="1">
      <alignment horizontal="left" vertical="center" indent="3"/>
    </xf>
    <xf numFmtId="165" fontId="5" fillId="0" borderId="170" xfId="0" applyNumberFormat="1" applyFont="1" applyBorder="1" applyAlignment="1">
      <alignment vertical="center"/>
    </xf>
    <xf numFmtId="166" fontId="7" fillId="0" borderId="171" xfId="0" applyNumberFormat="1" applyFont="1" applyBorder="1" applyAlignment="1">
      <alignment vertical="center"/>
    </xf>
    <xf numFmtId="0" fontId="22" fillId="0" borderId="32" xfId="0" applyFont="1" applyBorder="1" applyAlignment="1">
      <alignment horizontal="left" vertical="center" indent="3"/>
    </xf>
    <xf numFmtId="165" fontId="5" fillId="0" borderId="1" xfId="0" applyNumberFormat="1" applyFont="1" applyBorder="1" applyAlignment="1">
      <alignment vertical="center"/>
    </xf>
    <xf numFmtId="166" fontId="7" fillId="0" borderId="122" xfId="0" applyNumberFormat="1" applyFont="1" applyBorder="1" applyAlignment="1">
      <alignment vertical="center"/>
    </xf>
    <xf numFmtId="166" fontId="7" fillId="0" borderId="165" xfId="0" applyNumberFormat="1" applyFont="1" applyBorder="1" applyAlignment="1">
      <alignment horizontal="right" vertical="center" indent="1"/>
    </xf>
    <xf numFmtId="166" fontId="7" fillId="0" borderId="166" xfId="0" applyNumberFormat="1" applyFont="1" applyBorder="1" applyAlignment="1">
      <alignment horizontal="right" vertical="center" indent="1"/>
    </xf>
    <xf numFmtId="0" fontId="31" fillId="0" borderId="0" xfId="0" applyFont="1" applyAlignment="1">
      <alignment vertical="center"/>
    </xf>
    <xf numFmtId="3" fontId="9" fillId="0" borderId="0" xfId="0" applyNumberFormat="1" applyFont="1"/>
    <xf numFmtId="166" fontId="7" fillId="0" borderId="132" xfId="0" applyNumberFormat="1" applyFont="1" applyBorder="1" applyAlignment="1">
      <alignment horizontal="right" indent="1"/>
    </xf>
    <xf numFmtId="166" fontId="7" fillId="0" borderId="94" xfId="0" applyNumberFormat="1" applyFont="1" applyBorder="1" applyAlignment="1">
      <alignment horizontal="right" indent="1"/>
    </xf>
    <xf numFmtId="166" fontId="15" fillId="0" borderId="172" xfId="0" applyNumberFormat="1" applyFont="1" applyBorder="1" applyAlignment="1">
      <alignment horizontal="right" vertical="center" indent="1"/>
    </xf>
    <xf numFmtId="166" fontId="7" fillId="0" borderId="84" xfId="0" applyNumberFormat="1" applyFont="1" applyBorder="1" applyAlignment="1">
      <alignment horizontal="right" vertical="center" indent="1"/>
    </xf>
    <xf numFmtId="166" fontId="7" fillId="0" borderId="123" xfId="0" applyNumberFormat="1" applyFont="1" applyBorder="1" applyAlignment="1">
      <alignment vertical="center"/>
    </xf>
    <xf numFmtId="166" fontId="7" fillId="0" borderId="172" xfId="0" applyNumberFormat="1" applyFont="1" applyBorder="1" applyAlignment="1">
      <alignment horizontal="right" vertical="center" indent="1"/>
    </xf>
    <xf numFmtId="0" fontId="5" fillId="0" borderId="76" xfId="0" applyFont="1" applyBorder="1" applyAlignment="1">
      <alignment horizontal="left" indent="1"/>
    </xf>
    <xf numFmtId="3" fontId="5" fillId="0" borderId="137" xfId="0" applyNumberFormat="1" applyFont="1" applyBorder="1" applyAlignment="1">
      <alignment horizontal="right" indent="1"/>
    </xf>
    <xf numFmtId="166" fontId="7" fillId="0" borderId="21" xfId="0" applyNumberFormat="1" applyFont="1" applyBorder="1" applyAlignment="1">
      <alignment horizontal="right" indent="1"/>
    </xf>
    <xf numFmtId="166" fontId="7" fillId="0" borderId="173" xfId="0" applyNumberFormat="1" applyFont="1" applyBorder="1" applyAlignment="1">
      <alignment horizontal="right" indent="1"/>
    </xf>
    <xf numFmtId="165" fontId="5" fillId="0" borderId="110" xfId="0" applyNumberFormat="1" applyFont="1" applyBorder="1" applyAlignment="1">
      <alignment vertical="center"/>
    </xf>
    <xf numFmtId="165" fontId="5" fillId="0" borderId="174" xfId="0" applyNumberFormat="1" applyFont="1" applyBorder="1" applyAlignment="1">
      <alignment vertical="center"/>
    </xf>
    <xf numFmtId="0" fontId="22" fillId="0" borderId="120" xfId="0" applyFont="1" applyBorder="1" applyAlignment="1">
      <alignment vertical="center"/>
    </xf>
    <xf numFmtId="0" fontId="22" fillId="0" borderId="170" xfId="0" applyFont="1" applyBorder="1" applyAlignment="1">
      <alignment vertical="center"/>
    </xf>
    <xf numFmtId="0" fontId="22" fillId="0" borderId="32" xfId="0" applyFont="1" applyBorder="1" applyAlignment="1">
      <alignment vertical="center"/>
    </xf>
    <xf numFmtId="0" fontId="11" fillId="0" borderId="86" xfId="0" applyFont="1" applyBorder="1" applyAlignment="1">
      <alignment vertical="center"/>
    </xf>
    <xf numFmtId="0" fontId="11" fillId="0" borderId="163" xfId="0" applyFont="1" applyBorder="1" applyAlignment="1">
      <alignment vertical="center"/>
    </xf>
    <xf numFmtId="3" fontId="5" fillId="0" borderId="120" xfId="0" applyNumberFormat="1" applyFont="1" applyBorder="1" applyAlignment="1">
      <alignment horizontal="center" vertical="center"/>
    </xf>
    <xf numFmtId="3" fontId="5" fillId="0" borderId="121" xfId="0" applyNumberFormat="1" applyFont="1" applyBorder="1" applyAlignment="1">
      <alignment horizontal="centerContinuous" vertical="center"/>
    </xf>
    <xf numFmtId="3" fontId="5" fillId="0" borderId="118" xfId="0" applyNumberFormat="1" applyFont="1" applyBorder="1" applyAlignment="1">
      <alignment horizontal="centerContinuous" vertical="center"/>
    </xf>
    <xf numFmtId="0" fontId="5" fillId="0" borderId="4" xfId="0" applyFont="1" applyBorder="1" applyAlignment="1">
      <alignment horizontal="left"/>
    </xf>
    <xf numFmtId="0" fontId="5" fillId="0" borderId="10" xfId="0" applyFont="1" applyBorder="1" applyAlignment="1">
      <alignment horizontal="left"/>
    </xf>
    <xf numFmtId="0" fontId="5" fillId="0" borderId="22" xfId="0" applyFont="1" applyBorder="1" applyAlignment="1">
      <alignment horizontal="left"/>
    </xf>
    <xf numFmtId="0" fontId="21" fillId="0" borderId="51" xfId="0" applyFont="1" applyBorder="1" applyAlignment="1">
      <alignment wrapText="1"/>
    </xf>
    <xf numFmtId="0" fontId="5" fillId="0" borderId="36" xfId="0" applyFont="1" applyBorder="1" applyAlignment="1">
      <alignment horizontal="left"/>
    </xf>
    <xf numFmtId="3" fontId="5" fillId="0" borderId="32" xfId="0" applyNumberFormat="1" applyFont="1" applyBorder="1" applyAlignment="1">
      <alignment horizontal="right" vertical="center"/>
    </xf>
    <xf numFmtId="0" fontId="33" fillId="0" borderId="3" xfId="0" applyFont="1" applyBorder="1" applyAlignment="1">
      <alignment horizontal="center" vertical="center"/>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3" fontId="5" fillId="0" borderId="8" xfId="0" applyNumberFormat="1" applyFont="1" applyBorder="1" applyAlignment="1">
      <alignment horizontal="right" indent="1"/>
    </xf>
    <xf numFmtId="3" fontId="5" fillId="0" borderId="13" xfId="0" applyNumberFormat="1" applyFont="1" applyBorder="1" applyAlignment="1">
      <alignment horizontal="right" indent="1"/>
    </xf>
    <xf numFmtId="166" fontId="5" fillId="0" borderId="43" xfId="0" applyNumberFormat="1" applyFont="1" applyBorder="1" applyAlignment="1">
      <alignment horizontal="right" vertical="center" indent="1"/>
    </xf>
    <xf numFmtId="3" fontId="5" fillId="0" borderId="27" xfId="0" applyNumberFormat="1" applyFont="1" applyBorder="1" applyAlignment="1">
      <alignment horizontal="right" vertical="center" indent="1"/>
    </xf>
    <xf numFmtId="166" fontId="15" fillId="0" borderId="0" xfId="0" applyNumberFormat="1" applyFont="1"/>
    <xf numFmtId="166" fontId="34" fillId="0" borderId="0" xfId="0" applyNumberFormat="1" applyFont="1"/>
    <xf numFmtId="1" fontId="8" fillId="0" borderId="0" xfId="0" applyNumberFormat="1" applyFont="1"/>
    <xf numFmtId="0" fontId="34" fillId="0" borderId="0" xfId="0" applyFont="1"/>
    <xf numFmtId="3" fontId="8" fillId="0" borderId="0" xfId="0" applyNumberFormat="1" applyFont="1"/>
    <xf numFmtId="0" fontId="11" fillId="0" borderId="32" xfId="0" applyFont="1" applyBorder="1" applyAlignment="1">
      <alignment horizontal="center" vertical="center"/>
    </xf>
    <xf numFmtId="0" fontId="5" fillId="0" borderId="50" xfId="0" applyFont="1" applyBorder="1" applyAlignment="1">
      <alignment vertical="center"/>
    </xf>
    <xf numFmtId="0" fontId="5" fillId="0" borderId="4" xfId="0" applyFont="1" applyBorder="1"/>
    <xf numFmtId="0" fontId="5" fillId="0" borderId="16" xfId="0" applyFont="1" applyBorder="1"/>
    <xf numFmtId="166" fontId="5" fillId="0" borderId="17" xfId="0" applyNumberFormat="1" applyFont="1" applyBorder="1" applyAlignment="1">
      <alignment horizontal="right" indent="1"/>
    </xf>
    <xf numFmtId="3" fontId="5" fillId="0" borderId="19" xfId="0" applyNumberFormat="1" applyFont="1" applyBorder="1" applyAlignment="1">
      <alignment horizontal="right" indent="1"/>
    </xf>
    <xf numFmtId="0" fontId="15" fillId="0" borderId="176" xfId="0" applyFont="1" applyBorder="1" applyAlignment="1">
      <alignment horizontal="center" vertical="center" wrapText="1"/>
    </xf>
    <xf numFmtId="0" fontId="21" fillId="0" borderId="99" xfId="0" applyFont="1" applyBorder="1" applyAlignment="1">
      <alignment horizontal="center" vertical="center" wrapText="1"/>
    </xf>
    <xf numFmtId="0" fontId="5" fillId="0" borderId="120" xfId="0" applyFont="1" applyBorder="1"/>
    <xf numFmtId="0" fontId="5" fillId="0" borderId="121" xfId="0" applyFont="1" applyBorder="1" applyAlignment="1">
      <alignment horizontal="right"/>
    </xf>
    <xf numFmtId="166" fontId="5" fillId="0" borderId="126" xfId="0" applyNumberFormat="1" applyFont="1" applyBorder="1" applyAlignment="1">
      <alignment horizontal="right" indent="1"/>
    </xf>
    <xf numFmtId="166" fontId="7" fillId="0" borderId="127" xfId="0" applyNumberFormat="1" applyFont="1" applyBorder="1"/>
    <xf numFmtId="3" fontId="5" fillId="0" borderId="182" xfId="0" applyNumberFormat="1" applyFont="1" applyBorder="1" applyAlignment="1">
      <alignment horizontal="right" indent="1"/>
    </xf>
    <xf numFmtId="3" fontId="5" fillId="0" borderId="43" xfId="0" applyNumberFormat="1" applyFont="1" applyBorder="1" applyAlignment="1">
      <alignment horizontal="right" vertical="center" indent="1"/>
    </xf>
    <xf numFmtId="0" fontId="5" fillId="0" borderId="51" xfId="0" applyFont="1" applyBorder="1" applyAlignment="1">
      <alignment horizontal="center" vertical="center"/>
    </xf>
    <xf numFmtId="0" fontId="6" fillId="0" borderId="110" xfId="0" applyFont="1" applyBorder="1" applyAlignment="1">
      <alignment horizontal="center" vertical="center"/>
    </xf>
    <xf numFmtId="0" fontId="5" fillId="0" borderId="40" xfId="0" applyFont="1" applyBorder="1" applyAlignment="1">
      <alignment horizontal="center" vertical="center"/>
    </xf>
    <xf numFmtId="0" fontId="5" fillId="0" borderId="91" xfId="0" applyFont="1" applyBorder="1" applyAlignment="1">
      <alignment horizontal="center" vertical="center"/>
    </xf>
    <xf numFmtId="0" fontId="5" fillId="0" borderId="4" xfId="0" applyFont="1" applyBorder="1" applyAlignment="1">
      <alignment vertical="center" wrapText="1"/>
    </xf>
    <xf numFmtId="166" fontId="7" fillId="0" borderId="7" xfId="0" applyNumberFormat="1" applyFont="1" applyBorder="1" applyAlignment="1">
      <alignment horizontal="right" vertical="center" indent="1"/>
    </xf>
    <xf numFmtId="4" fontId="5" fillId="0" borderId="8" xfId="0" applyNumberFormat="1" applyFont="1" applyBorder="1" applyAlignment="1">
      <alignment horizontal="right" vertical="center" indent="1"/>
    </xf>
    <xf numFmtId="166" fontId="7" fillId="0" borderId="6" xfId="0" applyNumberFormat="1" applyFont="1" applyBorder="1" applyAlignment="1">
      <alignment horizontal="right" vertical="center" indent="1"/>
    </xf>
    <xf numFmtId="166" fontId="4" fillId="0" borderId="52" xfId="0" applyNumberFormat="1" applyFont="1" applyBorder="1" applyAlignment="1">
      <alignment horizontal="right" vertical="center" indent="1"/>
    </xf>
    <xf numFmtId="3" fontId="5" fillId="0" borderId="56" xfId="0" applyNumberFormat="1" applyFont="1" applyBorder="1" applyAlignment="1">
      <alignment horizontal="right" vertical="center" indent="1"/>
    </xf>
    <xf numFmtId="3" fontId="5" fillId="0" borderId="8" xfId="0" applyNumberFormat="1" applyFont="1" applyBorder="1" applyAlignment="1">
      <alignment horizontal="right" vertical="center" indent="1"/>
    </xf>
    <xf numFmtId="0" fontId="5" fillId="0" borderId="10" xfId="0" applyFont="1" applyBorder="1" applyAlignment="1">
      <alignment vertical="center" wrapText="1"/>
    </xf>
    <xf numFmtId="4" fontId="5" fillId="0" borderId="11" xfId="0" applyNumberFormat="1" applyFont="1" applyBorder="1" applyAlignment="1">
      <alignment horizontal="right" vertical="center" indent="1"/>
    </xf>
    <xf numFmtId="166" fontId="7" fillId="0" borderId="12" xfId="0" applyNumberFormat="1" applyFont="1" applyBorder="1" applyAlignment="1">
      <alignment horizontal="right" vertical="center" indent="1"/>
    </xf>
    <xf numFmtId="4" fontId="5" fillId="0" borderId="13" xfId="0" applyNumberFormat="1" applyFont="1" applyBorder="1" applyAlignment="1">
      <alignment horizontal="right" vertical="center" indent="1"/>
    </xf>
    <xf numFmtId="166" fontId="7" fillId="0" borderId="14" xfId="0" applyNumberFormat="1" applyFont="1" applyBorder="1" applyAlignment="1">
      <alignment horizontal="right" vertical="center" indent="1"/>
    </xf>
    <xf numFmtId="166" fontId="4" fillId="0" borderId="53" xfId="0" applyNumberFormat="1" applyFont="1" applyBorder="1" applyAlignment="1">
      <alignment horizontal="right" vertical="center" indent="1"/>
    </xf>
    <xf numFmtId="3" fontId="5" fillId="0" borderId="11" xfId="0" applyNumberFormat="1" applyFont="1" applyBorder="1" applyAlignment="1">
      <alignment horizontal="right" vertical="center" indent="1"/>
    </xf>
    <xf numFmtId="3" fontId="5" fillId="0" borderId="13" xfId="0" applyNumberFormat="1" applyFont="1" applyBorder="1" applyAlignment="1">
      <alignment horizontal="right" vertical="center" indent="1"/>
    </xf>
    <xf numFmtId="0" fontId="5" fillId="0" borderId="22" xfId="0" applyFont="1" applyBorder="1" applyAlignment="1">
      <alignment vertical="center" wrapText="1"/>
    </xf>
    <xf numFmtId="4" fontId="5" fillId="0" borderId="23" xfId="0" applyNumberFormat="1" applyFont="1" applyBorder="1" applyAlignment="1">
      <alignment horizontal="right" vertical="center" indent="1"/>
    </xf>
    <xf numFmtId="166" fontId="7" fillId="0" borderId="24" xfId="0" applyNumberFormat="1" applyFont="1" applyBorder="1" applyAlignment="1">
      <alignment horizontal="right" vertical="center" indent="1"/>
    </xf>
    <xf numFmtId="4" fontId="5" fillId="0" borderId="25" xfId="0" applyNumberFormat="1" applyFont="1" applyBorder="1" applyAlignment="1">
      <alignment horizontal="right" vertical="center" indent="1"/>
    </xf>
    <xf numFmtId="166" fontId="7" fillId="0" borderId="26" xfId="0" applyNumberFormat="1" applyFont="1" applyBorder="1" applyAlignment="1">
      <alignment horizontal="right" vertical="center" indent="1"/>
    </xf>
    <xf numFmtId="166" fontId="4" fillId="0" borderId="50" xfId="0" applyNumberFormat="1" applyFont="1" applyBorder="1" applyAlignment="1">
      <alignment horizontal="right" vertical="center" indent="1"/>
    </xf>
    <xf numFmtId="3" fontId="5" fillId="0" borderId="23" xfId="0" applyNumberFormat="1" applyFont="1" applyBorder="1" applyAlignment="1">
      <alignment horizontal="right" vertical="center" indent="1"/>
    </xf>
    <xf numFmtId="3" fontId="5" fillId="0" borderId="25" xfId="0" applyNumberFormat="1" applyFont="1" applyBorder="1" applyAlignment="1">
      <alignment horizontal="right" vertical="center" indent="1"/>
    </xf>
    <xf numFmtId="4" fontId="5" fillId="0" borderId="43" xfId="0" applyNumberFormat="1" applyFont="1" applyBorder="1" applyAlignment="1">
      <alignment horizontal="right" vertical="center" indent="1"/>
    </xf>
    <xf numFmtId="166" fontId="15" fillId="0" borderId="28" xfId="0" applyNumberFormat="1" applyFont="1" applyBorder="1" applyAlignment="1">
      <alignment horizontal="right" vertical="center" indent="1"/>
    </xf>
    <xf numFmtId="4" fontId="5" fillId="0" borderId="27" xfId="0" applyNumberFormat="1" applyFont="1" applyBorder="1" applyAlignment="1">
      <alignment horizontal="right" vertical="center" indent="1"/>
    </xf>
    <xf numFmtId="166" fontId="4" fillId="0" borderId="57" xfId="0" applyNumberFormat="1" applyFont="1" applyBorder="1" applyAlignment="1">
      <alignment horizontal="right" vertical="center" indent="1"/>
    </xf>
    <xf numFmtId="166" fontId="7" fillId="0" borderId="28" xfId="0" applyNumberFormat="1" applyFont="1" applyBorder="1" applyAlignment="1">
      <alignment horizontal="right" vertical="center" indent="1"/>
    </xf>
    <xf numFmtId="166" fontId="7" fillId="0" borderId="7" xfId="0" applyNumberFormat="1" applyFont="1" applyBorder="1" applyAlignment="1">
      <alignment horizontal="center" vertical="center"/>
    </xf>
    <xf numFmtId="166" fontId="7" fillId="0" borderId="28" xfId="0" applyNumberFormat="1" applyFont="1" applyBorder="1" applyAlignment="1">
      <alignment horizontal="center" vertical="center"/>
    </xf>
    <xf numFmtId="166" fontId="7" fillId="0" borderId="147" xfId="0" applyNumberFormat="1" applyFont="1" applyBorder="1" applyAlignment="1">
      <alignment horizontal="right" vertical="center" indent="1"/>
    </xf>
    <xf numFmtId="166" fontId="7" fillId="0" borderId="90" xfId="0" applyNumberFormat="1" applyFont="1" applyBorder="1" applyAlignment="1">
      <alignment horizontal="right" vertical="center" indent="1"/>
    </xf>
    <xf numFmtId="166" fontId="7" fillId="0" borderId="115" xfId="0" applyNumberFormat="1" applyFont="1" applyBorder="1" applyAlignment="1">
      <alignment horizontal="right" vertical="center" indent="1"/>
    </xf>
    <xf numFmtId="166" fontId="7" fillId="0" borderId="92" xfId="0" applyNumberFormat="1" applyFont="1" applyBorder="1" applyAlignment="1">
      <alignment horizontal="right" vertical="center" indent="1"/>
    </xf>
    <xf numFmtId="165" fontId="5" fillId="0" borderId="23" xfId="0" applyNumberFormat="1" applyFont="1" applyBorder="1" applyAlignment="1">
      <alignment horizontal="right" vertical="center" indent="1"/>
    </xf>
    <xf numFmtId="0" fontId="36" fillId="0" borderId="0" xfId="0" applyFont="1" applyAlignment="1">
      <alignment horizontal="right"/>
    </xf>
    <xf numFmtId="166" fontId="7" fillId="0" borderId="9" xfId="0" applyNumberFormat="1" applyFont="1" applyBorder="1" applyAlignment="1">
      <alignment horizontal="right" vertical="center"/>
    </xf>
    <xf numFmtId="166" fontId="7" fillId="0" borderId="15" xfId="0" applyNumberFormat="1" applyFont="1" applyBorder="1" applyAlignment="1">
      <alignment horizontal="right" vertical="center"/>
    </xf>
    <xf numFmtId="166" fontId="7" fillId="0" borderId="177" xfId="0" applyNumberFormat="1" applyFont="1" applyBorder="1" applyAlignment="1">
      <alignment horizontal="right" vertical="center"/>
    </xf>
    <xf numFmtId="166" fontId="7" fillId="0" borderId="181" xfId="0" applyNumberFormat="1" applyFont="1" applyBorder="1" applyAlignment="1">
      <alignment horizontal="right" vertical="center"/>
    </xf>
    <xf numFmtId="166" fontId="7" fillId="0" borderId="46" xfId="0" applyNumberFormat="1" applyFont="1" applyBorder="1" applyAlignment="1">
      <alignment horizontal="right" vertical="center"/>
    </xf>
    <xf numFmtId="166" fontId="7" fillId="0" borderId="178" xfId="0" applyNumberFormat="1" applyFont="1" applyBorder="1" applyAlignment="1">
      <alignment vertical="center"/>
    </xf>
    <xf numFmtId="166" fontId="7" fillId="0" borderId="179" xfId="0" applyNumberFormat="1" applyFont="1" applyBorder="1" applyAlignment="1">
      <alignment vertical="center"/>
    </xf>
    <xf numFmtId="166" fontId="7" fillId="0" borderId="180" xfId="0" applyNumberFormat="1" applyFont="1" applyBorder="1" applyAlignment="1">
      <alignment vertical="center"/>
    </xf>
    <xf numFmtId="166" fontId="7" fillId="0" borderId="183" xfId="0" applyNumberFormat="1" applyFont="1" applyBorder="1" applyAlignment="1">
      <alignment vertical="center"/>
    </xf>
    <xf numFmtId="166" fontId="7" fillId="0" borderId="184" xfId="0" applyNumberFormat="1" applyFont="1" applyBorder="1" applyAlignment="1">
      <alignment vertical="center"/>
    </xf>
    <xf numFmtId="166" fontId="7" fillId="0" borderId="147" xfId="0" applyNumberFormat="1" applyFont="1" applyBorder="1" applyAlignment="1">
      <alignment vertical="center"/>
    </xf>
    <xf numFmtId="166" fontId="7" fillId="0" borderId="90" xfId="0" applyNumberFormat="1" applyFont="1" applyBorder="1" applyAlignment="1">
      <alignment vertical="center"/>
    </xf>
    <xf numFmtId="166" fontId="7" fillId="0" borderId="114" xfId="0" applyNumberFormat="1" applyFont="1" applyBorder="1" applyAlignment="1">
      <alignment vertical="center"/>
    </xf>
    <xf numFmtId="166" fontId="7" fillId="0" borderId="118" xfId="0" applyNumberFormat="1" applyFont="1" applyBorder="1" applyAlignment="1">
      <alignment vertical="center"/>
    </xf>
    <xf numFmtId="166" fontId="7" fillId="0" borderId="92" xfId="0" applyNumberFormat="1" applyFont="1" applyBorder="1" applyAlignment="1">
      <alignment vertical="center"/>
    </xf>
    <xf numFmtId="0" fontId="21" fillId="0" borderId="10" xfId="0" applyFont="1" applyBorder="1" applyAlignment="1">
      <alignment vertical="center" wrapText="1"/>
    </xf>
    <xf numFmtId="0" fontId="50" fillId="0" borderId="0" xfId="0" applyFont="1"/>
    <xf numFmtId="0" fontId="5" fillId="0" borderId="57" xfId="0" applyFont="1" applyBorder="1" applyAlignment="1">
      <alignment horizontal="left" vertical="center"/>
    </xf>
    <xf numFmtId="0" fontId="17" fillId="0" borderId="0" xfId="0" applyFont="1" applyAlignment="1">
      <alignment vertical="center"/>
    </xf>
    <xf numFmtId="0" fontId="0" fillId="0" borderId="0" xfId="0" applyAlignment="1">
      <alignment vertical="center"/>
    </xf>
    <xf numFmtId="0" fontId="21" fillId="0" borderId="49" xfId="0" applyFont="1" applyBorder="1"/>
    <xf numFmtId="0" fontId="52" fillId="0" borderId="0" xfId="0" applyFont="1"/>
    <xf numFmtId="166" fontId="7" fillId="0" borderId="189" xfId="0" applyNumberFormat="1" applyFont="1" applyBorder="1" applyAlignment="1">
      <alignment horizontal="right"/>
    </xf>
    <xf numFmtId="166" fontId="7" fillId="0" borderId="179" xfId="0" applyNumberFormat="1" applyFont="1" applyBorder="1" applyAlignment="1">
      <alignment horizontal="right"/>
    </xf>
    <xf numFmtId="166" fontId="7" fillId="0" borderId="190" xfId="0" applyNumberFormat="1" applyFont="1" applyBorder="1" applyAlignment="1">
      <alignment horizontal="right"/>
    </xf>
    <xf numFmtId="166" fontId="7" fillId="0" borderId="96" xfId="0" applyNumberFormat="1" applyFont="1" applyBorder="1" applyAlignment="1">
      <alignment horizontal="center" vertical="center"/>
    </xf>
    <xf numFmtId="166" fontId="7" fillId="0" borderId="92" xfId="0" applyNumberFormat="1" applyFont="1" applyBorder="1" applyAlignment="1">
      <alignment horizontal="center" vertical="center"/>
    </xf>
    <xf numFmtId="0" fontId="53" fillId="0" borderId="57" xfId="0" applyFont="1" applyBorder="1" applyAlignment="1">
      <alignment horizontal="center" vertical="center"/>
    </xf>
    <xf numFmtId="0" fontId="5" fillId="0" borderId="121" xfId="0" applyFont="1" applyBorder="1" applyAlignment="1">
      <alignment horizontal="right" vertical="center"/>
    </xf>
    <xf numFmtId="166" fontId="28" fillId="0" borderId="121" xfId="0" applyNumberFormat="1" applyFont="1" applyBorder="1" applyAlignment="1">
      <alignment vertical="center"/>
    </xf>
    <xf numFmtId="166" fontId="28" fillId="0" borderId="118" xfId="0" applyNumberFormat="1" applyFont="1" applyBorder="1" applyAlignment="1">
      <alignment vertical="center"/>
    </xf>
    <xf numFmtId="166" fontId="28" fillId="0" borderId="148" xfId="0" applyNumberFormat="1" applyFont="1" applyBorder="1" applyAlignment="1">
      <alignment vertical="center"/>
    </xf>
    <xf numFmtId="166" fontId="28" fillId="0" borderId="149" xfId="0" applyNumberFormat="1" applyFont="1" applyBorder="1" applyAlignment="1">
      <alignment vertical="center"/>
    </xf>
    <xf numFmtId="166" fontId="5" fillId="0" borderId="56" xfId="0" applyNumberFormat="1" applyFont="1" applyBorder="1" applyAlignment="1">
      <alignment vertical="center"/>
    </xf>
    <xf numFmtId="166" fontId="7" fillId="0" borderId="7" xfId="0" applyNumberFormat="1" applyFont="1" applyBorder="1" applyAlignment="1"/>
    <xf numFmtId="166" fontId="7" fillId="0" borderId="147" xfId="0" applyNumberFormat="1" applyFont="1" applyBorder="1" applyAlignment="1"/>
    <xf numFmtId="166" fontId="5" fillId="0" borderId="11" xfId="0" applyNumberFormat="1" applyFont="1" applyBorder="1" applyAlignment="1">
      <alignment vertical="center"/>
    </xf>
    <xf numFmtId="166" fontId="7" fillId="0" borderId="12" xfId="0" applyNumberFormat="1" applyFont="1" applyBorder="1" applyAlignment="1"/>
    <xf numFmtId="166" fontId="7" fillId="0" borderId="90" xfId="0" applyNumberFormat="1" applyFont="1" applyBorder="1" applyAlignment="1"/>
    <xf numFmtId="166" fontId="5" fillId="0" borderId="133" xfId="0" applyNumberFormat="1" applyFont="1" applyBorder="1" applyAlignment="1">
      <alignment vertical="center"/>
    </xf>
    <xf numFmtId="166" fontId="7" fillId="0" borderId="148" xfId="0" applyNumberFormat="1" applyFont="1" applyBorder="1" applyAlignment="1"/>
    <xf numFmtId="166" fontId="7" fillId="0" borderId="149" xfId="0" applyNumberFormat="1" applyFont="1" applyBorder="1" applyAlignment="1"/>
    <xf numFmtId="166" fontId="5" fillId="0" borderId="126" xfId="0" applyNumberFormat="1" applyFont="1" applyBorder="1" applyAlignment="1">
      <alignment vertical="center"/>
    </xf>
    <xf numFmtId="166" fontId="5" fillId="0" borderId="17" xfId="0" applyNumberFormat="1" applyFont="1" applyBorder="1" applyAlignment="1">
      <alignment vertical="center"/>
    </xf>
    <xf numFmtId="166" fontId="7" fillId="0" borderId="18" xfId="0" applyNumberFormat="1" applyFont="1" applyBorder="1" applyAlignment="1"/>
    <xf numFmtId="166" fontId="7" fillId="0" borderId="114" xfId="0" applyNumberFormat="1" applyFont="1" applyBorder="1" applyAlignment="1"/>
    <xf numFmtId="166" fontId="5" fillId="0" borderId="144" xfId="0" applyNumberFormat="1" applyFont="1" applyBorder="1" applyAlignment="1">
      <alignment vertical="center"/>
    </xf>
    <xf numFmtId="166" fontId="7" fillId="0" borderId="150" xfId="0" applyNumberFormat="1" applyFont="1" applyBorder="1" applyAlignment="1"/>
    <xf numFmtId="166" fontId="7" fillId="0" borderId="151" xfId="0" applyNumberFormat="1" applyFont="1" applyBorder="1" applyAlignment="1"/>
    <xf numFmtId="166" fontId="5" fillId="0" borderId="137" xfId="0" applyNumberFormat="1" applyFont="1" applyBorder="1" applyAlignment="1">
      <alignment vertical="center"/>
    </xf>
    <xf numFmtId="166" fontId="7" fillId="0" borderId="88" xfId="0" applyNumberFormat="1" applyFont="1" applyBorder="1" applyAlignment="1"/>
    <xf numFmtId="166" fontId="7" fillId="0" borderId="89" xfId="0" applyNumberFormat="1" applyFont="1" applyBorder="1" applyAlignment="1"/>
    <xf numFmtId="0" fontId="5" fillId="0" borderId="191" xfId="0" applyFont="1" applyBorder="1" applyAlignment="1">
      <alignment horizontal="center" vertical="center"/>
    </xf>
    <xf numFmtId="0" fontId="4" fillId="0" borderId="30" xfId="0" applyFont="1" applyBorder="1" applyAlignment="1">
      <alignment wrapText="1"/>
    </xf>
    <xf numFmtId="0" fontId="4" fillId="0" borderId="30" xfId="0" applyFont="1" applyBorder="1"/>
    <xf numFmtId="0" fontId="4" fillId="0" borderId="0" xfId="0" applyFont="1" applyAlignment="1">
      <alignment vertical="center" wrapText="1"/>
    </xf>
    <xf numFmtId="0" fontId="11" fillId="0" borderId="0" xfId="0" applyFont="1" applyAlignment="1">
      <alignment horizont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7" fillId="0" borderId="35" xfId="0" applyFont="1" applyBorder="1" applyAlignment="1">
      <alignment horizontal="center" vertical="center" wrapText="1"/>
    </xf>
    <xf numFmtId="0" fontId="7" fillId="0" borderId="37" xfId="0" applyFont="1" applyBorder="1" applyAlignment="1">
      <alignment horizontal="center" vertical="center" wrapText="1"/>
    </xf>
    <xf numFmtId="0" fontId="13" fillId="0" borderId="38" xfId="0" applyFont="1" applyBorder="1" applyAlignment="1">
      <alignment horizontal="center" vertical="center"/>
    </xf>
    <xf numFmtId="0" fontId="13" fillId="0" borderId="34"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4" fillId="0" borderId="38"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4" fillId="0" borderId="35" xfId="0" applyFont="1" applyBorder="1" applyAlignment="1">
      <alignment horizontal="center" wrapText="1"/>
    </xf>
    <xf numFmtId="0" fontId="4" fillId="0" borderId="37" xfId="0" applyFont="1" applyBorder="1" applyAlignment="1">
      <alignment horizontal="center" wrapText="1"/>
    </xf>
    <xf numFmtId="0" fontId="12" fillId="0" borderId="35" xfId="0" applyFont="1" applyBorder="1" applyAlignment="1">
      <alignment horizontal="center" vertical="center"/>
    </xf>
    <xf numFmtId="0" fontId="12" fillId="0" borderId="50" xfId="0" applyFont="1" applyBorder="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4" fillId="0" borderId="0" xfId="0" applyFont="1" applyAlignment="1">
      <alignment horizontal="left" vertical="center" wrapText="1" indent="1"/>
    </xf>
    <xf numFmtId="0" fontId="12" fillId="0" borderId="76" xfId="0" applyFont="1" applyBorder="1" applyAlignment="1">
      <alignment horizontal="center" vertical="center"/>
    </xf>
    <xf numFmtId="0" fontId="7" fillId="0" borderId="35" xfId="0" applyFont="1" applyBorder="1" applyAlignment="1">
      <alignment horizontal="center" wrapText="1"/>
    </xf>
    <xf numFmtId="0" fontId="7" fillId="0" borderId="37" xfId="0" applyFont="1" applyBorder="1" applyAlignment="1">
      <alignment horizontal="center" wrapText="1"/>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1" fillId="0" borderId="38" xfId="0" applyFont="1" applyBorder="1" applyAlignment="1">
      <alignment horizontal="center" vertical="center"/>
    </xf>
    <xf numFmtId="0" fontId="15" fillId="0" borderId="78" xfId="0" applyFont="1" applyBorder="1" applyAlignment="1">
      <alignment horizontal="center" vertical="center" wrapText="1"/>
    </xf>
    <xf numFmtId="0" fontId="15" fillId="0" borderId="59" xfId="0" applyFont="1" applyBorder="1" applyAlignment="1">
      <alignment horizontal="center" vertical="center" wrapText="1"/>
    </xf>
    <xf numFmtId="0" fontId="7" fillId="0" borderId="0" xfId="0" applyFont="1" applyAlignment="1">
      <alignment horizontal="left" vertical="center" wrapText="1" indent="1"/>
    </xf>
    <xf numFmtId="0" fontId="12" fillId="0" borderId="35"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50" xfId="0" applyFont="1" applyBorder="1" applyAlignment="1">
      <alignment horizontal="center" vertical="center" wrapText="1"/>
    </xf>
    <xf numFmtId="0" fontId="22" fillId="0" borderId="80" xfId="0" applyFont="1" applyBorder="1" applyAlignment="1">
      <alignment horizontal="left" vertical="center" indent="2"/>
    </xf>
    <xf numFmtId="0" fontId="22" fillId="0" borderId="81" xfId="0" applyFont="1" applyBorder="1" applyAlignment="1">
      <alignment horizontal="left" vertical="center" indent="2"/>
    </xf>
    <xf numFmtId="0" fontId="22" fillId="0" borderId="82" xfId="0" applyFont="1" applyBorder="1" applyAlignment="1">
      <alignment horizontal="left" vertical="center" indent="2"/>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3" xfId="0" applyFont="1" applyBorder="1" applyAlignment="1">
      <alignment horizontal="center" vertical="center" wrapText="1"/>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5" fillId="0" borderId="79" xfId="0" applyFont="1" applyBorder="1" applyAlignment="1">
      <alignment horizontal="center" vertical="center" wrapText="1"/>
    </xf>
    <xf numFmtId="0" fontId="15" fillId="0" borderId="37" xfId="0" applyFont="1" applyBorder="1" applyAlignment="1">
      <alignment horizontal="center" vertical="center" wrapText="1"/>
    </xf>
    <xf numFmtId="0" fontId="11" fillId="0" borderId="86" xfId="0" applyFont="1" applyBorder="1" applyAlignment="1">
      <alignment horizontal="center" vertical="center"/>
    </xf>
    <xf numFmtId="0" fontId="51" fillId="0" borderId="0" xfId="0" applyFont="1" applyAlignment="1">
      <alignment horizontal="left"/>
    </xf>
    <xf numFmtId="0" fontId="7" fillId="0" borderId="9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24" fillId="0" borderId="80" xfId="0" applyFont="1" applyBorder="1" applyAlignment="1">
      <alignment horizontal="left" indent="4"/>
    </xf>
    <xf numFmtId="0" fontId="24" fillId="0" borderId="81" xfId="0" applyFont="1" applyBorder="1" applyAlignment="1">
      <alignment horizontal="left" indent="4"/>
    </xf>
    <xf numFmtId="0" fontId="24" fillId="0" borderId="83" xfId="0" applyFont="1" applyBorder="1" applyAlignment="1">
      <alignment horizontal="left" indent="4"/>
    </xf>
    <xf numFmtId="0" fontId="22" fillId="0" borderId="35" xfId="0" applyFont="1" applyBorder="1" applyAlignment="1">
      <alignment horizontal="center" vertical="center" wrapText="1"/>
    </xf>
    <xf numFmtId="0" fontId="22" fillId="0" borderId="50" xfId="0" applyFont="1" applyBorder="1" applyAlignment="1">
      <alignment horizontal="center" vertical="center" wrapText="1"/>
    </xf>
    <xf numFmtId="0" fontId="20" fillId="0" borderId="80" xfId="0" applyFont="1" applyBorder="1" applyAlignment="1">
      <alignment horizontal="left" indent="4"/>
    </xf>
    <xf numFmtId="0" fontId="20" fillId="0" borderId="81" xfId="0" applyFont="1" applyBorder="1" applyAlignment="1">
      <alignment horizontal="left" indent="4"/>
    </xf>
    <xf numFmtId="0" fontId="20" fillId="0" borderId="83" xfId="0" applyFont="1" applyBorder="1" applyAlignment="1">
      <alignment horizontal="left" indent="4"/>
    </xf>
    <xf numFmtId="0" fontId="4" fillId="0" borderId="8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5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35" xfId="0" applyFont="1" applyBorder="1" applyAlignment="1">
      <alignment horizontal="center" vertical="center"/>
    </xf>
    <xf numFmtId="0" fontId="11" fillId="0" borderId="79" xfId="0" applyFont="1" applyBorder="1" applyAlignment="1">
      <alignment horizontal="center" vertical="center"/>
    </xf>
    <xf numFmtId="0" fontId="11" fillId="0" borderId="50" xfId="0" applyFont="1" applyBorder="1" applyAlignment="1">
      <alignment horizontal="center" vertical="center"/>
    </xf>
    <xf numFmtId="0" fontId="5" fillId="0" borderId="80" xfId="0" applyFont="1" applyBorder="1" applyAlignment="1">
      <alignment horizontal="center"/>
    </xf>
    <xf numFmtId="0" fontId="5" fillId="0" borderId="82" xfId="0" applyFont="1" applyBorder="1" applyAlignment="1">
      <alignment horizontal="center"/>
    </xf>
    <xf numFmtId="0" fontId="25" fillId="0" borderId="81" xfId="0" applyFont="1" applyBorder="1" applyAlignment="1">
      <alignment horizontal="left" indent="1"/>
    </xf>
    <xf numFmtId="0" fontId="25" fillId="0" borderId="82" xfId="0" applyFont="1" applyBorder="1" applyAlignment="1">
      <alignment horizontal="left" indent="1"/>
    </xf>
    <xf numFmtId="0" fontId="26" fillId="0" borderId="80" xfId="0" applyFont="1" applyBorder="1" applyAlignment="1">
      <alignment horizontal="left" indent="1"/>
    </xf>
    <xf numFmtId="0" fontId="26" fillId="0" borderId="83" xfId="0" applyFont="1" applyBorder="1" applyAlignment="1">
      <alignment horizontal="left" indent="1"/>
    </xf>
    <xf numFmtId="0" fontId="26" fillId="0" borderId="81" xfId="0" applyFont="1" applyBorder="1" applyAlignment="1">
      <alignment horizontal="left" indent="1"/>
    </xf>
    <xf numFmtId="0" fontId="11" fillId="0" borderId="0" xfId="0" applyFont="1" applyAlignment="1">
      <alignment horizontal="center" wrapText="1"/>
    </xf>
    <xf numFmtId="0" fontId="5" fillId="0" borderId="39" xfId="0" applyFont="1" applyBorder="1" applyAlignment="1">
      <alignment horizontal="center" vertical="center" wrapText="1"/>
    </xf>
    <xf numFmtId="0" fontId="5" fillId="0" borderId="80" xfId="0" applyFont="1" applyBorder="1" applyAlignment="1">
      <alignment horizontal="left" indent="1"/>
    </xf>
    <xf numFmtId="0" fontId="5" fillId="0" borderId="83" xfId="0" applyFont="1" applyBorder="1" applyAlignment="1">
      <alignment horizontal="left" inden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22" fillId="0" borderId="35" xfId="0" applyFont="1" applyBorder="1" applyAlignment="1">
      <alignment horizontal="center" vertical="center"/>
    </xf>
    <xf numFmtId="0" fontId="22" fillId="0" borderId="79" xfId="0" applyFont="1" applyBorder="1" applyAlignment="1">
      <alignment horizontal="center" vertical="center"/>
    </xf>
    <xf numFmtId="0" fontId="22" fillId="0" borderId="50" xfId="0" applyFont="1" applyBorder="1" applyAlignment="1">
      <alignment horizontal="center" vertical="center"/>
    </xf>
    <xf numFmtId="0" fontId="5" fillId="0" borderId="81" xfId="0" applyFont="1" applyBorder="1" applyAlignment="1">
      <alignment horizontal="center"/>
    </xf>
    <xf numFmtId="0" fontId="25" fillId="0" borderId="81" xfId="0" applyFont="1" applyBorder="1" applyAlignment="1">
      <alignment horizontal="center"/>
    </xf>
    <xf numFmtId="0" fontId="25" fillId="0" borderId="82" xfId="0" applyFont="1" applyBorder="1" applyAlignment="1">
      <alignment horizontal="center"/>
    </xf>
    <xf numFmtId="0" fontId="5" fillId="0" borderId="83" xfId="0" applyFont="1" applyBorder="1" applyAlignment="1">
      <alignment horizontal="center"/>
    </xf>
    <xf numFmtId="0" fontId="5" fillId="0" borderId="82" xfId="0" applyFont="1" applyBorder="1" applyAlignment="1">
      <alignment horizontal="left" inden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08" xfId="0" applyFont="1" applyBorder="1" applyAlignment="1">
      <alignment horizontal="center" vertical="center" wrapText="1"/>
    </xf>
    <xf numFmtId="0" fontId="22" fillId="0" borderId="68" xfId="0" applyFont="1" applyBorder="1" applyAlignment="1">
      <alignment horizontal="center" vertical="center"/>
    </xf>
    <xf numFmtId="0" fontId="22" fillId="0" borderId="109" xfId="0" applyFont="1" applyBorder="1" applyAlignment="1">
      <alignment horizontal="center" vertical="center"/>
    </xf>
    <xf numFmtId="0" fontId="22" fillId="0" borderId="69" xfId="0" applyFont="1" applyBorder="1" applyAlignment="1">
      <alignment horizontal="center" vertical="center"/>
    </xf>
    <xf numFmtId="0" fontId="5" fillId="0" borderId="81" xfId="0" applyFont="1" applyBorder="1" applyAlignment="1">
      <alignment horizontal="left" indent="1"/>
    </xf>
    <xf numFmtId="0" fontId="5"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58" xfId="0" applyFont="1" applyBorder="1" applyAlignment="1">
      <alignment horizontal="center" vertical="center" wrapText="1"/>
    </xf>
    <xf numFmtId="0" fontId="11" fillId="0" borderId="80" xfId="0" applyFont="1" applyBorder="1" applyAlignment="1">
      <alignment horizontal="left" indent="4"/>
    </xf>
    <xf numFmtId="0" fontId="11" fillId="0" borderId="81" xfId="0" applyFont="1" applyBorder="1" applyAlignment="1">
      <alignment horizontal="left" indent="4"/>
    </xf>
    <xf numFmtId="0" fontId="11" fillId="0" borderId="83" xfId="0" applyFont="1" applyBorder="1" applyAlignment="1">
      <alignment horizontal="left" indent="4"/>
    </xf>
    <xf numFmtId="0" fontId="5" fillId="0" borderId="35"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0" xfId="0" applyFont="1" applyBorder="1" applyAlignment="1">
      <alignment horizontal="center" vertical="center" wrapText="1"/>
    </xf>
    <xf numFmtId="0" fontId="11" fillId="0" borderId="108" xfId="0" applyFont="1" applyBorder="1" applyAlignment="1">
      <alignment horizontal="center" vertical="center"/>
    </xf>
    <xf numFmtId="0" fontId="11" fillId="0" borderId="120" xfId="0" applyFont="1" applyBorder="1" applyAlignment="1">
      <alignment horizontal="center" vertical="center"/>
    </xf>
    <xf numFmtId="0" fontId="11" fillId="0" borderId="117" xfId="0" applyFont="1" applyBorder="1" applyAlignment="1">
      <alignment horizontal="center" vertical="center"/>
    </xf>
    <xf numFmtId="0" fontId="11" fillId="0" borderId="121" xfId="0" applyFont="1" applyBorder="1" applyAlignment="1">
      <alignment horizontal="center" vertical="center"/>
    </xf>
    <xf numFmtId="0" fontId="11" fillId="0" borderId="118" xfId="0" applyFont="1" applyBorder="1" applyAlignment="1">
      <alignment horizontal="center" vertical="center"/>
    </xf>
    <xf numFmtId="0" fontId="20" fillId="0" borderId="119" xfId="0" applyFont="1" applyBorder="1" applyAlignment="1">
      <alignment horizontal="left"/>
    </xf>
    <xf numFmtId="0" fontId="20" fillId="0" borderId="81" xfId="0" applyFont="1" applyBorder="1" applyAlignment="1">
      <alignment horizontal="left"/>
    </xf>
    <xf numFmtId="0" fontId="20" fillId="0" borderId="83" xfId="0" applyFont="1" applyBorder="1" applyAlignment="1">
      <alignment horizontal="left"/>
    </xf>
    <xf numFmtId="0" fontId="11" fillId="0" borderId="116" xfId="0" applyFont="1" applyBorder="1" applyAlignment="1">
      <alignment horizontal="center" vertical="center"/>
    </xf>
    <xf numFmtId="0" fontId="22" fillId="0" borderId="80" xfId="0" applyFont="1" applyBorder="1" applyAlignment="1">
      <alignment horizontal="left" indent="15"/>
    </xf>
    <xf numFmtId="0" fontId="22" fillId="0" borderId="81" xfId="0" applyFont="1" applyBorder="1" applyAlignment="1">
      <alignment horizontal="left" indent="15"/>
    </xf>
    <xf numFmtId="0" fontId="22" fillId="0" borderId="83" xfId="0" applyFont="1" applyBorder="1" applyAlignment="1">
      <alignment horizontal="left" indent="15"/>
    </xf>
    <xf numFmtId="0" fontId="11" fillId="0" borderId="35"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50" xfId="0" applyFont="1" applyBorder="1" applyAlignment="1">
      <alignment horizontal="center" vertical="center" wrapText="1"/>
    </xf>
    <xf numFmtId="0" fontId="22" fillId="0" borderId="33" xfId="0" applyFont="1" applyBorder="1" applyAlignment="1">
      <alignment horizontal="center" vertical="center"/>
    </xf>
    <xf numFmtId="0" fontId="22" fillId="0" borderId="38" xfId="0" applyFont="1" applyBorder="1" applyAlignment="1">
      <alignment horizontal="center" vertical="center"/>
    </xf>
    <xf numFmtId="0" fontId="22" fillId="0" borderId="108" xfId="0" applyFont="1" applyBorder="1" applyAlignment="1">
      <alignment horizontal="center" vertical="center"/>
    </xf>
    <xf numFmtId="0" fontId="22" fillId="0" borderId="120" xfId="0" applyFont="1" applyBorder="1" applyAlignment="1">
      <alignment horizontal="center" vertical="center"/>
    </xf>
    <xf numFmtId="0" fontId="22" fillId="0" borderId="117" xfId="0" applyFont="1" applyBorder="1" applyAlignment="1">
      <alignment horizontal="center" vertical="center"/>
    </xf>
    <xf numFmtId="0" fontId="22" fillId="0" borderId="118" xfId="0" applyFont="1" applyBorder="1" applyAlignment="1">
      <alignment horizontal="center" vertical="center"/>
    </xf>
    <xf numFmtId="166" fontId="5" fillId="0" borderId="129" xfId="0" applyNumberFormat="1" applyFont="1" applyBorder="1" applyAlignment="1">
      <alignment horizontal="center" vertical="center"/>
    </xf>
    <xf numFmtId="166" fontId="5" fillId="0" borderId="130" xfId="0" applyNumberFormat="1" applyFont="1" applyBorder="1" applyAlignment="1">
      <alignment horizontal="center" vertical="center"/>
    </xf>
    <xf numFmtId="166" fontId="5" fillId="0" borderId="131" xfId="0" applyNumberFormat="1" applyFont="1" applyBorder="1" applyAlignment="1">
      <alignment horizontal="center" vertical="center"/>
    </xf>
    <xf numFmtId="0" fontId="22" fillId="0" borderId="79" xfId="0" applyFont="1" applyBorder="1" applyAlignment="1">
      <alignment horizontal="center" vertical="center" wrapText="1"/>
    </xf>
    <xf numFmtId="0" fontId="11" fillId="0" borderId="162" xfId="0" applyFont="1" applyBorder="1" applyAlignment="1">
      <alignment horizontal="center" vertical="center"/>
    </xf>
    <xf numFmtId="0" fontId="11" fillId="0" borderId="96" xfId="0" applyFont="1" applyBorder="1" applyAlignment="1">
      <alignment horizontal="center" vertical="center"/>
    </xf>
    <xf numFmtId="0" fontId="11" fillId="0" borderId="28" xfId="0" applyFont="1" applyBorder="1" applyAlignment="1">
      <alignment horizontal="center" vertical="center"/>
    </xf>
    <xf numFmtId="0" fontId="5" fillId="0" borderId="146" xfId="0" applyFont="1" applyBorder="1" applyAlignment="1">
      <alignment horizontal="center" vertical="center"/>
    </xf>
    <xf numFmtId="0" fontId="5" fillId="0" borderId="109" xfId="0" applyFont="1" applyBorder="1" applyAlignment="1">
      <alignment horizontal="center" vertical="center"/>
    </xf>
    <xf numFmtId="0" fontId="5" fillId="0" borderId="156" xfId="0" applyFont="1" applyBorder="1" applyAlignment="1">
      <alignment horizontal="center" vertical="center"/>
    </xf>
    <xf numFmtId="0" fontId="5" fillId="0" borderId="188" xfId="0" applyFont="1" applyBorder="1" applyAlignment="1">
      <alignment horizontal="center" vertical="center" wrapText="1"/>
    </xf>
    <xf numFmtId="0" fontId="5" fillId="0" borderId="187"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56"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36" xfId="0" applyFont="1" applyBorder="1" applyAlignment="1">
      <alignment horizontal="center" vertical="center" wrapText="1"/>
    </xf>
    <xf numFmtId="0" fontId="11" fillId="0" borderId="155" xfId="0" applyFont="1" applyBorder="1" applyAlignment="1">
      <alignment horizontal="center" vertical="center"/>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5" fillId="0" borderId="159" xfId="0" applyFont="1" applyBorder="1" applyAlignment="1">
      <alignment horizontal="center" vertical="center"/>
    </xf>
    <xf numFmtId="0" fontId="32" fillId="0" borderId="160" xfId="0" applyFont="1" applyBorder="1" applyAlignment="1">
      <alignment horizontal="center" vertical="center" wrapText="1"/>
    </xf>
    <xf numFmtId="0" fontId="32" fillId="0" borderId="87" xfId="0" applyFont="1" applyBorder="1" applyAlignment="1">
      <alignment horizontal="center" vertical="center" wrapText="1"/>
    </xf>
    <xf numFmtId="0" fontId="11" fillId="0" borderId="87" xfId="0" applyFont="1" applyBorder="1" applyAlignment="1">
      <alignment horizontal="left" indent="2"/>
    </xf>
    <xf numFmtId="0" fontId="20" fillId="0" borderId="87" xfId="0" applyFont="1" applyBorder="1" applyAlignment="1">
      <alignment horizontal="left" indent="2"/>
    </xf>
    <xf numFmtId="0" fontId="24" fillId="0" borderId="87" xfId="0" applyFont="1" applyBorder="1" applyAlignment="1">
      <alignment horizontal="left" indent="2"/>
    </xf>
    <xf numFmtId="0" fontId="24" fillId="0" borderId="154" xfId="0" applyFont="1" applyBorder="1" applyAlignment="1">
      <alignment horizontal="left" indent="2"/>
    </xf>
    <xf numFmtId="0" fontId="32" fillId="0" borderId="161" xfId="0" applyFont="1" applyBorder="1" applyAlignment="1">
      <alignment horizontal="center" vertical="center" wrapText="1"/>
    </xf>
    <xf numFmtId="0" fontId="32" fillId="0" borderId="146" xfId="0" applyFont="1" applyBorder="1" applyAlignment="1">
      <alignment horizontal="center" vertical="center" wrapText="1"/>
    </xf>
    <xf numFmtId="0" fontId="32" fillId="0" borderId="155" xfId="0" applyFont="1" applyBorder="1" applyAlignment="1">
      <alignment horizontal="center" vertical="center" wrapText="1"/>
    </xf>
    <xf numFmtId="0" fontId="32" fillId="0" borderId="136"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7" xfId="0" applyFont="1" applyBorder="1" applyAlignment="1">
      <alignment horizontal="center" vertical="center" wrapText="1"/>
    </xf>
    <xf numFmtId="0" fontId="25" fillId="0" borderId="175" xfId="0" applyFont="1" applyBorder="1" applyAlignment="1">
      <alignment horizontal="left" indent="4"/>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5" fillId="0" borderId="175" xfId="0" applyFont="1" applyBorder="1" applyAlignment="1">
      <alignment horizontal="center"/>
    </xf>
    <xf numFmtId="0" fontId="5" fillId="0" borderId="186" xfId="0" applyFont="1" applyBorder="1" applyAlignment="1">
      <alignment horizontal="center" vertical="center" wrapText="1"/>
    </xf>
    <xf numFmtId="0" fontId="5" fillId="0" borderId="36" xfId="0" applyFont="1" applyBorder="1" applyAlignment="1">
      <alignment horizontal="left" vertical="center"/>
    </xf>
    <xf numFmtId="0" fontId="5" fillId="0" borderId="28" xfId="0" applyFont="1" applyBorder="1" applyAlignment="1">
      <alignment horizontal="left" vertical="center"/>
    </xf>
    <xf numFmtId="0" fontId="14" fillId="0" borderId="80" xfId="0" applyFont="1" applyBorder="1" applyAlignment="1">
      <alignment horizontal="left" indent="4"/>
    </xf>
    <xf numFmtId="0" fontId="14" fillId="0" borderId="81" xfId="0" applyFont="1" applyBorder="1" applyAlignment="1">
      <alignment horizontal="left" indent="4"/>
    </xf>
    <xf numFmtId="0" fontId="14" fillId="0" borderId="83" xfId="0" applyFont="1" applyBorder="1" applyAlignment="1">
      <alignment horizontal="left" indent="4"/>
    </xf>
    <xf numFmtId="0" fontId="11" fillId="0" borderId="39" xfId="0" applyFont="1" applyBorder="1" applyAlignment="1">
      <alignment horizontal="center" vertical="center"/>
    </xf>
    <xf numFmtId="0" fontId="11" fillId="0" borderId="185" xfId="0" applyFont="1" applyBorder="1" applyAlignment="1">
      <alignment horizontal="center" vertical="center"/>
    </xf>
    <xf numFmtId="0" fontId="11" fillId="0" borderId="41" xfId="0" applyFont="1" applyBorder="1" applyAlignment="1">
      <alignment horizontal="center" vertical="center"/>
    </xf>
    <xf numFmtId="0" fontId="11" fillId="0" borderId="33" xfId="0" applyFont="1" applyBorder="1" applyAlignment="1">
      <alignment horizontal="center" vertical="center" wrapText="1"/>
    </xf>
    <xf numFmtId="0" fontId="11" fillId="0" borderId="108" xfId="0" applyFont="1" applyBorder="1" applyAlignment="1">
      <alignment horizontal="center" vertical="center" wrapText="1"/>
    </xf>
    <xf numFmtId="0" fontId="35" fillId="0" borderId="0" xfId="0" applyFont="1" applyAlignment="1">
      <alignment horizontal="center"/>
    </xf>
    <xf numFmtId="0" fontId="13" fillId="0" borderId="80" xfId="0" applyFont="1" applyBorder="1" applyAlignment="1">
      <alignment horizontal="left" indent="4"/>
    </xf>
    <xf numFmtId="0" fontId="13" fillId="0" borderId="81" xfId="0" applyFont="1" applyBorder="1" applyAlignment="1">
      <alignment horizontal="left" indent="4"/>
    </xf>
    <xf numFmtId="0" fontId="13" fillId="0" borderId="83" xfId="0" applyFont="1" applyBorder="1" applyAlignment="1">
      <alignment horizontal="left" indent="4"/>
    </xf>
  </cellXfs>
  <cellStyles count="1">
    <cellStyle name="Normaallaad"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MI_arhiiv\SMI%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sheetName val="j1"/>
      <sheetName val="2a, j2"/>
      <sheetName val="2b, j2"/>
      <sheetName val="3"/>
      <sheetName val="j3"/>
      <sheetName val="4"/>
      <sheetName val="j4"/>
      <sheetName val="5"/>
      <sheetName val="6"/>
      <sheetName val="6h"/>
      <sheetName val="7"/>
      <sheetName val="8, j7"/>
      <sheetName val="8g"/>
      <sheetName val="9"/>
      <sheetName val="j9"/>
      <sheetName val="10"/>
      <sheetName val="j10"/>
      <sheetName val="11x"/>
      <sheetName val="j11"/>
      <sheetName val="11"/>
      <sheetName val="11b"/>
      <sheetName val="11c"/>
      <sheetName val="12"/>
      <sheetName val="12b"/>
      <sheetName val="13"/>
      <sheetName val="13b"/>
      <sheetName val="14"/>
      <sheetName val="14x"/>
      <sheetName val="j14"/>
      <sheetName val="14b"/>
      <sheetName val="14c"/>
      <sheetName val="15"/>
      <sheetName val="j15"/>
      <sheetName val="15c"/>
      <sheetName val="15b"/>
      <sheetName val="15x"/>
      <sheetName val="15y"/>
      <sheetName val="16"/>
      <sheetName val="16b"/>
      <sheetName val="j16a"/>
      <sheetName val="j16b"/>
      <sheetName val="17"/>
      <sheetName val="j17"/>
      <sheetName val="17b"/>
      <sheetName val="17c"/>
      <sheetName val="17h"/>
      <sheetName val="17t"/>
      <sheetName val="17k"/>
      <sheetName val="18"/>
      <sheetName val="j18-19"/>
      <sheetName val="18b"/>
      <sheetName val="18c"/>
      <sheetName val="19"/>
      <sheetName val="19a"/>
      <sheetName val="19b"/>
      <sheetName val="19c"/>
      <sheetName val="20"/>
      <sheetName val="20b"/>
      <sheetName val="20c"/>
      <sheetName val="21a"/>
      <sheetName val="21b"/>
      <sheetName val="21c"/>
      <sheetName val="21d"/>
      <sheetName val="21xxx"/>
      <sheetName val="22"/>
      <sheetName val="23"/>
      <sheetName val="24"/>
      <sheetName val="j24"/>
      <sheetName val="24b"/>
      <sheetName val="24c"/>
      <sheetName val="24x"/>
      <sheetName val="24y"/>
      <sheetName val="25"/>
      <sheetName val="26"/>
      <sheetName val="27"/>
      <sheetName val="28"/>
      <sheetName val="28b"/>
      <sheetName val="28c"/>
      <sheetName val="29"/>
      <sheetName val="30"/>
      <sheetName val="a31"/>
      <sheetName val="a32"/>
      <sheetName val="a33"/>
      <sheetName val="aj33"/>
      <sheetName val="34, 35"/>
      <sheetName val="36"/>
      <sheetName val="37"/>
      <sheetName val="38, 39"/>
      <sheetName val="40...42"/>
      <sheetName val="43...45"/>
    </sheetNames>
    <sheetDataSet>
      <sheetData sheetId="0">
        <row r="1">
          <cell r="A1" t="str">
            <v xml:space="preserve"> « EESTI METSAD 2002 » tabelid ja joonised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tabSelected="1" zoomScale="70" zoomScaleNormal="70" workbookViewId="0"/>
  </sheetViews>
  <sheetFormatPr defaultRowHeight="12.75"/>
  <cols>
    <col min="1" max="1" width="3.5703125" customWidth="1"/>
    <col min="2" max="2" width="6.42578125" customWidth="1"/>
    <col min="3" max="3" width="116" customWidth="1"/>
  </cols>
  <sheetData>
    <row r="1" spans="1:3">
      <c r="B1" s="522">
        <v>2020</v>
      </c>
    </row>
    <row r="2" spans="1:3" ht="31.5" customHeight="1">
      <c r="C2" s="1" t="s">
        <v>0</v>
      </c>
    </row>
    <row r="4" spans="1:3" ht="26.25" customHeight="1">
      <c r="A4" s="11"/>
      <c r="B4" s="5" t="s">
        <v>1</v>
      </c>
      <c r="C4" s="11" t="s">
        <v>2</v>
      </c>
    </row>
    <row r="5" spans="1:3" ht="26.25" customHeight="1">
      <c r="A5" s="11"/>
      <c r="B5" s="3" t="s">
        <v>352</v>
      </c>
      <c r="C5" s="11" t="s">
        <v>3</v>
      </c>
    </row>
    <row r="6" spans="1:3" ht="26.25" customHeight="1">
      <c r="A6" s="11"/>
      <c r="B6" s="7" t="s">
        <v>4</v>
      </c>
      <c r="C6" s="11" t="s">
        <v>5</v>
      </c>
    </row>
    <row r="7" spans="1:3" ht="26.25" customHeight="1">
      <c r="A7" s="11"/>
      <c r="B7" s="8" t="s">
        <v>6</v>
      </c>
      <c r="C7" s="11" t="s">
        <v>7</v>
      </c>
    </row>
    <row r="8" spans="1:3" ht="26.25" customHeight="1">
      <c r="A8" s="11"/>
      <c r="B8" s="7" t="s">
        <v>8</v>
      </c>
      <c r="C8" s="5" t="s">
        <v>9</v>
      </c>
    </row>
    <row r="9" spans="1:3" ht="26.25" customHeight="1">
      <c r="A9" s="11"/>
      <c r="B9" s="7" t="s">
        <v>10</v>
      </c>
      <c r="C9" s="11" t="s">
        <v>11</v>
      </c>
    </row>
    <row r="10" spans="1:3" ht="26.25" customHeight="1">
      <c r="A10" s="11"/>
      <c r="B10" s="8" t="s">
        <v>12</v>
      </c>
      <c r="C10" s="11" t="s">
        <v>13</v>
      </c>
    </row>
    <row r="11" spans="1:3" ht="26.25" customHeight="1">
      <c r="A11" s="11"/>
      <c r="B11" s="7" t="s">
        <v>14</v>
      </c>
      <c r="C11" s="11" t="s">
        <v>135</v>
      </c>
    </row>
    <row r="12" spans="1:3" ht="26.25" customHeight="1">
      <c r="A12" s="11"/>
      <c r="B12" s="7" t="s">
        <v>16</v>
      </c>
      <c r="C12" s="7" t="s">
        <v>134</v>
      </c>
    </row>
    <row r="13" spans="1:3" ht="26.25" customHeight="1">
      <c r="A13" s="11"/>
      <c r="B13" s="7" t="s">
        <v>17</v>
      </c>
      <c r="C13" s="11" t="s">
        <v>15</v>
      </c>
    </row>
    <row r="14" spans="1:3" ht="26.25" customHeight="1">
      <c r="A14" s="11"/>
      <c r="B14" s="8" t="s">
        <v>146</v>
      </c>
      <c r="C14" s="11" t="s">
        <v>255</v>
      </c>
    </row>
    <row r="15" spans="1:3" ht="42" customHeight="1">
      <c r="A15" s="11"/>
      <c r="B15" s="7" t="s">
        <v>147</v>
      </c>
      <c r="C15" s="2" t="s">
        <v>348</v>
      </c>
    </row>
    <row r="16" spans="1:3" ht="27" customHeight="1">
      <c r="A16" s="11"/>
      <c r="B16" s="7" t="s">
        <v>246</v>
      </c>
      <c r="C16" s="2" t="s">
        <v>349</v>
      </c>
    </row>
    <row r="17" spans="1:3" ht="42" customHeight="1">
      <c r="A17" s="11"/>
      <c r="B17" s="7" t="s">
        <v>275</v>
      </c>
      <c r="C17" s="2" t="s">
        <v>350</v>
      </c>
    </row>
    <row r="18" spans="1:3" ht="42" customHeight="1">
      <c r="A18" s="11"/>
      <c r="B18" s="7" t="s">
        <v>276</v>
      </c>
      <c r="C18" s="2" t="s">
        <v>351</v>
      </c>
    </row>
    <row r="19" spans="1:3" ht="42" customHeight="1">
      <c r="A19" s="11"/>
      <c r="B19" s="7" t="s">
        <v>277</v>
      </c>
      <c r="C19" s="2" t="s">
        <v>299</v>
      </c>
    </row>
    <row r="20" spans="1:3" ht="42" customHeight="1">
      <c r="A20" s="11"/>
      <c r="B20" s="7" t="s">
        <v>278</v>
      </c>
      <c r="C20" s="2" t="s">
        <v>300</v>
      </c>
    </row>
    <row r="21" spans="1:3" ht="26.25" customHeight="1">
      <c r="A21" s="11"/>
      <c r="B21" s="7" t="s">
        <v>154</v>
      </c>
      <c r="C21" s="11" t="s">
        <v>155</v>
      </c>
    </row>
    <row r="22" spans="1:3" ht="26.25" customHeight="1">
      <c r="A22" s="11"/>
      <c r="B22" s="7" t="s">
        <v>273</v>
      </c>
      <c r="C22" s="7" t="s">
        <v>304</v>
      </c>
    </row>
    <row r="23" spans="1:3" ht="26.25" customHeight="1">
      <c r="A23" s="11"/>
      <c r="B23" s="7" t="s">
        <v>274</v>
      </c>
      <c r="C23" s="7" t="s">
        <v>305</v>
      </c>
    </row>
    <row r="24" spans="1:3" ht="26.25" customHeight="1">
      <c r="A24" s="11"/>
      <c r="B24" s="3" t="s">
        <v>353</v>
      </c>
      <c r="C24" s="11" t="str">
        <f>"Raied " &amp; (B1-1) &amp; ". a."</f>
        <v>Raied 2019. a.</v>
      </c>
    </row>
    <row r="25" spans="1:3" ht="26.25" customHeight="1">
      <c r="A25" s="11"/>
      <c r="B25" s="6" t="s">
        <v>19</v>
      </c>
      <c r="C25" s="11" t="s">
        <v>18</v>
      </c>
    </row>
    <row r="26" spans="1:3" ht="26.25" customHeight="1">
      <c r="A26" s="4"/>
      <c r="B26" s="8"/>
      <c r="C26" s="4"/>
    </row>
    <row r="27" spans="1:3" ht="15" customHeight="1">
      <c r="A27" s="9"/>
      <c r="B27" s="10"/>
      <c r="C27" s="9"/>
    </row>
    <row r="28" spans="1:3" ht="15" customHeight="1">
      <c r="A28" s="9"/>
      <c r="B28" s="10"/>
      <c r="C28" s="9"/>
    </row>
  </sheetData>
  <hyperlinks>
    <hyperlink ref="C4" location="'1'!A2" display="1. Eesti üldpindala jaotus maakategooriate järgi"/>
    <hyperlink ref="C5" location="'2'!A2" display="2. Üldpindala jaotus maakategooriate järgi omandivormiti"/>
    <hyperlink ref="C7" location="'3'!A2" display="3. Metsamaa pindala kaitserežiimi järgi"/>
    <hyperlink ref="C8" location="'4'!A2" display="4. Metsamaa looduslikkus"/>
    <hyperlink ref="C9" location="'5'!A2" display="5. Metsamaa pindala ja tagavara enamuspuuliigiti"/>
    <hyperlink ref="C10" location="'7'!A2" display="7. Puistute keskmine vanus"/>
    <hyperlink ref="C11" location="'8'!A2" display="8. Puistute keskmine hektaritagavara enamuspuuliigiti"/>
    <hyperlink ref="C13" location="'10'!A2" display="10. Puistute pindala, tagavara ja juurdekasv enamuspuuliigiti"/>
    <hyperlink ref="C6" location="'3.'!A2" display="Eesti metsasuse jaotus ja metsamaa pindala FRA järgi"/>
    <hyperlink ref="C25" location="'24.'!A2" display="Maakondade metsamaa pindala ja tagavara"/>
    <hyperlink ref="C4" location="'1.'!A2" display="Eesti üldpindala jaotus maakategooriate järgi"/>
    <hyperlink ref="C5" location="'2.'!A2" display="Üldpindala jaotus maakategooriate järgi omandivormiti"/>
    <hyperlink ref="C7" location="'4.'!A2" display="Metsamaa pindala kaitserežiimi järgi"/>
    <hyperlink ref="C8" location="'5.'!A2" display="Metsamaa looduslikkus"/>
    <hyperlink ref="C9" location="'6.'!A2" display="Metsamaa pindala ja tagavara enamuspuuliigiti"/>
    <hyperlink ref="C10" location="'7.'!A2" display="Puistute  vanus, RMK, teised (eraldi majandatavad)"/>
    <hyperlink ref="C12" location="'9.'!A1" display="Keskmine täius ja rinnaspindala, RMK, teised"/>
    <hyperlink ref="C11" location="'8.'!A1" display="Keskmine boniteet, RMK, teised (eraldi majandatavad)"/>
    <hyperlink ref="C14" location="'11.'!A1" display="Metsamaa keskminejuurdekasv enamuspuuliigiti, RMK, teised"/>
    <hyperlink ref="C15" location="'12.'!A1" display="Puistute pindala, tagavara, ja juurdekasv enamuspuuliigiti RMK , teised ( majandatavaderaldi)"/>
    <hyperlink ref="C13" location="'10.'!A1" display="Puistute keskmine hektaritagavara enamuspuuliigiti"/>
    <hyperlink ref="C21" location="'18.'!A1" display="Metsamaa tüpoloogiline jagunemine RMK, teised (majandatavad eraldi)"/>
    <hyperlink ref="C16" location="'13.'!A1" display="Puistute jagunemine vanusklassidesse, puuliigiti  RMK , teised ( majandatavad eraldi)"/>
    <hyperlink ref="C24" location="'22.'!A1" display="Raie 2014.a."/>
    <hyperlink ref="C18" location="'15.'!A1" display="Puistute hektaritagavara enamuspuuliigiti ja vanuseklasside järgi  (10 a. vanuseklassid)"/>
    <hyperlink ref="C17" location="'14.'!A1" display="Puistute jagunemine boniteediklassidesse ja enamuspuuliigiti  RMK , teised ( majandatavad eraldi)"/>
    <hyperlink ref="C20" location="'17.'!A1" display="Metsamaa hektaritagavara arenguklassides ja enamuspuuliigiti, RMK, teised (majandatavad eraldi)"/>
    <hyperlink ref="C19" location="'16.'!A1" display="Metsamaa pindala jagunemine arenguklassidesse ja enamuspuuliigiti, RMK, teised (majandatavad eraldi)"/>
    <hyperlink ref="C22" location="'19.'!A1" display="Tagavara puuliigiti, RMK, teised (eraldi majandatavad)"/>
    <hyperlink ref="C23" location="'20.'!A1" display="Surnud metsa tagavara metsamaal puuliikide lõikes, RMK, teised"/>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C25" sqref="C25"/>
    </sheetView>
  </sheetViews>
  <sheetFormatPr defaultRowHeight="12.75"/>
  <cols>
    <col min="1" max="1" width="19.42578125" customWidth="1"/>
    <col min="2" max="13" width="8.85546875" customWidth="1"/>
  </cols>
  <sheetData>
    <row r="1" spans="1:13" ht="15.75" customHeight="1">
      <c r="A1" s="641" t="s">
        <v>137</v>
      </c>
      <c r="B1" s="562"/>
      <c r="C1" s="562"/>
      <c r="D1" s="562"/>
      <c r="E1" s="562"/>
      <c r="F1" s="562"/>
      <c r="G1" s="562"/>
      <c r="H1" s="562"/>
      <c r="I1" s="562"/>
      <c r="J1" s="562"/>
      <c r="K1" s="562"/>
      <c r="L1" s="562"/>
      <c r="M1" s="562"/>
    </row>
    <row r="2" spans="1:13" ht="8.25" customHeight="1">
      <c r="A2" s="153"/>
      <c r="B2" s="224"/>
      <c r="C2" s="153"/>
      <c r="D2" s="153"/>
      <c r="E2" s="153"/>
      <c r="F2" s="224"/>
      <c r="G2" s="153"/>
      <c r="H2" s="153"/>
      <c r="I2" s="153"/>
      <c r="J2" s="224"/>
      <c r="K2" s="153"/>
      <c r="L2" s="153"/>
      <c r="M2" s="153"/>
    </row>
    <row r="3" spans="1:13" ht="19.5" customHeight="1">
      <c r="A3" s="647" t="s">
        <v>90</v>
      </c>
      <c r="B3" s="634" t="s">
        <v>106</v>
      </c>
      <c r="C3" s="650"/>
      <c r="D3" s="650"/>
      <c r="E3" s="635"/>
      <c r="F3" s="651" t="s">
        <v>77</v>
      </c>
      <c r="G3" s="651"/>
      <c r="H3" s="651"/>
      <c r="I3" s="652"/>
      <c r="J3" s="634" t="s">
        <v>26</v>
      </c>
      <c r="K3" s="650"/>
      <c r="L3" s="650"/>
      <c r="M3" s="653"/>
    </row>
    <row r="4" spans="1:13" ht="18" customHeight="1">
      <c r="A4" s="648"/>
      <c r="B4" s="642" t="s">
        <v>138</v>
      </c>
      <c r="C4" s="625" t="s">
        <v>81</v>
      </c>
      <c r="D4" s="645" t="s">
        <v>139</v>
      </c>
      <c r="E4" s="625" t="s">
        <v>81</v>
      </c>
      <c r="F4" s="642" t="s">
        <v>138</v>
      </c>
      <c r="G4" s="625" t="s">
        <v>81</v>
      </c>
      <c r="H4" s="645" t="s">
        <v>139</v>
      </c>
      <c r="I4" s="625" t="s">
        <v>81</v>
      </c>
      <c r="J4" s="642" t="s">
        <v>138</v>
      </c>
      <c r="K4" s="627" t="s">
        <v>81</v>
      </c>
      <c r="L4" s="645" t="s">
        <v>139</v>
      </c>
      <c r="M4" s="627" t="s">
        <v>81</v>
      </c>
    </row>
    <row r="5" spans="1:13" ht="12" customHeight="1">
      <c r="A5" s="649"/>
      <c r="B5" s="630"/>
      <c r="C5" s="626"/>
      <c r="D5" s="646"/>
      <c r="E5" s="626"/>
      <c r="F5" s="630"/>
      <c r="G5" s="626"/>
      <c r="H5" s="646"/>
      <c r="I5" s="626"/>
      <c r="J5" s="630"/>
      <c r="K5" s="628"/>
      <c r="L5" s="646"/>
      <c r="M5" s="628"/>
    </row>
    <row r="6" spans="1:13" ht="22.5" customHeight="1">
      <c r="A6" s="183" t="s">
        <v>96</v>
      </c>
      <c r="B6" s="226">
        <v>76.254999999999995</v>
      </c>
      <c r="C6" s="210">
        <v>1.4219999999999999</v>
      </c>
      <c r="D6" s="229">
        <v>25.579000000000001</v>
      </c>
      <c r="E6" s="210">
        <v>1.619</v>
      </c>
      <c r="F6" s="226">
        <v>77.747</v>
      </c>
      <c r="G6" s="210">
        <v>1.744</v>
      </c>
      <c r="H6" s="229">
        <v>25.966999999999999</v>
      </c>
      <c r="I6" s="210">
        <v>2.0419999999999998</v>
      </c>
      <c r="J6" s="226">
        <v>73.778000000000006</v>
      </c>
      <c r="K6" s="211">
        <v>2.4079999999999999</v>
      </c>
      <c r="L6" s="229">
        <v>24.93</v>
      </c>
      <c r="M6" s="211">
        <v>2.6389999999999998</v>
      </c>
    </row>
    <row r="7" spans="1:13" ht="22.5" customHeight="1">
      <c r="A7" s="188" t="s">
        <v>97</v>
      </c>
      <c r="B7" s="227">
        <v>74.78</v>
      </c>
      <c r="C7" s="213">
        <v>2.028</v>
      </c>
      <c r="D7" s="230">
        <v>24.623000000000001</v>
      </c>
      <c r="E7" s="213">
        <v>2.2280000000000002</v>
      </c>
      <c r="F7" s="227">
        <v>75.355000000000004</v>
      </c>
      <c r="G7" s="213">
        <v>2.5609999999999999</v>
      </c>
      <c r="H7" s="230">
        <v>24.834</v>
      </c>
      <c r="I7" s="213">
        <v>2.8490000000000002</v>
      </c>
      <c r="J7" s="227">
        <v>74.03</v>
      </c>
      <c r="K7" s="214">
        <v>3.2570000000000001</v>
      </c>
      <c r="L7" s="230">
        <v>24.35</v>
      </c>
      <c r="M7" s="214">
        <v>3.536</v>
      </c>
    </row>
    <row r="8" spans="1:13" ht="22.5" customHeight="1">
      <c r="A8" s="188" t="s">
        <v>98</v>
      </c>
      <c r="B8" s="227">
        <v>88.006</v>
      </c>
      <c r="C8" s="213">
        <v>1.5649999999999999</v>
      </c>
      <c r="D8" s="230">
        <v>22.257000000000001</v>
      </c>
      <c r="E8" s="213">
        <v>1.7729999999999999</v>
      </c>
      <c r="F8" s="227">
        <v>89.277000000000001</v>
      </c>
      <c r="G8" s="213">
        <v>2.3370000000000002</v>
      </c>
      <c r="H8" s="230">
        <v>22.63</v>
      </c>
      <c r="I8" s="213">
        <v>2.7280000000000002</v>
      </c>
      <c r="J8" s="227">
        <v>86.947999999999993</v>
      </c>
      <c r="K8" s="214">
        <v>2.1</v>
      </c>
      <c r="L8" s="230">
        <v>21.946999999999999</v>
      </c>
      <c r="M8" s="214">
        <v>2.3170000000000002</v>
      </c>
    </row>
    <row r="9" spans="1:13" ht="22.5" customHeight="1">
      <c r="A9" s="188" t="s">
        <v>99</v>
      </c>
      <c r="B9" s="227">
        <v>77.245000000000005</v>
      </c>
      <c r="C9" s="213">
        <v>3.746</v>
      </c>
      <c r="D9" s="230">
        <v>26.257999999999999</v>
      </c>
      <c r="E9" s="213">
        <v>4.1669999999999998</v>
      </c>
      <c r="F9" s="227">
        <v>76.573999999999998</v>
      </c>
      <c r="G9" s="213">
        <v>6.0380000000000003</v>
      </c>
      <c r="H9" s="230">
        <v>28.268999999999998</v>
      </c>
      <c r="I9" s="213">
        <v>6.85</v>
      </c>
      <c r="J9" s="227">
        <v>77.715999999999994</v>
      </c>
      <c r="K9" s="214">
        <v>4.782</v>
      </c>
      <c r="L9" s="230">
        <v>24.844000000000001</v>
      </c>
      <c r="M9" s="214">
        <v>4.9720000000000004</v>
      </c>
    </row>
    <row r="10" spans="1:13" ht="22.5" customHeight="1">
      <c r="A10" s="188" t="s">
        <v>100</v>
      </c>
      <c r="B10" s="227">
        <v>89.465000000000003</v>
      </c>
      <c r="C10" s="213">
        <v>4.4779999999999998</v>
      </c>
      <c r="D10" s="230">
        <v>27.481000000000002</v>
      </c>
      <c r="E10" s="213">
        <v>5.0010000000000003</v>
      </c>
      <c r="F10" s="227">
        <v>90.936000000000007</v>
      </c>
      <c r="G10" s="213">
        <v>6.5410000000000004</v>
      </c>
      <c r="H10" s="230">
        <v>28.466999999999999</v>
      </c>
      <c r="I10" s="213">
        <v>7.2720000000000002</v>
      </c>
      <c r="J10" s="227">
        <v>88.215000000000003</v>
      </c>
      <c r="K10" s="214">
        <v>6.1360000000000001</v>
      </c>
      <c r="L10" s="230">
        <v>26.641999999999999</v>
      </c>
      <c r="M10" s="214">
        <v>6.8440000000000003</v>
      </c>
    </row>
    <row r="11" spans="1:13" ht="22.5" customHeight="1">
      <c r="A11" s="188" t="s">
        <v>101</v>
      </c>
      <c r="B11" s="227">
        <v>84.974000000000004</v>
      </c>
      <c r="C11" s="213">
        <v>2.7909999999999999</v>
      </c>
      <c r="D11" s="230">
        <v>22.306999999999999</v>
      </c>
      <c r="E11" s="213">
        <v>3.1909999999999998</v>
      </c>
      <c r="F11" s="227">
        <v>81.546000000000006</v>
      </c>
      <c r="G11" s="213">
        <v>6.7480000000000002</v>
      </c>
      <c r="H11" s="230">
        <v>23.23</v>
      </c>
      <c r="I11" s="213">
        <v>7.7530000000000001</v>
      </c>
      <c r="J11" s="227">
        <v>85.721000000000004</v>
      </c>
      <c r="K11" s="214">
        <v>3.0659999999999998</v>
      </c>
      <c r="L11" s="230">
        <v>22.106000000000002</v>
      </c>
      <c r="M11" s="214">
        <v>3.496</v>
      </c>
    </row>
    <row r="12" spans="1:13" ht="22.5" customHeight="1">
      <c r="A12" s="192" t="s">
        <v>102</v>
      </c>
      <c r="B12" s="228">
        <v>76.475999999999999</v>
      </c>
      <c r="C12" s="216">
        <v>7.3780000000000001</v>
      </c>
      <c r="D12" s="231">
        <v>20.024999999999999</v>
      </c>
      <c r="E12" s="216">
        <v>7.9740000000000002</v>
      </c>
      <c r="F12" s="228">
        <v>71.022999999999996</v>
      </c>
      <c r="G12" s="216">
        <v>18.013999999999999</v>
      </c>
      <c r="H12" s="231">
        <v>18.574000000000002</v>
      </c>
      <c r="I12" s="216">
        <v>19.582000000000001</v>
      </c>
      <c r="J12" s="228">
        <v>77.878</v>
      </c>
      <c r="K12" s="217">
        <v>8.0969999999999995</v>
      </c>
      <c r="L12" s="231">
        <v>20.396999999999998</v>
      </c>
      <c r="M12" s="217">
        <v>8.74</v>
      </c>
    </row>
    <row r="13" spans="1:13" ht="29.25" customHeight="1">
      <c r="A13" s="523" t="s">
        <v>108</v>
      </c>
      <c r="B13" s="225">
        <v>80.709999999999994</v>
      </c>
      <c r="C13" s="221">
        <v>0.85699999999999998</v>
      </c>
      <c r="D13" s="232">
        <v>24.18</v>
      </c>
      <c r="E13" s="221">
        <v>0.96599999999999997</v>
      </c>
      <c r="F13" s="225">
        <v>80.795000000000002</v>
      </c>
      <c r="G13" s="221">
        <v>1.1910000000000001</v>
      </c>
      <c r="H13" s="232">
        <v>24.907</v>
      </c>
      <c r="I13" s="221">
        <v>1.363</v>
      </c>
      <c r="J13" s="225">
        <v>80.623000000000005</v>
      </c>
      <c r="K13" s="222">
        <v>1.2310000000000001</v>
      </c>
      <c r="L13" s="232">
        <v>23.44</v>
      </c>
      <c r="M13" s="222">
        <v>1.353</v>
      </c>
    </row>
    <row r="14" spans="1:13" ht="12.75" customHeight="1">
      <c r="B14" s="68"/>
      <c r="F14" s="68"/>
      <c r="J14" s="68"/>
    </row>
  </sheetData>
  <mergeCells count="17">
    <mergeCell ref="H4:H5"/>
    <mergeCell ref="L4:L5"/>
    <mergeCell ref="A1:M1"/>
    <mergeCell ref="A3:A5"/>
    <mergeCell ref="B3:E3"/>
    <mergeCell ref="F3:I3"/>
    <mergeCell ref="J3:M3"/>
    <mergeCell ref="B4:B5"/>
    <mergeCell ref="E4:E5"/>
    <mergeCell ref="F4:F5"/>
    <mergeCell ref="I4:I5"/>
    <mergeCell ref="J4:J5"/>
    <mergeCell ref="C4:C5"/>
    <mergeCell ref="G4:G5"/>
    <mergeCell ref="K4:K5"/>
    <mergeCell ref="M4:M5"/>
    <mergeCell ref="D4:D5"/>
  </mergeCell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25" sqref="C25"/>
    </sheetView>
  </sheetViews>
  <sheetFormatPr defaultRowHeight="12.75"/>
  <cols>
    <col min="1" max="1" width="19.42578125" customWidth="1"/>
    <col min="2" max="7" width="13.5703125" customWidth="1"/>
  </cols>
  <sheetData>
    <row r="1" spans="1:7" ht="15.75" customHeight="1">
      <c r="A1" s="641" t="s">
        <v>109</v>
      </c>
      <c r="B1" s="562"/>
      <c r="C1" s="562"/>
      <c r="D1" s="562"/>
      <c r="E1" s="562"/>
      <c r="F1" s="562"/>
      <c r="G1" s="562"/>
    </row>
    <row r="2" spans="1:7" ht="8.25" customHeight="1">
      <c r="A2" s="153"/>
      <c r="B2" s="153"/>
      <c r="C2" s="153"/>
      <c r="D2" s="153"/>
      <c r="E2" s="153"/>
      <c r="F2" s="153"/>
      <c r="G2" s="153"/>
    </row>
    <row r="3" spans="1:7" ht="19.5" customHeight="1">
      <c r="A3" s="647" t="s">
        <v>90</v>
      </c>
      <c r="B3" s="643" t="s">
        <v>106</v>
      </c>
      <c r="C3" s="654"/>
      <c r="D3" s="636" t="s">
        <v>77</v>
      </c>
      <c r="E3" s="637"/>
      <c r="F3" s="638" t="s">
        <v>26</v>
      </c>
      <c r="G3" s="639"/>
    </row>
    <row r="4" spans="1:7" ht="32.25" customHeight="1">
      <c r="A4" s="648"/>
      <c r="B4" s="642" t="s">
        <v>354</v>
      </c>
      <c r="C4" s="625" t="s">
        <v>81</v>
      </c>
      <c r="D4" s="642" t="s">
        <v>95</v>
      </c>
      <c r="E4" s="625" t="s">
        <v>81</v>
      </c>
      <c r="F4" s="642" t="s">
        <v>95</v>
      </c>
      <c r="G4" s="627" t="s">
        <v>81</v>
      </c>
    </row>
    <row r="5" spans="1:7" ht="12" customHeight="1">
      <c r="A5" s="649"/>
      <c r="B5" s="630"/>
      <c r="C5" s="626"/>
      <c r="D5" s="630"/>
      <c r="E5" s="626"/>
      <c r="F5" s="630"/>
      <c r="G5" s="628"/>
    </row>
    <row r="6" spans="1:7" ht="18" customHeight="1">
      <c r="A6" s="183" t="s">
        <v>96</v>
      </c>
      <c r="B6" s="226">
        <v>249.23</v>
      </c>
      <c r="C6" s="210">
        <v>1.5269999999999999</v>
      </c>
      <c r="D6" s="226">
        <v>243.501</v>
      </c>
      <c r="E6" s="210">
        <v>2.0329999999999999</v>
      </c>
      <c r="F6" s="226">
        <v>258.96600000000001</v>
      </c>
      <c r="G6" s="211">
        <v>2.278</v>
      </c>
    </row>
    <row r="7" spans="1:7" ht="18" customHeight="1">
      <c r="A7" s="188" t="s">
        <v>97</v>
      </c>
      <c r="B7" s="227">
        <v>245.92500000000001</v>
      </c>
      <c r="C7" s="213">
        <v>1.9450000000000001</v>
      </c>
      <c r="D7" s="227">
        <v>241.74600000000001</v>
      </c>
      <c r="E7" s="213">
        <v>2.6739999999999999</v>
      </c>
      <c r="F7" s="227">
        <v>251.08600000000001</v>
      </c>
      <c r="G7" s="214">
        <v>2.831</v>
      </c>
    </row>
    <row r="8" spans="1:7" ht="18" customHeight="1">
      <c r="A8" s="188" t="s">
        <v>98</v>
      </c>
      <c r="B8" s="227">
        <v>193.32900000000001</v>
      </c>
      <c r="C8" s="213">
        <v>1.7869999999999999</v>
      </c>
      <c r="D8" s="227">
        <v>204.35499999999999</v>
      </c>
      <c r="E8" s="213">
        <v>2.637</v>
      </c>
      <c r="F8" s="227">
        <v>185.072</v>
      </c>
      <c r="G8" s="214">
        <v>2.4159999999999999</v>
      </c>
    </row>
    <row r="9" spans="1:7" ht="18" customHeight="1">
      <c r="A9" s="188" t="s">
        <v>99</v>
      </c>
      <c r="B9" s="227">
        <v>263.596</v>
      </c>
      <c r="C9" s="213">
        <v>4.8940000000000001</v>
      </c>
      <c r="D9" s="227">
        <v>335.00099999999998</v>
      </c>
      <c r="E9" s="213">
        <v>6.72</v>
      </c>
      <c r="F9" s="227">
        <v>226.18600000000001</v>
      </c>
      <c r="G9" s="214">
        <v>6.5910000000000002</v>
      </c>
    </row>
    <row r="10" spans="1:7" ht="18" customHeight="1">
      <c r="A10" s="188" t="s">
        <v>100</v>
      </c>
      <c r="B10" s="227">
        <v>224.87700000000001</v>
      </c>
      <c r="C10" s="213">
        <v>4.843</v>
      </c>
      <c r="D10" s="227">
        <v>244.77</v>
      </c>
      <c r="E10" s="213">
        <v>6.8689999999999998</v>
      </c>
      <c r="F10" s="227">
        <v>210.64500000000001</v>
      </c>
      <c r="G10" s="214">
        <v>6.7069999999999999</v>
      </c>
    </row>
    <row r="11" spans="1:7" ht="18" customHeight="1">
      <c r="A11" s="188" t="s">
        <v>101</v>
      </c>
      <c r="B11" s="227">
        <v>158.97800000000001</v>
      </c>
      <c r="C11" s="213">
        <v>3.4630000000000001</v>
      </c>
      <c r="D11" s="227">
        <v>194.31</v>
      </c>
      <c r="E11" s="213">
        <v>6.7910000000000004</v>
      </c>
      <c r="F11" s="227">
        <v>152.416</v>
      </c>
      <c r="G11" s="214">
        <v>3.927</v>
      </c>
    </row>
    <row r="12" spans="1:7" ht="18" customHeight="1">
      <c r="A12" s="192" t="s">
        <v>102</v>
      </c>
      <c r="B12" s="228">
        <v>191.15600000000001</v>
      </c>
      <c r="C12" s="216">
        <v>7.6070000000000002</v>
      </c>
      <c r="D12" s="228">
        <v>199.78</v>
      </c>
      <c r="E12" s="216">
        <v>17.503</v>
      </c>
      <c r="F12" s="228">
        <v>189.28800000000001</v>
      </c>
      <c r="G12" s="217">
        <v>8.4670000000000005</v>
      </c>
    </row>
    <row r="13" spans="1:7" ht="23.25" customHeight="1">
      <c r="A13" s="182" t="s">
        <v>108</v>
      </c>
      <c r="B13" s="233">
        <v>222.75899999999999</v>
      </c>
      <c r="C13" s="221">
        <v>0.96599999999999997</v>
      </c>
      <c r="D13" s="233">
        <v>235.19900000000001</v>
      </c>
      <c r="E13" s="221">
        <v>1.343</v>
      </c>
      <c r="F13" s="233">
        <v>211.31800000000001</v>
      </c>
      <c r="G13" s="222">
        <v>1.3779999999999999</v>
      </c>
    </row>
    <row r="14" spans="1:7" ht="12.75" customHeight="1"/>
  </sheetData>
  <mergeCells count="11">
    <mergeCell ref="G4:G5"/>
    <mergeCell ref="A1:G1"/>
    <mergeCell ref="A3:A5"/>
    <mergeCell ref="B3:C3"/>
    <mergeCell ref="D3:E3"/>
    <mergeCell ref="F3:G3"/>
    <mergeCell ref="B4:B5"/>
    <mergeCell ref="C4:C5"/>
    <mergeCell ref="D4:D5"/>
    <mergeCell ref="E4:E5"/>
    <mergeCell ref="F4:F5"/>
  </mergeCell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R9" sqref="R9"/>
    </sheetView>
  </sheetViews>
  <sheetFormatPr defaultRowHeight="12.75"/>
  <cols>
    <col min="1" max="1" width="23.28515625" customWidth="1"/>
    <col min="2" max="2" width="8.5703125" customWidth="1"/>
    <col min="3" max="3" width="6" customWidth="1"/>
    <col min="4" max="4" width="7.42578125" customWidth="1"/>
    <col min="5" max="5" width="8.140625" customWidth="1"/>
    <col min="6" max="6" width="9.28515625" customWidth="1"/>
    <col min="7" max="8" width="7.7109375" customWidth="1"/>
    <col min="9" max="9" width="8.140625" customWidth="1"/>
    <col min="10" max="10" width="9.5703125" customWidth="1"/>
    <col min="11" max="11" width="7.85546875" customWidth="1"/>
    <col min="12" max="12" width="8" customWidth="1"/>
    <col min="13" max="13" width="8.140625" customWidth="1"/>
  </cols>
  <sheetData>
    <row r="1" spans="1:18" ht="27.75" customHeight="1">
      <c r="A1" s="641" t="s">
        <v>251</v>
      </c>
      <c r="B1" s="562"/>
      <c r="C1" s="562"/>
      <c r="D1" s="562"/>
      <c r="E1" s="562"/>
      <c r="F1" s="562"/>
      <c r="G1" s="562"/>
      <c r="H1" s="562"/>
      <c r="I1" s="562"/>
      <c r="J1" s="562"/>
      <c r="K1" s="562"/>
      <c r="L1" s="562"/>
      <c r="M1" s="562"/>
    </row>
    <row r="2" spans="1:18" ht="8.25" customHeight="1">
      <c r="A2" s="153"/>
      <c r="B2" s="153"/>
      <c r="C2" s="153"/>
      <c r="D2" s="153"/>
      <c r="E2" s="153"/>
      <c r="F2" s="153"/>
      <c r="G2" s="153"/>
      <c r="H2" s="153"/>
      <c r="I2" s="153"/>
      <c r="J2" s="153"/>
      <c r="K2" s="153"/>
      <c r="L2" s="153"/>
      <c r="M2" s="153"/>
    </row>
    <row r="3" spans="1:18" ht="19.5" customHeight="1">
      <c r="A3" s="658" t="s">
        <v>90</v>
      </c>
      <c r="B3" s="643" t="s">
        <v>250</v>
      </c>
      <c r="C3" s="661"/>
      <c r="D3" s="661"/>
      <c r="E3" s="654"/>
      <c r="F3" s="636" t="s">
        <v>77</v>
      </c>
      <c r="G3" s="636"/>
      <c r="H3" s="636"/>
      <c r="I3" s="637"/>
      <c r="J3" s="643" t="s">
        <v>26</v>
      </c>
      <c r="K3" s="661"/>
      <c r="L3" s="661"/>
      <c r="M3" s="644"/>
    </row>
    <row r="4" spans="1:18" ht="20.25" customHeight="1">
      <c r="A4" s="659"/>
      <c r="B4" s="655" t="s">
        <v>248</v>
      </c>
      <c r="C4" s="656"/>
      <c r="D4" s="656"/>
      <c r="E4" s="662"/>
      <c r="F4" s="655" t="s">
        <v>248</v>
      </c>
      <c r="G4" s="656"/>
      <c r="H4" s="656"/>
      <c r="I4" s="662"/>
      <c r="J4" s="655" t="s">
        <v>248</v>
      </c>
      <c r="K4" s="656"/>
      <c r="L4" s="656"/>
      <c r="M4" s="657"/>
    </row>
    <row r="5" spans="1:18" ht="27.75" customHeight="1">
      <c r="A5" s="660"/>
      <c r="B5" s="241" t="s">
        <v>369</v>
      </c>
      <c r="C5" s="239" t="s">
        <v>28</v>
      </c>
      <c r="D5" s="238" t="s">
        <v>81</v>
      </c>
      <c r="E5" s="244" t="s">
        <v>249</v>
      </c>
      <c r="F5" s="241" t="s">
        <v>369</v>
      </c>
      <c r="G5" s="239" t="s">
        <v>28</v>
      </c>
      <c r="H5" s="238" t="s">
        <v>81</v>
      </c>
      <c r="I5" s="240" t="s">
        <v>249</v>
      </c>
      <c r="J5" s="241" t="s">
        <v>369</v>
      </c>
      <c r="K5" s="239" t="s">
        <v>28</v>
      </c>
      <c r="L5" s="238" t="s">
        <v>81</v>
      </c>
      <c r="M5" s="242" t="s">
        <v>249</v>
      </c>
    </row>
    <row r="6" spans="1:18" ht="32.25" customHeight="1">
      <c r="A6" s="245" t="s">
        <v>96</v>
      </c>
      <c r="B6" s="251">
        <v>4498.7359999999999</v>
      </c>
      <c r="C6" s="252">
        <f>B6/B$13*100</f>
        <v>27.827068896047336</v>
      </c>
      <c r="D6" s="253">
        <v>1.4930000000000001</v>
      </c>
      <c r="E6" s="246">
        <f>B6/'6.'!B5</f>
        <v>6.3307285620001714</v>
      </c>
      <c r="F6" s="251">
        <v>2722.8960000000002</v>
      </c>
      <c r="G6" s="252">
        <f>F6/F$13*100</f>
        <v>35.09873523715045</v>
      </c>
      <c r="H6" s="253">
        <v>1.96</v>
      </c>
      <c r="I6" s="246">
        <f>F6/'6.'!B17</f>
        <v>6.1272941663591283</v>
      </c>
      <c r="J6" s="251">
        <v>1775.84</v>
      </c>
      <c r="K6" s="252">
        <f>J6/J$13*100</f>
        <v>21.11846624261025</v>
      </c>
      <c r="L6" s="253">
        <v>2.2839999999999998</v>
      </c>
      <c r="M6" s="246">
        <f>J6/'6.'!B29</f>
        <v>6.6703226533448516</v>
      </c>
    </row>
    <row r="7" spans="1:18" ht="32.25" customHeight="1">
      <c r="A7" s="247" t="s">
        <v>97</v>
      </c>
      <c r="B7" s="254">
        <v>3684.3890000000001</v>
      </c>
      <c r="C7" s="255">
        <f t="shared" ref="C7:C12" si="0">B7/B$13*100</f>
        <v>22.789900661616716</v>
      </c>
      <c r="D7" s="256">
        <v>1.869</v>
      </c>
      <c r="E7" s="248">
        <f>B7/'6.'!B6</f>
        <v>8.3966257514915892</v>
      </c>
      <c r="F7" s="254">
        <v>2045.3119999999999</v>
      </c>
      <c r="G7" s="255">
        <f t="shared" ref="G7:G12" si="1">F7/F$13*100</f>
        <v>26.364526726458394</v>
      </c>
      <c r="H7" s="256">
        <v>2.524</v>
      </c>
      <c r="I7" s="248">
        <f>F7/'6.'!B18</f>
        <v>8.7025295181363678</v>
      </c>
      <c r="J7" s="254">
        <v>1639.077</v>
      </c>
      <c r="K7" s="255">
        <f t="shared" ref="K7:K12" si="2">J7/J$13*100</f>
        <v>19.492067018165422</v>
      </c>
      <c r="L7" s="256">
        <v>2.7789999999999999</v>
      </c>
      <c r="M7" s="248">
        <f>J7/'6.'!B30</f>
        <v>8.0437601217058443</v>
      </c>
    </row>
    <row r="8" spans="1:18" ht="32.25" customHeight="1">
      <c r="A8" s="247" t="s">
        <v>98</v>
      </c>
      <c r="B8" s="254">
        <v>4269.45</v>
      </c>
      <c r="C8" s="255">
        <f t="shared" si="0"/>
        <v>26.408813341842972</v>
      </c>
      <c r="D8" s="256">
        <v>1.53</v>
      </c>
      <c r="E8" s="248">
        <f>B8/'6.'!B7</f>
        <v>6.2447527081145431</v>
      </c>
      <c r="F8" s="254">
        <v>1847.279</v>
      </c>
      <c r="G8" s="255">
        <f t="shared" si="1"/>
        <v>23.811837297549388</v>
      </c>
      <c r="H8" s="256">
        <v>2.25</v>
      </c>
      <c r="I8" s="248">
        <f>F8/'6.'!B19</f>
        <v>6.4808165928753354</v>
      </c>
      <c r="J8" s="254">
        <v>2422.1709999999998</v>
      </c>
      <c r="K8" s="255">
        <f t="shared" si="2"/>
        <v>28.804698901550541</v>
      </c>
      <c r="L8" s="256">
        <v>2.0790000000000002</v>
      </c>
      <c r="M8" s="248">
        <f>J8/'6.'!B31</f>
        <v>6.0759795006609858</v>
      </c>
    </row>
    <row r="9" spans="1:18" ht="32.25" customHeight="1">
      <c r="A9" s="247" t="s">
        <v>99</v>
      </c>
      <c r="B9" s="254">
        <v>1424.0530000000001</v>
      </c>
      <c r="C9" s="255">
        <f t="shared" si="0"/>
        <v>8.8085233146872586</v>
      </c>
      <c r="D9" s="256">
        <v>4.07</v>
      </c>
      <c r="E9" s="248">
        <f>B9/'6.'!B8</f>
        <v>9.4012411288991586</v>
      </c>
      <c r="F9" s="254">
        <v>565.077</v>
      </c>
      <c r="G9" s="255">
        <f t="shared" si="1"/>
        <v>7.2839682498351985</v>
      </c>
      <c r="H9" s="256">
        <v>6.0869999999999997</v>
      </c>
      <c r="I9" s="248">
        <f>F9/'6.'!B20</f>
        <v>10.867074366814746</v>
      </c>
      <c r="J9" s="254">
        <v>858.976</v>
      </c>
      <c r="K9" s="255">
        <f t="shared" si="2"/>
        <v>10.215028189033012</v>
      </c>
      <c r="L9" s="256">
        <v>5.2830000000000004</v>
      </c>
      <c r="M9" s="248">
        <f>J9/'6.'!B32</f>
        <v>8.6350074389802565</v>
      </c>
    </row>
    <row r="10" spans="1:18" ht="32.25" customHeight="1">
      <c r="A10" s="247" t="s">
        <v>100</v>
      </c>
      <c r="B10" s="254">
        <v>697.61</v>
      </c>
      <c r="C10" s="255">
        <f t="shared" si="0"/>
        <v>4.3150879563885454</v>
      </c>
      <c r="D10" s="256">
        <v>4.1749999999999998</v>
      </c>
      <c r="E10" s="248">
        <f>B10/'6.'!B9</f>
        <v>7.3384738381266965</v>
      </c>
      <c r="F10" s="254">
        <v>307.072</v>
      </c>
      <c r="G10" s="255">
        <f t="shared" si="1"/>
        <v>3.9582263981959875</v>
      </c>
      <c r="H10" s="256">
        <v>5.9340000000000002</v>
      </c>
      <c r="I10" s="248">
        <f>F10/'6.'!B21</f>
        <v>7.9570884403099162</v>
      </c>
      <c r="J10" s="254">
        <v>390.53800000000001</v>
      </c>
      <c r="K10" s="255">
        <f t="shared" si="2"/>
        <v>4.6443168131456227</v>
      </c>
      <c r="L10" s="256">
        <v>5.7519999999999998</v>
      </c>
      <c r="M10" s="248">
        <f>J10/'6.'!B33</f>
        <v>6.9157266561597996</v>
      </c>
    </row>
    <row r="11" spans="1:18" ht="32.25" customHeight="1">
      <c r="A11" s="247" t="s">
        <v>101</v>
      </c>
      <c r="B11" s="254">
        <v>1400.94</v>
      </c>
      <c r="C11" s="255">
        <f t="shared" si="0"/>
        <v>8.6655571474362016</v>
      </c>
      <c r="D11" s="256">
        <v>2.5409999999999999</v>
      </c>
      <c r="E11" s="248">
        <f>B11/'6.'!B10</f>
        <v>6.6677454820639008</v>
      </c>
      <c r="F11" s="254">
        <v>236.453</v>
      </c>
      <c r="G11" s="255">
        <f t="shared" si="1"/>
        <v>3.0479317766928795</v>
      </c>
      <c r="H11" s="256">
        <v>5.8019999999999996</v>
      </c>
      <c r="I11" s="248">
        <f>F11/'6.'!B22</f>
        <v>7.1806917914300463</v>
      </c>
      <c r="J11" s="254">
        <v>1164.4870000000001</v>
      </c>
      <c r="K11" s="255">
        <f t="shared" si="2"/>
        <v>13.848195445230699</v>
      </c>
      <c r="L11" s="256">
        <v>2.8159999999999998</v>
      </c>
      <c r="M11" s="248">
        <f>J11/'6.'!B34</f>
        <v>6.5723759587761537</v>
      </c>
    </row>
    <row r="12" spans="1:18" ht="32.25" customHeight="1">
      <c r="A12" s="249" t="s">
        <v>102</v>
      </c>
      <c r="B12" s="257">
        <v>191.584</v>
      </c>
      <c r="C12" s="258">
        <f t="shared" si="0"/>
        <v>1.185048681980968</v>
      </c>
      <c r="D12" s="259">
        <v>5.9870000000000001</v>
      </c>
      <c r="E12" s="250">
        <f>B12/'6.'!B11</f>
        <v>5.4455119094991753</v>
      </c>
      <c r="F12" s="257">
        <v>33.728999999999999</v>
      </c>
      <c r="G12" s="258">
        <f t="shared" si="1"/>
        <v>0.43477431411770678</v>
      </c>
      <c r="H12" s="259">
        <v>13.943</v>
      </c>
      <c r="I12" s="250">
        <f>F12/'6.'!B23</f>
        <v>5.3759961746891936</v>
      </c>
      <c r="J12" s="257">
        <v>157.85499999999999</v>
      </c>
      <c r="K12" s="258">
        <f t="shared" si="2"/>
        <v>1.8772273902644612</v>
      </c>
      <c r="L12" s="259">
        <v>6.6360000000000001</v>
      </c>
      <c r="M12" s="250">
        <f>J12/'6.'!B35</f>
        <v>5.4607880444183063</v>
      </c>
    </row>
    <row r="13" spans="1:18" ht="32.25" customHeight="1">
      <c r="A13" s="243" t="s">
        <v>108</v>
      </c>
      <c r="B13" s="260">
        <v>16166.762000000001</v>
      </c>
      <c r="C13" s="261">
        <f>SUM(C6:C12)</f>
        <v>100.00000000000001</v>
      </c>
      <c r="D13" s="262">
        <v>0.89100000000000001</v>
      </c>
      <c r="E13" s="264">
        <f>B13/'6.'!B12</f>
        <v>6.9536703334516181</v>
      </c>
      <c r="F13" s="260">
        <v>7757.8180000000002</v>
      </c>
      <c r="G13" s="261">
        <f>SUM(G6:G12)</f>
        <v>100</v>
      </c>
      <c r="H13" s="262">
        <v>1.298</v>
      </c>
      <c r="I13" s="263">
        <f>F13/'6.'!B24</f>
        <v>7.0896600758149013</v>
      </c>
      <c r="J13" s="260">
        <v>8408.9439999999995</v>
      </c>
      <c r="K13" s="261">
        <f>SUM(K6:K12)</f>
        <v>100</v>
      </c>
      <c r="L13" s="262">
        <v>1.226</v>
      </c>
      <c r="M13" s="263">
        <f>J13/'6.'!B36</f>
        <v>6.8327623752722078</v>
      </c>
    </row>
    <row r="14" spans="1:18" ht="12.6" customHeight="1">
      <c r="A14" s="234"/>
      <c r="B14" s="234"/>
      <c r="C14" s="234"/>
      <c r="D14" s="234"/>
      <c r="E14" s="132"/>
      <c r="F14" s="234"/>
      <c r="G14" s="234"/>
      <c r="H14" s="234"/>
      <c r="I14" s="234"/>
      <c r="J14" s="234"/>
      <c r="K14" s="234"/>
      <c r="L14" s="234"/>
      <c r="M14" s="234"/>
      <c r="N14" s="132"/>
      <c r="O14" s="132"/>
      <c r="P14" s="132"/>
      <c r="Q14" s="132"/>
      <c r="R14" s="132"/>
    </row>
    <row r="15" spans="1:18">
      <c r="M15" s="66"/>
    </row>
    <row r="16" spans="1:18">
      <c r="F16" s="235"/>
      <c r="G16" s="235"/>
      <c r="H16" s="235"/>
    </row>
    <row r="17" spans="2:9">
      <c r="B17" s="236"/>
      <c r="C17" s="236"/>
      <c r="D17" s="236"/>
      <c r="E17" s="236"/>
      <c r="F17" s="237"/>
      <c r="G17" s="237"/>
      <c r="H17" s="237"/>
      <c r="I17" s="237"/>
    </row>
    <row r="18" spans="2:9">
      <c r="B18" s="236"/>
      <c r="C18" s="236"/>
      <c r="D18" s="236"/>
      <c r="E18" s="236"/>
      <c r="F18" s="237"/>
      <c r="G18" s="237"/>
      <c r="H18" s="237"/>
      <c r="I18" s="237"/>
    </row>
    <row r="19" spans="2:9">
      <c r="B19" s="236"/>
      <c r="C19" s="236"/>
      <c r="D19" s="236"/>
      <c r="E19" s="236"/>
      <c r="F19" s="237"/>
      <c r="G19" s="237"/>
      <c r="H19" s="237"/>
      <c r="I19" s="237"/>
    </row>
    <row r="20" spans="2:9">
      <c r="B20" s="236"/>
      <c r="C20" s="236"/>
      <c r="D20" s="236"/>
      <c r="E20" s="236"/>
      <c r="F20" s="237"/>
      <c r="G20" s="237"/>
      <c r="H20" s="237"/>
      <c r="I20" s="237"/>
    </row>
    <row r="21" spans="2:9">
      <c r="B21" s="236"/>
      <c r="C21" s="236"/>
      <c r="D21" s="236"/>
      <c r="E21" s="236"/>
      <c r="F21" s="237"/>
      <c r="G21" s="237"/>
      <c r="H21" s="237"/>
      <c r="I21" s="237"/>
    </row>
    <row r="22" spans="2:9">
      <c r="B22" s="236"/>
      <c r="C22" s="236"/>
      <c r="D22" s="236"/>
      <c r="E22" s="236"/>
      <c r="F22" s="237"/>
      <c r="G22" s="237"/>
      <c r="H22" s="237"/>
      <c r="I22" s="237"/>
    </row>
    <row r="23" spans="2:9">
      <c r="B23" s="236"/>
      <c r="C23" s="236"/>
      <c r="D23" s="236"/>
      <c r="E23" s="236"/>
      <c r="F23" s="237"/>
      <c r="G23" s="237"/>
      <c r="H23" s="237"/>
      <c r="I23" s="237"/>
    </row>
    <row r="37" spans="1:1" ht="20.25" customHeight="1">
      <c r="A37" s="178"/>
    </row>
  </sheetData>
  <mergeCells count="8">
    <mergeCell ref="J4:M4"/>
    <mergeCell ref="A1:M1"/>
    <mergeCell ref="A3:A5"/>
    <mergeCell ref="B3:E3"/>
    <mergeCell ref="F3:I3"/>
    <mergeCell ref="J3:M3"/>
    <mergeCell ref="B4:E4"/>
    <mergeCell ref="F4:I4"/>
  </mergeCell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16" workbookViewId="0">
      <selection activeCell="C25" sqref="C25"/>
    </sheetView>
  </sheetViews>
  <sheetFormatPr defaultRowHeight="12.75"/>
  <cols>
    <col min="1" max="1" width="20.5703125" customWidth="1"/>
    <col min="2" max="2" width="13.7109375" customWidth="1"/>
    <col min="3" max="3" width="8.5703125" customWidth="1"/>
    <col min="4" max="4" width="9.85546875" customWidth="1"/>
    <col min="5" max="5" width="16.7109375" customWidth="1"/>
    <col min="6" max="6" width="8.5703125" customWidth="1"/>
    <col min="7" max="7" width="9.85546875" customWidth="1"/>
    <col min="8" max="8" width="12" customWidth="1"/>
    <col min="9" max="9" width="8.5703125" customWidth="1"/>
    <col min="10" max="10" width="9.85546875" customWidth="1"/>
    <col min="11" max="11" width="5.42578125" customWidth="1"/>
    <col min="12" max="12" width="20" customWidth="1"/>
    <col min="13" max="13" width="13.28515625" customWidth="1"/>
    <col min="14" max="14" width="11.140625" customWidth="1"/>
    <col min="15" max="15" width="11" customWidth="1"/>
  </cols>
  <sheetData>
    <row r="1" spans="1:21" ht="30" customHeight="1">
      <c r="A1" s="562" t="s">
        <v>110</v>
      </c>
      <c r="B1" s="562"/>
      <c r="C1" s="562"/>
      <c r="D1" s="562"/>
      <c r="E1" s="562"/>
      <c r="F1" s="562"/>
      <c r="G1" s="562"/>
      <c r="H1" s="562"/>
      <c r="I1" s="562"/>
      <c r="J1" s="562"/>
      <c r="L1" s="562" t="s">
        <v>148</v>
      </c>
      <c r="M1" s="562"/>
      <c r="N1" s="562"/>
      <c r="O1" s="562"/>
      <c r="P1" s="562"/>
      <c r="Q1" s="562"/>
      <c r="R1" s="562"/>
      <c r="S1" s="562"/>
      <c r="T1" s="562"/>
      <c r="U1" s="562"/>
    </row>
    <row r="2" spans="1:21" ht="12" customHeight="1">
      <c r="A2" s="153"/>
      <c r="B2" s="153"/>
      <c r="C2" s="153"/>
      <c r="D2" s="153"/>
      <c r="L2" s="153"/>
      <c r="M2" s="153"/>
      <c r="N2" s="153"/>
      <c r="O2" s="153"/>
    </row>
    <row r="3" spans="1:21" ht="18.75" customHeight="1">
      <c r="A3" s="620" t="s">
        <v>90</v>
      </c>
      <c r="B3" s="565" t="s">
        <v>91</v>
      </c>
      <c r="C3" s="566"/>
      <c r="D3" s="663" t="s">
        <v>81</v>
      </c>
      <c r="E3" s="565" t="s">
        <v>92</v>
      </c>
      <c r="F3" s="566"/>
      <c r="G3" s="664" t="s">
        <v>81</v>
      </c>
      <c r="H3" s="565" t="s">
        <v>149</v>
      </c>
      <c r="I3" s="566"/>
      <c r="J3" s="665" t="s">
        <v>81</v>
      </c>
      <c r="L3" s="620" t="s">
        <v>90</v>
      </c>
      <c r="M3" s="565" t="s">
        <v>91</v>
      </c>
      <c r="N3" s="566"/>
      <c r="O3" s="663" t="s">
        <v>81</v>
      </c>
      <c r="P3" s="565" t="s">
        <v>92</v>
      </c>
      <c r="Q3" s="566"/>
      <c r="R3" s="664" t="s">
        <v>81</v>
      </c>
      <c r="S3" s="565" t="s">
        <v>149</v>
      </c>
      <c r="T3" s="566"/>
      <c r="U3" s="665" t="s">
        <v>81</v>
      </c>
    </row>
    <row r="4" spans="1:21" ht="18.75" customHeight="1">
      <c r="A4" s="621"/>
      <c r="B4" s="75" t="s">
        <v>27</v>
      </c>
      <c r="C4" s="155" t="s">
        <v>28</v>
      </c>
      <c r="D4" s="626"/>
      <c r="E4" s="75" t="s">
        <v>94</v>
      </c>
      <c r="F4" s="155" t="s">
        <v>28</v>
      </c>
      <c r="G4" s="626"/>
      <c r="H4" s="75" t="s">
        <v>94</v>
      </c>
      <c r="I4" s="155" t="s">
        <v>28</v>
      </c>
      <c r="J4" s="628"/>
      <c r="L4" s="621"/>
      <c r="M4" s="156" t="s">
        <v>27</v>
      </c>
      <c r="N4" s="155" t="s">
        <v>28</v>
      </c>
      <c r="O4" s="626"/>
      <c r="P4" s="75" t="s">
        <v>94</v>
      </c>
      <c r="Q4" s="155" t="s">
        <v>28</v>
      </c>
      <c r="R4" s="626"/>
      <c r="S4" s="75" t="s">
        <v>94</v>
      </c>
      <c r="T4" s="155" t="s">
        <v>28</v>
      </c>
      <c r="U4" s="628"/>
    </row>
    <row r="5" spans="1:21" ht="16.5" customHeight="1">
      <c r="A5" s="16" t="s">
        <v>96</v>
      </c>
      <c r="B5" s="81">
        <v>668.404</v>
      </c>
      <c r="C5" s="86">
        <f>B5/$B$12*100</f>
        <v>31.525932801678351</v>
      </c>
      <c r="D5" s="159">
        <v>2.4809999999999999</v>
      </c>
      <c r="E5" s="160">
        <v>166586.10500000001</v>
      </c>
      <c r="F5" s="86">
        <f>E5/$E$12*100</f>
        <v>35.272256427554581</v>
      </c>
      <c r="G5" s="161">
        <v>1.601</v>
      </c>
      <c r="H5" s="160">
        <v>4473.4179999999997</v>
      </c>
      <c r="I5" s="86">
        <f>H5/$H$12*100</f>
        <v>27.857445727737812</v>
      </c>
      <c r="J5" s="162">
        <v>1.429</v>
      </c>
      <c r="L5" s="16" t="s">
        <v>96</v>
      </c>
      <c r="M5" s="158">
        <v>514.87099999999998</v>
      </c>
      <c r="N5" s="86">
        <f>M5/$M$12*100</f>
        <v>28.886421551191145</v>
      </c>
      <c r="O5" s="159">
        <v>2.9729999999999999</v>
      </c>
      <c r="P5" s="160">
        <v>131343.318</v>
      </c>
      <c r="Q5" s="86">
        <f>P5/$P$12*100</f>
        <v>33.747964767007616</v>
      </c>
      <c r="R5" s="161">
        <v>1.78</v>
      </c>
      <c r="S5" s="160">
        <v>3665.6640000000002</v>
      </c>
      <c r="T5" s="86">
        <f>S5/$S$12*100</f>
        <v>26.652952637666282</v>
      </c>
      <c r="U5" s="162">
        <v>1.5189999999999999</v>
      </c>
    </row>
    <row r="6" spans="1:21" ht="16.5" customHeight="1">
      <c r="A6" s="31" t="s">
        <v>97</v>
      </c>
      <c r="B6" s="82">
        <v>376.12700000000001</v>
      </c>
      <c r="C6" s="87">
        <f t="shared" ref="C6:C11" si="0">B6/$B$12*100</f>
        <v>17.740400307144892</v>
      </c>
      <c r="D6" s="164">
        <v>3.6240000000000001</v>
      </c>
      <c r="E6" s="165">
        <v>92499.005000000005</v>
      </c>
      <c r="F6" s="87">
        <f t="shared" ref="F6:F11" si="1">E6/$E$12*100</f>
        <v>19.585358716764841</v>
      </c>
      <c r="G6" s="166">
        <v>2.048</v>
      </c>
      <c r="H6" s="165">
        <v>3651.127</v>
      </c>
      <c r="I6" s="86">
        <f t="shared" ref="I6:I11" si="2">H6/$H$12*100</f>
        <v>22.736769120967047</v>
      </c>
      <c r="J6" s="167">
        <v>1.65</v>
      </c>
      <c r="L6" s="31" t="s">
        <v>97</v>
      </c>
      <c r="M6" s="163">
        <v>319.22000000000003</v>
      </c>
      <c r="N6" s="87">
        <f t="shared" ref="N6:N11" si="3">M6/$M$12*100</f>
        <v>17.909580239654669</v>
      </c>
      <c r="O6" s="164">
        <v>3.9980000000000002</v>
      </c>
      <c r="P6" s="165">
        <v>76110.911999999997</v>
      </c>
      <c r="Q6" s="87">
        <f t="shared" ref="Q6:Q11" si="4">P6/$P$12*100</f>
        <v>19.55629274235951</v>
      </c>
      <c r="R6" s="166">
        <v>2.2989999999999999</v>
      </c>
      <c r="S6" s="165">
        <v>3106.3580000000002</v>
      </c>
      <c r="T6" s="86">
        <f t="shared" ref="T6:T11" si="5">S6/$S$12*100</f>
        <v>22.586252490581721</v>
      </c>
      <c r="U6" s="167">
        <v>1.8069999999999999</v>
      </c>
    </row>
    <row r="7" spans="1:21" ht="16.5" customHeight="1">
      <c r="A7" s="31" t="s">
        <v>98</v>
      </c>
      <c r="B7" s="82">
        <v>629.36900000000003</v>
      </c>
      <c r="C7" s="87">
        <f t="shared" si="0"/>
        <v>29.684808591001111</v>
      </c>
      <c r="D7" s="164">
        <v>2.5910000000000002</v>
      </c>
      <c r="E7" s="165">
        <v>121675.027</v>
      </c>
      <c r="F7" s="87">
        <f t="shared" si="1"/>
        <v>25.762969565640709</v>
      </c>
      <c r="G7" s="166">
        <v>1.8660000000000001</v>
      </c>
      <c r="H7" s="165">
        <v>4248.9160000000002</v>
      </c>
      <c r="I7" s="86">
        <f t="shared" si="2"/>
        <v>26.459397908202821</v>
      </c>
      <c r="J7" s="167">
        <v>1.452</v>
      </c>
      <c r="L7" s="31" t="s">
        <v>98</v>
      </c>
      <c r="M7" s="163">
        <v>546.31100000000004</v>
      </c>
      <c r="N7" s="87">
        <f t="shared" si="3"/>
        <v>30.650337354507801</v>
      </c>
      <c r="O7" s="164">
        <v>2.8580000000000001</v>
      </c>
      <c r="P7" s="165">
        <v>103644.561</v>
      </c>
      <c r="Q7" s="87">
        <f t="shared" si="4"/>
        <v>26.63091694485723</v>
      </c>
      <c r="R7" s="166">
        <v>2.0110000000000001</v>
      </c>
      <c r="S7" s="165">
        <v>3733.0250000000001</v>
      </c>
      <c r="T7" s="86">
        <f t="shared" si="5"/>
        <v>27.142732809178412</v>
      </c>
      <c r="U7" s="167">
        <v>1.5449999999999999</v>
      </c>
    </row>
    <row r="8" spans="1:21" ht="16.5" customHeight="1">
      <c r="A8" s="31" t="s">
        <v>99</v>
      </c>
      <c r="B8" s="82">
        <v>133.501</v>
      </c>
      <c r="C8" s="87">
        <f t="shared" si="0"/>
        <v>6.2967061162962246</v>
      </c>
      <c r="D8" s="164">
        <v>6.4889999999999999</v>
      </c>
      <c r="E8" s="165">
        <v>35190.353000000003</v>
      </c>
      <c r="F8" s="87">
        <f t="shared" si="1"/>
        <v>7.4510605478900223</v>
      </c>
      <c r="G8" s="166">
        <v>5.0220000000000002</v>
      </c>
      <c r="H8" s="165">
        <v>1416.566</v>
      </c>
      <c r="I8" s="86">
        <f t="shared" si="2"/>
        <v>8.8214225598320226</v>
      </c>
      <c r="J8" s="167">
        <v>3.7429999999999999</v>
      </c>
      <c r="L8" s="31" t="s">
        <v>99</v>
      </c>
      <c r="M8" s="163">
        <v>116.93600000000001</v>
      </c>
      <c r="N8" s="87">
        <f t="shared" si="3"/>
        <v>6.560599821139836</v>
      </c>
      <c r="O8" s="164">
        <v>6.9619999999999997</v>
      </c>
      <c r="P8" s="165">
        <v>28720.440999999999</v>
      </c>
      <c r="Q8" s="87">
        <f t="shared" si="4"/>
        <v>7.3795640746712436</v>
      </c>
      <c r="R8" s="166">
        <v>5.569</v>
      </c>
      <c r="S8" s="165">
        <v>1198.817</v>
      </c>
      <c r="T8" s="86">
        <f t="shared" si="5"/>
        <v>8.7165688732598454</v>
      </c>
      <c r="U8" s="167">
        <v>4.0910000000000002</v>
      </c>
    </row>
    <row r="9" spans="1:21" ht="16.5" customHeight="1">
      <c r="A9" s="31" t="s">
        <v>100</v>
      </c>
      <c r="B9" s="82">
        <v>84.349000000000004</v>
      </c>
      <c r="C9" s="87">
        <f t="shared" si="0"/>
        <v>3.9784036389500477</v>
      </c>
      <c r="D9" s="164">
        <v>8.2590000000000003</v>
      </c>
      <c r="E9" s="165">
        <v>18968.201000000001</v>
      </c>
      <c r="F9" s="87">
        <f t="shared" si="1"/>
        <v>4.0162488320463297</v>
      </c>
      <c r="G9" s="166">
        <v>5.0819999999999999</v>
      </c>
      <c r="H9" s="165">
        <v>688.83900000000006</v>
      </c>
      <c r="I9" s="86">
        <f t="shared" si="2"/>
        <v>4.2896270944609221</v>
      </c>
      <c r="J9" s="167">
        <v>3.8380000000000001</v>
      </c>
      <c r="L9" s="31" t="s">
        <v>100</v>
      </c>
      <c r="M9" s="163">
        <v>69.611000000000004</v>
      </c>
      <c r="N9" s="87">
        <f t="shared" si="3"/>
        <v>3.9054689244489724</v>
      </c>
      <c r="O9" s="164">
        <v>9.1180000000000003</v>
      </c>
      <c r="P9" s="165">
        <v>14784.382</v>
      </c>
      <c r="Q9" s="87">
        <f t="shared" si="4"/>
        <v>3.7987680716119994</v>
      </c>
      <c r="R9" s="166">
        <v>5.9720000000000004</v>
      </c>
      <c r="S9" s="165">
        <v>559.649</v>
      </c>
      <c r="T9" s="86">
        <f t="shared" si="5"/>
        <v>4.0691940916345022</v>
      </c>
      <c r="U9" s="167">
        <v>4.4139999999999997</v>
      </c>
    </row>
    <row r="10" spans="1:21" ht="16.5" customHeight="1">
      <c r="A10" s="31" t="s">
        <v>101</v>
      </c>
      <c r="B10" s="82">
        <v>195.67500000000001</v>
      </c>
      <c r="C10" s="87">
        <f t="shared" si="0"/>
        <v>9.2292040457094995</v>
      </c>
      <c r="D10" s="164">
        <v>5.2779999999999996</v>
      </c>
      <c r="E10" s="165">
        <v>31108.106</v>
      </c>
      <c r="F10" s="87">
        <f t="shared" si="1"/>
        <v>6.5867023651675458</v>
      </c>
      <c r="G10" s="166">
        <v>3.6640000000000001</v>
      </c>
      <c r="H10" s="165">
        <v>1389.68</v>
      </c>
      <c r="I10" s="86">
        <f t="shared" si="2"/>
        <v>8.6539945918138415</v>
      </c>
      <c r="J10" s="167">
        <v>2.4260000000000002</v>
      </c>
      <c r="L10" s="31" t="s">
        <v>101</v>
      </c>
      <c r="M10" s="163">
        <v>187.30600000000001</v>
      </c>
      <c r="N10" s="87">
        <f t="shared" si="3"/>
        <v>10.508651827481854</v>
      </c>
      <c r="O10" s="164">
        <v>5.4050000000000002</v>
      </c>
      <c r="P10" s="165">
        <v>29416.955000000002</v>
      </c>
      <c r="Q10" s="87">
        <f t="shared" si="4"/>
        <v>7.5585296306634238</v>
      </c>
      <c r="R10" s="166">
        <v>3.7829999999999999</v>
      </c>
      <c r="S10" s="165">
        <v>1325.575</v>
      </c>
      <c r="T10" s="86">
        <f t="shared" si="5"/>
        <v>9.6382231684831137</v>
      </c>
      <c r="U10" s="167">
        <v>2.4990000000000001</v>
      </c>
    </row>
    <row r="11" spans="1:21" ht="16.5" customHeight="1">
      <c r="A11" s="44" t="s">
        <v>102</v>
      </c>
      <c r="B11" s="83">
        <v>32.747</v>
      </c>
      <c r="C11" s="89">
        <f t="shared" si="0"/>
        <v>1.5445444992198747</v>
      </c>
      <c r="D11" s="169">
        <v>13.391999999999999</v>
      </c>
      <c r="E11" s="170">
        <v>6259.7020000000002</v>
      </c>
      <c r="F11" s="89">
        <f t="shared" si="1"/>
        <v>1.3254035449359733</v>
      </c>
      <c r="G11" s="171">
        <v>7.97</v>
      </c>
      <c r="H11" s="170">
        <v>189.703</v>
      </c>
      <c r="I11" s="86">
        <f t="shared" si="2"/>
        <v>1.1813429969855369</v>
      </c>
      <c r="J11" s="172">
        <v>5.6580000000000004</v>
      </c>
      <c r="L11" s="44" t="s">
        <v>102</v>
      </c>
      <c r="M11" s="168">
        <v>28.143000000000001</v>
      </c>
      <c r="N11" s="89">
        <f t="shared" si="3"/>
        <v>1.5789402815757199</v>
      </c>
      <c r="O11" s="169">
        <v>14.436</v>
      </c>
      <c r="P11" s="170">
        <v>5168.2870000000003</v>
      </c>
      <c r="Q11" s="89">
        <f t="shared" si="4"/>
        <v>1.3279637688289823</v>
      </c>
      <c r="R11" s="171">
        <v>8.9540000000000006</v>
      </c>
      <c r="S11" s="170">
        <v>164.22499999999999</v>
      </c>
      <c r="T11" s="86">
        <f t="shared" si="5"/>
        <v>1.194075929196114</v>
      </c>
      <c r="U11" s="172">
        <v>6.2590000000000003</v>
      </c>
    </row>
    <row r="12" spans="1:21" ht="18.75" customHeight="1">
      <c r="A12" s="268" t="s">
        <v>44</v>
      </c>
      <c r="B12" s="74">
        <f>SUM(B5:B11)</f>
        <v>2120.172</v>
      </c>
      <c r="C12" s="269">
        <f>SUM(C5:C11)</f>
        <v>100</v>
      </c>
      <c r="D12" s="273">
        <v>1.2050000000000001</v>
      </c>
      <c r="E12" s="266">
        <f>SUM(E5:E11)</f>
        <v>472286.49900000001</v>
      </c>
      <c r="F12" s="269">
        <f>SUM(F5:F11)</f>
        <v>100</v>
      </c>
      <c r="G12" s="274">
        <v>1.0089999999999999</v>
      </c>
      <c r="H12" s="266">
        <f>SUM(H5:H11)</f>
        <v>16058.249</v>
      </c>
      <c r="I12" s="269">
        <f>SUM(I5:I11)</f>
        <v>100.00000000000001</v>
      </c>
      <c r="J12" s="275">
        <v>0.84399999999999997</v>
      </c>
      <c r="L12" s="268" t="s">
        <v>44</v>
      </c>
      <c r="M12" s="74">
        <f>SUM(M5:M11)</f>
        <v>1782.3980000000001</v>
      </c>
      <c r="N12" s="269">
        <f>SUM(N5:N11)</f>
        <v>100</v>
      </c>
      <c r="O12" s="273">
        <v>1.411</v>
      </c>
      <c r="P12" s="266">
        <f>SUM(P5:P11)</f>
        <v>389188.85599999997</v>
      </c>
      <c r="Q12" s="269">
        <f>SUM(Q5:Q11)</f>
        <v>100</v>
      </c>
      <c r="R12" s="274">
        <v>1.1140000000000001</v>
      </c>
      <c r="S12" s="266">
        <f>SUM(S5:S11)</f>
        <v>13753.313000000002</v>
      </c>
      <c r="T12" s="269">
        <f>SUM(T5:T11)</f>
        <v>99.999999999999986</v>
      </c>
      <c r="U12" s="275">
        <v>0.89900000000000002</v>
      </c>
    </row>
    <row r="13" spans="1:21" ht="13.5" customHeight="1"/>
    <row r="14" spans="1:21" ht="24.75" customHeight="1">
      <c r="A14" s="622" t="s">
        <v>103</v>
      </c>
      <c r="B14" s="623"/>
      <c r="C14" s="623"/>
      <c r="D14" s="623"/>
      <c r="E14" s="623"/>
      <c r="F14" s="623"/>
      <c r="G14" s="623"/>
      <c r="H14" s="623"/>
      <c r="I14" s="623"/>
      <c r="J14" s="624"/>
      <c r="L14" s="666" t="s">
        <v>103</v>
      </c>
      <c r="M14" s="667"/>
      <c r="N14" s="667"/>
      <c r="O14" s="667"/>
      <c r="P14" s="667"/>
      <c r="Q14" s="667"/>
      <c r="R14" s="667"/>
      <c r="S14" s="667"/>
      <c r="T14" s="667"/>
      <c r="U14" s="668"/>
    </row>
    <row r="15" spans="1:21" ht="18.75" customHeight="1">
      <c r="A15" s="620" t="s">
        <v>90</v>
      </c>
      <c r="B15" s="565" t="s">
        <v>91</v>
      </c>
      <c r="C15" s="566"/>
      <c r="D15" s="663" t="s">
        <v>81</v>
      </c>
      <c r="E15" s="565" t="s">
        <v>92</v>
      </c>
      <c r="F15" s="566"/>
      <c r="G15" s="664" t="s">
        <v>81</v>
      </c>
      <c r="H15" s="565" t="s">
        <v>149</v>
      </c>
      <c r="I15" s="566"/>
      <c r="J15" s="665" t="s">
        <v>81</v>
      </c>
      <c r="L15" s="620" t="s">
        <v>90</v>
      </c>
      <c r="M15" s="565" t="s">
        <v>91</v>
      </c>
      <c r="N15" s="566"/>
      <c r="O15" s="663" t="s">
        <v>81</v>
      </c>
      <c r="P15" s="565" t="s">
        <v>92</v>
      </c>
      <c r="Q15" s="566"/>
      <c r="R15" s="664" t="s">
        <v>81</v>
      </c>
      <c r="S15" s="565" t="s">
        <v>149</v>
      </c>
      <c r="T15" s="566"/>
      <c r="U15" s="665" t="s">
        <v>81</v>
      </c>
    </row>
    <row r="16" spans="1:21" ht="18.75" customHeight="1">
      <c r="A16" s="621"/>
      <c r="B16" s="75" t="s">
        <v>27</v>
      </c>
      <c r="C16" s="155" t="s">
        <v>28</v>
      </c>
      <c r="D16" s="626"/>
      <c r="E16" s="75" t="s">
        <v>94</v>
      </c>
      <c r="F16" s="155" t="s">
        <v>28</v>
      </c>
      <c r="G16" s="626"/>
      <c r="H16" s="75" t="s">
        <v>94</v>
      </c>
      <c r="I16" s="155" t="s">
        <v>28</v>
      </c>
      <c r="J16" s="628"/>
      <c r="L16" s="621"/>
      <c r="M16" s="75" t="s">
        <v>27</v>
      </c>
      <c r="N16" s="155" t="s">
        <v>28</v>
      </c>
      <c r="O16" s="626"/>
      <c r="P16" s="75" t="s">
        <v>94</v>
      </c>
      <c r="Q16" s="155" t="s">
        <v>28</v>
      </c>
      <c r="R16" s="626"/>
      <c r="S16" s="75" t="s">
        <v>94</v>
      </c>
      <c r="T16" s="155" t="s">
        <v>28</v>
      </c>
      <c r="U16" s="628"/>
    </row>
    <row r="17" spans="1:21" ht="16.5" customHeight="1">
      <c r="A17" s="16" t="s">
        <v>96</v>
      </c>
      <c r="B17" s="158">
        <v>420.80599999999998</v>
      </c>
      <c r="C17" s="86">
        <f>B17/$B$24*100</f>
        <v>41.429983538511223</v>
      </c>
      <c r="D17" s="159">
        <v>3.383</v>
      </c>
      <c r="E17" s="160">
        <v>102466.679</v>
      </c>
      <c r="F17" s="86">
        <f>E17/$E$24*100</f>
        <v>42.892438757296581</v>
      </c>
      <c r="G17" s="161">
        <v>2.1139999999999999</v>
      </c>
      <c r="H17" s="160">
        <v>2710.8490000000002</v>
      </c>
      <c r="I17" s="86">
        <f>H17/$H$24*100</f>
        <v>35.10904419725</v>
      </c>
      <c r="J17" s="162">
        <v>1.883</v>
      </c>
      <c r="L17" s="16" t="s">
        <v>96</v>
      </c>
      <c r="M17" s="158">
        <v>280.07600000000002</v>
      </c>
      <c r="N17" s="86">
        <f>M17/$M$24*100</f>
        <v>39.216553856321532</v>
      </c>
      <c r="O17" s="159">
        <v>4.3140000000000001</v>
      </c>
      <c r="P17" s="160">
        <v>70274.039000000004</v>
      </c>
      <c r="Q17" s="86">
        <f>P17/$P$24*100</f>
        <v>42.647926697992702</v>
      </c>
      <c r="R17" s="161">
        <v>2.5430000000000001</v>
      </c>
      <c r="S17" s="160">
        <v>1973.0440000000001</v>
      </c>
      <c r="T17" s="86">
        <f>S17/$S$24*100</f>
        <v>34.796192855846627</v>
      </c>
      <c r="U17" s="162">
        <v>2.105</v>
      </c>
    </row>
    <row r="18" spans="1:21" ht="16.5" customHeight="1">
      <c r="A18" s="31" t="s">
        <v>97</v>
      </c>
      <c r="B18" s="163">
        <v>207.851</v>
      </c>
      <c r="C18" s="87">
        <f t="shared" ref="C18:C23" si="6">B18/$B$24*100</f>
        <v>20.463737466821044</v>
      </c>
      <c r="D18" s="164">
        <v>5.1050000000000004</v>
      </c>
      <c r="E18" s="165">
        <v>50247.26</v>
      </c>
      <c r="F18" s="87">
        <f t="shared" ref="F18:F23" si="7">E18/$E$24*100</f>
        <v>21.033447588088205</v>
      </c>
      <c r="G18" s="166">
        <v>2.8029999999999999</v>
      </c>
      <c r="H18" s="165">
        <v>2033.1020000000001</v>
      </c>
      <c r="I18" s="86">
        <f t="shared" ref="I18:I23" si="8">H18/$H$24*100</f>
        <v>26.331333089935061</v>
      </c>
      <c r="J18" s="167">
        <v>2.234</v>
      </c>
      <c r="L18" s="31" t="s">
        <v>97</v>
      </c>
      <c r="M18" s="163">
        <v>156.762</v>
      </c>
      <c r="N18" s="87">
        <f t="shared" ref="N18:N23" si="9">M18/$M$24*100</f>
        <v>21.949990058500823</v>
      </c>
      <c r="O18" s="164">
        <v>5.9530000000000003</v>
      </c>
      <c r="P18" s="165">
        <v>35623.624000000003</v>
      </c>
      <c r="Q18" s="87">
        <f t="shared" ref="Q18:Q23" si="10">P18/$P$24*100</f>
        <v>21.619274011969821</v>
      </c>
      <c r="R18" s="166">
        <v>3.4350000000000001</v>
      </c>
      <c r="S18" s="165">
        <v>1545.03</v>
      </c>
      <c r="T18" s="86">
        <f t="shared" ref="T18:T23" si="11">S18/$S$24*100</f>
        <v>27.247827138203057</v>
      </c>
      <c r="U18" s="167">
        <v>2.6059999999999999</v>
      </c>
    </row>
    <row r="19" spans="1:21" ht="16.5" customHeight="1">
      <c r="A19" s="31" t="s">
        <v>98</v>
      </c>
      <c r="B19" s="163">
        <v>269.49099999999999</v>
      </c>
      <c r="C19" s="87">
        <f t="shared" si="6"/>
        <v>26.532434646314279</v>
      </c>
      <c r="D19" s="164">
        <v>4.4109999999999996</v>
      </c>
      <c r="E19" s="165">
        <v>55071.686000000002</v>
      </c>
      <c r="F19" s="87">
        <f t="shared" si="7"/>
        <v>23.052946987928316</v>
      </c>
      <c r="G19" s="166">
        <v>2.74</v>
      </c>
      <c r="H19" s="165">
        <v>1841.4749999999999</v>
      </c>
      <c r="I19" s="86">
        <f t="shared" si="8"/>
        <v>23.849512519188984</v>
      </c>
      <c r="J19" s="167">
        <v>2.137</v>
      </c>
      <c r="L19" s="31" t="s">
        <v>98</v>
      </c>
      <c r="M19" s="163">
        <v>194.858</v>
      </c>
      <c r="N19" s="87">
        <f t="shared" si="9"/>
        <v>27.284234462556956</v>
      </c>
      <c r="O19" s="164">
        <v>5.29</v>
      </c>
      <c r="P19" s="165">
        <v>38683.603000000003</v>
      </c>
      <c r="Q19" s="87">
        <f t="shared" si="10"/>
        <v>23.476314847340003</v>
      </c>
      <c r="R19" s="166">
        <v>3.2080000000000002</v>
      </c>
      <c r="S19" s="165">
        <v>1373.7560000000001</v>
      </c>
      <c r="T19" s="86">
        <f t="shared" si="11"/>
        <v>24.227274562998311</v>
      </c>
      <c r="U19" s="167">
        <v>2.4129999999999998</v>
      </c>
    </row>
    <row r="20" spans="1:21" ht="16.5" customHeight="1">
      <c r="A20" s="31" t="s">
        <v>99</v>
      </c>
      <c r="B20" s="163">
        <v>45.896999999999998</v>
      </c>
      <c r="C20" s="87">
        <f t="shared" si="6"/>
        <v>4.5187377424919077</v>
      </c>
      <c r="D20" s="164">
        <v>11.29</v>
      </c>
      <c r="E20" s="165">
        <v>15375.39</v>
      </c>
      <c r="F20" s="87">
        <f t="shared" si="7"/>
        <v>6.4361212872386568</v>
      </c>
      <c r="G20" s="166">
        <v>6.9269999999999996</v>
      </c>
      <c r="H20" s="165">
        <v>563.43799999999999</v>
      </c>
      <c r="I20" s="86">
        <f t="shared" si="8"/>
        <v>7.2972598785141267</v>
      </c>
      <c r="J20" s="167">
        <v>5.5049999999999999</v>
      </c>
      <c r="L20" s="31" t="s">
        <v>99</v>
      </c>
      <c r="M20" s="163">
        <v>32.512999999999998</v>
      </c>
      <c r="N20" s="87">
        <f t="shared" si="9"/>
        <v>4.5525065179829109</v>
      </c>
      <c r="O20" s="164">
        <v>13.425000000000001</v>
      </c>
      <c r="P20" s="165">
        <v>10025.972</v>
      </c>
      <c r="Q20" s="87">
        <f t="shared" si="10"/>
        <v>6.0845644425265961</v>
      </c>
      <c r="R20" s="166">
        <v>8.7349999999999994</v>
      </c>
      <c r="S20" s="165">
        <v>382.637</v>
      </c>
      <c r="T20" s="86">
        <f t="shared" si="11"/>
        <v>6.7481064009634784</v>
      </c>
      <c r="U20" s="167">
        <v>6.8140000000000001</v>
      </c>
    </row>
    <row r="21" spans="1:21" ht="16.5" customHeight="1">
      <c r="A21" s="31" t="s">
        <v>100</v>
      </c>
      <c r="B21" s="163">
        <v>35.179000000000002</v>
      </c>
      <c r="C21" s="87">
        <f t="shared" si="6"/>
        <v>3.4635090538188291</v>
      </c>
      <c r="D21" s="164">
        <v>12.904</v>
      </c>
      <c r="E21" s="165">
        <v>8610.8119999999999</v>
      </c>
      <c r="F21" s="87">
        <f t="shared" si="7"/>
        <v>3.6044764011586095</v>
      </c>
      <c r="G21" s="166">
        <v>7.2510000000000003</v>
      </c>
      <c r="H21" s="165">
        <v>302.48099999999999</v>
      </c>
      <c r="I21" s="86">
        <f t="shared" si="8"/>
        <v>3.9175250254914147</v>
      </c>
      <c r="J21" s="167">
        <v>5.657</v>
      </c>
      <c r="L21" s="31" t="s">
        <v>100</v>
      </c>
      <c r="M21" s="163">
        <v>22.247</v>
      </c>
      <c r="N21" s="87">
        <f t="shared" si="9"/>
        <v>3.1150497495022247</v>
      </c>
      <c r="O21" s="164">
        <v>16.253</v>
      </c>
      <c r="P21" s="165">
        <v>4918.1289999999999</v>
      </c>
      <c r="Q21" s="87">
        <f t="shared" si="10"/>
        <v>2.9847153809285407</v>
      </c>
      <c r="R21" s="166">
        <v>10.507</v>
      </c>
      <c r="S21" s="165">
        <v>189.11199999999999</v>
      </c>
      <c r="T21" s="86">
        <f t="shared" si="11"/>
        <v>3.3351398262557077</v>
      </c>
      <c r="U21" s="167">
        <v>7.7450000000000001</v>
      </c>
    </row>
    <row r="22" spans="1:21" ht="16.5" customHeight="1">
      <c r="A22" s="31" t="s">
        <v>101</v>
      </c>
      <c r="B22" s="163">
        <v>30.65</v>
      </c>
      <c r="C22" s="87">
        <f t="shared" si="6"/>
        <v>3.0176114301016832</v>
      </c>
      <c r="D22" s="164">
        <v>13.832000000000001</v>
      </c>
      <c r="E22" s="165">
        <v>5955.5789999999997</v>
      </c>
      <c r="F22" s="87">
        <f t="shared" si="7"/>
        <v>2.4929987974114161</v>
      </c>
      <c r="G22" s="166">
        <v>7.2960000000000003</v>
      </c>
      <c r="H22" s="165">
        <v>236.15299999999999</v>
      </c>
      <c r="I22" s="86">
        <f t="shared" si="8"/>
        <v>3.0584905741017585</v>
      </c>
      <c r="J22" s="167">
        <v>5.367</v>
      </c>
      <c r="L22" s="31" t="s">
        <v>101</v>
      </c>
      <c r="M22" s="163">
        <v>24.218</v>
      </c>
      <c r="N22" s="87">
        <f t="shared" si="9"/>
        <v>3.3910313675302235</v>
      </c>
      <c r="O22" s="164">
        <v>15.558</v>
      </c>
      <c r="P22" s="165">
        <v>4613.5230000000001</v>
      </c>
      <c r="Q22" s="87">
        <f t="shared" si="10"/>
        <v>2.7998560140182547</v>
      </c>
      <c r="R22" s="166">
        <v>8.4369999999999994</v>
      </c>
      <c r="S22" s="165">
        <v>186.006</v>
      </c>
      <c r="T22" s="86">
        <f t="shared" si="11"/>
        <v>3.2803630574607596</v>
      </c>
      <c r="U22" s="167">
        <v>6.1349999999999998</v>
      </c>
    </row>
    <row r="23" spans="1:21" ht="16.5" customHeight="1">
      <c r="A23" s="44" t="s">
        <v>102</v>
      </c>
      <c r="B23" s="168">
        <v>5.83</v>
      </c>
      <c r="C23" s="89">
        <f t="shared" si="6"/>
        <v>0.57398612194103793</v>
      </c>
      <c r="D23" s="169">
        <v>31.376999999999999</v>
      </c>
      <c r="E23" s="170">
        <v>1164.7670000000001</v>
      </c>
      <c r="F23" s="89">
        <f t="shared" si="7"/>
        <v>0.48757018087821574</v>
      </c>
      <c r="G23" s="171">
        <v>18.428999999999998</v>
      </c>
      <c r="H23" s="170">
        <v>33.728999999999999</v>
      </c>
      <c r="I23" s="86">
        <f t="shared" si="8"/>
        <v>0.43683471551866049</v>
      </c>
      <c r="J23" s="172">
        <v>12.487</v>
      </c>
      <c r="L23" s="44" t="s">
        <v>102</v>
      </c>
      <c r="M23" s="168">
        <v>3.504</v>
      </c>
      <c r="N23" s="89">
        <f t="shared" si="9"/>
        <v>0.49063398760533089</v>
      </c>
      <c r="O23" s="169">
        <v>40.045000000000002</v>
      </c>
      <c r="P23" s="170">
        <v>638.26199999999994</v>
      </c>
      <c r="Q23" s="89">
        <f t="shared" si="10"/>
        <v>0.38734860522410292</v>
      </c>
      <c r="R23" s="171">
        <v>27.966999999999999</v>
      </c>
      <c r="S23" s="170">
        <v>20.702000000000002</v>
      </c>
      <c r="T23" s="86">
        <f t="shared" si="11"/>
        <v>0.36509615827205927</v>
      </c>
      <c r="U23" s="172">
        <v>16.989999999999998</v>
      </c>
    </row>
    <row r="24" spans="1:21" ht="18.75" customHeight="1">
      <c r="A24" s="268" t="s">
        <v>44</v>
      </c>
      <c r="B24" s="74">
        <f>SUM(B17:B23)</f>
        <v>1015.704</v>
      </c>
      <c r="C24" s="269">
        <f>SUM(C17:C23)</f>
        <v>100</v>
      </c>
      <c r="D24" s="273">
        <v>2.129</v>
      </c>
      <c r="E24" s="266">
        <f>SUM(E17:E23)</f>
        <v>238892.17300000001</v>
      </c>
      <c r="F24" s="269">
        <f>SUM(F17:F23)</f>
        <v>100.00000000000001</v>
      </c>
      <c r="G24" s="274">
        <v>1.3979999999999999</v>
      </c>
      <c r="H24" s="266">
        <f>SUM(H17:H23)</f>
        <v>7721.2269999999999</v>
      </c>
      <c r="I24" s="269">
        <f>SUM(I17:I23)</f>
        <v>100</v>
      </c>
      <c r="J24" s="275">
        <v>1.2330000000000001</v>
      </c>
      <c r="L24" s="268" t="s">
        <v>44</v>
      </c>
      <c r="M24" s="74">
        <f>SUM(M17:M23)</f>
        <v>714.178</v>
      </c>
      <c r="N24" s="269">
        <f>SUM(N17:N23)</f>
        <v>99.999999999999986</v>
      </c>
      <c r="O24" s="273">
        <v>2.6520000000000001</v>
      </c>
      <c r="P24" s="266">
        <f>SUM(P17:P23)</f>
        <v>164777.15199999997</v>
      </c>
      <c r="Q24" s="269">
        <f>SUM(Q17:Q23)</f>
        <v>100.00000000000003</v>
      </c>
      <c r="R24" s="274">
        <v>1.6910000000000001</v>
      </c>
      <c r="S24" s="266">
        <f>SUM(S17:S23)</f>
        <v>5670.2870000000003</v>
      </c>
      <c r="T24" s="269">
        <f>SUM(T17:T23)</f>
        <v>100</v>
      </c>
      <c r="U24" s="275">
        <v>1.391</v>
      </c>
    </row>
    <row r="25" spans="1:21" ht="15.75" customHeight="1"/>
    <row r="26" spans="1:21" ht="30" customHeight="1">
      <c r="A26" s="270" t="s">
        <v>26</v>
      </c>
      <c r="B26" s="271"/>
      <c r="C26" s="271"/>
      <c r="D26" s="271"/>
      <c r="E26" s="271"/>
      <c r="F26" s="271"/>
      <c r="G26" s="271"/>
      <c r="H26" s="271"/>
      <c r="I26" s="271"/>
      <c r="J26" s="272"/>
      <c r="L26" s="270" t="s">
        <v>26</v>
      </c>
      <c r="M26" s="271"/>
      <c r="N26" s="271"/>
      <c r="O26" s="271"/>
      <c r="P26" s="271"/>
      <c r="Q26" s="271"/>
      <c r="R26" s="271"/>
      <c r="S26" s="271"/>
      <c r="T26" s="271"/>
      <c r="U26" s="272"/>
    </row>
    <row r="27" spans="1:21" ht="18.75" customHeight="1">
      <c r="A27" s="620" t="s">
        <v>90</v>
      </c>
      <c r="B27" s="565" t="s">
        <v>91</v>
      </c>
      <c r="C27" s="566"/>
      <c r="D27" s="663" t="s">
        <v>81</v>
      </c>
      <c r="E27" s="565" t="s">
        <v>92</v>
      </c>
      <c r="F27" s="566"/>
      <c r="G27" s="664" t="s">
        <v>81</v>
      </c>
      <c r="H27" s="565" t="s">
        <v>149</v>
      </c>
      <c r="I27" s="566"/>
      <c r="J27" s="665" t="s">
        <v>81</v>
      </c>
      <c r="L27" s="620" t="s">
        <v>90</v>
      </c>
      <c r="M27" s="565" t="s">
        <v>91</v>
      </c>
      <c r="N27" s="566"/>
      <c r="O27" s="663" t="s">
        <v>81</v>
      </c>
      <c r="P27" s="565" t="s">
        <v>92</v>
      </c>
      <c r="Q27" s="566"/>
      <c r="R27" s="664" t="s">
        <v>81</v>
      </c>
      <c r="S27" s="565" t="s">
        <v>149</v>
      </c>
      <c r="T27" s="566"/>
      <c r="U27" s="665" t="s">
        <v>81</v>
      </c>
    </row>
    <row r="28" spans="1:21" ht="18.75" customHeight="1">
      <c r="A28" s="621"/>
      <c r="B28" s="75" t="s">
        <v>27</v>
      </c>
      <c r="C28" s="155" t="s">
        <v>28</v>
      </c>
      <c r="D28" s="626"/>
      <c r="E28" s="75" t="s">
        <v>94</v>
      </c>
      <c r="F28" s="155" t="s">
        <v>28</v>
      </c>
      <c r="G28" s="626"/>
      <c r="H28" s="75" t="s">
        <v>94</v>
      </c>
      <c r="I28" s="155" t="s">
        <v>28</v>
      </c>
      <c r="J28" s="628"/>
      <c r="L28" s="621"/>
      <c r="M28" s="75" t="s">
        <v>27</v>
      </c>
      <c r="N28" s="155" t="s">
        <v>28</v>
      </c>
      <c r="O28" s="626"/>
      <c r="P28" s="75" t="s">
        <v>94</v>
      </c>
      <c r="Q28" s="155" t="s">
        <v>28</v>
      </c>
      <c r="R28" s="626"/>
      <c r="S28" s="75" t="s">
        <v>94</v>
      </c>
      <c r="T28" s="155" t="s">
        <v>28</v>
      </c>
      <c r="U28" s="628"/>
    </row>
    <row r="29" spans="1:21" ht="16.5" customHeight="1">
      <c r="A29" s="16" t="s">
        <v>96</v>
      </c>
      <c r="B29" s="158">
        <v>247.59800000000001</v>
      </c>
      <c r="C29" s="86">
        <f>B29/$B$36*100</f>
        <v>22.417851852656668</v>
      </c>
      <c r="D29" s="159">
        <v>4.6289999999999996</v>
      </c>
      <c r="E29" s="160">
        <v>64119.427000000003</v>
      </c>
      <c r="F29" s="86">
        <f>E29/$E$36*100</f>
        <v>27.472573058727345</v>
      </c>
      <c r="G29" s="161">
        <v>2.4279999999999999</v>
      </c>
      <c r="H29" s="160">
        <v>1762.569</v>
      </c>
      <c r="I29" s="86">
        <f>H29/$H$36*100</f>
        <v>21.141469939745871</v>
      </c>
      <c r="J29" s="162">
        <v>2.1680000000000001</v>
      </c>
      <c r="L29" s="16" t="s">
        <v>96</v>
      </c>
      <c r="M29" s="158">
        <v>234.79599999999999</v>
      </c>
      <c r="N29" s="86">
        <f>M29/$M$36*100</f>
        <v>21.98011645541181</v>
      </c>
      <c r="O29" s="159">
        <v>4.7699999999999996</v>
      </c>
      <c r="P29" s="160">
        <v>61069.279000000002</v>
      </c>
      <c r="Q29" s="86">
        <f>P29/$P$36*100</f>
        <v>27.213054360123749</v>
      </c>
      <c r="R29" s="161">
        <v>2.4710000000000001</v>
      </c>
      <c r="S29" s="160">
        <v>1692.6189999999999</v>
      </c>
      <c r="T29" s="86">
        <f>S29/$S$36*100</f>
        <v>20.940417843618921</v>
      </c>
      <c r="U29" s="162">
        <v>2.1909999999999998</v>
      </c>
    </row>
    <row r="30" spans="1:21" ht="16.5" customHeight="1">
      <c r="A30" s="31" t="s">
        <v>97</v>
      </c>
      <c r="B30" s="163">
        <v>168.27600000000001</v>
      </c>
      <c r="C30" s="87">
        <f t="shared" ref="C30:C35" si="12">B30/$B$36*100</f>
        <v>15.235932593791764</v>
      </c>
      <c r="D30" s="164">
        <v>5.7309999999999999</v>
      </c>
      <c r="E30" s="165">
        <v>42251.745000000003</v>
      </c>
      <c r="F30" s="87">
        <f t="shared" ref="F30:F35" si="13">E30/$E$36*100</f>
        <v>18.103158522786206</v>
      </c>
      <c r="G30" s="166">
        <v>2.9990000000000001</v>
      </c>
      <c r="H30" s="165">
        <v>1618.0250000000001</v>
      </c>
      <c r="I30" s="86">
        <f t="shared" ref="I30:I35" si="14">H30/$H$36*100</f>
        <v>19.407709371523794</v>
      </c>
      <c r="J30" s="167">
        <v>2.4470000000000001</v>
      </c>
      <c r="L30" s="31" t="s">
        <v>97</v>
      </c>
      <c r="M30" s="163">
        <v>162.458</v>
      </c>
      <c r="N30" s="87">
        <f t="shared" ref="N30:N35" si="15">M30/$M$36*100</f>
        <v>15.208290427065588</v>
      </c>
      <c r="O30" s="164">
        <v>5.8410000000000002</v>
      </c>
      <c r="P30" s="165">
        <v>40487.286999999997</v>
      </c>
      <c r="Q30" s="87">
        <f t="shared" ref="Q30:Q35" si="16">P30/$P$36*100</f>
        <v>18.04152202328984</v>
      </c>
      <c r="R30" s="166">
        <v>3.073</v>
      </c>
      <c r="S30" s="165">
        <v>1561.329</v>
      </c>
      <c r="T30" s="86">
        <f t="shared" ref="T30:T35" si="17">S30/$S$36*100</f>
        <v>19.316149500483974</v>
      </c>
      <c r="U30" s="167">
        <v>2.504</v>
      </c>
    </row>
    <row r="31" spans="1:21" ht="16.5" customHeight="1">
      <c r="A31" s="31" t="s">
        <v>98</v>
      </c>
      <c r="B31" s="163">
        <v>359.87799999999999</v>
      </c>
      <c r="C31" s="87">
        <f t="shared" si="12"/>
        <v>32.583832216053345</v>
      </c>
      <c r="D31" s="164">
        <v>3.7229999999999999</v>
      </c>
      <c r="E31" s="165">
        <v>66603.341</v>
      </c>
      <c r="F31" s="87">
        <f t="shared" si="13"/>
        <v>28.536829432019573</v>
      </c>
      <c r="G31" s="166">
        <v>2.532</v>
      </c>
      <c r="H31" s="165">
        <v>2407.4409999999998</v>
      </c>
      <c r="I31" s="86">
        <f t="shared" si="14"/>
        <v>28.876510101568641</v>
      </c>
      <c r="J31" s="167">
        <v>1.9730000000000001</v>
      </c>
      <c r="L31" s="31" t="s">
        <v>98</v>
      </c>
      <c r="M31" s="163">
        <v>351.45299999999997</v>
      </c>
      <c r="N31" s="87">
        <f t="shared" si="15"/>
        <v>32.900806949879239</v>
      </c>
      <c r="O31" s="164">
        <v>3.7759999999999998</v>
      </c>
      <c r="P31" s="165">
        <v>64960.957999999999</v>
      </c>
      <c r="Q31" s="87">
        <f t="shared" si="16"/>
        <v>28.947223715212289</v>
      </c>
      <c r="R31" s="166">
        <v>2.5720000000000001</v>
      </c>
      <c r="S31" s="165">
        <v>2359.268</v>
      </c>
      <c r="T31" s="86">
        <f t="shared" si="17"/>
        <v>29.18793758375578</v>
      </c>
      <c r="U31" s="167">
        <v>1.998</v>
      </c>
    </row>
    <row r="32" spans="1:21" ht="16.5" customHeight="1">
      <c r="A32" s="31" t="s">
        <v>99</v>
      </c>
      <c r="B32" s="163">
        <v>87.605000000000004</v>
      </c>
      <c r="C32" s="87">
        <f t="shared" si="12"/>
        <v>7.9318730827873702</v>
      </c>
      <c r="D32" s="164">
        <v>8.0960000000000001</v>
      </c>
      <c r="E32" s="165">
        <v>19814.963</v>
      </c>
      <c r="F32" s="87">
        <f t="shared" si="13"/>
        <v>8.4899077259919871</v>
      </c>
      <c r="G32" s="166">
        <v>6.7549999999999999</v>
      </c>
      <c r="H32" s="165">
        <v>853.12800000000004</v>
      </c>
      <c r="I32" s="86">
        <f t="shared" si="14"/>
        <v>10.233006462019652</v>
      </c>
      <c r="J32" s="167">
        <v>4.8899999999999997</v>
      </c>
      <c r="L32" s="31" t="s">
        <v>99</v>
      </c>
      <c r="M32" s="163">
        <v>84.423000000000002</v>
      </c>
      <c r="N32" s="87">
        <f t="shared" si="15"/>
        <v>7.9031472917563805</v>
      </c>
      <c r="O32" s="164">
        <v>8.2590000000000003</v>
      </c>
      <c r="P32" s="165">
        <v>18694.469000000001</v>
      </c>
      <c r="Q32" s="87">
        <f t="shared" si="16"/>
        <v>8.3304340490191215</v>
      </c>
      <c r="R32" s="166">
        <v>6.9589999999999996</v>
      </c>
      <c r="S32" s="165">
        <v>816.18</v>
      </c>
      <c r="T32" s="86">
        <f t="shared" si="17"/>
        <v>10.097458574909586</v>
      </c>
      <c r="U32" s="167">
        <v>5.0030000000000001</v>
      </c>
    </row>
    <row r="33" spans="1:21" ht="16.5" customHeight="1">
      <c r="A33" s="31" t="s">
        <v>100</v>
      </c>
      <c r="B33" s="163">
        <v>49.17</v>
      </c>
      <c r="C33" s="87">
        <f t="shared" si="12"/>
        <v>4.4519171220895499</v>
      </c>
      <c r="D33" s="164">
        <v>10.9</v>
      </c>
      <c r="E33" s="165">
        <v>10357.388999999999</v>
      </c>
      <c r="F33" s="87">
        <f t="shared" si="13"/>
        <v>4.4377209733979521</v>
      </c>
      <c r="G33" s="166">
        <v>7.0149999999999997</v>
      </c>
      <c r="H33" s="165">
        <v>386.358</v>
      </c>
      <c r="I33" s="86">
        <f t="shared" si="14"/>
        <v>4.6342446979269099</v>
      </c>
      <c r="J33" s="167">
        <v>5.181</v>
      </c>
      <c r="L33" s="31" t="s">
        <v>100</v>
      </c>
      <c r="M33" s="163">
        <v>47.363</v>
      </c>
      <c r="N33" s="87">
        <f t="shared" si="15"/>
        <v>4.4338244930819499</v>
      </c>
      <c r="O33" s="164">
        <v>11.099</v>
      </c>
      <c r="P33" s="165">
        <v>9866.2530000000006</v>
      </c>
      <c r="Q33" s="87">
        <f t="shared" si="16"/>
        <v>4.3964966283576734</v>
      </c>
      <c r="R33" s="166">
        <v>7.26</v>
      </c>
      <c r="S33" s="165">
        <v>370.53699999999998</v>
      </c>
      <c r="T33" s="86">
        <f t="shared" si="17"/>
        <v>4.5841383125919197</v>
      </c>
      <c r="U33" s="167">
        <v>5.3559999999999999</v>
      </c>
    </row>
    <row r="34" spans="1:21" ht="16.5" customHeight="1">
      <c r="A34" s="31" t="s">
        <v>101</v>
      </c>
      <c r="B34" s="163">
        <v>165.02500000000001</v>
      </c>
      <c r="C34" s="87">
        <f t="shared" si="12"/>
        <v>14.941582734855155</v>
      </c>
      <c r="D34" s="164">
        <v>5.79</v>
      </c>
      <c r="E34" s="165">
        <v>25152.526999999998</v>
      </c>
      <c r="F34" s="87">
        <f t="shared" si="13"/>
        <v>10.776837347893208</v>
      </c>
      <c r="G34" s="166">
        <v>4.149</v>
      </c>
      <c r="H34" s="165">
        <v>1153.527</v>
      </c>
      <c r="I34" s="86">
        <f t="shared" si="14"/>
        <v>13.836199544633565</v>
      </c>
      <c r="J34" s="167">
        <v>2.7010000000000001</v>
      </c>
      <c r="L34" s="31" t="s">
        <v>101</v>
      </c>
      <c r="M34" s="163">
        <v>163.08799999999999</v>
      </c>
      <c r="N34" s="87">
        <f t="shared" si="15"/>
        <v>15.26726704236955</v>
      </c>
      <c r="O34" s="164">
        <v>5.8289999999999997</v>
      </c>
      <c r="P34" s="165">
        <v>24803.433000000001</v>
      </c>
      <c r="Q34" s="87">
        <f t="shared" si="16"/>
        <v>11.052646790650456</v>
      </c>
      <c r="R34" s="166">
        <v>4.1760000000000002</v>
      </c>
      <c r="S34" s="165">
        <v>1139.568</v>
      </c>
      <c r="T34" s="86">
        <f t="shared" si="17"/>
        <v>14.098287967473558</v>
      </c>
      <c r="U34" s="167">
        <v>2.7229999999999999</v>
      </c>
    </row>
    <row r="35" spans="1:21" ht="16.5" customHeight="1">
      <c r="A35" s="44" t="s">
        <v>102</v>
      </c>
      <c r="B35" s="168">
        <v>26.916</v>
      </c>
      <c r="C35" s="89">
        <f t="shared" si="12"/>
        <v>2.4370103977661648</v>
      </c>
      <c r="D35" s="169">
        <v>14.769</v>
      </c>
      <c r="E35" s="170">
        <v>5094.9350000000004</v>
      </c>
      <c r="F35" s="89">
        <f t="shared" si="13"/>
        <v>2.1829729391837365</v>
      </c>
      <c r="G35" s="171">
        <v>8.8610000000000007</v>
      </c>
      <c r="H35" s="170">
        <v>155.97399999999999</v>
      </c>
      <c r="I35" s="86">
        <f t="shared" si="14"/>
        <v>1.8708598825815743</v>
      </c>
      <c r="J35" s="172">
        <v>6.343</v>
      </c>
      <c r="L35" s="44" t="s">
        <v>102</v>
      </c>
      <c r="M35" s="168">
        <v>24.638999999999999</v>
      </c>
      <c r="N35" s="89">
        <f t="shared" si="15"/>
        <v>2.306547340435491</v>
      </c>
      <c r="O35" s="169">
        <v>15.458</v>
      </c>
      <c r="P35" s="170">
        <v>4530.0249999999996</v>
      </c>
      <c r="Q35" s="89">
        <f t="shared" si="16"/>
        <v>2.0186224333468812</v>
      </c>
      <c r="R35" s="171">
        <v>9.4469999999999992</v>
      </c>
      <c r="S35" s="170">
        <v>143.523</v>
      </c>
      <c r="T35" s="86">
        <f t="shared" si="17"/>
        <v>1.7756102171662482</v>
      </c>
      <c r="U35" s="172">
        <v>6.7450000000000001</v>
      </c>
    </row>
    <row r="36" spans="1:21" ht="17.25" customHeight="1">
      <c r="A36" s="265" t="s">
        <v>44</v>
      </c>
      <c r="B36" s="74">
        <f>SUM(B29:B35)</f>
        <v>1104.4679999999998</v>
      </c>
      <c r="C36" s="91">
        <f>SUM(C29:C35)</f>
        <v>100.00000000000003</v>
      </c>
      <c r="D36" s="276">
        <v>2.0150000000000001</v>
      </c>
      <c r="E36" s="266">
        <f>SUM(E29:E35)</f>
        <v>233394.32699999999</v>
      </c>
      <c r="F36" s="91">
        <f>SUM(F29:F35)</f>
        <v>100.00000000000001</v>
      </c>
      <c r="G36" s="197">
        <v>1.4430000000000001</v>
      </c>
      <c r="H36" s="266">
        <f>SUM(H29:H35)</f>
        <v>8337.021999999999</v>
      </c>
      <c r="I36" s="91">
        <f>SUM(I29:I35)</f>
        <v>99.999999999999986</v>
      </c>
      <c r="J36" s="198">
        <v>1.157</v>
      </c>
      <c r="L36" s="265" t="s">
        <v>44</v>
      </c>
      <c r="M36" s="74">
        <f>SUM(M29:M35)</f>
        <v>1068.2199999999998</v>
      </c>
      <c r="N36" s="91">
        <f>SUM(N29:N35)</f>
        <v>100</v>
      </c>
      <c r="O36" s="276">
        <v>2.06</v>
      </c>
      <c r="P36" s="266">
        <f>SUM(P29:P35)</f>
        <v>224411.70399999997</v>
      </c>
      <c r="Q36" s="91">
        <f>SUM(Q29:Q35)</f>
        <v>100</v>
      </c>
      <c r="R36" s="197">
        <v>1.472</v>
      </c>
      <c r="S36" s="266">
        <f>SUM(S29:S35)</f>
        <v>8083.0240000000013</v>
      </c>
      <c r="T36" s="91">
        <f>SUM(T29:T35)</f>
        <v>99.999999999999972</v>
      </c>
      <c r="U36" s="198">
        <v>1.1739999999999999</v>
      </c>
    </row>
    <row r="37" spans="1:21" ht="27.75" customHeight="1">
      <c r="A37" s="587"/>
      <c r="B37" s="587"/>
      <c r="C37" s="587"/>
      <c r="D37" s="587"/>
      <c r="E37" s="587"/>
      <c r="F37" s="587"/>
      <c r="G37" s="587"/>
      <c r="J37" s="267"/>
    </row>
  </sheetData>
  <mergeCells count="47">
    <mergeCell ref="S27:T27"/>
    <mergeCell ref="U27:U28"/>
    <mergeCell ref="L27:L28"/>
    <mergeCell ref="M27:N27"/>
    <mergeCell ref="O27:O28"/>
    <mergeCell ref="P27:Q27"/>
    <mergeCell ref="R27:R28"/>
    <mergeCell ref="L14:U14"/>
    <mergeCell ref="L15:L16"/>
    <mergeCell ref="M15:N15"/>
    <mergeCell ref="O15:O16"/>
    <mergeCell ref="P15:Q15"/>
    <mergeCell ref="R15:R16"/>
    <mergeCell ref="S15:T15"/>
    <mergeCell ref="U15:U16"/>
    <mergeCell ref="L1:U1"/>
    <mergeCell ref="L3:L4"/>
    <mergeCell ref="M3:N3"/>
    <mergeCell ref="O3:O4"/>
    <mergeCell ref="P3:Q3"/>
    <mergeCell ref="R3:R4"/>
    <mergeCell ref="S3:T3"/>
    <mergeCell ref="U3:U4"/>
    <mergeCell ref="A1:J1"/>
    <mergeCell ref="A3:A4"/>
    <mergeCell ref="B3:C3"/>
    <mergeCell ref="D3:D4"/>
    <mergeCell ref="E3:F3"/>
    <mergeCell ref="G3:G4"/>
    <mergeCell ref="H3:I3"/>
    <mergeCell ref="J3:J4"/>
    <mergeCell ref="H27:I27"/>
    <mergeCell ref="J27:J28"/>
    <mergeCell ref="A14:J14"/>
    <mergeCell ref="A15:A16"/>
    <mergeCell ref="B15:C15"/>
    <mergeCell ref="D15:D16"/>
    <mergeCell ref="E15:F15"/>
    <mergeCell ref="G15:G16"/>
    <mergeCell ref="H15:I15"/>
    <mergeCell ref="J15:J16"/>
    <mergeCell ref="A37:G37"/>
    <mergeCell ref="A27:A28"/>
    <mergeCell ref="B27:C27"/>
    <mergeCell ref="D27:D28"/>
    <mergeCell ref="E27:F27"/>
    <mergeCell ref="G27:G28"/>
  </mergeCell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4"/>
  <sheetViews>
    <sheetView showZeros="0" zoomScaleNormal="100" workbookViewId="0">
      <selection activeCell="C25" sqref="C25"/>
    </sheetView>
  </sheetViews>
  <sheetFormatPr defaultRowHeight="12.75"/>
  <cols>
    <col min="1" max="1" width="9.5703125" style="527" customWidth="1"/>
    <col min="2" max="2" width="5.85546875" customWidth="1"/>
    <col min="3" max="3" width="5.140625" customWidth="1"/>
    <col min="4" max="4" width="6" customWidth="1"/>
    <col min="5" max="5" width="5.85546875" customWidth="1"/>
    <col min="6" max="6" width="4.5703125" customWidth="1"/>
    <col min="7" max="7" width="5.7109375" customWidth="1"/>
    <col min="8" max="8" width="5.85546875" customWidth="1"/>
    <col min="9" max="9" width="4.5703125" customWidth="1"/>
    <col min="10" max="10" width="6.28515625" customWidth="1"/>
    <col min="11" max="11" width="5.85546875" customWidth="1"/>
    <col min="12" max="12" width="4.85546875" customWidth="1"/>
    <col min="13" max="13" width="6.140625" customWidth="1"/>
    <col min="14" max="14" width="5.85546875" customWidth="1"/>
    <col min="15" max="15" width="4.85546875" customWidth="1"/>
    <col min="16" max="16" width="6.140625" customWidth="1"/>
    <col min="17" max="17" width="5.85546875" customWidth="1"/>
    <col min="18" max="18" width="4.85546875" customWidth="1"/>
    <col min="19" max="19" width="6.28515625" customWidth="1"/>
    <col min="20" max="20" width="5.85546875" customWidth="1"/>
    <col min="21" max="21" width="4.85546875" customWidth="1"/>
    <col min="22" max="22" width="6.28515625" customWidth="1"/>
    <col min="23" max="23" width="6.85546875" customWidth="1"/>
    <col min="24" max="24" width="4.7109375" customWidth="1"/>
    <col min="25" max="25" width="6" customWidth="1"/>
    <col min="26" max="26" width="1.140625" customWidth="1"/>
    <col min="27" max="27" width="10.140625" style="527" customWidth="1"/>
    <col min="28" max="28" width="6.140625" customWidth="1"/>
    <col min="29" max="29" width="5.85546875" customWidth="1"/>
    <col min="30" max="30" width="6.5703125" customWidth="1"/>
    <col min="31" max="31" width="5.85546875" customWidth="1"/>
    <col min="32" max="32" width="6" customWidth="1"/>
    <col min="33" max="33" width="6.28515625" customWidth="1"/>
    <col min="34" max="34" width="6.5703125" customWidth="1"/>
    <col min="35" max="35" width="6" customWidth="1"/>
    <col min="36" max="36" width="6.140625" customWidth="1"/>
    <col min="37" max="37" width="6.5703125" customWidth="1"/>
    <col min="38" max="38" width="6" customWidth="1"/>
    <col min="39" max="39" width="6.42578125" customWidth="1"/>
    <col min="40" max="40" width="6.5703125" customWidth="1"/>
    <col min="41" max="41" width="5.85546875" customWidth="1"/>
    <col min="42" max="42" width="6.140625" customWidth="1"/>
    <col min="43" max="43" width="6.5703125" customWidth="1"/>
    <col min="44" max="44" width="5" customWidth="1"/>
    <col min="45" max="45" width="6.28515625" customWidth="1"/>
    <col min="46" max="46" width="6.5703125" customWidth="1"/>
    <col min="47" max="47" width="5.28515625" customWidth="1"/>
    <col min="48" max="48" width="6.140625" customWidth="1"/>
    <col min="49" max="49" width="6.5703125" customWidth="1"/>
    <col min="50" max="50" width="5.28515625" customWidth="1"/>
    <col min="51" max="51" width="6.28515625" customWidth="1"/>
  </cols>
  <sheetData>
    <row r="1" spans="1:51" ht="32.25" customHeight="1">
      <c r="A1" s="562" t="s">
        <v>226</v>
      </c>
      <c r="B1" s="562"/>
      <c r="C1" s="562"/>
      <c r="D1" s="562"/>
      <c r="E1" s="562"/>
      <c r="F1" s="562"/>
      <c r="G1" s="562"/>
      <c r="H1" s="562"/>
      <c r="I1" s="562"/>
      <c r="J1" s="562"/>
      <c r="K1" s="562"/>
      <c r="L1" s="562"/>
      <c r="M1" s="562"/>
      <c r="N1" s="562"/>
      <c r="O1" s="562"/>
      <c r="P1" s="562"/>
      <c r="Q1" s="562"/>
      <c r="R1" s="562"/>
      <c r="S1" s="562"/>
      <c r="T1" s="562"/>
      <c r="U1" s="562"/>
      <c r="V1" s="562"/>
      <c r="W1" s="562"/>
      <c r="X1" s="562"/>
      <c r="Y1" s="562"/>
      <c r="AA1" s="562" t="s">
        <v>247</v>
      </c>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row>
    <row r="2" spans="1:51" ht="9.75" customHeight="1">
      <c r="A2" s="526"/>
      <c r="B2" s="153"/>
      <c r="C2" s="153"/>
      <c r="D2" s="153"/>
      <c r="E2" s="153"/>
      <c r="F2" s="153"/>
      <c r="G2" s="153"/>
      <c r="H2" s="153"/>
      <c r="I2" s="153"/>
      <c r="J2" s="153"/>
      <c r="K2" s="153"/>
      <c r="L2" s="153"/>
      <c r="M2" s="153"/>
      <c r="N2" s="153"/>
      <c r="O2" s="153"/>
      <c r="P2" s="153"/>
      <c r="Q2" s="153"/>
      <c r="R2" s="153"/>
      <c r="S2" s="153"/>
      <c r="T2" s="153"/>
      <c r="U2" s="153"/>
      <c r="V2" s="153"/>
      <c r="W2" s="153"/>
      <c r="X2" s="153"/>
      <c r="Y2" s="153"/>
      <c r="AA2" s="526"/>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row>
    <row r="3" spans="1:51" ht="18.75" customHeight="1">
      <c r="A3" s="669" t="s">
        <v>245</v>
      </c>
      <c r="B3" s="565" t="s">
        <v>227</v>
      </c>
      <c r="C3" s="593"/>
      <c r="D3" s="593"/>
      <c r="E3" s="593"/>
      <c r="F3" s="593"/>
      <c r="G3" s="593"/>
      <c r="H3" s="593"/>
      <c r="I3" s="593"/>
      <c r="J3" s="593"/>
      <c r="K3" s="593"/>
      <c r="L3" s="593"/>
      <c r="M3" s="593"/>
      <c r="N3" s="593"/>
      <c r="O3" s="593"/>
      <c r="P3" s="593"/>
      <c r="Q3" s="593"/>
      <c r="R3" s="593"/>
      <c r="S3" s="593"/>
      <c r="T3" s="593"/>
      <c r="U3" s="593"/>
      <c r="V3" s="593"/>
      <c r="W3" s="593"/>
      <c r="X3" s="593"/>
      <c r="Y3" s="672"/>
      <c r="AA3" s="669" t="s">
        <v>245</v>
      </c>
      <c r="AB3" s="565" t="s">
        <v>227</v>
      </c>
      <c r="AC3" s="593"/>
      <c r="AD3" s="593"/>
      <c r="AE3" s="593"/>
      <c r="AF3" s="593"/>
      <c r="AG3" s="593"/>
      <c r="AH3" s="593"/>
      <c r="AI3" s="593"/>
      <c r="AJ3" s="593"/>
      <c r="AK3" s="593"/>
      <c r="AL3" s="593"/>
      <c r="AM3" s="593"/>
      <c r="AN3" s="593"/>
      <c r="AO3" s="593"/>
      <c r="AP3" s="593"/>
      <c r="AQ3" s="593"/>
      <c r="AR3" s="593"/>
      <c r="AS3" s="593"/>
      <c r="AT3" s="593"/>
      <c r="AU3" s="593"/>
      <c r="AV3" s="593"/>
      <c r="AW3" s="593"/>
      <c r="AX3" s="593"/>
      <c r="AY3" s="672"/>
    </row>
    <row r="4" spans="1:51" ht="20.25" customHeight="1">
      <c r="A4" s="670"/>
      <c r="B4" s="673" t="s">
        <v>96</v>
      </c>
      <c r="C4" s="674"/>
      <c r="D4" s="675"/>
      <c r="E4" s="673" t="s">
        <v>97</v>
      </c>
      <c r="F4" s="674"/>
      <c r="G4" s="674"/>
      <c r="H4" s="673" t="s">
        <v>98</v>
      </c>
      <c r="I4" s="674"/>
      <c r="J4" s="675"/>
      <c r="K4" s="673" t="s">
        <v>99</v>
      </c>
      <c r="L4" s="674"/>
      <c r="M4" s="675"/>
      <c r="N4" s="673" t="s">
        <v>100</v>
      </c>
      <c r="O4" s="674"/>
      <c r="P4" s="675"/>
      <c r="Q4" s="673" t="s">
        <v>101</v>
      </c>
      <c r="R4" s="674"/>
      <c r="S4" s="675"/>
      <c r="T4" s="673" t="s">
        <v>102</v>
      </c>
      <c r="U4" s="674"/>
      <c r="V4" s="674"/>
      <c r="W4" s="673" t="s">
        <v>44</v>
      </c>
      <c r="X4" s="674"/>
      <c r="Y4" s="676"/>
      <c r="AA4" s="670"/>
      <c r="AB4" s="673" t="s">
        <v>96</v>
      </c>
      <c r="AC4" s="674"/>
      <c r="AD4" s="675"/>
      <c r="AE4" s="673" t="s">
        <v>97</v>
      </c>
      <c r="AF4" s="674"/>
      <c r="AG4" s="674"/>
      <c r="AH4" s="673" t="s">
        <v>98</v>
      </c>
      <c r="AI4" s="674"/>
      <c r="AJ4" s="675"/>
      <c r="AK4" s="673" t="s">
        <v>99</v>
      </c>
      <c r="AL4" s="674"/>
      <c r="AM4" s="675"/>
      <c r="AN4" s="673" t="s">
        <v>100</v>
      </c>
      <c r="AO4" s="674"/>
      <c r="AP4" s="675"/>
      <c r="AQ4" s="673" t="s">
        <v>101</v>
      </c>
      <c r="AR4" s="674"/>
      <c r="AS4" s="675"/>
      <c r="AT4" s="673" t="s">
        <v>102</v>
      </c>
      <c r="AU4" s="674"/>
      <c r="AV4" s="674"/>
      <c r="AW4" s="680" t="s">
        <v>44</v>
      </c>
      <c r="AX4" s="674"/>
      <c r="AY4" s="676"/>
    </row>
    <row r="5" spans="1:51" ht="27.75" customHeight="1">
      <c r="A5" s="671"/>
      <c r="B5" s="277" t="s">
        <v>228</v>
      </c>
      <c r="C5" s="15" t="s">
        <v>28</v>
      </c>
      <c r="D5" s="278" t="s">
        <v>244</v>
      </c>
      <c r="E5" s="277" t="s">
        <v>228</v>
      </c>
      <c r="F5" s="15" t="s">
        <v>28</v>
      </c>
      <c r="G5" s="278" t="s">
        <v>244</v>
      </c>
      <c r="H5" s="277" t="s">
        <v>228</v>
      </c>
      <c r="I5" s="15" t="s">
        <v>28</v>
      </c>
      <c r="J5" s="278" t="s">
        <v>244</v>
      </c>
      <c r="K5" s="277" t="s">
        <v>228</v>
      </c>
      <c r="L5" s="15" t="s">
        <v>28</v>
      </c>
      <c r="M5" s="278" t="s">
        <v>244</v>
      </c>
      <c r="N5" s="277" t="s">
        <v>228</v>
      </c>
      <c r="O5" s="15" t="s">
        <v>28</v>
      </c>
      <c r="P5" s="278" t="s">
        <v>244</v>
      </c>
      <c r="Q5" s="277" t="s">
        <v>228</v>
      </c>
      <c r="R5" s="15" t="s">
        <v>28</v>
      </c>
      <c r="S5" s="278" t="s">
        <v>244</v>
      </c>
      <c r="T5" s="277" t="s">
        <v>228</v>
      </c>
      <c r="U5" s="15" t="s">
        <v>28</v>
      </c>
      <c r="V5" s="308" t="s">
        <v>244</v>
      </c>
      <c r="W5" s="277" t="s">
        <v>228</v>
      </c>
      <c r="X5" s="15" t="s">
        <v>28</v>
      </c>
      <c r="Y5" s="278" t="s">
        <v>244</v>
      </c>
      <c r="AA5" s="671"/>
      <c r="AB5" s="277" t="s">
        <v>228</v>
      </c>
      <c r="AC5" s="15" t="s">
        <v>28</v>
      </c>
      <c r="AD5" s="278" t="s">
        <v>244</v>
      </c>
      <c r="AE5" s="277" t="s">
        <v>228</v>
      </c>
      <c r="AF5" s="15" t="s">
        <v>28</v>
      </c>
      <c r="AG5" s="278" t="s">
        <v>244</v>
      </c>
      <c r="AH5" s="277" t="s">
        <v>228</v>
      </c>
      <c r="AI5" s="15" t="s">
        <v>28</v>
      </c>
      <c r="AJ5" s="278" t="s">
        <v>244</v>
      </c>
      <c r="AK5" s="277" t="s">
        <v>228</v>
      </c>
      <c r="AL5" s="15" t="s">
        <v>28</v>
      </c>
      <c r="AM5" s="278" t="s">
        <v>244</v>
      </c>
      <c r="AN5" s="277" t="s">
        <v>228</v>
      </c>
      <c r="AO5" s="15" t="s">
        <v>28</v>
      </c>
      <c r="AP5" s="278" t="s">
        <v>244</v>
      </c>
      <c r="AQ5" s="277" t="s">
        <v>228</v>
      </c>
      <c r="AR5" s="15" t="s">
        <v>28</v>
      </c>
      <c r="AS5" s="278" t="s">
        <v>244</v>
      </c>
      <c r="AT5" s="277" t="s">
        <v>228</v>
      </c>
      <c r="AU5" s="15" t="s">
        <v>28</v>
      </c>
      <c r="AV5" s="278" t="s">
        <v>244</v>
      </c>
      <c r="AW5" s="279" t="s">
        <v>228</v>
      </c>
      <c r="AX5" s="15" t="s">
        <v>28</v>
      </c>
      <c r="AY5" s="278" t="s">
        <v>244</v>
      </c>
    </row>
    <row r="6" spans="1:51" ht="18" customHeight="1">
      <c r="A6" s="280" t="s">
        <v>229</v>
      </c>
      <c r="B6" s="281">
        <v>11.464</v>
      </c>
      <c r="C6" s="282">
        <f>B6/B$21*100</f>
        <v>1.7151303702551153</v>
      </c>
      <c r="D6" s="123">
        <v>22.585000000000001</v>
      </c>
      <c r="E6" s="281">
        <v>21.524999999999999</v>
      </c>
      <c r="F6" s="282">
        <f>E6/E$21*100</f>
        <v>5.7227858601327197</v>
      </c>
      <c r="G6" s="300">
        <v>16.486000000000001</v>
      </c>
      <c r="H6" s="281">
        <v>55.323</v>
      </c>
      <c r="I6" s="282">
        <f>H6/H$21*100</f>
        <v>8.7902327569359162</v>
      </c>
      <c r="J6" s="300">
        <v>10.253</v>
      </c>
      <c r="K6" s="281">
        <v>29.061</v>
      </c>
      <c r="L6" s="282">
        <f>K6/K$21*100</f>
        <v>21.768376266844438</v>
      </c>
      <c r="M6" s="300">
        <v>14.2</v>
      </c>
      <c r="N6" s="281">
        <v>13.962</v>
      </c>
      <c r="O6" s="282">
        <f>N6/N$21*100</f>
        <v>16.553244967159081</v>
      </c>
      <c r="P6" s="300">
        <v>20.489000000000001</v>
      </c>
      <c r="Q6" s="281">
        <v>44.338000000000001</v>
      </c>
      <c r="R6" s="282">
        <f>Q6/Q$21*100</f>
        <v>22.658885095770561</v>
      </c>
      <c r="S6" s="300">
        <v>11.491</v>
      </c>
      <c r="T6" s="281">
        <v>1.9359999999999999</v>
      </c>
      <c r="U6" s="282">
        <f>T6/T$21*100</f>
        <v>5.9121724790814136</v>
      </c>
      <c r="V6" s="528">
        <v>52.514000000000003</v>
      </c>
      <c r="W6" s="281">
        <v>177.607</v>
      </c>
      <c r="X6" s="282">
        <f>W6/W$21*100</f>
        <v>8.3770129862166769</v>
      </c>
      <c r="Y6" s="301">
        <v>5.5640000000000001</v>
      </c>
      <c r="Z6" s="98"/>
      <c r="AA6" s="280" t="s">
        <v>229</v>
      </c>
      <c r="AB6" s="281">
        <v>10.525</v>
      </c>
      <c r="AC6" s="282">
        <f>AB6/AB$21*100</f>
        <v>2.0441973927500428</v>
      </c>
      <c r="AD6" s="123">
        <v>23.553000000000001</v>
      </c>
      <c r="AE6" s="281">
        <v>20.405000000000001</v>
      </c>
      <c r="AF6" s="282">
        <f>AE6/AE$21*100</f>
        <v>6.3921233252198313</v>
      </c>
      <c r="AG6" s="123">
        <v>16.984000000000002</v>
      </c>
      <c r="AH6" s="281">
        <v>53.401000000000003</v>
      </c>
      <c r="AI6" s="282">
        <f>AH6/AH$21*100</f>
        <v>9.7748531053797265</v>
      </c>
      <c r="AJ6" s="300">
        <v>10.451000000000001</v>
      </c>
      <c r="AK6" s="281">
        <v>27.966000000000001</v>
      </c>
      <c r="AL6" s="282">
        <f>AK6/AK$21*100</f>
        <v>23.915850686278699</v>
      </c>
      <c r="AM6" s="300">
        <v>14.476000000000001</v>
      </c>
      <c r="AN6" s="281">
        <v>13.805</v>
      </c>
      <c r="AO6" s="282">
        <f>AN6/AN$21*100</f>
        <v>19.831920701048698</v>
      </c>
      <c r="AP6" s="300">
        <v>20.603999999999999</v>
      </c>
      <c r="AQ6" s="281">
        <v>43.643000000000001</v>
      </c>
      <c r="AR6" s="282">
        <f>AQ6/AQ$21*100</f>
        <v>23.300374787780427</v>
      </c>
      <c r="AS6" s="300">
        <v>11.574</v>
      </c>
      <c r="AT6" s="281">
        <v>1.909</v>
      </c>
      <c r="AU6" s="282">
        <f>AT6/AT$21*100</f>
        <v>6.7834553336649854</v>
      </c>
      <c r="AV6" s="300">
        <v>52.514000000000003</v>
      </c>
      <c r="AW6" s="296">
        <v>171.65299999999999</v>
      </c>
      <c r="AX6" s="282">
        <f>AW6/AW$21*100</f>
        <v>9.6304529067020965</v>
      </c>
      <c r="AY6" s="301">
        <v>5.6689999999999996</v>
      </c>
    </row>
    <row r="7" spans="1:51" ht="18" customHeight="1">
      <c r="A7" s="283" t="s">
        <v>230</v>
      </c>
      <c r="B7" s="284">
        <v>27.329000000000001</v>
      </c>
      <c r="C7" s="285">
        <f t="shared" ref="C7:C20" si="0">B7/B$21*100</f>
        <v>4.0886948611917342</v>
      </c>
      <c r="D7" s="93">
        <v>14.641</v>
      </c>
      <c r="E7" s="284">
        <v>37.521000000000001</v>
      </c>
      <c r="F7" s="285">
        <f t="shared" ref="F7:F20" si="1">E7/E$21*100</f>
        <v>9.9755934150076566</v>
      </c>
      <c r="G7" s="147">
        <v>12.49</v>
      </c>
      <c r="H7" s="284">
        <v>68.185000000000002</v>
      </c>
      <c r="I7" s="285">
        <f t="shared" ref="I7:I20" si="2">H7/H$21*100</f>
        <v>10.833866936566626</v>
      </c>
      <c r="J7" s="147">
        <v>9.2149999999999999</v>
      </c>
      <c r="K7" s="284">
        <v>20.526</v>
      </c>
      <c r="L7" s="285">
        <f t="shared" ref="L7:L20" si="3">K7/K$21*100</f>
        <v>15.375165729095658</v>
      </c>
      <c r="M7" s="147">
        <v>16.919</v>
      </c>
      <c r="N7" s="284">
        <v>8.8330000000000002</v>
      </c>
      <c r="O7" s="285">
        <f t="shared" ref="O7:O20" si="4">N7/N$21*100</f>
        <v>10.472340122827402</v>
      </c>
      <c r="P7" s="147">
        <v>25.702000000000002</v>
      </c>
      <c r="Q7" s="284">
        <v>45.875</v>
      </c>
      <c r="R7" s="285">
        <f t="shared" ref="R7:R20" si="5">Q7/Q$21*100</f>
        <v>23.444367219280853</v>
      </c>
      <c r="S7" s="147">
        <v>11.29</v>
      </c>
      <c r="T7" s="284">
        <v>4.8689999999999998</v>
      </c>
      <c r="U7" s="285">
        <f t="shared" ref="U7:U20" si="6">T7/T$21*100</f>
        <v>14.868991632565809</v>
      </c>
      <c r="V7" s="529">
        <v>34.124000000000002</v>
      </c>
      <c r="W7" s="284">
        <v>213.14</v>
      </c>
      <c r="X7" s="285">
        <f t="shared" ref="X7:X20" si="7">W7/W$21*100</f>
        <v>10.052962709139969</v>
      </c>
      <c r="Y7" s="302">
        <v>5.0339999999999998</v>
      </c>
      <c r="Z7" s="98"/>
      <c r="AA7" s="283" t="s">
        <v>230</v>
      </c>
      <c r="AB7" s="284">
        <v>25.690999999999999</v>
      </c>
      <c r="AC7" s="285">
        <f t="shared" ref="AC7:AC20" si="8">AB7/AB$21*100</f>
        <v>4.9897838686120046</v>
      </c>
      <c r="AD7" s="93">
        <v>15.125</v>
      </c>
      <c r="AE7" s="284">
        <v>35.487000000000002</v>
      </c>
      <c r="AF7" s="285">
        <f t="shared" ref="AF7:AF20" si="9">AE7/AE$21*100</f>
        <v>11.116749837886603</v>
      </c>
      <c r="AG7" s="93">
        <v>12.846</v>
      </c>
      <c r="AH7" s="284">
        <v>64.847999999999999</v>
      </c>
      <c r="AI7" s="285">
        <f t="shared" ref="AI7:AI20" si="10">AH7/AH$21*100</f>
        <v>11.870183595394552</v>
      </c>
      <c r="AJ7" s="147">
        <v>9.4629999999999992</v>
      </c>
      <c r="AK7" s="284">
        <v>19.117999999999999</v>
      </c>
      <c r="AL7" s="285">
        <f t="shared" ref="AL7:AL20" si="11">AK7/AK$21*100</f>
        <v>16.349253858981484</v>
      </c>
      <c r="AM7" s="147">
        <v>17.529</v>
      </c>
      <c r="AN7" s="284">
        <v>8.2789999999999999</v>
      </c>
      <c r="AO7" s="285">
        <f t="shared" ref="AO7:AO20" si="12">AN7/AN$21*100</f>
        <v>11.89340611981037</v>
      </c>
      <c r="AP7" s="147">
        <v>26.398</v>
      </c>
      <c r="AQ7" s="284">
        <v>44.347999999999999</v>
      </c>
      <c r="AR7" s="285">
        <f t="shared" ref="AR7:AR20" si="13">AQ7/AQ$21*100</f>
        <v>23.676764225385206</v>
      </c>
      <c r="AS7" s="147">
        <v>11.491</v>
      </c>
      <c r="AT7" s="284">
        <v>4.5830000000000002</v>
      </c>
      <c r="AU7" s="285">
        <f t="shared" ref="AU7:AU20" si="14">AT7/AT$21*100</f>
        <v>16.285267571601171</v>
      </c>
      <c r="AV7" s="147">
        <v>35.213000000000001</v>
      </c>
      <c r="AW7" s="297">
        <v>202.35499999999999</v>
      </c>
      <c r="AX7" s="285">
        <f t="shared" ref="AX7:AX20" si="15">AW7/AW$21*100</f>
        <v>11.352963816162273</v>
      </c>
      <c r="AY7" s="302">
        <v>5.181</v>
      </c>
    </row>
    <row r="8" spans="1:51" ht="18" customHeight="1">
      <c r="A8" s="283" t="s">
        <v>231</v>
      </c>
      <c r="B8" s="284">
        <v>27.85</v>
      </c>
      <c r="C8" s="285">
        <f t="shared" si="0"/>
        <v>4.1666417316473279</v>
      </c>
      <c r="D8" s="93">
        <v>14.516999999999999</v>
      </c>
      <c r="E8" s="284">
        <v>34.366</v>
      </c>
      <c r="F8" s="285">
        <f t="shared" si="1"/>
        <v>9.1367832227326868</v>
      </c>
      <c r="G8" s="147">
        <v>13.051</v>
      </c>
      <c r="H8" s="284">
        <v>73.162999999999997</v>
      </c>
      <c r="I8" s="285">
        <f t="shared" si="2"/>
        <v>11.624817873139607</v>
      </c>
      <c r="J8" s="147">
        <v>8.8849999999999998</v>
      </c>
      <c r="K8" s="284">
        <v>8.9260000000000002</v>
      </c>
      <c r="L8" s="285">
        <f t="shared" si="3"/>
        <v>6.6860922390094446</v>
      </c>
      <c r="M8" s="147">
        <v>25.481999999999999</v>
      </c>
      <c r="N8" s="284">
        <v>5.859</v>
      </c>
      <c r="O8" s="285">
        <f t="shared" si="4"/>
        <v>6.9463874991108048</v>
      </c>
      <c r="P8" s="147">
        <v>31.376999999999999</v>
      </c>
      <c r="Q8" s="284">
        <v>33.851999999999997</v>
      </c>
      <c r="R8" s="285">
        <f t="shared" si="5"/>
        <v>17.300026574541587</v>
      </c>
      <c r="S8" s="147">
        <v>13.172000000000001</v>
      </c>
      <c r="T8" s="284">
        <v>5.649</v>
      </c>
      <c r="U8" s="285">
        <f t="shared" si="6"/>
        <v>17.250961949551087</v>
      </c>
      <c r="V8" s="529">
        <v>31.789000000000001</v>
      </c>
      <c r="W8" s="284">
        <v>189.666</v>
      </c>
      <c r="X8" s="285">
        <f t="shared" si="7"/>
        <v>8.9457878633374364</v>
      </c>
      <c r="Y8" s="302">
        <v>5.3680000000000003</v>
      </c>
      <c r="Z8" s="98"/>
      <c r="AA8" s="283" t="s">
        <v>231</v>
      </c>
      <c r="AB8" s="284">
        <v>24.138999999999999</v>
      </c>
      <c r="AC8" s="285">
        <f t="shared" si="8"/>
        <v>4.6883497257570816</v>
      </c>
      <c r="AD8" s="93">
        <v>15.608000000000001</v>
      </c>
      <c r="AE8" s="284">
        <v>30.251000000000001</v>
      </c>
      <c r="AF8" s="285">
        <f t="shared" si="9"/>
        <v>9.4765068714150988</v>
      </c>
      <c r="AG8" s="93">
        <v>13.939</v>
      </c>
      <c r="AH8" s="284">
        <v>66.433000000000007</v>
      </c>
      <c r="AI8" s="285">
        <f t="shared" si="10"/>
        <v>12.160311910819861</v>
      </c>
      <c r="AJ8" s="147">
        <v>9.3369999999999997</v>
      </c>
      <c r="AK8" s="284">
        <v>8.4559999999999995</v>
      </c>
      <c r="AL8" s="285">
        <f t="shared" si="11"/>
        <v>7.2313678539359456</v>
      </c>
      <c r="AM8" s="147">
        <v>26.16</v>
      </c>
      <c r="AN8" s="284">
        <v>5.077</v>
      </c>
      <c r="AO8" s="285">
        <f t="shared" si="12"/>
        <v>7.2934923143226529</v>
      </c>
      <c r="AP8" s="147">
        <v>33.616</v>
      </c>
      <c r="AQ8" s="284">
        <v>32.198999999999998</v>
      </c>
      <c r="AR8" s="285">
        <f t="shared" si="13"/>
        <v>17.190586526859793</v>
      </c>
      <c r="AS8" s="147">
        <v>13.49</v>
      </c>
      <c r="AT8" s="284">
        <v>5.492</v>
      </c>
      <c r="AU8" s="285">
        <f t="shared" si="14"/>
        <v>19.515315187264591</v>
      </c>
      <c r="AV8" s="147">
        <v>32.218000000000004</v>
      </c>
      <c r="AW8" s="297">
        <v>172.047</v>
      </c>
      <c r="AX8" s="285">
        <f t="shared" si="15"/>
        <v>9.6525579584357715</v>
      </c>
      <c r="AY8" s="302">
        <v>5.6630000000000003</v>
      </c>
    </row>
    <row r="9" spans="1:51" ht="18" customHeight="1">
      <c r="A9" s="283" t="s">
        <v>232</v>
      </c>
      <c r="B9" s="284">
        <v>35.567</v>
      </c>
      <c r="C9" s="285">
        <f t="shared" si="0"/>
        <v>5.3211829971095321</v>
      </c>
      <c r="D9" s="93">
        <v>12.846</v>
      </c>
      <c r="E9" s="284">
        <v>48.725999999999999</v>
      </c>
      <c r="F9" s="285">
        <f t="shared" si="1"/>
        <v>12.954632465543641</v>
      </c>
      <c r="G9" s="147">
        <v>10.952999999999999</v>
      </c>
      <c r="H9" s="284">
        <v>73.066000000000003</v>
      </c>
      <c r="I9" s="285">
        <f t="shared" si="2"/>
        <v>11.609405611016751</v>
      </c>
      <c r="J9" s="147">
        <v>8.8940000000000001</v>
      </c>
      <c r="K9" s="284">
        <v>4.8410000000000002</v>
      </c>
      <c r="L9" s="285">
        <f t="shared" si="3"/>
        <v>3.6261900659920148</v>
      </c>
      <c r="M9" s="147">
        <v>34.124000000000002</v>
      </c>
      <c r="N9" s="284">
        <v>8.8970000000000002</v>
      </c>
      <c r="O9" s="285">
        <f t="shared" si="4"/>
        <v>10.548218054205297</v>
      </c>
      <c r="P9" s="147">
        <v>25.481999999999999</v>
      </c>
      <c r="Q9" s="284">
        <v>32.265000000000001</v>
      </c>
      <c r="R9" s="285">
        <f t="shared" si="5"/>
        <v>16.48899200719557</v>
      </c>
      <c r="S9" s="147">
        <v>13.49</v>
      </c>
      <c r="T9" s="284">
        <v>2.4910000000000001</v>
      </c>
      <c r="U9" s="285">
        <f t="shared" si="6"/>
        <v>7.6070359738594027</v>
      </c>
      <c r="V9" s="529">
        <v>46.277000000000001</v>
      </c>
      <c r="W9" s="284">
        <v>205.852</v>
      </c>
      <c r="X9" s="285">
        <f t="shared" si="7"/>
        <v>9.7092168509049497</v>
      </c>
      <c r="Y9" s="302">
        <v>5.133</v>
      </c>
      <c r="Z9" s="98"/>
      <c r="AA9" s="283" t="s">
        <v>232</v>
      </c>
      <c r="AB9" s="284">
        <v>29.974</v>
      </c>
      <c r="AC9" s="285">
        <f t="shared" si="8"/>
        <v>5.8216411069158944</v>
      </c>
      <c r="AD9" s="93">
        <v>13.976000000000001</v>
      </c>
      <c r="AE9" s="284">
        <v>42.213999999999999</v>
      </c>
      <c r="AF9" s="285">
        <f t="shared" si="9"/>
        <v>13.224067338928199</v>
      </c>
      <c r="AG9" s="93">
        <v>11.768000000000001</v>
      </c>
      <c r="AH9" s="284">
        <v>62.295000000000002</v>
      </c>
      <c r="AI9" s="285">
        <f t="shared" si="10"/>
        <v>11.402866504365649</v>
      </c>
      <c r="AJ9" s="147">
        <v>9.657</v>
      </c>
      <c r="AK9" s="284">
        <v>4.0579999999999998</v>
      </c>
      <c r="AL9" s="285">
        <f t="shared" si="11"/>
        <v>3.4703040150510964</v>
      </c>
      <c r="AM9" s="147">
        <v>37.061</v>
      </c>
      <c r="AN9" s="284">
        <v>6.4989999999999997</v>
      </c>
      <c r="AO9" s="285">
        <f t="shared" si="12"/>
        <v>9.3363022554230692</v>
      </c>
      <c r="AP9" s="147">
        <v>29.530999999999999</v>
      </c>
      <c r="AQ9" s="284">
        <v>30.23</v>
      </c>
      <c r="AR9" s="285">
        <f t="shared" si="13"/>
        <v>16.139365530201918</v>
      </c>
      <c r="AS9" s="147">
        <v>13.939</v>
      </c>
      <c r="AT9" s="284">
        <v>2.355</v>
      </c>
      <c r="AU9" s="285">
        <f t="shared" si="14"/>
        <v>8.3682751758936824</v>
      </c>
      <c r="AV9" s="147">
        <v>47.625999999999998</v>
      </c>
      <c r="AW9" s="297">
        <v>177.625</v>
      </c>
      <c r="AX9" s="285">
        <f t="shared" si="15"/>
        <v>9.9655071426247126</v>
      </c>
      <c r="AY9" s="302">
        <v>5.5640000000000001</v>
      </c>
    </row>
    <row r="10" spans="1:51" ht="18" customHeight="1">
      <c r="A10" s="283" t="s">
        <v>233</v>
      </c>
      <c r="B10" s="284">
        <v>47.529000000000003</v>
      </c>
      <c r="C10" s="285">
        <f t="shared" si="0"/>
        <v>7.110819205151377</v>
      </c>
      <c r="D10" s="93">
        <v>11.08</v>
      </c>
      <c r="E10" s="284">
        <v>57.070999999999998</v>
      </c>
      <c r="F10" s="285">
        <f t="shared" si="1"/>
        <v>15.173292070784411</v>
      </c>
      <c r="G10" s="147">
        <v>10.093999999999999</v>
      </c>
      <c r="H10" s="284">
        <v>92.197000000000003</v>
      </c>
      <c r="I10" s="285">
        <f t="shared" si="2"/>
        <v>14.649116813824643</v>
      </c>
      <c r="J10" s="147">
        <v>7.8860000000000001</v>
      </c>
      <c r="K10" s="284">
        <v>12.048</v>
      </c>
      <c r="L10" s="285">
        <f t="shared" si="3"/>
        <v>9.0246515007378196</v>
      </c>
      <c r="M10" s="147">
        <v>22.001999999999999</v>
      </c>
      <c r="N10" s="284">
        <v>12.233000000000001</v>
      </c>
      <c r="O10" s="285">
        <f t="shared" si="4"/>
        <v>14.503355227278117</v>
      </c>
      <c r="P10" s="147">
        <v>21.863</v>
      </c>
      <c r="Q10" s="284">
        <v>20.518999999999998</v>
      </c>
      <c r="R10" s="285">
        <f t="shared" si="5"/>
        <v>10.486211901306239</v>
      </c>
      <c r="S10" s="147">
        <v>16.919</v>
      </c>
      <c r="T10" s="284">
        <v>2.8719999999999999</v>
      </c>
      <c r="U10" s="285">
        <f t="shared" si="6"/>
        <v>8.7705368594637498</v>
      </c>
      <c r="V10" s="529">
        <v>43.889000000000003</v>
      </c>
      <c r="W10" s="284">
        <v>244.46899999999999</v>
      </c>
      <c r="X10" s="285">
        <f t="shared" si="7"/>
        <v>11.530626539085761</v>
      </c>
      <c r="Y10" s="302">
        <v>4.6619999999999999</v>
      </c>
      <c r="Z10" s="98"/>
      <c r="AA10" s="283" t="s">
        <v>233</v>
      </c>
      <c r="AB10" s="284">
        <v>37.93</v>
      </c>
      <c r="AC10" s="285">
        <f t="shared" si="8"/>
        <v>7.3668795351077554</v>
      </c>
      <c r="AD10" s="93">
        <v>12.438000000000001</v>
      </c>
      <c r="AE10" s="284">
        <v>49.459000000000003</v>
      </c>
      <c r="AF10" s="285">
        <f t="shared" si="9"/>
        <v>15.493654866064574</v>
      </c>
      <c r="AG10" s="93">
        <v>10.864000000000001</v>
      </c>
      <c r="AH10" s="284">
        <v>82.234999999999999</v>
      </c>
      <c r="AI10" s="285">
        <f t="shared" si="10"/>
        <v>15.052808844795074</v>
      </c>
      <c r="AJ10" s="147">
        <v>8.3719999999999999</v>
      </c>
      <c r="AK10" s="284">
        <v>10.161</v>
      </c>
      <c r="AL10" s="285">
        <f t="shared" si="11"/>
        <v>8.6894428528669749</v>
      </c>
      <c r="AM10" s="147">
        <v>23.904</v>
      </c>
      <c r="AN10" s="284">
        <v>10.255000000000001</v>
      </c>
      <c r="AO10" s="285">
        <f t="shared" si="12"/>
        <v>14.732078724321216</v>
      </c>
      <c r="AP10" s="147">
        <v>23.725999999999999</v>
      </c>
      <c r="AQ10" s="284">
        <v>19.623999999999999</v>
      </c>
      <c r="AR10" s="285">
        <f t="shared" si="13"/>
        <v>10.476973508590223</v>
      </c>
      <c r="AS10" s="147">
        <v>17.318000000000001</v>
      </c>
      <c r="AT10" s="284">
        <v>2.5590000000000002</v>
      </c>
      <c r="AU10" s="285">
        <f t="shared" si="14"/>
        <v>9.0931703503660035</v>
      </c>
      <c r="AV10" s="147">
        <v>46.277000000000001</v>
      </c>
      <c r="AW10" s="297">
        <v>212.22200000000001</v>
      </c>
      <c r="AX10" s="285">
        <f t="shared" si="15"/>
        <v>11.906543880771862</v>
      </c>
      <c r="AY10" s="302">
        <v>5.0460000000000003</v>
      </c>
    </row>
    <row r="11" spans="1:51" ht="18" customHeight="1">
      <c r="A11" s="283" t="s">
        <v>234</v>
      </c>
      <c r="B11" s="284">
        <v>72.483999999999995</v>
      </c>
      <c r="C11" s="285">
        <f t="shared" si="0"/>
        <v>10.844339650869832</v>
      </c>
      <c r="D11" s="93">
        <v>8.9339999999999993</v>
      </c>
      <c r="E11" s="284">
        <v>41.719000000000001</v>
      </c>
      <c r="F11" s="285">
        <f t="shared" si="1"/>
        <v>11.091702824570358</v>
      </c>
      <c r="G11" s="147">
        <v>11.835000000000001</v>
      </c>
      <c r="H11" s="284">
        <v>92.251999999999995</v>
      </c>
      <c r="I11" s="285">
        <f t="shared" si="2"/>
        <v>14.657855725337601</v>
      </c>
      <c r="J11" s="147">
        <v>7.8789999999999996</v>
      </c>
      <c r="K11" s="284">
        <v>20.108000000000001</v>
      </c>
      <c r="L11" s="285">
        <f t="shared" si="3"/>
        <v>15.062059460228758</v>
      </c>
      <c r="M11" s="147">
        <v>17.114999999999998</v>
      </c>
      <c r="N11" s="284">
        <v>13.625999999999999</v>
      </c>
      <c r="O11" s="285">
        <f t="shared" si="4"/>
        <v>16.154885827425129</v>
      </c>
      <c r="P11" s="147">
        <v>20.72</v>
      </c>
      <c r="Q11" s="284">
        <v>14.63</v>
      </c>
      <c r="R11" s="285">
        <f t="shared" si="5"/>
        <v>7.4766450663341448</v>
      </c>
      <c r="S11" s="147">
        <v>20.05</v>
      </c>
      <c r="T11" s="284">
        <v>2.17</v>
      </c>
      <c r="U11" s="285">
        <f t="shared" si="6"/>
        <v>6.6267635741769988</v>
      </c>
      <c r="V11" s="529">
        <v>49.100999999999999</v>
      </c>
      <c r="W11" s="284">
        <v>256.98899999999998</v>
      </c>
      <c r="X11" s="285">
        <f t="shared" si="7"/>
        <v>12.12114494538412</v>
      </c>
      <c r="Y11" s="302">
        <v>4.532</v>
      </c>
      <c r="Z11" s="98"/>
      <c r="AA11" s="283" t="s">
        <v>234</v>
      </c>
      <c r="AB11" s="284">
        <v>57.604999999999997</v>
      </c>
      <c r="AC11" s="285">
        <f t="shared" si="8"/>
        <v>11.188217654096553</v>
      </c>
      <c r="AD11" s="93">
        <v>10.052</v>
      </c>
      <c r="AE11" s="284">
        <v>35.673000000000002</v>
      </c>
      <c r="AF11" s="285">
        <f t="shared" si="9"/>
        <v>11.175016681233375</v>
      </c>
      <c r="AG11" s="93">
        <v>12.818</v>
      </c>
      <c r="AH11" s="284">
        <v>80.382000000000005</v>
      </c>
      <c r="AI11" s="285">
        <f t="shared" si="10"/>
        <v>14.71362413281836</v>
      </c>
      <c r="AJ11" s="147">
        <v>8.4640000000000004</v>
      </c>
      <c r="AK11" s="284">
        <v>16.873000000000001</v>
      </c>
      <c r="AL11" s="285">
        <f t="shared" si="11"/>
        <v>14.429383845726257</v>
      </c>
      <c r="AM11" s="147">
        <v>18.620999999999999</v>
      </c>
      <c r="AN11" s="284">
        <v>10.445</v>
      </c>
      <c r="AO11" s="285">
        <f t="shared" si="12"/>
        <v>15.00502801321649</v>
      </c>
      <c r="AP11" s="147">
        <v>23.553000000000001</v>
      </c>
      <c r="AQ11" s="284">
        <v>13.378</v>
      </c>
      <c r="AR11" s="285">
        <f t="shared" si="13"/>
        <v>7.1423232571300455</v>
      </c>
      <c r="AS11" s="147">
        <v>20.959</v>
      </c>
      <c r="AT11" s="284">
        <v>1.7010000000000001</v>
      </c>
      <c r="AU11" s="285">
        <f t="shared" si="14"/>
        <v>6.044346528320661</v>
      </c>
      <c r="AV11" s="147">
        <v>54.51</v>
      </c>
      <c r="AW11" s="297">
        <v>216.05600000000001</v>
      </c>
      <c r="AX11" s="285">
        <f t="shared" si="15"/>
        <v>12.121647353733568</v>
      </c>
      <c r="AY11" s="302">
        <v>4.9950000000000001</v>
      </c>
    </row>
    <row r="12" spans="1:51" ht="18" customHeight="1">
      <c r="A12" s="283" t="s">
        <v>235</v>
      </c>
      <c r="B12" s="284">
        <v>96.447999999999993</v>
      </c>
      <c r="C12" s="285">
        <f t="shared" si="0"/>
        <v>14.429596471595021</v>
      </c>
      <c r="D12" s="93">
        <v>7.7039999999999997</v>
      </c>
      <c r="E12" s="284">
        <v>36.436999999999998</v>
      </c>
      <c r="F12" s="285">
        <f t="shared" si="1"/>
        <v>9.6873936532244329</v>
      </c>
      <c r="G12" s="147">
        <v>12.678000000000001</v>
      </c>
      <c r="H12" s="284">
        <v>82.894999999999996</v>
      </c>
      <c r="I12" s="285">
        <f t="shared" si="2"/>
        <v>13.171128543032784</v>
      </c>
      <c r="J12" s="147">
        <v>8.3309999999999995</v>
      </c>
      <c r="K12" s="284">
        <v>16.183</v>
      </c>
      <c r="L12" s="285">
        <f t="shared" si="3"/>
        <v>12.122006576729758</v>
      </c>
      <c r="M12" s="147">
        <v>19.062999999999999</v>
      </c>
      <c r="N12" s="284">
        <v>8.1289999999999996</v>
      </c>
      <c r="O12" s="285">
        <f t="shared" si="4"/>
        <v>9.6376828776705459</v>
      </c>
      <c r="P12" s="147">
        <v>26.643000000000001</v>
      </c>
      <c r="Q12" s="284">
        <v>3.8580000000000001</v>
      </c>
      <c r="R12" s="285">
        <f t="shared" si="5"/>
        <v>1.9716265663648074</v>
      </c>
      <c r="S12" s="147">
        <v>37.744</v>
      </c>
      <c r="T12" s="284">
        <v>2.41</v>
      </c>
      <c r="U12" s="285">
        <f t="shared" si="6"/>
        <v>7.3596775178647764</v>
      </c>
      <c r="V12" s="529">
        <v>47.625999999999998</v>
      </c>
      <c r="W12" s="284">
        <v>246.36</v>
      </c>
      <c r="X12" s="285">
        <f t="shared" si="7"/>
        <v>11.619817458120123</v>
      </c>
      <c r="Y12" s="302">
        <v>4.6420000000000003</v>
      </c>
      <c r="Z12" s="98"/>
      <c r="AA12" s="283" t="s">
        <v>235</v>
      </c>
      <c r="AB12" s="284">
        <v>79.11</v>
      </c>
      <c r="AC12" s="285">
        <f t="shared" si="8"/>
        <v>15.364983918333103</v>
      </c>
      <c r="AD12" s="93">
        <v>8.5329999999999995</v>
      </c>
      <c r="AE12" s="284">
        <v>30.399000000000001</v>
      </c>
      <c r="AF12" s="285">
        <f t="shared" si="9"/>
        <v>9.5228697360136056</v>
      </c>
      <c r="AG12" s="93">
        <v>13.903</v>
      </c>
      <c r="AH12" s="284">
        <v>68.662999999999997</v>
      </c>
      <c r="AI12" s="285">
        <f t="shared" si="10"/>
        <v>12.568505061228969</v>
      </c>
      <c r="AJ12" s="147">
        <v>9.1820000000000004</v>
      </c>
      <c r="AK12" s="284">
        <v>14.028</v>
      </c>
      <c r="AL12" s="285">
        <f t="shared" si="11"/>
        <v>11.996408260999699</v>
      </c>
      <c r="AM12" s="147">
        <v>20.376999999999999</v>
      </c>
      <c r="AN12" s="284">
        <v>6.4080000000000004</v>
      </c>
      <c r="AO12" s="285">
        <f t="shared" si="12"/>
        <v>9.2055739117942803</v>
      </c>
      <c r="AP12" s="147">
        <v>29.873999999999999</v>
      </c>
      <c r="AQ12" s="284">
        <v>3.5449999999999999</v>
      </c>
      <c r="AR12" s="285">
        <f t="shared" si="13"/>
        <v>1.892624902565855</v>
      </c>
      <c r="AS12" s="147">
        <v>39.231999999999999</v>
      </c>
      <c r="AT12" s="284">
        <v>2.097</v>
      </c>
      <c r="AU12" s="285">
        <f t="shared" si="14"/>
        <v>7.4514959846492799</v>
      </c>
      <c r="AV12" s="147">
        <v>50.722000000000001</v>
      </c>
      <c r="AW12" s="297">
        <v>204.25</v>
      </c>
      <c r="AX12" s="285">
        <f t="shared" si="15"/>
        <v>11.459281260414343</v>
      </c>
      <c r="AY12" s="302">
        <v>5.1539999999999999</v>
      </c>
    </row>
    <row r="13" spans="1:51" ht="18" customHeight="1">
      <c r="A13" s="283" t="s">
        <v>236</v>
      </c>
      <c r="B13" s="284">
        <v>97.168000000000006</v>
      </c>
      <c r="C13" s="285">
        <f t="shared" si="0"/>
        <v>14.5373157551421</v>
      </c>
      <c r="D13" s="93">
        <v>7.6719999999999997</v>
      </c>
      <c r="E13" s="284">
        <v>37.572000000000003</v>
      </c>
      <c r="F13" s="285">
        <f t="shared" si="1"/>
        <v>9.9891526288922918</v>
      </c>
      <c r="G13" s="147">
        <v>12.49</v>
      </c>
      <c r="H13" s="284">
        <v>50.054000000000002</v>
      </c>
      <c r="I13" s="285">
        <f t="shared" si="2"/>
        <v>7.9530450339943677</v>
      </c>
      <c r="J13" s="147">
        <v>10.795</v>
      </c>
      <c r="K13" s="284">
        <v>12.249000000000001</v>
      </c>
      <c r="L13" s="285">
        <f t="shared" si="3"/>
        <v>9.1752121706953496</v>
      </c>
      <c r="M13" s="147">
        <v>21.863</v>
      </c>
      <c r="N13" s="284">
        <v>7.7619999999999996</v>
      </c>
      <c r="O13" s="285">
        <f t="shared" si="4"/>
        <v>9.2025703649254247</v>
      </c>
      <c r="P13" s="147">
        <v>27.152999999999999</v>
      </c>
      <c r="Q13" s="284">
        <v>0.183</v>
      </c>
      <c r="R13" s="285">
        <f t="shared" si="5"/>
        <v>9.352194443876613E-2</v>
      </c>
      <c r="S13" s="147"/>
      <c r="T13" s="284">
        <v>1.681</v>
      </c>
      <c r="U13" s="285">
        <f t="shared" si="6"/>
        <v>5.13345141391315</v>
      </c>
      <c r="V13" s="529">
        <v>54.51</v>
      </c>
      <c r="W13" s="284">
        <v>206.66800000000001</v>
      </c>
      <c r="X13" s="285">
        <f t="shared" si="7"/>
        <v>9.7477043125295086</v>
      </c>
      <c r="Y13" s="302">
        <v>5.12</v>
      </c>
      <c r="Z13" s="98"/>
      <c r="AA13" s="283" t="s">
        <v>236</v>
      </c>
      <c r="AB13" s="284">
        <v>77.906999999999996</v>
      </c>
      <c r="AC13" s="285">
        <f t="shared" si="8"/>
        <v>15.131333613014498</v>
      </c>
      <c r="AD13" s="93">
        <v>8.6039999999999992</v>
      </c>
      <c r="AE13" s="284">
        <v>32.17</v>
      </c>
      <c r="AF13" s="285">
        <f t="shared" si="9"/>
        <v>10.077657798202498</v>
      </c>
      <c r="AG13" s="93">
        <v>13.49</v>
      </c>
      <c r="AH13" s="284">
        <v>39.072000000000003</v>
      </c>
      <c r="AI13" s="285">
        <f t="shared" si="10"/>
        <v>7.1519833061814699</v>
      </c>
      <c r="AJ13" s="147">
        <v>12.234999999999999</v>
      </c>
      <c r="AK13" s="284">
        <v>8.7509999999999994</v>
      </c>
      <c r="AL13" s="285">
        <f t="shared" si="11"/>
        <v>7.4836447599093496</v>
      </c>
      <c r="AM13" s="147">
        <v>25.702000000000002</v>
      </c>
      <c r="AN13" s="284">
        <v>5.9870000000000001</v>
      </c>
      <c r="AO13" s="285">
        <f t="shared" si="12"/>
        <v>8.6007757506105431</v>
      </c>
      <c r="AP13" s="147">
        <v>30.98</v>
      </c>
      <c r="AQ13" s="284">
        <v>0.183</v>
      </c>
      <c r="AR13" s="285">
        <f t="shared" si="13"/>
        <v>9.7701088059111846E-2</v>
      </c>
      <c r="AS13" s="147"/>
      <c r="AT13" s="284">
        <v>1.212</v>
      </c>
      <c r="AU13" s="285">
        <f t="shared" si="14"/>
        <v>4.3067301542178953</v>
      </c>
      <c r="AV13" s="147">
        <v>62.216000000000001</v>
      </c>
      <c r="AW13" s="297">
        <v>165.28200000000001</v>
      </c>
      <c r="AX13" s="285">
        <f t="shared" si="15"/>
        <v>9.2730130980847179</v>
      </c>
      <c r="AY13" s="302">
        <v>5.7869999999999999</v>
      </c>
    </row>
    <row r="14" spans="1:51" ht="18" customHeight="1">
      <c r="A14" s="283" t="s">
        <v>237</v>
      </c>
      <c r="B14" s="284">
        <v>73.22</v>
      </c>
      <c r="C14" s="285">
        <f t="shared" si="0"/>
        <v>10.954452696273512</v>
      </c>
      <c r="D14" s="93">
        <v>8.8849999999999998</v>
      </c>
      <c r="E14" s="284">
        <v>24.247</v>
      </c>
      <c r="F14" s="285">
        <f t="shared" si="1"/>
        <v>6.4464756678577499</v>
      </c>
      <c r="G14" s="147">
        <v>15.558</v>
      </c>
      <c r="H14" s="284">
        <v>27.466000000000001</v>
      </c>
      <c r="I14" s="285">
        <f t="shared" si="2"/>
        <v>4.3640535202718915</v>
      </c>
      <c r="J14" s="147">
        <v>14.599</v>
      </c>
      <c r="K14" s="284">
        <v>5.984</v>
      </c>
      <c r="L14" s="285">
        <f t="shared" si="3"/>
        <v>4.482363427989303</v>
      </c>
      <c r="M14" s="147">
        <v>30.98</v>
      </c>
      <c r="N14" s="284">
        <v>2.347</v>
      </c>
      <c r="O14" s="285">
        <f t="shared" si="4"/>
        <v>2.7825860147487727</v>
      </c>
      <c r="P14" s="147">
        <v>47.625999999999998</v>
      </c>
      <c r="Q14" s="284"/>
      <c r="R14" s="285">
        <f t="shared" si="5"/>
        <v>0</v>
      </c>
      <c r="S14" s="147"/>
      <c r="T14" s="284">
        <v>2.0339999999999998</v>
      </c>
      <c r="U14" s="285">
        <f t="shared" si="6"/>
        <v>6.2114456727539231</v>
      </c>
      <c r="V14" s="529">
        <v>50.722000000000001</v>
      </c>
      <c r="W14" s="284">
        <v>135.29900000000001</v>
      </c>
      <c r="X14" s="285">
        <f t="shared" si="7"/>
        <v>6.3815135665943918</v>
      </c>
      <c r="Y14" s="302">
        <v>6.4409999999999998</v>
      </c>
      <c r="Z14" s="98"/>
      <c r="AA14" s="283" t="s">
        <v>237</v>
      </c>
      <c r="AB14" s="284">
        <v>58.860999999999997</v>
      </c>
      <c r="AC14" s="285">
        <f t="shared" si="8"/>
        <v>11.432161780015228</v>
      </c>
      <c r="AD14" s="93">
        <v>9.9420000000000002</v>
      </c>
      <c r="AE14" s="284">
        <v>19.271000000000001</v>
      </c>
      <c r="AF14" s="285">
        <f t="shared" si="9"/>
        <v>6.0368835383637034</v>
      </c>
      <c r="AG14" s="93">
        <v>17.457999999999998</v>
      </c>
      <c r="AH14" s="284">
        <v>20.364000000000001</v>
      </c>
      <c r="AI14" s="285">
        <f t="shared" si="10"/>
        <v>3.7275539528838926</v>
      </c>
      <c r="AJ14" s="147">
        <v>16.984000000000002</v>
      </c>
      <c r="AK14" s="284">
        <v>5.0449999999999999</v>
      </c>
      <c r="AL14" s="285">
        <f t="shared" si="11"/>
        <v>4.3143626801214339</v>
      </c>
      <c r="AM14" s="147">
        <v>33.616</v>
      </c>
      <c r="AN14" s="284">
        <v>1.5649999999999999</v>
      </c>
      <c r="AO14" s="285">
        <f t="shared" si="12"/>
        <v>2.248240195374227</v>
      </c>
      <c r="AP14" s="147">
        <v>56.753</v>
      </c>
      <c r="AQ14" s="284"/>
      <c r="AR14" s="285">
        <f t="shared" si="13"/>
        <v>0</v>
      </c>
      <c r="AS14" s="147"/>
      <c r="AT14" s="284">
        <v>1.095</v>
      </c>
      <c r="AU14" s="285">
        <f t="shared" si="14"/>
        <v>3.8909814512117129</v>
      </c>
      <c r="AV14" s="147">
        <v>65.613</v>
      </c>
      <c r="AW14" s="297">
        <v>106.20099999999999</v>
      </c>
      <c r="AX14" s="285">
        <f t="shared" si="15"/>
        <v>5.9583213176855008</v>
      </c>
      <c r="AY14" s="302">
        <v>7.3209999999999997</v>
      </c>
    </row>
    <row r="15" spans="1:51" ht="18" customHeight="1">
      <c r="A15" s="283" t="s">
        <v>238</v>
      </c>
      <c r="B15" s="284">
        <v>56.997</v>
      </c>
      <c r="C15" s="285">
        <f t="shared" si="0"/>
        <v>8.52732778379543</v>
      </c>
      <c r="D15" s="93">
        <v>10.108000000000001</v>
      </c>
      <c r="E15" s="284">
        <v>13.731</v>
      </c>
      <c r="F15" s="285">
        <f t="shared" si="1"/>
        <v>3.6506189382337921</v>
      </c>
      <c r="G15" s="147">
        <v>20.603999999999999</v>
      </c>
      <c r="H15" s="284">
        <v>9.1489999999999991</v>
      </c>
      <c r="I15" s="285">
        <f t="shared" si="2"/>
        <v>1.4536782078558048</v>
      </c>
      <c r="J15" s="147">
        <v>25.268000000000001</v>
      </c>
      <c r="K15" s="284">
        <v>2.073</v>
      </c>
      <c r="L15" s="285">
        <f t="shared" si="3"/>
        <v>1.5527973573231657</v>
      </c>
      <c r="M15" s="147">
        <v>50.722000000000001</v>
      </c>
      <c r="N15" s="284">
        <v>1.5649999999999999</v>
      </c>
      <c r="O15" s="285">
        <f t="shared" si="4"/>
        <v>1.8554525407251083</v>
      </c>
      <c r="P15" s="147">
        <v>56.753</v>
      </c>
      <c r="Q15" s="284">
        <v>0.156</v>
      </c>
      <c r="R15" s="285">
        <f t="shared" si="5"/>
        <v>7.9723624767472759E-2</v>
      </c>
      <c r="S15" s="147"/>
      <c r="T15" s="284">
        <v>2.4929999999999999</v>
      </c>
      <c r="U15" s="285">
        <f t="shared" si="6"/>
        <v>7.6131435900568007</v>
      </c>
      <c r="V15" s="529">
        <v>46.277000000000001</v>
      </c>
      <c r="W15" s="284">
        <v>86.164000000000001</v>
      </c>
      <c r="X15" s="285">
        <f t="shared" si="7"/>
        <v>4.0640118179146869</v>
      </c>
      <c r="Y15" s="302">
        <v>8.1649999999999991</v>
      </c>
      <c r="Z15" s="98"/>
      <c r="AA15" s="283" t="s">
        <v>238</v>
      </c>
      <c r="AB15" s="284">
        <v>42.984999999999999</v>
      </c>
      <c r="AC15" s="285">
        <f t="shared" si="8"/>
        <v>8.3486769527183462</v>
      </c>
      <c r="AD15" s="93">
        <v>11.659000000000001</v>
      </c>
      <c r="AE15" s="284">
        <v>10.819000000000001</v>
      </c>
      <c r="AF15" s="285">
        <f t="shared" si="9"/>
        <v>3.3891880546705879</v>
      </c>
      <c r="AG15" s="93">
        <v>23.216000000000001</v>
      </c>
      <c r="AH15" s="284">
        <v>6.0190000000000001</v>
      </c>
      <c r="AI15" s="285">
        <f t="shared" si="10"/>
        <v>1.1017554135930145</v>
      </c>
      <c r="AJ15" s="147">
        <v>30.98</v>
      </c>
      <c r="AK15" s="284">
        <v>1.4470000000000001</v>
      </c>
      <c r="AL15" s="285">
        <f t="shared" si="11"/>
        <v>1.2374396031983581</v>
      </c>
      <c r="AM15" s="147">
        <v>59.296999999999997</v>
      </c>
      <c r="AN15" s="284">
        <v>0.78200000000000003</v>
      </c>
      <c r="AO15" s="285">
        <f t="shared" si="12"/>
        <v>1.1234018100847576</v>
      </c>
      <c r="AP15" s="147">
        <v>74.5</v>
      </c>
      <c r="AQ15" s="284">
        <v>0.156</v>
      </c>
      <c r="AR15" s="285">
        <f t="shared" si="13"/>
        <v>8.3286173427439616E-2</v>
      </c>
      <c r="AS15" s="147"/>
      <c r="AT15" s="284">
        <v>2.1800000000000002</v>
      </c>
      <c r="AU15" s="285">
        <f t="shared" si="14"/>
        <v>7.7464288252434104</v>
      </c>
      <c r="AV15" s="147">
        <v>49.100999999999999</v>
      </c>
      <c r="AW15" s="297">
        <v>64.388999999999996</v>
      </c>
      <c r="AX15" s="285">
        <f t="shared" si="15"/>
        <v>3.612492832689445</v>
      </c>
      <c r="AY15" s="302">
        <v>9.4990000000000006</v>
      </c>
    </row>
    <row r="16" spans="1:51" ht="18" customHeight="1">
      <c r="A16" s="283" t="s">
        <v>239</v>
      </c>
      <c r="B16" s="284">
        <v>36.99</v>
      </c>
      <c r="C16" s="285">
        <f t="shared" si="0"/>
        <v>5.5340781922310462</v>
      </c>
      <c r="D16" s="93">
        <v>12.597</v>
      </c>
      <c r="E16" s="284">
        <v>7.31</v>
      </c>
      <c r="F16" s="285">
        <f t="shared" si="1"/>
        <v>1.9434873234643522</v>
      </c>
      <c r="G16" s="147">
        <v>27.975999999999999</v>
      </c>
      <c r="H16" s="284">
        <v>3.8479999999999999</v>
      </c>
      <c r="I16" s="285">
        <f t="shared" si="2"/>
        <v>0.61140602730671523</v>
      </c>
      <c r="J16" s="147">
        <v>37.744</v>
      </c>
      <c r="K16" s="284">
        <v>0.876</v>
      </c>
      <c r="L16" s="285">
        <f t="shared" si="3"/>
        <v>0.6561748601134072</v>
      </c>
      <c r="M16" s="147">
        <v>69.635000000000005</v>
      </c>
      <c r="N16" s="284">
        <v>0.46899999999999997</v>
      </c>
      <c r="O16" s="285">
        <f t="shared" si="4"/>
        <v>0.55604296587864266</v>
      </c>
      <c r="P16" s="147">
        <v>88.36</v>
      </c>
      <c r="Q16" s="284"/>
      <c r="R16" s="285">
        <f t="shared" si="5"/>
        <v>0</v>
      </c>
      <c r="S16" s="147"/>
      <c r="T16" s="284">
        <v>2.0209999999999999</v>
      </c>
      <c r="U16" s="285">
        <f t="shared" si="6"/>
        <v>6.1717461674708352</v>
      </c>
      <c r="V16" s="529">
        <v>50.722000000000001</v>
      </c>
      <c r="W16" s="284">
        <v>51.514000000000003</v>
      </c>
      <c r="X16" s="285">
        <f t="shared" si="7"/>
        <v>2.4297096790777721</v>
      </c>
      <c r="Y16" s="302">
        <v>10.644</v>
      </c>
      <c r="Z16" s="98"/>
      <c r="AA16" s="283" t="s">
        <v>239</v>
      </c>
      <c r="AB16" s="284">
        <v>24.625</v>
      </c>
      <c r="AC16" s="285">
        <f t="shared" si="8"/>
        <v>4.782742118429435</v>
      </c>
      <c r="AD16" s="93">
        <v>15.458</v>
      </c>
      <c r="AE16" s="284">
        <v>4.9619999999999997</v>
      </c>
      <c r="AF16" s="285">
        <f t="shared" si="9"/>
        <v>1.5544090144445382</v>
      </c>
      <c r="AG16" s="93">
        <v>33.616</v>
      </c>
      <c r="AH16" s="284">
        <v>1.948</v>
      </c>
      <c r="AI16" s="285">
        <f t="shared" si="10"/>
        <v>0.35657410627665598</v>
      </c>
      <c r="AJ16" s="147">
        <v>52.514000000000003</v>
      </c>
      <c r="AK16" s="284">
        <v>0.56299999999999994</v>
      </c>
      <c r="AL16" s="285">
        <f t="shared" si="11"/>
        <v>0.48146406123059804</v>
      </c>
      <c r="AM16" s="147">
        <v>80.549000000000007</v>
      </c>
      <c r="AN16" s="284">
        <v>0.313</v>
      </c>
      <c r="AO16" s="285">
        <f t="shared" si="12"/>
        <v>0.44964803907484552</v>
      </c>
      <c r="AP16" s="147"/>
      <c r="AQ16" s="284"/>
      <c r="AR16" s="285">
        <f t="shared" si="13"/>
        <v>0</v>
      </c>
      <c r="AS16" s="147"/>
      <c r="AT16" s="284">
        <v>1.395</v>
      </c>
      <c r="AU16" s="285">
        <f t="shared" si="14"/>
        <v>4.957003766612182</v>
      </c>
      <c r="AV16" s="147">
        <v>59.296999999999997</v>
      </c>
      <c r="AW16" s="297">
        <v>33.805999999999997</v>
      </c>
      <c r="AX16" s="285">
        <f t="shared" si="15"/>
        <v>1.8966583221031446</v>
      </c>
      <c r="AY16" s="302">
        <v>13.172000000000001</v>
      </c>
    </row>
    <row r="17" spans="1:51" ht="18" customHeight="1">
      <c r="A17" s="283" t="s">
        <v>240</v>
      </c>
      <c r="B17" s="284">
        <v>26.878</v>
      </c>
      <c r="C17" s="285">
        <f t="shared" si="0"/>
        <v>4.021220698858774</v>
      </c>
      <c r="D17" s="93">
        <v>14.769</v>
      </c>
      <c r="E17" s="284">
        <v>6.9809999999999999</v>
      </c>
      <c r="F17" s="285">
        <f t="shared" si="1"/>
        <v>1.8560171005615107</v>
      </c>
      <c r="G17" s="147">
        <v>28.568000000000001</v>
      </c>
      <c r="H17" s="284">
        <v>1.252</v>
      </c>
      <c r="I17" s="285">
        <f t="shared" si="2"/>
        <v>0.19892940389501235</v>
      </c>
      <c r="J17" s="147">
        <v>62.216000000000001</v>
      </c>
      <c r="K17" s="284">
        <v>0.626</v>
      </c>
      <c r="L17" s="285">
        <f t="shared" si="3"/>
        <v>0.46891034524085951</v>
      </c>
      <c r="M17" s="147">
        <v>80.549000000000007</v>
      </c>
      <c r="N17" s="284">
        <v>0.35199999999999998</v>
      </c>
      <c r="O17" s="285">
        <f t="shared" si="4"/>
        <v>0.4173286225784269</v>
      </c>
      <c r="P17" s="147">
        <v>98.995000000000005</v>
      </c>
      <c r="Q17" s="284"/>
      <c r="R17" s="285">
        <f t="shared" si="5"/>
        <v>0</v>
      </c>
      <c r="S17" s="147"/>
      <c r="T17" s="284">
        <v>1.181</v>
      </c>
      <c r="U17" s="285">
        <f t="shared" si="6"/>
        <v>3.6065473645636108</v>
      </c>
      <c r="V17" s="529">
        <v>62.216000000000001</v>
      </c>
      <c r="W17" s="284">
        <v>37.271000000000001</v>
      </c>
      <c r="X17" s="285">
        <f t="shared" si="7"/>
        <v>1.7579242429030486</v>
      </c>
      <c r="Y17" s="302">
        <v>12.542999999999999</v>
      </c>
      <c r="Z17" s="98"/>
      <c r="AA17" s="283" t="s">
        <v>240</v>
      </c>
      <c r="AB17" s="284">
        <v>17.466999999999999</v>
      </c>
      <c r="AC17" s="285">
        <f t="shared" si="8"/>
        <v>3.392493668329216</v>
      </c>
      <c r="AD17" s="93">
        <v>18.289000000000001</v>
      </c>
      <c r="AE17" s="284">
        <v>4.0350000000000001</v>
      </c>
      <c r="AF17" s="285">
        <f t="shared" si="9"/>
        <v>1.2640145855065925</v>
      </c>
      <c r="AG17" s="93">
        <v>37.061</v>
      </c>
      <c r="AH17" s="284">
        <v>0.46899999999999997</v>
      </c>
      <c r="AI17" s="285">
        <f t="shared" si="10"/>
        <v>8.5848693964964903E-2</v>
      </c>
      <c r="AJ17" s="147">
        <v>88.36</v>
      </c>
      <c r="AK17" s="284">
        <v>0.46899999999999997</v>
      </c>
      <c r="AL17" s="285">
        <f t="shared" si="11"/>
        <v>0.40107752170008976</v>
      </c>
      <c r="AM17" s="147">
        <v>88.36</v>
      </c>
      <c r="AN17" s="284">
        <v>3.9E-2</v>
      </c>
      <c r="AO17" s="285">
        <f t="shared" si="12"/>
        <v>5.6026432983766694E-2</v>
      </c>
      <c r="AP17" s="147"/>
      <c r="AQ17" s="284"/>
      <c r="AR17" s="285">
        <f t="shared" si="13"/>
        <v>0</v>
      </c>
      <c r="AS17" s="147"/>
      <c r="AT17" s="284">
        <v>1.095</v>
      </c>
      <c r="AU17" s="285">
        <f t="shared" si="14"/>
        <v>3.8909814512117129</v>
      </c>
      <c r="AV17" s="147">
        <v>65.613</v>
      </c>
      <c r="AW17" s="297">
        <v>23.576000000000001</v>
      </c>
      <c r="AX17" s="285">
        <f t="shared" si="15"/>
        <v>1.322712435718622</v>
      </c>
      <c r="AY17" s="302">
        <v>15.762</v>
      </c>
    </row>
    <row r="18" spans="1:51" ht="18" customHeight="1">
      <c r="A18" s="283" t="s">
        <v>241</v>
      </c>
      <c r="B18" s="284">
        <v>16.916</v>
      </c>
      <c r="C18" s="285">
        <f t="shared" si="0"/>
        <v>2.5308047228921429</v>
      </c>
      <c r="D18" s="93">
        <v>18.620999999999999</v>
      </c>
      <c r="E18" s="284">
        <v>2.6949999999999998</v>
      </c>
      <c r="F18" s="285">
        <f t="shared" si="1"/>
        <v>0.71651140037434047</v>
      </c>
      <c r="G18" s="147">
        <v>45.034999999999997</v>
      </c>
      <c r="H18" s="284">
        <v>0.49399999999999999</v>
      </c>
      <c r="I18" s="285">
        <f t="shared" si="2"/>
        <v>7.8491314316402619E-2</v>
      </c>
      <c r="J18" s="147">
        <v>88.36</v>
      </c>
      <c r="K18" s="284"/>
      <c r="L18" s="285">
        <f t="shared" si="3"/>
        <v>0</v>
      </c>
      <c r="M18" s="147"/>
      <c r="N18" s="284">
        <v>0.156</v>
      </c>
      <c r="O18" s="285">
        <f t="shared" si="4"/>
        <v>0.18495245773362104</v>
      </c>
      <c r="P18" s="147"/>
      <c r="Q18" s="284"/>
      <c r="R18" s="285">
        <f t="shared" si="5"/>
        <v>0</v>
      </c>
      <c r="S18" s="147"/>
      <c r="T18" s="284">
        <v>0.313</v>
      </c>
      <c r="U18" s="285">
        <f t="shared" si="6"/>
        <v>0.95584193489281122</v>
      </c>
      <c r="V18" s="529"/>
      <c r="W18" s="284">
        <v>20.574000000000002</v>
      </c>
      <c r="X18" s="285">
        <f t="shared" si="7"/>
        <v>0.97039342581329513</v>
      </c>
      <c r="Y18" s="302">
        <v>16.919</v>
      </c>
      <c r="Z18" s="98"/>
      <c r="AA18" s="283" t="s">
        <v>241</v>
      </c>
      <c r="AB18" s="284">
        <v>9.8710000000000004</v>
      </c>
      <c r="AC18" s="285">
        <f t="shared" si="8"/>
        <v>1.9171755310057648</v>
      </c>
      <c r="AD18" s="93">
        <v>24.271000000000001</v>
      </c>
      <c r="AE18" s="284">
        <v>1.07</v>
      </c>
      <c r="AF18" s="285">
        <f t="shared" si="9"/>
        <v>0.33519098054325996</v>
      </c>
      <c r="AG18" s="93">
        <v>65.613</v>
      </c>
      <c r="AH18" s="284">
        <v>0.18099999999999999</v>
      </c>
      <c r="AI18" s="285">
        <f t="shared" si="10"/>
        <v>3.3131372297779633E-2</v>
      </c>
      <c r="AJ18" s="147"/>
      <c r="AK18" s="284"/>
      <c r="AL18" s="285">
        <f t="shared" si="11"/>
        <v>0</v>
      </c>
      <c r="AM18" s="147"/>
      <c r="AN18" s="284"/>
      <c r="AO18" s="285">
        <f t="shared" si="12"/>
        <v>0</v>
      </c>
      <c r="AP18" s="147"/>
      <c r="AQ18" s="284"/>
      <c r="AR18" s="285">
        <f t="shared" si="13"/>
        <v>0</v>
      </c>
      <c r="AS18" s="147"/>
      <c r="AT18" s="284">
        <v>0.156</v>
      </c>
      <c r="AU18" s="285">
        <f t="shared" si="14"/>
        <v>0.55433160400824399</v>
      </c>
      <c r="AV18" s="147"/>
      <c r="AW18" s="297">
        <v>11.279</v>
      </c>
      <c r="AX18" s="285">
        <f t="shared" si="15"/>
        <v>0.6327991840206284</v>
      </c>
      <c r="AY18" s="302">
        <v>22.738</v>
      </c>
    </row>
    <row r="19" spans="1:51" ht="18" customHeight="1">
      <c r="A19" s="283" t="s">
        <v>242</v>
      </c>
      <c r="B19" s="286">
        <v>15.694000000000001</v>
      </c>
      <c r="C19" s="287">
        <f t="shared" si="0"/>
        <v>2.3479811610941885</v>
      </c>
      <c r="D19" s="95">
        <v>19.344000000000001</v>
      </c>
      <c r="E19" s="284">
        <v>3.7229999999999999</v>
      </c>
      <c r="F19" s="285">
        <f t="shared" si="1"/>
        <v>0.9898226135783561</v>
      </c>
      <c r="G19" s="147">
        <v>38.466999999999999</v>
      </c>
      <c r="H19" s="284">
        <v>2.5000000000000001E-2</v>
      </c>
      <c r="I19" s="285">
        <f t="shared" si="2"/>
        <v>3.9722325058908214E-3</v>
      </c>
      <c r="J19" s="147"/>
      <c r="K19" s="284"/>
      <c r="L19" s="285">
        <f t="shared" si="3"/>
        <v>0</v>
      </c>
      <c r="M19" s="147"/>
      <c r="N19" s="284">
        <v>0.156</v>
      </c>
      <c r="O19" s="285">
        <f t="shared" si="4"/>
        <v>0.18495245773362104</v>
      </c>
      <c r="P19" s="147"/>
      <c r="Q19" s="284"/>
      <c r="R19" s="285">
        <f t="shared" si="5"/>
        <v>0</v>
      </c>
      <c r="S19" s="147"/>
      <c r="T19" s="284"/>
      <c r="U19" s="285">
        <f t="shared" si="6"/>
        <v>0</v>
      </c>
      <c r="V19" s="529"/>
      <c r="W19" s="286">
        <v>19.597999999999999</v>
      </c>
      <c r="X19" s="287">
        <f t="shared" si="7"/>
        <v>0.92435940308588305</v>
      </c>
      <c r="Y19" s="303">
        <v>17.318000000000001</v>
      </c>
      <c r="Z19" s="98"/>
      <c r="AA19" s="283" t="s">
        <v>242</v>
      </c>
      <c r="AB19" s="286">
        <v>7.7889999999999997</v>
      </c>
      <c r="AC19" s="287">
        <f t="shared" si="8"/>
        <v>1.5128031821501267</v>
      </c>
      <c r="AD19" s="95">
        <v>27.152999999999999</v>
      </c>
      <c r="AE19" s="286">
        <v>2.0670000000000002</v>
      </c>
      <c r="AF19" s="287">
        <f t="shared" si="9"/>
        <v>0.64751379138590504</v>
      </c>
      <c r="AG19" s="95">
        <v>50.722000000000001</v>
      </c>
      <c r="AH19" s="284"/>
      <c r="AI19" s="285">
        <f t="shared" si="10"/>
        <v>0</v>
      </c>
      <c r="AJ19" s="147"/>
      <c r="AK19" s="284"/>
      <c r="AL19" s="285">
        <f t="shared" si="11"/>
        <v>0</v>
      </c>
      <c r="AM19" s="147"/>
      <c r="AN19" s="284">
        <v>0.156</v>
      </c>
      <c r="AO19" s="285">
        <f t="shared" si="12"/>
        <v>0.22410573193506678</v>
      </c>
      <c r="AP19" s="147"/>
      <c r="AQ19" s="284"/>
      <c r="AR19" s="285">
        <f t="shared" si="13"/>
        <v>0</v>
      </c>
      <c r="AS19" s="147"/>
      <c r="AT19" s="284"/>
      <c r="AU19" s="285">
        <f t="shared" si="14"/>
        <v>0</v>
      </c>
      <c r="AV19" s="147"/>
      <c r="AW19" s="298">
        <v>10.012</v>
      </c>
      <c r="AX19" s="287">
        <f t="shared" si="15"/>
        <v>0.56171517248111824</v>
      </c>
      <c r="AY19" s="303">
        <v>24.085000000000001</v>
      </c>
    </row>
    <row r="20" spans="1:51" ht="18" customHeight="1">
      <c r="A20" s="288" t="s">
        <v>243</v>
      </c>
      <c r="B20" s="289">
        <v>25.87</v>
      </c>
      <c r="C20" s="290">
        <f t="shared" si="0"/>
        <v>3.870413701892867</v>
      </c>
      <c r="D20" s="96">
        <v>15.079000000000001</v>
      </c>
      <c r="E20" s="289">
        <v>2.504</v>
      </c>
      <c r="F20" s="290">
        <f t="shared" si="1"/>
        <v>0.66573081504168785</v>
      </c>
      <c r="G20" s="304">
        <v>46.277000000000001</v>
      </c>
      <c r="H20" s="289"/>
      <c r="I20" s="290">
        <f t="shared" si="2"/>
        <v>0</v>
      </c>
      <c r="J20" s="304"/>
      <c r="K20" s="289"/>
      <c r="L20" s="290">
        <f t="shared" si="3"/>
        <v>0</v>
      </c>
      <c r="M20" s="304"/>
      <c r="N20" s="289"/>
      <c r="O20" s="290">
        <f t="shared" si="4"/>
        <v>0</v>
      </c>
      <c r="P20" s="304"/>
      <c r="Q20" s="289"/>
      <c r="R20" s="290">
        <f t="shared" si="5"/>
        <v>0</v>
      </c>
      <c r="S20" s="304"/>
      <c r="T20" s="289">
        <v>0.626</v>
      </c>
      <c r="U20" s="290">
        <f t="shared" si="6"/>
        <v>1.9116838697856224</v>
      </c>
      <c r="V20" s="530">
        <v>80.549000000000007</v>
      </c>
      <c r="W20" s="289">
        <v>29</v>
      </c>
      <c r="X20" s="290">
        <f t="shared" si="7"/>
        <v>1.3678141998923672</v>
      </c>
      <c r="Y20" s="305">
        <v>14.239000000000001</v>
      </c>
      <c r="Z20" s="98"/>
      <c r="AA20" s="288" t="s">
        <v>243</v>
      </c>
      <c r="AB20" s="289">
        <v>10.393000000000001</v>
      </c>
      <c r="AC20" s="290">
        <f t="shared" si="8"/>
        <v>2.0185599527649591</v>
      </c>
      <c r="AD20" s="96">
        <v>23.725999999999999</v>
      </c>
      <c r="AE20" s="289">
        <v>0.93899999999999995</v>
      </c>
      <c r="AF20" s="290">
        <f t="shared" si="9"/>
        <v>0.29415358012160847</v>
      </c>
      <c r="AG20" s="96">
        <v>69.635000000000005</v>
      </c>
      <c r="AH20" s="289"/>
      <c r="AI20" s="290">
        <f t="shared" si="10"/>
        <v>0</v>
      </c>
      <c r="AJ20" s="304"/>
      <c r="AK20" s="289"/>
      <c r="AL20" s="290">
        <f t="shared" si="11"/>
        <v>0</v>
      </c>
      <c r="AM20" s="304"/>
      <c r="AN20" s="289"/>
      <c r="AO20" s="290">
        <f t="shared" si="12"/>
        <v>0</v>
      </c>
      <c r="AP20" s="304"/>
      <c r="AQ20" s="289"/>
      <c r="AR20" s="290">
        <f t="shared" si="13"/>
        <v>0</v>
      </c>
      <c r="AS20" s="304"/>
      <c r="AT20" s="289">
        <v>0.313</v>
      </c>
      <c r="AU20" s="290">
        <f t="shared" si="14"/>
        <v>1.1122166157344895</v>
      </c>
      <c r="AV20" s="304"/>
      <c r="AW20" s="299">
        <v>11.645</v>
      </c>
      <c r="AX20" s="290">
        <f t="shared" si="15"/>
        <v>0.65333331837221553</v>
      </c>
      <c r="AY20" s="305">
        <v>22.434999999999999</v>
      </c>
    </row>
    <row r="21" spans="1:51" s="525" customFormat="1" ht="18" customHeight="1">
      <c r="A21" s="318" t="s">
        <v>191</v>
      </c>
      <c r="B21" s="292">
        <f>SUM(B6:B20)</f>
        <v>668.404</v>
      </c>
      <c r="C21" s="293">
        <f>SUM(C6:C20)</f>
        <v>99.999999999999986</v>
      </c>
      <c r="D21" s="354">
        <v>2.4809999999999999</v>
      </c>
      <c r="E21" s="292">
        <f>SUM(E6:E20)</f>
        <v>376.12800000000004</v>
      </c>
      <c r="F21" s="295">
        <f>SUM(F6:F20)</f>
        <v>100</v>
      </c>
      <c r="G21" s="355">
        <v>3.6240000000000001</v>
      </c>
      <c r="H21" s="292">
        <f>SUM(H6:H20)</f>
        <v>629.36899999999991</v>
      </c>
      <c r="I21" s="295">
        <f>SUM(I6:I20)</f>
        <v>100.00000000000001</v>
      </c>
      <c r="J21" s="354">
        <v>2.5910000000000002</v>
      </c>
      <c r="K21" s="292">
        <f>SUM(K6:K20)</f>
        <v>133.50100000000003</v>
      </c>
      <c r="L21" s="293">
        <f>SUM(L6:L20)</f>
        <v>99.999999999999972</v>
      </c>
      <c r="M21" s="354">
        <v>6.4889999999999999</v>
      </c>
      <c r="N21" s="292">
        <f>SUM(N6:N20)</f>
        <v>84.346000000000004</v>
      </c>
      <c r="O21" s="293">
        <f>SUM(O6:O20)</f>
        <v>99.999999999999986</v>
      </c>
      <c r="P21" s="354">
        <v>8.2590000000000003</v>
      </c>
      <c r="Q21" s="292">
        <f>SUM(Q6:Q20)</f>
        <v>195.67599999999999</v>
      </c>
      <c r="R21" s="293">
        <f>SUM(R6:R20)</f>
        <v>99.999999999999986</v>
      </c>
      <c r="S21" s="354">
        <v>5.2779999999999996</v>
      </c>
      <c r="T21" s="292">
        <f>SUM(T6:T20)</f>
        <v>32.746000000000002</v>
      </c>
      <c r="U21" s="293">
        <f>SUM(U6:U20)</f>
        <v>99.999999999999986</v>
      </c>
      <c r="V21" s="355">
        <v>13.391999999999999</v>
      </c>
      <c r="W21" s="292">
        <f>SUM(W6:W20)</f>
        <v>2120.1710000000003</v>
      </c>
      <c r="X21" s="295">
        <f>SUM(X6:X20)</f>
        <v>100</v>
      </c>
      <c r="Y21" s="356">
        <v>1.2050000000000001</v>
      </c>
      <c r="Z21" s="524"/>
      <c r="AA21" s="318" t="s">
        <v>191</v>
      </c>
      <c r="AB21" s="292">
        <f>SUM(AB6:AB20)</f>
        <v>514.87199999999996</v>
      </c>
      <c r="AC21" s="293">
        <f>SUM(AC6:AC20)</f>
        <v>100.00000000000001</v>
      </c>
      <c r="AD21" s="354">
        <v>2.9729999999999999</v>
      </c>
      <c r="AE21" s="292">
        <f>SUM(AE6:AE20)</f>
        <v>319.22100000000006</v>
      </c>
      <c r="AF21" s="295">
        <f>SUM(AF6:AF20)</f>
        <v>99.999999999999957</v>
      </c>
      <c r="AG21" s="355">
        <v>3.9980000000000002</v>
      </c>
      <c r="AH21" s="292">
        <f>SUM(AH6:AH20)</f>
        <v>546.31000000000017</v>
      </c>
      <c r="AI21" s="295">
        <f>SUM(AI6:AI20)</f>
        <v>99.999999999999943</v>
      </c>
      <c r="AJ21" s="354">
        <v>2.8580000000000001</v>
      </c>
      <c r="AK21" s="292">
        <f>SUM(AK6:AK20)</f>
        <v>116.93500000000002</v>
      </c>
      <c r="AL21" s="293">
        <f>SUM(AL6:AL20)</f>
        <v>99.999999999999986</v>
      </c>
      <c r="AM21" s="354">
        <v>6.9619999999999997</v>
      </c>
      <c r="AN21" s="292">
        <f>SUM(AN6:AN20)</f>
        <v>69.610000000000014</v>
      </c>
      <c r="AO21" s="293">
        <f>SUM(AO6:AO20)</f>
        <v>99.999999999999972</v>
      </c>
      <c r="AP21" s="354">
        <v>9.1180000000000003</v>
      </c>
      <c r="AQ21" s="292">
        <f>SUM(AQ6:AQ20)</f>
        <v>187.30599999999995</v>
      </c>
      <c r="AR21" s="293">
        <f>SUM(AR6:AR20)</f>
        <v>100.00000000000001</v>
      </c>
      <c r="AS21" s="354">
        <v>5.4050000000000002</v>
      </c>
      <c r="AT21" s="292">
        <f>SUM(AT6:AT20)</f>
        <v>28.141999999999996</v>
      </c>
      <c r="AU21" s="293">
        <f>SUM(AU6:AU20)</f>
        <v>100.00000000000004</v>
      </c>
      <c r="AV21" s="355">
        <v>14.436</v>
      </c>
      <c r="AW21" s="292">
        <f>SUM(AW6:AW20)</f>
        <v>1782.3979999999997</v>
      </c>
      <c r="AX21" s="295">
        <f>SUM(AX6:AX20)</f>
        <v>100.00000000000003</v>
      </c>
      <c r="AY21" s="356">
        <v>1.411</v>
      </c>
    </row>
    <row r="22" spans="1:51" ht="10.5" customHeight="1">
      <c r="B22" s="294"/>
      <c r="E22" s="294"/>
      <c r="H22" s="294"/>
      <c r="K22" s="294"/>
      <c r="N22" s="294"/>
      <c r="Q22" s="294"/>
      <c r="T22" s="294"/>
      <c r="W22" s="294"/>
      <c r="Z22" s="98"/>
      <c r="AB22" s="294"/>
      <c r="AE22" s="294"/>
      <c r="AH22" s="294"/>
      <c r="AK22" s="294"/>
      <c r="AN22" s="294"/>
      <c r="AQ22" s="294"/>
      <c r="AT22" s="294"/>
      <c r="AW22" s="294"/>
    </row>
    <row r="23" spans="1:51" ht="26.25" customHeight="1">
      <c r="A23" s="677" t="s">
        <v>103</v>
      </c>
      <c r="B23" s="678"/>
      <c r="C23" s="678"/>
      <c r="D23" s="678"/>
      <c r="E23" s="678"/>
      <c r="F23" s="678"/>
      <c r="G23" s="678"/>
      <c r="H23" s="678"/>
      <c r="I23" s="678"/>
      <c r="J23" s="678"/>
      <c r="K23" s="678"/>
      <c r="L23" s="678"/>
      <c r="M23" s="678"/>
      <c r="N23" s="678"/>
      <c r="O23" s="678"/>
      <c r="P23" s="678"/>
      <c r="Q23" s="678"/>
      <c r="R23" s="678"/>
      <c r="S23" s="678"/>
      <c r="T23" s="678"/>
      <c r="U23" s="678"/>
      <c r="V23" s="678"/>
      <c r="W23" s="678"/>
      <c r="X23" s="678"/>
      <c r="Y23" s="679"/>
      <c r="Z23" s="98"/>
      <c r="AA23" s="677" t="s">
        <v>103</v>
      </c>
      <c r="AB23" s="678"/>
      <c r="AC23" s="678"/>
      <c r="AD23" s="678"/>
      <c r="AE23" s="678"/>
      <c r="AF23" s="678"/>
      <c r="AG23" s="678"/>
      <c r="AH23" s="678"/>
      <c r="AI23" s="678"/>
      <c r="AJ23" s="678"/>
      <c r="AK23" s="678"/>
      <c r="AL23" s="678"/>
      <c r="AM23" s="678"/>
      <c r="AN23" s="678"/>
      <c r="AO23" s="678"/>
      <c r="AP23" s="678"/>
      <c r="AQ23" s="678"/>
      <c r="AR23" s="678"/>
      <c r="AS23" s="678"/>
      <c r="AT23" s="678"/>
      <c r="AU23" s="678"/>
      <c r="AV23" s="678"/>
      <c r="AW23" s="678"/>
      <c r="AX23" s="678"/>
      <c r="AY23" s="679"/>
    </row>
    <row r="24" spans="1:51" ht="15.75" customHeight="1">
      <c r="A24" s="669" t="s">
        <v>245</v>
      </c>
      <c r="B24" s="565" t="s">
        <v>227</v>
      </c>
      <c r="C24" s="593"/>
      <c r="D24" s="593"/>
      <c r="E24" s="593"/>
      <c r="F24" s="593"/>
      <c r="G24" s="593"/>
      <c r="H24" s="593"/>
      <c r="I24" s="593"/>
      <c r="J24" s="593"/>
      <c r="K24" s="593"/>
      <c r="L24" s="593"/>
      <c r="M24" s="593"/>
      <c r="N24" s="593"/>
      <c r="O24" s="593"/>
      <c r="P24" s="593"/>
      <c r="Q24" s="593"/>
      <c r="R24" s="593"/>
      <c r="S24" s="593"/>
      <c r="T24" s="593"/>
      <c r="U24" s="593"/>
      <c r="V24" s="593"/>
      <c r="W24" s="593"/>
      <c r="X24" s="593"/>
      <c r="Y24" s="672"/>
      <c r="Z24" s="98"/>
      <c r="AA24" s="669" t="s">
        <v>245</v>
      </c>
      <c r="AB24" s="565" t="s">
        <v>227</v>
      </c>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672"/>
    </row>
    <row r="25" spans="1:51" ht="15.75" customHeight="1">
      <c r="A25" s="670"/>
      <c r="B25" s="673" t="s">
        <v>96</v>
      </c>
      <c r="C25" s="674"/>
      <c r="D25" s="675"/>
      <c r="E25" s="673" t="s">
        <v>97</v>
      </c>
      <c r="F25" s="674"/>
      <c r="G25" s="674"/>
      <c r="H25" s="673" t="s">
        <v>98</v>
      </c>
      <c r="I25" s="674"/>
      <c r="J25" s="675"/>
      <c r="K25" s="673" t="s">
        <v>99</v>
      </c>
      <c r="L25" s="674"/>
      <c r="M25" s="675"/>
      <c r="N25" s="673" t="s">
        <v>100</v>
      </c>
      <c r="O25" s="674"/>
      <c r="P25" s="675"/>
      <c r="Q25" s="673" t="s">
        <v>101</v>
      </c>
      <c r="R25" s="674"/>
      <c r="S25" s="675"/>
      <c r="T25" s="673" t="s">
        <v>102</v>
      </c>
      <c r="U25" s="674"/>
      <c r="V25" s="674"/>
      <c r="W25" s="680" t="s">
        <v>44</v>
      </c>
      <c r="X25" s="674"/>
      <c r="Y25" s="676"/>
      <c r="Z25" s="98"/>
      <c r="AA25" s="670"/>
      <c r="AB25" s="673" t="s">
        <v>96</v>
      </c>
      <c r="AC25" s="674"/>
      <c r="AD25" s="675"/>
      <c r="AE25" s="673" t="s">
        <v>97</v>
      </c>
      <c r="AF25" s="674"/>
      <c r="AG25" s="674"/>
      <c r="AH25" s="673" t="s">
        <v>98</v>
      </c>
      <c r="AI25" s="674"/>
      <c r="AJ25" s="675"/>
      <c r="AK25" s="673" t="s">
        <v>99</v>
      </c>
      <c r="AL25" s="674"/>
      <c r="AM25" s="675"/>
      <c r="AN25" s="673" t="s">
        <v>100</v>
      </c>
      <c r="AO25" s="674"/>
      <c r="AP25" s="675"/>
      <c r="AQ25" s="673" t="s">
        <v>101</v>
      </c>
      <c r="AR25" s="674"/>
      <c r="AS25" s="675"/>
      <c r="AT25" s="673" t="s">
        <v>102</v>
      </c>
      <c r="AU25" s="674"/>
      <c r="AV25" s="674"/>
      <c r="AW25" s="680" t="s">
        <v>44</v>
      </c>
      <c r="AX25" s="674"/>
      <c r="AY25" s="676"/>
    </row>
    <row r="26" spans="1:51" ht="27" customHeight="1">
      <c r="A26" s="671"/>
      <c r="B26" s="277" t="s">
        <v>228</v>
      </c>
      <c r="C26" s="15" t="s">
        <v>28</v>
      </c>
      <c r="D26" s="278" t="s">
        <v>244</v>
      </c>
      <c r="E26" s="277" t="s">
        <v>228</v>
      </c>
      <c r="F26" s="15" t="s">
        <v>28</v>
      </c>
      <c r="G26" s="278" t="s">
        <v>244</v>
      </c>
      <c r="H26" s="277" t="s">
        <v>228</v>
      </c>
      <c r="I26" s="15" t="s">
        <v>28</v>
      </c>
      <c r="J26" s="278" t="s">
        <v>244</v>
      </c>
      <c r="K26" s="277" t="s">
        <v>228</v>
      </c>
      <c r="L26" s="15" t="s">
        <v>28</v>
      </c>
      <c r="M26" s="278" t="s">
        <v>244</v>
      </c>
      <c r="N26" s="277" t="s">
        <v>228</v>
      </c>
      <c r="O26" s="15" t="s">
        <v>28</v>
      </c>
      <c r="P26" s="278" t="s">
        <v>244</v>
      </c>
      <c r="Q26" s="277" t="s">
        <v>228</v>
      </c>
      <c r="R26" s="15" t="s">
        <v>28</v>
      </c>
      <c r="S26" s="278" t="s">
        <v>244</v>
      </c>
      <c r="T26" s="277" t="s">
        <v>228</v>
      </c>
      <c r="U26" s="15" t="s">
        <v>28</v>
      </c>
      <c r="V26" s="278" t="s">
        <v>244</v>
      </c>
      <c r="W26" s="279" t="s">
        <v>228</v>
      </c>
      <c r="X26" s="15" t="s">
        <v>28</v>
      </c>
      <c r="Y26" s="278" t="s">
        <v>244</v>
      </c>
      <c r="Z26" s="98"/>
      <c r="AA26" s="671"/>
      <c r="AB26" s="277" t="s">
        <v>228</v>
      </c>
      <c r="AC26" s="15" t="s">
        <v>28</v>
      </c>
      <c r="AD26" s="278" t="s">
        <v>244</v>
      </c>
      <c r="AE26" s="277" t="s">
        <v>228</v>
      </c>
      <c r="AF26" s="15" t="s">
        <v>28</v>
      </c>
      <c r="AG26" s="278" t="s">
        <v>244</v>
      </c>
      <c r="AH26" s="277" t="s">
        <v>228</v>
      </c>
      <c r="AI26" s="15" t="s">
        <v>28</v>
      </c>
      <c r="AJ26" s="278" t="s">
        <v>244</v>
      </c>
      <c r="AK26" s="277" t="s">
        <v>228</v>
      </c>
      <c r="AL26" s="15" t="s">
        <v>28</v>
      </c>
      <c r="AM26" s="278" t="s">
        <v>244</v>
      </c>
      <c r="AN26" s="277" t="s">
        <v>228</v>
      </c>
      <c r="AO26" s="15" t="s">
        <v>28</v>
      </c>
      <c r="AP26" s="278" t="s">
        <v>244</v>
      </c>
      <c r="AQ26" s="277" t="s">
        <v>228</v>
      </c>
      <c r="AR26" s="15" t="s">
        <v>28</v>
      </c>
      <c r="AS26" s="278" t="s">
        <v>244</v>
      </c>
      <c r="AT26" s="277" t="s">
        <v>228</v>
      </c>
      <c r="AU26" s="15" t="s">
        <v>28</v>
      </c>
      <c r="AV26" s="278" t="s">
        <v>244</v>
      </c>
      <c r="AW26" s="279" t="s">
        <v>228</v>
      </c>
      <c r="AX26" s="15" t="s">
        <v>28</v>
      </c>
      <c r="AY26" s="278" t="s">
        <v>244</v>
      </c>
    </row>
    <row r="27" spans="1:51" ht="18" customHeight="1">
      <c r="A27" s="280" t="s">
        <v>229</v>
      </c>
      <c r="B27" s="281">
        <v>7.0960000000000001</v>
      </c>
      <c r="C27" s="282">
        <f>B27/B$42*100</f>
        <v>1.6862877430454888</v>
      </c>
      <c r="D27" s="123">
        <v>28.568000000000001</v>
      </c>
      <c r="E27" s="281">
        <v>12.714</v>
      </c>
      <c r="F27" s="282">
        <f>E27/E$42*100</f>
        <v>6.1169112340630267</v>
      </c>
      <c r="G27" s="300">
        <v>21.460999999999999</v>
      </c>
      <c r="H27" s="281">
        <v>13.867000000000001</v>
      </c>
      <c r="I27" s="282">
        <f>H27/H$42*100</f>
        <v>5.1456645725799577</v>
      </c>
      <c r="J27" s="300">
        <v>20.489000000000001</v>
      </c>
      <c r="K27" s="281">
        <v>5.8659999999999997</v>
      </c>
      <c r="L27" s="282">
        <f>K27/K$42*100</f>
        <v>12.781070245773051</v>
      </c>
      <c r="M27" s="300">
        <v>31.376999999999999</v>
      </c>
      <c r="N27" s="281">
        <v>4.7240000000000002</v>
      </c>
      <c r="O27" s="282">
        <f>N27/N$42*100</f>
        <v>13.429229325980044</v>
      </c>
      <c r="P27" s="300">
        <v>34.655999999999999</v>
      </c>
      <c r="Q27" s="281">
        <v>3.6339999999999999</v>
      </c>
      <c r="R27" s="282">
        <f>Q27/Q$42*100</f>
        <v>11.856830565434436</v>
      </c>
      <c r="S27" s="300">
        <v>39.231999999999999</v>
      </c>
      <c r="T27" s="281">
        <v>0.183</v>
      </c>
      <c r="U27" s="282">
        <f>T27/T$42*100</f>
        <v>3.1405525999656776</v>
      </c>
      <c r="V27" s="300"/>
      <c r="W27" s="296">
        <v>48.085999999999999</v>
      </c>
      <c r="X27" s="282">
        <f>W27/W$42*100</f>
        <v>4.7342626085210036</v>
      </c>
      <c r="Y27" s="301">
        <v>11.025</v>
      </c>
      <c r="Z27" s="98"/>
      <c r="AA27" s="280" t="s">
        <v>229</v>
      </c>
      <c r="AB27" s="281">
        <v>6.3140000000000001</v>
      </c>
      <c r="AC27" s="282">
        <f>AB27/AB$42*100</f>
        <v>2.2543961438900291</v>
      </c>
      <c r="AD27" s="123">
        <v>30.23</v>
      </c>
      <c r="AE27" s="281">
        <v>11.593999999999999</v>
      </c>
      <c r="AF27" s="282">
        <f>AE27/AE$42*100</f>
        <v>7.3959250328523494</v>
      </c>
      <c r="AG27" s="300">
        <v>22.434999999999999</v>
      </c>
      <c r="AH27" s="281">
        <v>12.416</v>
      </c>
      <c r="AI27" s="282">
        <f>AH27/AH$42*100</f>
        <v>6.3718521787772566</v>
      </c>
      <c r="AJ27" s="300">
        <v>21.725999999999999</v>
      </c>
      <c r="AK27" s="281">
        <v>5.0830000000000002</v>
      </c>
      <c r="AL27" s="282">
        <f>AK27/AK$42*100</f>
        <v>15.63470825259143</v>
      </c>
      <c r="AM27" s="300">
        <v>33.616</v>
      </c>
      <c r="AN27" s="281">
        <v>4.5670000000000002</v>
      </c>
      <c r="AO27" s="282">
        <f>AN27/AN$42*100</f>
        <v>20.528610599181913</v>
      </c>
      <c r="AP27" s="300">
        <v>35.213000000000001</v>
      </c>
      <c r="AQ27" s="281">
        <v>3.0960000000000001</v>
      </c>
      <c r="AR27" s="282">
        <f>AQ27/AQ$42*100</f>
        <v>12.783879758857047</v>
      </c>
      <c r="AS27" s="300">
        <v>41.835999999999999</v>
      </c>
      <c r="AT27" s="281">
        <v>0.156</v>
      </c>
      <c r="AU27" s="282">
        <f>AT27/AT$42*100</f>
        <v>4.4545973729297534</v>
      </c>
      <c r="AV27" s="300"/>
      <c r="AW27" s="296">
        <v>43.225999999999999</v>
      </c>
      <c r="AX27" s="282">
        <f>AW27/AW$42*100</f>
        <v>6.0525696747020339</v>
      </c>
      <c r="AY27" s="301">
        <v>11.637</v>
      </c>
    </row>
    <row r="28" spans="1:51" ht="18" customHeight="1">
      <c r="A28" s="283" t="s">
        <v>230</v>
      </c>
      <c r="B28" s="284">
        <v>18.797999999999998</v>
      </c>
      <c r="C28" s="285">
        <f t="shared" ref="C28:C41" si="16">B28/B$42*100</f>
        <v>4.4671416282087231</v>
      </c>
      <c r="D28" s="93">
        <v>17.672999999999998</v>
      </c>
      <c r="E28" s="284">
        <v>22.568000000000001</v>
      </c>
      <c r="F28" s="285">
        <f t="shared" ref="F28:F41" si="17">E28/E$42*100</f>
        <v>10.857830165985087</v>
      </c>
      <c r="G28" s="147">
        <v>16.14</v>
      </c>
      <c r="H28" s="284">
        <v>22.824999999999999</v>
      </c>
      <c r="I28" s="285">
        <f t="shared" ref="I28:I41" si="18">H28/H$42*100</f>
        <v>8.4697334585085109</v>
      </c>
      <c r="J28" s="147">
        <v>16.03</v>
      </c>
      <c r="K28" s="284">
        <v>5.4329999999999998</v>
      </c>
      <c r="L28" s="285">
        <f t="shared" ref="L28:L41" si="19">K28/K$42*100</f>
        <v>11.837632909185986</v>
      </c>
      <c r="M28" s="147">
        <v>32.218000000000004</v>
      </c>
      <c r="N28" s="284">
        <v>2.4950000000000001</v>
      </c>
      <c r="O28" s="285">
        <f t="shared" ref="O28:O41" si="20">N28/N$42*100</f>
        <v>7.0927026181880208</v>
      </c>
      <c r="P28" s="147">
        <v>46.277000000000001</v>
      </c>
      <c r="Q28" s="284">
        <v>5.6280000000000001</v>
      </c>
      <c r="R28" s="285">
        <f t="shared" ref="R28:R41" si="21">Q28/Q$42*100</f>
        <v>18.362752455218772</v>
      </c>
      <c r="S28" s="147">
        <v>31.789000000000001</v>
      </c>
      <c r="T28" s="284">
        <v>0.94199999999999995</v>
      </c>
      <c r="U28" s="285">
        <f t="shared" ref="U28:U41" si="22">T28/T$42*100</f>
        <v>16.166123219495454</v>
      </c>
      <c r="V28" s="147">
        <v>69.635000000000005</v>
      </c>
      <c r="W28" s="297">
        <v>78.69</v>
      </c>
      <c r="X28" s="285">
        <f t="shared" ref="X28:X41" si="23">W28/W$42*100</f>
        <v>7.7473510931355847</v>
      </c>
      <c r="Y28" s="302">
        <v>8.56</v>
      </c>
      <c r="Z28" s="98"/>
      <c r="AA28" s="283" t="s">
        <v>230</v>
      </c>
      <c r="AB28" s="284">
        <v>17.16</v>
      </c>
      <c r="AC28" s="285">
        <f t="shared" ref="AC28:AC41" si="24">AB28/AB$42*100</f>
        <v>6.126930286530393</v>
      </c>
      <c r="AD28" s="93">
        <v>18.452999999999999</v>
      </c>
      <c r="AE28" s="284">
        <v>20.588000000000001</v>
      </c>
      <c r="AF28" s="285">
        <f t="shared" ref="AF28:AF41" si="25">AE28/AE$42*100</f>
        <v>13.133284852196322</v>
      </c>
      <c r="AG28" s="147">
        <v>16.855</v>
      </c>
      <c r="AH28" s="284">
        <v>19.800999999999998</v>
      </c>
      <c r="AI28" s="285">
        <f t="shared" ref="AI28:AI41" si="26">AH28/AH$42*100</f>
        <v>10.161810969069624</v>
      </c>
      <c r="AJ28" s="147">
        <v>17.181999999999999</v>
      </c>
      <c r="AK28" s="284">
        <v>4.181</v>
      </c>
      <c r="AL28" s="285">
        <f t="shared" ref="AL28:AL41" si="27">AK28/AK$42*100</f>
        <v>12.860262680323581</v>
      </c>
      <c r="AM28" s="147">
        <v>36.412999999999997</v>
      </c>
      <c r="AN28" s="284">
        <v>2.0259999999999998</v>
      </c>
      <c r="AO28" s="285">
        <f t="shared" ref="AO28:AO41" si="28">AN28/AN$42*100</f>
        <v>9.1068458668584533</v>
      </c>
      <c r="AP28" s="147">
        <v>50.722000000000001</v>
      </c>
      <c r="AQ28" s="284">
        <v>4.5720000000000001</v>
      </c>
      <c r="AR28" s="285">
        <f t="shared" ref="AR28:AR41" si="29">AQ28/AQ$42*100</f>
        <v>18.878520109009823</v>
      </c>
      <c r="AS28" s="147">
        <v>35.213000000000001</v>
      </c>
      <c r="AT28" s="284">
        <v>0.65600000000000003</v>
      </c>
      <c r="AU28" s="285">
        <f t="shared" ref="AU28:AU41" si="30">AT28/AT$42*100</f>
        <v>18.732153055396914</v>
      </c>
      <c r="AV28" s="147">
        <v>80.549000000000007</v>
      </c>
      <c r="AW28" s="297">
        <v>68.983000000000004</v>
      </c>
      <c r="AX28" s="285">
        <f t="shared" ref="AX28:AX41" si="31">AW28/AW$42*100</f>
        <v>9.6591036383188467</v>
      </c>
      <c r="AY28" s="302">
        <v>9.1609999999999996</v>
      </c>
    </row>
    <row r="29" spans="1:51" ht="18" customHeight="1">
      <c r="A29" s="283" t="s">
        <v>231</v>
      </c>
      <c r="B29" s="284">
        <v>17.5</v>
      </c>
      <c r="C29" s="285">
        <f t="shared" si="16"/>
        <v>4.1586859502953848</v>
      </c>
      <c r="D29" s="93">
        <v>18.289000000000001</v>
      </c>
      <c r="E29" s="284">
        <v>20.103000000000002</v>
      </c>
      <c r="F29" s="285">
        <f t="shared" si="17"/>
        <v>9.6718787587202311</v>
      </c>
      <c r="G29" s="147">
        <v>17.114999999999998</v>
      </c>
      <c r="H29" s="284">
        <v>35.207999999999998</v>
      </c>
      <c r="I29" s="285">
        <f t="shared" si="18"/>
        <v>13.064726204038013</v>
      </c>
      <c r="J29" s="147">
        <v>12.904</v>
      </c>
      <c r="K29" s="284">
        <v>2.87</v>
      </c>
      <c r="L29" s="285">
        <f t="shared" si="19"/>
        <v>6.2532682586717794</v>
      </c>
      <c r="M29" s="147">
        <v>43.889000000000003</v>
      </c>
      <c r="N29" s="284">
        <v>2.77</v>
      </c>
      <c r="O29" s="285">
        <f t="shared" si="20"/>
        <v>7.8744634278079424</v>
      </c>
      <c r="P29" s="147">
        <v>43.889000000000003</v>
      </c>
      <c r="Q29" s="284">
        <v>6.7969999999999997</v>
      </c>
      <c r="R29" s="285">
        <f t="shared" si="21"/>
        <v>22.176906261215702</v>
      </c>
      <c r="S29" s="147">
        <v>29.2</v>
      </c>
      <c r="T29" s="284">
        <v>1.1850000000000001</v>
      </c>
      <c r="U29" s="285">
        <f t="shared" si="22"/>
        <v>20.336365196499059</v>
      </c>
      <c r="V29" s="147">
        <v>62.216000000000001</v>
      </c>
      <c r="W29" s="297">
        <v>86.433000000000007</v>
      </c>
      <c r="X29" s="285">
        <f t="shared" si="23"/>
        <v>8.5096809891090111</v>
      </c>
      <c r="Y29" s="302">
        <v>8.157</v>
      </c>
      <c r="Z29" s="98"/>
      <c r="AA29" s="283" t="s">
        <v>231</v>
      </c>
      <c r="AB29" s="284">
        <v>14.224</v>
      </c>
      <c r="AC29" s="285">
        <f t="shared" si="24"/>
        <v>5.0786396500937236</v>
      </c>
      <c r="AD29" s="93">
        <v>20.265999999999998</v>
      </c>
      <c r="AE29" s="284">
        <v>16.731999999999999</v>
      </c>
      <c r="AF29" s="285">
        <f t="shared" si="25"/>
        <v>10.673505058623901</v>
      </c>
      <c r="AG29" s="147">
        <v>18.707000000000001</v>
      </c>
      <c r="AH29" s="284">
        <v>28.791</v>
      </c>
      <c r="AI29" s="285">
        <f t="shared" si="26"/>
        <v>14.775450715139819</v>
      </c>
      <c r="AJ29" s="147">
        <v>14.278</v>
      </c>
      <c r="AK29" s="284">
        <v>2.4</v>
      </c>
      <c r="AL29" s="285">
        <f t="shared" si="27"/>
        <v>7.3821168219987072</v>
      </c>
      <c r="AM29" s="147">
        <v>47.625999999999998</v>
      </c>
      <c r="AN29" s="284">
        <v>2.3010000000000002</v>
      </c>
      <c r="AO29" s="285">
        <f t="shared" si="28"/>
        <v>10.342967591135887</v>
      </c>
      <c r="AP29" s="147">
        <v>47.625999999999998</v>
      </c>
      <c r="AQ29" s="284">
        <v>5.702</v>
      </c>
      <c r="AR29" s="285">
        <f t="shared" si="29"/>
        <v>23.544471054587493</v>
      </c>
      <c r="AS29" s="147">
        <v>31.789000000000001</v>
      </c>
      <c r="AT29" s="284">
        <v>1.1850000000000001</v>
      </c>
      <c r="AU29" s="285">
        <f t="shared" si="30"/>
        <v>33.837806967447172</v>
      </c>
      <c r="AV29" s="147">
        <v>62.216000000000001</v>
      </c>
      <c r="AW29" s="297">
        <v>71.334999999999994</v>
      </c>
      <c r="AX29" s="285">
        <f t="shared" si="31"/>
        <v>9.9884342234967285</v>
      </c>
      <c r="AY29" s="302">
        <v>9.0039999999999996</v>
      </c>
    </row>
    <row r="30" spans="1:51" ht="18" customHeight="1">
      <c r="A30" s="283" t="s">
        <v>232</v>
      </c>
      <c r="B30" s="284">
        <v>20.826000000000001</v>
      </c>
      <c r="C30" s="285">
        <f t="shared" si="16"/>
        <v>4.9490739200486678</v>
      </c>
      <c r="D30" s="93">
        <v>16.792000000000002</v>
      </c>
      <c r="E30" s="284">
        <v>30.327000000000002</v>
      </c>
      <c r="F30" s="285">
        <f t="shared" si="17"/>
        <v>14.590810680779409</v>
      </c>
      <c r="G30" s="147">
        <v>13.903</v>
      </c>
      <c r="H30" s="284">
        <v>38.414999999999999</v>
      </c>
      <c r="I30" s="285">
        <f t="shared" si="18"/>
        <v>14.254756223816187</v>
      </c>
      <c r="J30" s="147">
        <v>12.361000000000001</v>
      </c>
      <c r="K30" s="284">
        <v>2.0339999999999998</v>
      </c>
      <c r="L30" s="285">
        <f t="shared" si="19"/>
        <v>4.4317587589332401</v>
      </c>
      <c r="M30" s="147">
        <v>50.722000000000001</v>
      </c>
      <c r="N30" s="284">
        <v>4.4470000000000001</v>
      </c>
      <c r="O30" s="285">
        <f t="shared" si="20"/>
        <v>12.641782983199251</v>
      </c>
      <c r="P30" s="147">
        <v>35.798000000000002</v>
      </c>
      <c r="Q30" s="284">
        <v>6.34</v>
      </c>
      <c r="R30" s="285">
        <f t="shared" si="21"/>
        <v>20.685829880257106</v>
      </c>
      <c r="S30" s="147">
        <v>29.873999999999999</v>
      </c>
      <c r="T30" s="284">
        <v>0.44800000000000001</v>
      </c>
      <c r="U30" s="285">
        <f t="shared" si="22"/>
        <v>7.688347348549855</v>
      </c>
      <c r="V30" s="147">
        <v>88.36</v>
      </c>
      <c r="W30" s="297">
        <v>102.83799999999999</v>
      </c>
      <c r="X30" s="285">
        <f t="shared" si="23"/>
        <v>10.12482007517953</v>
      </c>
      <c r="Y30" s="302">
        <v>7.4489999999999998</v>
      </c>
      <c r="Z30" s="98"/>
      <c r="AA30" s="283" t="s">
        <v>232</v>
      </c>
      <c r="AB30" s="284">
        <v>15.946999999999999</v>
      </c>
      <c r="AC30" s="285">
        <f t="shared" si="24"/>
        <v>5.6938320092832262</v>
      </c>
      <c r="AD30" s="93">
        <v>19.155999999999999</v>
      </c>
      <c r="AE30" s="284">
        <v>24.128</v>
      </c>
      <c r="AF30" s="285">
        <f t="shared" si="25"/>
        <v>15.391485181357728</v>
      </c>
      <c r="AG30" s="147">
        <v>15.608000000000001</v>
      </c>
      <c r="AH30" s="284">
        <v>28.98</v>
      </c>
      <c r="AI30" s="285">
        <f t="shared" si="26"/>
        <v>14.872444921147302</v>
      </c>
      <c r="AJ30" s="147">
        <v>14.239000000000001</v>
      </c>
      <c r="AK30" s="284">
        <v>1.4079999999999999</v>
      </c>
      <c r="AL30" s="285">
        <f t="shared" si="27"/>
        <v>4.3308418689059085</v>
      </c>
      <c r="AM30" s="147">
        <v>59.296999999999997</v>
      </c>
      <c r="AN30" s="284">
        <v>2.0499999999999998</v>
      </c>
      <c r="AO30" s="285">
        <f t="shared" si="28"/>
        <v>9.2147255809772108</v>
      </c>
      <c r="AP30" s="147">
        <v>50.722000000000001</v>
      </c>
      <c r="AQ30" s="284">
        <v>4.5890000000000004</v>
      </c>
      <c r="AR30" s="285">
        <f t="shared" si="29"/>
        <v>18.948715831199934</v>
      </c>
      <c r="AS30" s="147">
        <v>35.213000000000001</v>
      </c>
      <c r="AT30" s="284">
        <v>0.313</v>
      </c>
      <c r="AU30" s="285">
        <f t="shared" si="30"/>
        <v>8.9377498572244427</v>
      </c>
      <c r="AV30" s="147"/>
      <c r="AW30" s="297">
        <v>77.415000000000006</v>
      </c>
      <c r="AX30" s="285">
        <f t="shared" si="31"/>
        <v>10.839764987902143</v>
      </c>
      <c r="AY30" s="302">
        <v>8.6310000000000002</v>
      </c>
    </row>
    <row r="31" spans="1:51" ht="18" customHeight="1">
      <c r="A31" s="283" t="s">
        <v>233</v>
      </c>
      <c r="B31" s="284">
        <v>26.03</v>
      </c>
      <c r="C31" s="285">
        <f t="shared" si="16"/>
        <v>6.1857483020679362</v>
      </c>
      <c r="D31" s="93">
        <v>15.032999999999999</v>
      </c>
      <c r="E31" s="284">
        <v>31.88</v>
      </c>
      <c r="F31" s="285">
        <f t="shared" si="17"/>
        <v>15.337984123165743</v>
      </c>
      <c r="G31" s="147">
        <v>13.555999999999999</v>
      </c>
      <c r="H31" s="284">
        <v>37.283000000000001</v>
      </c>
      <c r="I31" s="285">
        <f t="shared" si="18"/>
        <v>13.834701972993333</v>
      </c>
      <c r="J31" s="147">
        <v>12.542999999999999</v>
      </c>
      <c r="K31" s="284">
        <v>4.3129999999999997</v>
      </c>
      <c r="L31" s="285">
        <f t="shared" si="19"/>
        <v>9.3973331009238272</v>
      </c>
      <c r="M31" s="147">
        <v>35.798000000000002</v>
      </c>
      <c r="N31" s="284">
        <v>4.4489999999999998</v>
      </c>
      <c r="O31" s="285">
        <f t="shared" si="20"/>
        <v>12.647468516360123</v>
      </c>
      <c r="P31" s="147">
        <v>35.798000000000002</v>
      </c>
      <c r="Q31" s="284">
        <v>4.5629999999999997</v>
      </c>
      <c r="R31" s="285">
        <f t="shared" si="21"/>
        <v>14.88792456523867</v>
      </c>
      <c r="S31" s="147">
        <v>35.213000000000001</v>
      </c>
      <c r="T31" s="284">
        <v>0.156</v>
      </c>
      <c r="U31" s="285">
        <f t="shared" si="22"/>
        <v>2.6771923802986106</v>
      </c>
      <c r="V31" s="147"/>
      <c r="W31" s="297">
        <v>108.67400000000001</v>
      </c>
      <c r="X31" s="285">
        <f t="shared" si="23"/>
        <v>10.699398051790782</v>
      </c>
      <c r="Y31" s="302">
        <v>7.2380000000000004</v>
      </c>
      <c r="Z31" s="98"/>
      <c r="AA31" s="283" t="s">
        <v>233</v>
      </c>
      <c r="AB31" s="284">
        <v>17.37</v>
      </c>
      <c r="AC31" s="285">
        <f t="shared" si="24"/>
        <v>6.2019102026242967</v>
      </c>
      <c r="AD31" s="93">
        <v>18.37</v>
      </c>
      <c r="AE31" s="284">
        <v>24.899000000000001</v>
      </c>
      <c r="AF31" s="285">
        <f t="shared" si="25"/>
        <v>15.883313558132711</v>
      </c>
      <c r="AG31" s="147">
        <v>15.361000000000001</v>
      </c>
      <c r="AH31" s="284">
        <v>28.756</v>
      </c>
      <c r="AI31" s="285">
        <f t="shared" si="26"/>
        <v>14.757488825138431</v>
      </c>
      <c r="AJ31" s="147">
        <v>14.278</v>
      </c>
      <c r="AK31" s="284">
        <v>2.895</v>
      </c>
      <c r="AL31" s="285">
        <f t="shared" si="27"/>
        <v>8.9046784165359405</v>
      </c>
      <c r="AM31" s="147">
        <v>43.889000000000003</v>
      </c>
      <c r="AN31" s="284">
        <v>3.0960000000000001</v>
      </c>
      <c r="AO31" s="285">
        <f t="shared" si="28"/>
        <v>13.916483121319731</v>
      </c>
      <c r="AP31" s="147">
        <v>41.835999999999999</v>
      </c>
      <c r="AQ31" s="284">
        <v>3.6680000000000001</v>
      </c>
      <c r="AR31" s="285">
        <f t="shared" si="29"/>
        <v>15.145759352547691</v>
      </c>
      <c r="AS31" s="147">
        <v>39.231999999999999</v>
      </c>
      <c r="AT31" s="284">
        <v>0.156</v>
      </c>
      <c r="AU31" s="285">
        <f t="shared" si="30"/>
        <v>4.4545973729297534</v>
      </c>
      <c r="AV31" s="147"/>
      <c r="AW31" s="297">
        <v>80.840999999999994</v>
      </c>
      <c r="AX31" s="285">
        <f t="shared" si="31"/>
        <v>11.319478671924006</v>
      </c>
      <c r="AY31" s="302">
        <v>8.4390000000000001</v>
      </c>
    </row>
    <row r="32" spans="1:51" ht="18" customHeight="1">
      <c r="A32" s="283" t="s">
        <v>234</v>
      </c>
      <c r="B32" s="284">
        <v>42.331000000000003</v>
      </c>
      <c r="C32" s="285">
        <f t="shared" si="16"/>
        <v>10.059504854968798</v>
      </c>
      <c r="D32" s="93">
        <v>11.746</v>
      </c>
      <c r="E32" s="284">
        <v>21.023</v>
      </c>
      <c r="F32" s="285">
        <f t="shared" si="17"/>
        <v>10.114505653115227</v>
      </c>
      <c r="G32" s="147">
        <v>16.73</v>
      </c>
      <c r="H32" s="284">
        <v>37.204000000000001</v>
      </c>
      <c r="I32" s="285">
        <f t="shared" si="18"/>
        <v>13.80538723287407</v>
      </c>
      <c r="J32" s="147">
        <v>12.542999999999999</v>
      </c>
      <c r="K32" s="284">
        <v>7.0529999999999999</v>
      </c>
      <c r="L32" s="285">
        <f t="shared" si="19"/>
        <v>15.367352274708034</v>
      </c>
      <c r="M32" s="147">
        <v>28.568000000000001</v>
      </c>
      <c r="N32" s="284">
        <v>6.202</v>
      </c>
      <c r="O32" s="285">
        <f t="shared" si="20"/>
        <v>17.63083833186457</v>
      </c>
      <c r="P32" s="147">
        <v>30.23</v>
      </c>
      <c r="Q32" s="284">
        <v>2.5920000000000001</v>
      </c>
      <c r="R32" s="285">
        <f t="shared" si="21"/>
        <v>8.4570459068811381</v>
      </c>
      <c r="S32" s="147">
        <v>45.034999999999997</v>
      </c>
      <c r="T32" s="284">
        <v>0.56799999999999995</v>
      </c>
      <c r="U32" s="285">
        <f t="shared" si="22"/>
        <v>9.7477261026257089</v>
      </c>
      <c r="V32" s="147">
        <v>80.549000000000007</v>
      </c>
      <c r="W32" s="297">
        <v>116.97199999999999</v>
      </c>
      <c r="X32" s="285">
        <f t="shared" si="23"/>
        <v>11.516369958905269</v>
      </c>
      <c r="Y32" s="302">
        <v>6.9619999999999997</v>
      </c>
      <c r="Z32" s="98"/>
      <c r="AA32" s="283" t="s">
        <v>234</v>
      </c>
      <c r="AB32" s="284">
        <v>27.981000000000002</v>
      </c>
      <c r="AC32" s="285">
        <f t="shared" si="24"/>
        <v>9.9905382486833876</v>
      </c>
      <c r="AD32" s="93">
        <v>14.476000000000001</v>
      </c>
      <c r="AE32" s="284">
        <v>15.792999999999999</v>
      </c>
      <c r="AF32" s="285">
        <f t="shared" si="25"/>
        <v>10.074507852668376</v>
      </c>
      <c r="AG32" s="147">
        <v>19.248999999999999</v>
      </c>
      <c r="AH32" s="284">
        <v>26.533999999999999</v>
      </c>
      <c r="AI32" s="285">
        <f t="shared" si="26"/>
        <v>13.617165408479037</v>
      </c>
      <c r="AJ32" s="147">
        <v>14.855</v>
      </c>
      <c r="AK32" s="284">
        <v>4.9649999999999999</v>
      </c>
      <c r="AL32" s="285">
        <f t="shared" si="27"/>
        <v>15.271754175509825</v>
      </c>
      <c r="AM32" s="147">
        <v>33.616</v>
      </c>
      <c r="AN32" s="284">
        <v>3.177</v>
      </c>
      <c r="AO32" s="285">
        <f t="shared" si="28"/>
        <v>14.280577156470539</v>
      </c>
      <c r="AP32" s="147">
        <v>41.835999999999999</v>
      </c>
      <c r="AQ32" s="284">
        <v>1.8089999999999999</v>
      </c>
      <c r="AR32" s="285">
        <f t="shared" si="29"/>
        <v>7.4696506730530992</v>
      </c>
      <c r="AS32" s="147">
        <v>52.514000000000003</v>
      </c>
      <c r="AT32" s="284">
        <v>0.255</v>
      </c>
      <c r="AU32" s="285">
        <f t="shared" si="30"/>
        <v>7.281553398058251</v>
      </c>
      <c r="AV32" s="147"/>
      <c r="AW32" s="297">
        <v>80.515000000000001</v>
      </c>
      <c r="AX32" s="285">
        <f t="shared" si="31"/>
        <v>11.273831660543058</v>
      </c>
      <c r="AY32" s="302">
        <v>8.4559999999999995</v>
      </c>
    </row>
    <row r="33" spans="1:51" ht="18" customHeight="1">
      <c r="A33" s="283" t="s">
        <v>235</v>
      </c>
      <c r="B33" s="284">
        <v>57.567</v>
      </c>
      <c r="C33" s="285">
        <f t="shared" si="16"/>
        <v>13.680175662894539</v>
      </c>
      <c r="D33" s="93">
        <v>10.052</v>
      </c>
      <c r="E33" s="284">
        <v>19.033999999999999</v>
      </c>
      <c r="F33" s="285">
        <f t="shared" si="17"/>
        <v>9.1575655520808272</v>
      </c>
      <c r="G33" s="147">
        <v>17.529</v>
      </c>
      <c r="H33" s="284">
        <v>34.351999999999997</v>
      </c>
      <c r="I33" s="285">
        <f t="shared" si="18"/>
        <v>12.747088007302709</v>
      </c>
      <c r="J33" s="147">
        <v>13.051</v>
      </c>
      <c r="K33" s="284">
        <v>6.7960000000000003</v>
      </c>
      <c r="L33" s="285">
        <f t="shared" si="19"/>
        <v>14.807390622276451</v>
      </c>
      <c r="M33" s="147">
        <v>29.2</v>
      </c>
      <c r="N33" s="284">
        <v>3.6789999999999998</v>
      </c>
      <c r="O33" s="285">
        <f t="shared" si="20"/>
        <v>10.45853824942434</v>
      </c>
      <c r="P33" s="147">
        <v>38.466999999999999</v>
      </c>
      <c r="Q33" s="284">
        <v>1.095</v>
      </c>
      <c r="R33" s="285">
        <f t="shared" si="21"/>
        <v>3.5727103657541845</v>
      </c>
      <c r="S33" s="147">
        <v>65.613</v>
      </c>
      <c r="T33" s="284">
        <v>0.156</v>
      </c>
      <c r="U33" s="285">
        <f t="shared" si="22"/>
        <v>2.6771923802986106</v>
      </c>
      <c r="V33" s="147"/>
      <c r="W33" s="297">
        <v>122.681</v>
      </c>
      <c r="X33" s="285">
        <f t="shared" si="23"/>
        <v>12.078444268102258</v>
      </c>
      <c r="Y33" s="302">
        <v>6.7869999999999999</v>
      </c>
      <c r="Z33" s="98"/>
      <c r="AA33" s="283" t="s">
        <v>235</v>
      </c>
      <c r="AB33" s="284">
        <v>41.793999999999997</v>
      </c>
      <c r="AC33" s="285">
        <f t="shared" si="24"/>
        <v>14.922431491564755</v>
      </c>
      <c r="AD33" s="93">
        <v>11.835000000000001</v>
      </c>
      <c r="AE33" s="284">
        <v>13.622999999999999</v>
      </c>
      <c r="AF33" s="285">
        <f t="shared" si="25"/>
        <v>8.6902438090863861</v>
      </c>
      <c r="AG33" s="147">
        <v>20.72</v>
      </c>
      <c r="AH33" s="284">
        <v>21.059000000000001</v>
      </c>
      <c r="AI33" s="285">
        <f t="shared" si="26"/>
        <v>10.807412615405141</v>
      </c>
      <c r="AJ33" s="147">
        <v>16.667999999999999</v>
      </c>
      <c r="AK33" s="284">
        <v>4.641</v>
      </c>
      <c r="AL33" s="285">
        <f t="shared" si="27"/>
        <v>14.27516840454</v>
      </c>
      <c r="AM33" s="147">
        <v>34.655999999999999</v>
      </c>
      <c r="AN33" s="284">
        <v>2.2709999999999999</v>
      </c>
      <c r="AO33" s="285">
        <f t="shared" si="28"/>
        <v>10.208117948487438</v>
      </c>
      <c r="AP33" s="147">
        <v>47.625999999999998</v>
      </c>
      <c r="AQ33" s="284">
        <v>0.78200000000000003</v>
      </c>
      <c r="AR33" s="285">
        <f t="shared" si="29"/>
        <v>3.2290032207448998</v>
      </c>
      <c r="AS33" s="147">
        <v>74.5</v>
      </c>
      <c r="AT33" s="284"/>
      <c r="AU33" s="285">
        <f t="shared" si="30"/>
        <v>0</v>
      </c>
      <c r="AV33" s="147"/>
      <c r="AW33" s="297">
        <v>84.17</v>
      </c>
      <c r="AX33" s="285">
        <f t="shared" si="31"/>
        <v>11.785610269737431</v>
      </c>
      <c r="AY33" s="302">
        <v>8.2669999999999995</v>
      </c>
    </row>
    <row r="34" spans="1:51" ht="18" customHeight="1">
      <c r="A34" s="283" t="s">
        <v>236</v>
      </c>
      <c r="B34" s="284">
        <v>57.392000000000003</v>
      </c>
      <c r="C34" s="285">
        <f t="shared" si="16"/>
        <v>13.638588803391585</v>
      </c>
      <c r="D34" s="93">
        <v>10.066000000000001</v>
      </c>
      <c r="E34" s="284">
        <v>17.346</v>
      </c>
      <c r="F34" s="285">
        <f t="shared" si="17"/>
        <v>8.345441424103921</v>
      </c>
      <c r="G34" s="147">
        <v>18.37</v>
      </c>
      <c r="H34" s="284">
        <v>25.579000000000001</v>
      </c>
      <c r="I34" s="285">
        <f t="shared" si="18"/>
        <v>9.4916675634255956</v>
      </c>
      <c r="J34" s="147">
        <v>15.170999999999999</v>
      </c>
      <c r="K34" s="284">
        <v>7.41</v>
      </c>
      <c r="L34" s="285">
        <f t="shared" si="19"/>
        <v>16.145197838591599</v>
      </c>
      <c r="M34" s="147">
        <v>27.975999999999999</v>
      </c>
      <c r="N34" s="284">
        <v>3.4390000000000001</v>
      </c>
      <c r="O34" s="285">
        <f t="shared" si="20"/>
        <v>9.7762742701196803</v>
      </c>
      <c r="P34" s="147">
        <v>40.045000000000002</v>
      </c>
      <c r="Q34" s="284"/>
      <c r="R34" s="285">
        <f t="shared" si="21"/>
        <v>0</v>
      </c>
      <c r="S34" s="147"/>
      <c r="T34" s="284">
        <v>0.46899999999999997</v>
      </c>
      <c r="U34" s="285">
        <f t="shared" si="22"/>
        <v>8.0487386305131281</v>
      </c>
      <c r="V34" s="147">
        <v>88.36</v>
      </c>
      <c r="W34" s="297">
        <v>111.63500000000001</v>
      </c>
      <c r="X34" s="285">
        <f t="shared" si="23"/>
        <v>10.990920565283913</v>
      </c>
      <c r="Y34" s="302">
        <v>7.1349999999999998</v>
      </c>
      <c r="Z34" s="98"/>
      <c r="AA34" s="283" t="s">
        <v>236</v>
      </c>
      <c r="AB34" s="284">
        <v>40.232999999999997</v>
      </c>
      <c r="AC34" s="285">
        <f t="shared" si="24"/>
        <v>14.365080781933406</v>
      </c>
      <c r="AD34" s="93">
        <v>12.066000000000001</v>
      </c>
      <c r="AE34" s="284">
        <v>12.727</v>
      </c>
      <c r="AF34" s="285">
        <f t="shared" si="25"/>
        <v>8.1186767201234993</v>
      </c>
      <c r="AG34" s="147">
        <v>21.460999999999999</v>
      </c>
      <c r="AH34" s="284">
        <v>15.763999999999999</v>
      </c>
      <c r="AI34" s="285">
        <f t="shared" si="26"/>
        <v>8.0900352566240876</v>
      </c>
      <c r="AJ34" s="147">
        <v>19.248999999999999</v>
      </c>
      <c r="AK34" s="284">
        <v>4.2249999999999996</v>
      </c>
      <c r="AL34" s="285">
        <f t="shared" si="27"/>
        <v>12.995601488726891</v>
      </c>
      <c r="AM34" s="147">
        <v>36.412999999999997</v>
      </c>
      <c r="AN34" s="284">
        <v>1.9770000000000001</v>
      </c>
      <c r="AO34" s="285">
        <f t="shared" si="28"/>
        <v>8.8865914505326575</v>
      </c>
      <c r="AP34" s="147">
        <v>50.722000000000001</v>
      </c>
      <c r="AQ34" s="284"/>
      <c r="AR34" s="285">
        <f t="shared" si="29"/>
        <v>0</v>
      </c>
      <c r="AS34" s="147"/>
      <c r="AT34" s="284">
        <v>0.156</v>
      </c>
      <c r="AU34" s="285">
        <f t="shared" si="30"/>
        <v>4.4545973729297534</v>
      </c>
      <c r="AV34" s="147"/>
      <c r="AW34" s="297">
        <v>75.082999999999998</v>
      </c>
      <c r="AX34" s="285">
        <f t="shared" si="31"/>
        <v>10.513234832870328</v>
      </c>
      <c r="AY34" s="302">
        <v>8.7690000000000001</v>
      </c>
    </row>
    <row r="35" spans="1:51" ht="18" customHeight="1">
      <c r="A35" s="283" t="s">
        <v>237</v>
      </c>
      <c r="B35" s="284">
        <v>45.735999999999997</v>
      </c>
      <c r="C35" s="285">
        <f t="shared" si="16"/>
        <v>10.868666321297699</v>
      </c>
      <c r="D35" s="93">
        <v>11.308999999999999</v>
      </c>
      <c r="E35" s="284">
        <v>9.9269999999999996</v>
      </c>
      <c r="F35" s="285">
        <f t="shared" si="17"/>
        <v>4.7760404137599233</v>
      </c>
      <c r="G35" s="147">
        <v>24.271000000000001</v>
      </c>
      <c r="H35" s="284">
        <v>16.22</v>
      </c>
      <c r="I35" s="285">
        <f t="shared" si="18"/>
        <v>6.0187985409423019</v>
      </c>
      <c r="J35" s="147">
        <v>18.972999999999999</v>
      </c>
      <c r="K35" s="284">
        <v>2.714</v>
      </c>
      <c r="L35" s="285">
        <f t="shared" si="19"/>
        <v>5.9133693568066938</v>
      </c>
      <c r="M35" s="147">
        <v>45.034999999999997</v>
      </c>
      <c r="N35" s="284">
        <v>1.095</v>
      </c>
      <c r="O35" s="285">
        <f t="shared" si="20"/>
        <v>3.1128294055775081</v>
      </c>
      <c r="P35" s="147">
        <v>65.613</v>
      </c>
      <c r="Q35" s="284"/>
      <c r="R35" s="285">
        <f t="shared" si="21"/>
        <v>0</v>
      </c>
      <c r="S35" s="147"/>
      <c r="T35" s="284">
        <v>0.46899999999999997</v>
      </c>
      <c r="U35" s="285">
        <f t="shared" si="22"/>
        <v>8.0487386305131281</v>
      </c>
      <c r="V35" s="147">
        <v>88.36</v>
      </c>
      <c r="W35" s="297">
        <v>76.162000000000006</v>
      </c>
      <c r="X35" s="285">
        <f t="shared" si="23"/>
        <v>7.4984591937398966</v>
      </c>
      <c r="Y35" s="302">
        <v>8.7040000000000006</v>
      </c>
      <c r="Z35" s="98"/>
      <c r="AA35" s="283" t="s">
        <v>237</v>
      </c>
      <c r="AB35" s="284">
        <v>32.784999999999997</v>
      </c>
      <c r="AC35" s="285">
        <f t="shared" si="24"/>
        <v>11.7057930911363</v>
      </c>
      <c r="AD35" s="93">
        <v>13.36</v>
      </c>
      <c r="AE35" s="284">
        <v>5.7329999999999997</v>
      </c>
      <c r="AF35" s="285">
        <f t="shared" si="25"/>
        <v>3.6571362957859685</v>
      </c>
      <c r="AG35" s="147">
        <v>31.376999999999999</v>
      </c>
      <c r="AH35" s="284">
        <v>9.7439999999999998</v>
      </c>
      <c r="AI35" s="285">
        <f t="shared" si="26"/>
        <v>5.0005901763857583</v>
      </c>
      <c r="AJ35" s="147">
        <v>24.460999999999999</v>
      </c>
      <c r="AK35" s="284">
        <v>2.2440000000000002</v>
      </c>
      <c r="AL35" s="285">
        <f t="shared" si="27"/>
        <v>6.9022792285687915</v>
      </c>
      <c r="AM35" s="147">
        <v>49.100999999999999</v>
      </c>
      <c r="AN35" s="284">
        <v>0.313</v>
      </c>
      <c r="AO35" s="285">
        <f t="shared" si="28"/>
        <v>1.4069312716321305</v>
      </c>
      <c r="AP35" s="147"/>
      <c r="AQ35" s="284"/>
      <c r="AR35" s="285">
        <f t="shared" si="29"/>
        <v>0</v>
      </c>
      <c r="AS35" s="147"/>
      <c r="AT35" s="284"/>
      <c r="AU35" s="285">
        <f t="shared" si="30"/>
        <v>0</v>
      </c>
      <c r="AV35" s="147"/>
      <c r="AW35" s="297">
        <v>50.82</v>
      </c>
      <c r="AX35" s="285">
        <f t="shared" si="31"/>
        <v>7.115893001164979</v>
      </c>
      <c r="AY35" s="302">
        <v>10.71</v>
      </c>
    </row>
    <row r="36" spans="1:51" ht="18" customHeight="1">
      <c r="A36" s="283" t="s">
        <v>238</v>
      </c>
      <c r="B36" s="284">
        <v>35.843000000000004</v>
      </c>
      <c r="C36" s="285">
        <f t="shared" si="16"/>
        <v>8.5177017437964277</v>
      </c>
      <c r="D36" s="93">
        <v>12.79</v>
      </c>
      <c r="E36" s="284">
        <v>7.2489999999999997</v>
      </c>
      <c r="F36" s="285">
        <f t="shared" si="17"/>
        <v>3.4876112581188354</v>
      </c>
      <c r="G36" s="147">
        <v>28.268000000000001</v>
      </c>
      <c r="H36" s="284">
        <v>5.26</v>
      </c>
      <c r="I36" s="285">
        <f t="shared" si="18"/>
        <v>1.9518421902192669</v>
      </c>
      <c r="J36" s="147">
        <v>32.664000000000001</v>
      </c>
      <c r="K36" s="284">
        <v>0.78200000000000003</v>
      </c>
      <c r="L36" s="285">
        <f t="shared" si="19"/>
        <v>1.703852187554471</v>
      </c>
      <c r="M36" s="147">
        <v>74.5</v>
      </c>
      <c r="N36" s="284">
        <v>0.93899999999999995</v>
      </c>
      <c r="O36" s="285">
        <f t="shared" si="20"/>
        <v>2.6693578190294791</v>
      </c>
      <c r="P36" s="147">
        <v>69.635000000000005</v>
      </c>
      <c r="Q36" s="284"/>
      <c r="R36" s="285">
        <f t="shared" si="21"/>
        <v>0</v>
      </c>
      <c r="S36" s="147"/>
      <c r="T36" s="284">
        <v>0.313</v>
      </c>
      <c r="U36" s="285">
        <f t="shared" si="22"/>
        <v>5.3715462502145188</v>
      </c>
      <c r="V36" s="147"/>
      <c r="W36" s="297">
        <v>50.386000000000003</v>
      </c>
      <c r="X36" s="285">
        <f t="shared" si="23"/>
        <v>4.960706979015499</v>
      </c>
      <c r="Y36" s="302">
        <v>10.760999999999999</v>
      </c>
      <c r="Z36" s="98"/>
      <c r="AA36" s="283" t="s">
        <v>238</v>
      </c>
      <c r="AB36" s="284">
        <v>23.81</v>
      </c>
      <c r="AC36" s="285">
        <f t="shared" si="24"/>
        <v>8.5012942961706663</v>
      </c>
      <c r="AD36" s="93">
        <v>15.71</v>
      </c>
      <c r="AE36" s="284">
        <v>4.4930000000000003</v>
      </c>
      <c r="AF36" s="285">
        <f t="shared" si="25"/>
        <v>2.8661282708819744</v>
      </c>
      <c r="AG36" s="147">
        <v>35.213000000000001</v>
      </c>
      <c r="AH36" s="284">
        <v>2.4430000000000001</v>
      </c>
      <c r="AI36" s="285">
        <f t="shared" si="26"/>
        <v>1.2537399220967169</v>
      </c>
      <c r="AJ36" s="147">
        <v>46.277000000000001</v>
      </c>
      <c r="AK36" s="284">
        <v>0.313</v>
      </c>
      <c r="AL36" s="285">
        <f t="shared" si="27"/>
        <v>0.96275106886899808</v>
      </c>
      <c r="AM36" s="147"/>
      <c r="AN36" s="284">
        <v>0.156</v>
      </c>
      <c r="AO36" s="285">
        <f t="shared" si="28"/>
        <v>0.70121814177192443</v>
      </c>
      <c r="AP36" s="147"/>
      <c r="AQ36" s="284"/>
      <c r="AR36" s="285">
        <f t="shared" si="29"/>
        <v>0</v>
      </c>
      <c r="AS36" s="147"/>
      <c r="AT36" s="284">
        <v>0.313</v>
      </c>
      <c r="AU36" s="285">
        <f t="shared" si="30"/>
        <v>8.9377498572244427</v>
      </c>
      <c r="AV36" s="147"/>
      <c r="AW36" s="297">
        <v>31.529</v>
      </c>
      <c r="AX36" s="285">
        <f t="shared" si="31"/>
        <v>4.4147381037727387</v>
      </c>
      <c r="AY36" s="302">
        <v>13.657999999999999</v>
      </c>
    </row>
    <row r="37" spans="1:51" ht="18" customHeight="1">
      <c r="A37" s="283" t="s">
        <v>239</v>
      </c>
      <c r="B37" s="284">
        <v>25.695</v>
      </c>
      <c r="C37" s="285">
        <f t="shared" si="16"/>
        <v>6.1061391710194242</v>
      </c>
      <c r="D37" s="93">
        <v>15.125</v>
      </c>
      <c r="E37" s="284">
        <v>4.2889999999999997</v>
      </c>
      <c r="F37" s="285">
        <f t="shared" si="17"/>
        <v>2.0635073370218908</v>
      </c>
      <c r="G37" s="147">
        <v>36.412999999999997</v>
      </c>
      <c r="H37" s="284">
        <v>2</v>
      </c>
      <c r="I37" s="285">
        <f t="shared" si="18"/>
        <v>0.7421453194750065</v>
      </c>
      <c r="J37" s="147">
        <v>50.722000000000001</v>
      </c>
      <c r="K37" s="284">
        <v>0.46899999999999997</v>
      </c>
      <c r="L37" s="285">
        <f t="shared" si="19"/>
        <v>1.0218755447097785</v>
      </c>
      <c r="M37" s="147">
        <v>88.36</v>
      </c>
      <c r="N37" s="284">
        <v>0.46899999999999997</v>
      </c>
      <c r="O37" s="285">
        <f t="shared" si="20"/>
        <v>1.3332575262245216</v>
      </c>
      <c r="P37" s="147"/>
      <c r="Q37" s="284"/>
      <c r="R37" s="285">
        <f t="shared" si="21"/>
        <v>0</v>
      </c>
      <c r="S37" s="147"/>
      <c r="T37" s="284">
        <v>0.313</v>
      </c>
      <c r="U37" s="285">
        <f t="shared" si="22"/>
        <v>5.3715462502145188</v>
      </c>
      <c r="V37" s="147"/>
      <c r="W37" s="297">
        <v>33.234999999999999</v>
      </c>
      <c r="X37" s="285">
        <f t="shared" si="23"/>
        <v>3.2721211536454589</v>
      </c>
      <c r="Y37" s="302">
        <v>13.295999999999999</v>
      </c>
      <c r="Z37" s="98"/>
      <c r="AA37" s="283" t="s">
        <v>239</v>
      </c>
      <c r="AB37" s="284">
        <v>13.955</v>
      </c>
      <c r="AC37" s="285">
        <f t="shared" si="24"/>
        <v>4.9825939480496286</v>
      </c>
      <c r="AD37" s="93">
        <v>20.489000000000001</v>
      </c>
      <c r="AE37" s="284">
        <v>2.0979999999999999</v>
      </c>
      <c r="AF37" s="285">
        <f t="shared" si="25"/>
        <v>1.3383345453617586</v>
      </c>
      <c r="AG37" s="147">
        <v>50.722000000000001</v>
      </c>
      <c r="AH37" s="284">
        <v>0.41299999999999998</v>
      </c>
      <c r="AI37" s="285">
        <f t="shared" si="26"/>
        <v>0.2119503020163504</v>
      </c>
      <c r="AJ37" s="147">
        <v>88.36</v>
      </c>
      <c r="AK37" s="284">
        <v>0.156</v>
      </c>
      <c r="AL37" s="285">
        <f t="shared" si="27"/>
        <v>0.47983759342991605</v>
      </c>
      <c r="AM37" s="147"/>
      <c r="AN37" s="284">
        <v>0.313</v>
      </c>
      <c r="AO37" s="285">
        <f t="shared" si="28"/>
        <v>1.4069312716321305</v>
      </c>
      <c r="AP37" s="147"/>
      <c r="AQ37" s="284"/>
      <c r="AR37" s="285">
        <f t="shared" si="29"/>
        <v>0</v>
      </c>
      <c r="AS37" s="147"/>
      <c r="AT37" s="284">
        <v>0.156</v>
      </c>
      <c r="AU37" s="285">
        <f t="shared" si="30"/>
        <v>4.4545973729297534</v>
      </c>
      <c r="AV37" s="147"/>
      <c r="AW37" s="297">
        <v>17.091999999999999</v>
      </c>
      <c r="AX37" s="285">
        <f t="shared" si="31"/>
        <v>2.3932476028317948</v>
      </c>
      <c r="AY37" s="302">
        <v>18.536999999999999</v>
      </c>
    </row>
    <row r="38" spans="1:51" ht="18" customHeight="1">
      <c r="A38" s="283" t="s">
        <v>240</v>
      </c>
      <c r="B38" s="284">
        <v>20.32</v>
      </c>
      <c r="C38" s="285">
        <f t="shared" si="16"/>
        <v>4.8288284862858415</v>
      </c>
      <c r="D38" s="93">
        <v>16.984000000000002</v>
      </c>
      <c r="E38" s="284">
        <v>4.8049999999999997</v>
      </c>
      <c r="F38" s="285">
        <f t="shared" si="17"/>
        <v>2.3117632908347363</v>
      </c>
      <c r="G38" s="147">
        <v>34.124000000000002</v>
      </c>
      <c r="H38" s="284">
        <v>0.78200000000000003</v>
      </c>
      <c r="I38" s="285">
        <f t="shared" si="18"/>
        <v>0.29017881991472755</v>
      </c>
      <c r="J38" s="147">
        <v>74.5</v>
      </c>
      <c r="K38" s="284">
        <v>0.156</v>
      </c>
      <c r="L38" s="285">
        <f t="shared" si="19"/>
        <v>0.33989890186508626</v>
      </c>
      <c r="M38" s="147"/>
      <c r="N38" s="284">
        <v>0.313</v>
      </c>
      <c r="O38" s="285">
        <f t="shared" si="20"/>
        <v>0.88978593967649311</v>
      </c>
      <c r="P38" s="147"/>
      <c r="Q38" s="284"/>
      <c r="R38" s="285">
        <f t="shared" si="21"/>
        <v>0</v>
      </c>
      <c r="S38" s="147"/>
      <c r="T38" s="284">
        <v>0.156</v>
      </c>
      <c r="U38" s="285">
        <f t="shared" si="22"/>
        <v>2.6771923802986106</v>
      </c>
      <c r="V38" s="147"/>
      <c r="W38" s="297">
        <v>26.533000000000001</v>
      </c>
      <c r="X38" s="285">
        <f t="shared" si="23"/>
        <v>2.6122819488393252</v>
      </c>
      <c r="Y38" s="302">
        <v>14.855</v>
      </c>
      <c r="Z38" s="98"/>
      <c r="AA38" s="283" t="s">
        <v>240</v>
      </c>
      <c r="AB38" s="284">
        <v>11.535</v>
      </c>
      <c r="AC38" s="285">
        <f t="shared" si="24"/>
        <v>4.1185396768722651</v>
      </c>
      <c r="AD38" s="93">
        <v>22.434999999999999</v>
      </c>
      <c r="AE38" s="284">
        <v>2.3010000000000002</v>
      </c>
      <c r="AF38" s="285">
        <f t="shared" si="25"/>
        <v>1.4678302139549126</v>
      </c>
      <c r="AG38" s="147">
        <v>47.625999999999998</v>
      </c>
      <c r="AH38" s="284"/>
      <c r="AI38" s="285">
        <f t="shared" si="26"/>
        <v>0</v>
      </c>
      <c r="AJ38" s="147"/>
      <c r="AK38" s="284"/>
      <c r="AL38" s="285">
        <f t="shared" si="27"/>
        <v>0</v>
      </c>
      <c r="AM38" s="147"/>
      <c r="AN38" s="284"/>
      <c r="AO38" s="285">
        <f t="shared" si="28"/>
        <v>0</v>
      </c>
      <c r="AP38" s="147"/>
      <c r="AQ38" s="284"/>
      <c r="AR38" s="285">
        <f t="shared" si="29"/>
        <v>0</v>
      </c>
      <c r="AS38" s="147"/>
      <c r="AT38" s="284">
        <v>0.156</v>
      </c>
      <c r="AU38" s="285">
        <f t="shared" si="30"/>
        <v>4.4545973729297534</v>
      </c>
      <c r="AV38" s="147"/>
      <c r="AW38" s="297">
        <v>13.992000000000001</v>
      </c>
      <c r="AX38" s="285">
        <f t="shared" si="31"/>
        <v>1.9591809301908774</v>
      </c>
      <c r="AY38" s="302">
        <v>20.489000000000001</v>
      </c>
    </row>
    <row r="39" spans="1:51" ht="18" customHeight="1">
      <c r="A39" s="283" t="s">
        <v>241</v>
      </c>
      <c r="B39" s="284">
        <v>12.871</v>
      </c>
      <c r="C39" s="285">
        <f t="shared" si="16"/>
        <v>3.0586541066429658</v>
      </c>
      <c r="D39" s="93">
        <v>21.332000000000001</v>
      </c>
      <c r="E39" s="284">
        <v>2.1560000000000001</v>
      </c>
      <c r="F39" s="285">
        <f t="shared" si="17"/>
        <v>1.037286504690883</v>
      </c>
      <c r="G39" s="147">
        <v>49.100999999999999</v>
      </c>
      <c r="H39" s="284">
        <v>0.46899999999999997</v>
      </c>
      <c r="I39" s="285">
        <f t="shared" si="18"/>
        <v>0.174033077416889</v>
      </c>
      <c r="J39" s="147">
        <v>88.36</v>
      </c>
      <c r="K39" s="284"/>
      <c r="L39" s="285">
        <f t="shared" si="19"/>
        <v>0</v>
      </c>
      <c r="M39" s="147"/>
      <c r="N39" s="284">
        <v>0.156</v>
      </c>
      <c r="O39" s="285">
        <f t="shared" si="20"/>
        <v>0.44347158654802854</v>
      </c>
      <c r="P39" s="147"/>
      <c r="Q39" s="284"/>
      <c r="R39" s="285">
        <f t="shared" si="21"/>
        <v>0</v>
      </c>
      <c r="S39" s="147"/>
      <c r="T39" s="284">
        <v>0.156</v>
      </c>
      <c r="U39" s="285">
        <f t="shared" si="22"/>
        <v>2.6771923802986106</v>
      </c>
      <c r="V39" s="147"/>
      <c r="W39" s="297">
        <v>15.808999999999999</v>
      </c>
      <c r="X39" s="285">
        <f t="shared" si="23"/>
        <v>1.5564604578902079</v>
      </c>
      <c r="Y39" s="302">
        <v>19.248999999999999</v>
      </c>
      <c r="Z39" s="98"/>
      <c r="AA39" s="283" t="s">
        <v>241</v>
      </c>
      <c r="AB39" s="284">
        <v>6.4530000000000003</v>
      </c>
      <c r="AC39" s="285">
        <f t="shared" si="24"/>
        <v>2.3040257073998034</v>
      </c>
      <c r="AD39" s="93">
        <v>29.873999999999999</v>
      </c>
      <c r="AE39" s="284">
        <v>0.68700000000000006</v>
      </c>
      <c r="AF39" s="285">
        <f t="shared" si="25"/>
        <v>0.43824396218471323</v>
      </c>
      <c r="AG39" s="147">
        <v>80.549000000000007</v>
      </c>
      <c r="AH39" s="284">
        <v>0.156</v>
      </c>
      <c r="AI39" s="285">
        <f t="shared" si="26"/>
        <v>8.0058709720461654E-2</v>
      </c>
      <c r="AJ39" s="147"/>
      <c r="AK39" s="284"/>
      <c r="AL39" s="285">
        <f t="shared" si="27"/>
        <v>0</v>
      </c>
      <c r="AM39" s="147"/>
      <c r="AN39" s="284"/>
      <c r="AO39" s="285">
        <f t="shared" si="28"/>
        <v>0</v>
      </c>
      <c r="AP39" s="147"/>
      <c r="AQ39" s="284"/>
      <c r="AR39" s="285">
        <f t="shared" si="29"/>
        <v>0</v>
      </c>
      <c r="AS39" s="147"/>
      <c r="AT39" s="284"/>
      <c r="AU39" s="285">
        <f t="shared" si="30"/>
        <v>0</v>
      </c>
      <c r="AV39" s="147"/>
      <c r="AW39" s="297">
        <v>7.2960000000000003</v>
      </c>
      <c r="AX39" s="285">
        <f t="shared" si="31"/>
        <v>1.0215969172864952</v>
      </c>
      <c r="AY39" s="302">
        <v>27.975999999999999</v>
      </c>
    </row>
    <row r="40" spans="1:51" ht="18" customHeight="1">
      <c r="A40" s="283" t="s">
        <v>242</v>
      </c>
      <c r="B40" s="286">
        <v>11.237</v>
      </c>
      <c r="C40" s="287">
        <f t="shared" si="16"/>
        <v>2.6703516584839568</v>
      </c>
      <c r="D40" s="95">
        <v>22.738</v>
      </c>
      <c r="E40" s="284">
        <v>2.7080000000000002</v>
      </c>
      <c r="F40" s="285">
        <f t="shared" si="17"/>
        <v>1.3028626413278808</v>
      </c>
      <c r="G40" s="147">
        <v>45.034999999999997</v>
      </c>
      <c r="H40" s="284">
        <v>2.5000000000000001E-2</v>
      </c>
      <c r="I40" s="285">
        <f t="shared" si="18"/>
        <v>9.276816493437581E-3</v>
      </c>
      <c r="J40" s="147"/>
      <c r="K40" s="284"/>
      <c r="L40" s="285">
        <f t="shared" si="19"/>
        <v>0</v>
      </c>
      <c r="M40" s="147"/>
      <c r="N40" s="284"/>
      <c r="O40" s="285">
        <f t="shared" si="20"/>
        <v>0</v>
      </c>
      <c r="P40" s="147"/>
      <c r="Q40" s="284"/>
      <c r="R40" s="285">
        <f t="shared" si="21"/>
        <v>0</v>
      </c>
      <c r="S40" s="147"/>
      <c r="T40" s="284"/>
      <c r="U40" s="285">
        <f t="shared" si="22"/>
        <v>0</v>
      </c>
      <c r="V40" s="147"/>
      <c r="W40" s="298">
        <v>13.97</v>
      </c>
      <c r="X40" s="287">
        <f t="shared" si="23"/>
        <v>1.3754034155687398</v>
      </c>
      <c r="Y40" s="303">
        <v>20.489000000000001</v>
      </c>
      <c r="Z40" s="98"/>
      <c r="AA40" s="283" t="s">
        <v>242</v>
      </c>
      <c r="AB40" s="286">
        <v>3.802</v>
      </c>
      <c r="AC40" s="287">
        <f t="shared" si="24"/>
        <v>1.3574935285191465</v>
      </c>
      <c r="AD40" s="95">
        <v>38.466999999999999</v>
      </c>
      <c r="AE40" s="284">
        <v>1.0529999999999999</v>
      </c>
      <c r="AF40" s="285">
        <f t="shared" si="25"/>
        <v>0.67171891147089213</v>
      </c>
      <c r="AG40" s="147">
        <v>65.613</v>
      </c>
      <c r="AH40" s="284"/>
      <c r="AI40" s="285">
        <f t="shared" si="26"/>
        <v>0</v>
      </c>
      <c r="AJ40" s="147"/>
      <c r="AK40" s="284"/>
      <c r="AL40" s="285">
        <f t="shared" si="27"/>
        <v>0</v>
      </c>
      <c r="AM40" s="147"/>
      <c r="AN40" s="284"/>
      <c r="AO40" s="285">
        <f t="shared" si="28"/>
        <v>0</v>
      </c>
      <c r="AP40" s="147"/>
      <c r="AQ40" s="284"/>
      <c r="AR40" s="285">
        <f t="shared" si="29"/>
        <v>0</v>
      </c>
      <c r="AS40" s="147"/>
      <c r="AT40" s="284"/>
      <c r="AU40" s="285">
        <f t="shared" si="30"/>
        <v>0</v>
      </c>
      <c r="AV40" s="147"/>
      <c r="AW40" s="298">
        <v>4.8540000000000001</v>
      </c>
      <c r="AX40" s="287">
        <f t="shared" si="31"/>
        <v>0.67966439645129495</v>
      </c>
      <c r="AY40" s="303">
        <v>34.124000000000002</v>
      </c>
    </row>
    <row r="41" spans="1:51" ht="18" customHeight="1">
      <c r="A41" s="288" t="s">
        <v>243</v>
      </c>
      <c r="B41" s="289">
        <v>21.564</v>
      </c>
      <c r="C41" s="290">
        <f t="shared" si="16"/>
        <v>5.1244516475525534</v>
      </c>
      <c r="D41" s="96">
        <v>16.486000000000001</v>
      </c>
      <c r="E41" s="289">
        <v>1.7210000000000001</v>
      </c>
      <c r="F41" s="290">
        <f t="shared" si="17"/>
        <v>0.82800096223237907</v>
      </c>
      <c r="G41" s="304">
        <v>54.51</v>
      </c>
      <c r="H41" s="289"/>
      <c r="I41" s="290">
        <f t="shared" si="18"/>
        <v>0</v>
      </c>
      <c r="J41" s="304"/>
      <c r="K41" s="289"/>
      <c r="L41" s="290">
        <f t="shared" si="19"/>
        <v>0</v>
      </c>
      <c r="M41" s="304"/>
      <c r="N41" s="289"/>
      <c r="O41" s="290">
        <f t="shared" si="20"/>
        <v>0</v>
      </c>
      <c r="P41" s="304"/>
      <c r="Q41" s="289"/>
      <c r="R41" s="290">
        <f t="shared" si="21"/>
        <v>0</v>
      </c>
      <c r="S41" s="304"/>
      <c r="T41" s="289">
        <v>0.313</v>
      </c>
      <c r="U41" s="290">
        <f t="shared" si="22"/>
        <v>5.3715462502145188</v>
      </c>
      <c r="V41" s="304"/>
      <c r="W41" s="299">
        <v>23.597999999999999</v>
      </c>
      <c r="X41" s="290">
        <f t="shared" si="23"/>
        <v>2.3233192412735231</v>
      </c>
      <c r="Y41" s="305">
        <v>15.762</v>
      </c>
      <c r="Z41" s="98"/>
      <c r="AA41" s="288" t="s">
        <v>243</v>
      </c>
      <c r="AB41" s="289">
        <v>6.7119999999999997</v>
      </c>
      <c r="AC41" s="290">
        <f t="shared" si="24"/>
        <v>2.3965009372489505</v>
      </c>
      <c r="AD41" s="96">
        <v>29.2</v>
      </c>
      <c r="AE41" s="289">
        <v>0.313</v>
      </c>
      <c r="AF41" s="290">
        <f t="shared" si="25"/>
        <v>0.19966573531850829</v>
      </c>
      <c r="AG41" s="304"/>
      <c r="AH41" s="289"/>
      <c r="AI41" s="290">
        <f t="shared" si="26"/>
        <v>0</v>
      </c>
      <c r="AJ41" s="304"/>
      <c r="AK41" s="289"/>
      <c r="AL41" s="290">
        <f t="shared" si="27"/>
        <v>0</v>
      </c>
      <c r="AM41" s="304"/>
      <c r="AN41" s="289"/>
      <c r="AO41" s="290">
        <f t="shared" si="28"/>
        <v>0</v>
      </c>
      <c r="AP41" s="304"/>
      <c r="AQ41" s="289"/>
      <c r="AR41" s="290">
        <f t="shared" si="29"/>
        <v>0</v>
      </c>
      <c r="AS41" s="304"/>
      <c r="AT41" s="289"/>
      <c r="AU41" s="290">
        <f t="shared" si="30"/>
        <v>0</v>
      </c>
      <c r="AV41" s="304"/>
      <c r="AW41" s="299">
        <v>7.0250000000000004</v>
      </c>
      <c r="AX41" s="290">
        <f t="shared" si="31"/>
        <v>0.98365108880724073</v>
      </c>
      <c r="AY41" s="305">
        <v>28.568000000000001</v>
      </c>
    </row>
    <row r="42" spans="1:51" s="525" customFormat="1" ht="18" customHeight="1">
      <c r="A42" s="318" t="s">
        <v>191</v>
      </c>
      <c r="B42" s="292">
        <f>SUM(B27:B41)</f>
        <v>420.80600000000004</v>
      </c>
      <c r="C42" s="293">
        <f>SUM(C27:C41)</f>
        <v>99.999999999999972</v>
      </c>
      <c r="D42" s="354">
        <v>3.383</v>
      </c>
      <c r="E42" s="292">
        <f>SUM(E27:E41)</f>
        <v>207.85</v>
      </c>
      <c r="F42" s="295">
        <f>SUM(F27:F41)</f>
        <v>100</v>
      </c>
      <c r="G42" s="355">
        <v>5.1050000000000004</v>
      </c>
      <c r="H42" s="292">
        <f>SUM(H27:H41)</f>
        <v>269.48899999999998</v>
      </c>
      <c r="I42" s="295">
        <f>SUM(I27:I41)</f>
        <v>100</v>
      </c>
      <c r="J42" s="354">
        <v>4.4109999999999996</v>
      </c>
      <c r="K42" s="292">
        <f>SUM(K27:K41)</f>
        <v>45.896000000000001</v>
      </c>
      <c r="L42" s="293">
        <f>SUM(L27:L41)</f>
        <v>100</v>
      </c>
      <c r="M42" s="354">
        <v>11.29</v>
      </c>
      <c r="N42" s="292">
        <f>SUM(N27:N41)</f>
        <v>35.177</v>
      </c>
      <c r="O42" s="293">
        <f>SUM(O27:O41)</f>
        <v>100.00000000000003</v>
      </c>
      <c r="P42" s="354">
        <v>12.904</v>
      </c>
      <c r="Q42" s="292">
        <f>SUM(Q27:Q41)</f>
        <v>30.648999999999997</v>
      </c>
      <c r="R42" s="293">
        <f>SUM(R27:R41)</f>
        <v>100</v>
      </c>
      <c r="S42" s="354">
        <v>13.832000000000001</v>
      </c>
      <c r="T42" s="292">
        <f>SUM(T27:T41)</f>
        <v>5.8269999999999991</v>
      </c>
      <c r="U42" s="293">
        <f>SUM(U27:U41)</f>
        <v>100.00000000000003</v>
      </c>
      <c r="V42" s="355">
        <v>31.376999999999999</v>
      </c>
      <c r="W42" s="292">
        <f>SUM(W27:W41)</f>
        <v>1015.702</v>
      </c>
      <c r="X42" s="295">
        <f>SUM(X27:X41)</f>
        <v>100</v>
      </c>
      <c r="Y42" s="356">
        <v>2.129</v>
      </c>
      <c r="Z42" s="524"/>
      <c r="AA42" s="318" t="s">
        <v>191</v>
      </c>
      <c r="AB42" s="292">
        <f>SUM(AB27:AB41)</f>
        <v>280.07500000000005</v>
      </c>
      <c r="AC42" s="293">
        <f>SUM(AC27:AC41)</f>
        <v>99.999999999999957</v>
      </c>
      <c r="AD42" s="354">
        <v>4.3140000000000001</v>
      </c>
      <c r="AE42" s="292">
        <f>SUM(AE27:AE41)</f>
        <v>156.762</v>
      </c>
      <c r="AF42" s="295">
        <f>SUM(AF27:AF41)</f>
        <v>100</v>
      </c>
      <c r="AG42" s="355">
        <v>5.9530000000000003</v>
      </c>
      <c r="AH42" s="292">
        <f>SUM(AH27:AH41)</f>
        <v>194.85700000000003</v>
      </c>
      <c r="AI42" s="295">
        <f>SUM(AI27:AI41)</f>
        <v>99.999999999999972</v>
      </c>
      <c r="AJ42" s="354">
        <v>5.29</v>
      </c>
      <c r="AK42" s="292">
        <f>SUM(AK27:AK41)</f>
        <v>32.511000000000003</v>
      </c>
      <c r="AL42" s="293">
        <f>SUM(AL27:AL41)</f>
        <v>99.999999999999986</v>
      </c>
      <c r="AM42" s="354">
        <v>13.425000000000001</v>
      </c>
      <c r="AN42" s="292">
        <f>SUM(AN27:AN41)</f>
        <v>22.246999999999996</v>
      </c>
      <c r="AO42" s="293">
        <f>SUM(AO27:AO41)</f>
        <v>100.00000000000001</v>
      </c>
      <c r="AP42" s="354">
        <v>16.253</v>
      </c>
      <c r="AQ42" s="292">
        <f>SUM(AQ27:AQ41)</f>
        <v>24.218000000000004</v>
      </c>
      <c r="AR42" s="293">
        <f>SUM(AR27:AR41)</f>
        <v>99.999999999999972</v>
      </c>
      <c r="AS42" s="354">
        <v>15.558</v>
      </c>
      <c r="AT42" s="292">
        <f>SUM(AT27:AT41)</f>
        <v>3.5020000000000007</v>
      </c>
      <c r="AU42" s="293">
        <f>SUM(AU27:AU41)</f>
        <v>100</v>
      </c>
      <c r="AV42" s="355">
        <v>40.045000000000002</v>
      </c>
      <c r="AW42" s="292">
        <f>SUM(AW27:AW41)</f>
        <v>714.17600000000004</v>
      </c>
      <c r="AX42" s="295">
        <f>SUM(AX27:AX41)</f>
        <v>99.999999999999986</v>
      </c>
      <c r="AY42" s="356">
        <v>2.6520000000000001</v>
      </c>
    </row>
    <row r="43" spans="1:51" ht="12.75" customHeight="1">
      <c r="Z43" s="98"/>
    </row>
    <row r="44" spans="1:51" ht="27" customHeight="1">
      <c r="A44" s="677" t="s">
        <v>26</v>
      </c>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9"/>
      <c r="Z44" s="98"/>
      <c r="AA44" s="677" t="s">
        <v>26</v>
      </c>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9"/>
    </row>
    <row r="45" spans="1:51" ht="15.75" customHeight="1">
      <c r="A45" s="669" t="s">
        <v>245</v>
      </c>
      <c r="B45" s="565" t="s">
        <v>227</v>
      </c>
      <c r="C45" s="593"/>
      <c r="D45" s="593"/>
      <c r="E45" s="593"/>
      <c r="F45" s="593"/>
      <c r="G45" s="593"/>
      <c r="H45" s="593"/>
      <c r="I45" s="593"/>
      <c r="J45" s="593"/>
      <c r="K45" s="593"/>
      <c r="L45" s="593"/>
      <c r="M45" s="593"/>
      <c r="N45" s="593"/>
      <c r="O45" s="593"/>
      <c r="P45" s="593"/>
      <c r="Q45" s="593"/>
      <c r="R45" s="593"/>
      <c r="S45" s="593"/>
      <c r="T45" s="593"/>
      <c r="U45" s="593"/>
      <c r="V45" s="593"/>
      <c r="W45" s="593"/>
      <c r="X45" s="593"/>
      <c r="Y45" s="672"/>
      <c r="Z45" s="98"/>
      <c r="AA45" s="669" t="s">
        <v>245</v>
      </c>
      <c r="AB45" s="565" t="s">
        <v>227</v>
      </c>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3"/>
      <c r="AY45" s="672"/>
    </row>
    <row r="46" spans="1:51" ht="15.75" customHeight="1">
      <c r="A46" s="670"/>
      <c r="B46" s="673" t="s">
        <v>96</v>
      </c>
      <c r="C46" s="674"/>
      <c r="D46" s="675"/>
      <c r="E46" s="673" t="s">
        <v>97</v>
      </c>
      <c r="F46" s="674"/>
      <c r="G46" s="674"/>
      <c r="H46" s="673" t="s">
        <v>98</v>
      </c>
      <c r="I46" s="674"/>
      <c r="J46" s="675"/>
      <c r="K46" s="673" t="s">
        <v>99</v>
      </c>
      <c r="L46" s="674"/>
      <c r="M46" s="675"/>
      <c r="N46" s="673" t="s">
        <v>100</v>
      </c>
      <c r="O46" s="674"/>
      <c r="P46" s="675"/>
      <c r="Q46" s="673" t="s">
        <v>101</v>
      </c>
      <c r="R46" s="674"/>
      <c r="S46" s="675"/>
      <c r="T46" s="673" t="s">
        <v>102</v>
      </c>
      <c r="U46" s="674"/>
      <c r="V46" s="674"/>
      <c r="W46" s="680" t="s">
        <v>44</v>
      </c>
      <c r="X46" s="674"/>
      <c r="Y46" s="676"/>
      <c r="Z46" s="98"/>
      <c r="AA46" s="670"/>
      <c r="AB46" s="673" t="s">
        <v>96</v>
      </c>
      <c r="AC46" s="674"/>
      <c r="AD46" s="675"/>
      <c r="AE46" s="673" t="s">
        <v>97</v>
      </c>
      <c r="AF46" s="674"/>
      <c r="AG46" s="674"/>
      <c r="AH46" s="673" t="s">
        <v>98</v>
      </c>
      <c r="AI46" s="674"/>
      <c r="AJ46" s="675"/>
      <c r="AK46" s="673" t="s">
        <v>99</v>
      </c>
      <c r="AL46" s="674"/>
      <c r="AM46" s="675"/>
      <c r="AN46" s="673" t="s">
        <v>100</v>
      </c>
      <c r="AO46" s="674"/>
      <c r="AP46" s="675"/>
      <c r="AQ46" s="673" t="s">
        <v>101</v>
      </c>
      <c r="AR46" s="674"/>
      <c r="AS46" s="675"/>
      <c r="AT46" s="673" t="s">
        <v>102</v>
      </c>
      <c r="AU46" s="674"/>
      <c r="AV46" s="674"/>
      <c r="AW46" s="680" t="s">
        <v>44</v>
      </c>
      <c r="AX46" s="674"/>
      <c r="AY46" s="676"/>
    </row>
    <row r="47" spans="1:51" ht="34.5" customHeight="1">
      <c r="A47" s="671"/>
      <c r="B47" s="277" t="s">
        <v>228</v>
      </c>
      <c r="C47" s="15" t="s">
        <v>28</v>
      </c>
      <c r="D47" s="278" t="s">
        <v>244</v>
      </c>
      <c r="E47" s="277" t="s">
        <v>228</v>
      </c>
      <c r="F47" s="15" t="s">
        <v>28</v>
      </c>
      <c r="G47" s="278" t="s">
        <v>244</v>
      </c>
      <c r="H47" s="277" t="s">
        <v>228</v>
      </c>
      <c r="I47" s="15" t="s">
        <v>28</v>
      </c>
      <c r="J47" s="278" t="s">
        <v>244</v>
      </c>
      <c r="K47" s="277" t="s">
        <v>228</v>
      </c>
      <c r="L47" s="15" t="s">
        <v>28</v>
      </c>
      <c r="M47" s="278" t="s">
        <v>244</v>
      </c>
      <c r="N47" s="277" t="s">
        <v>228</v>
      </c>
      <c r="O47" s="15" t="s">
        <v>28</v>
      </c>
      <c r="P47" s="278" t="s">
        <v>244</v>
      </c>
      <c r="Q47" s="277" t="s">
        <v>228</v>
      </c>
      <c r="R47" s="15" t="s">
        <v>28</v>
      </c>
      <c r="S47" s="278" t="s">
        <v>244</v>
      </c>
      <c r="T47" s="277" t="s">
        <v>228</v>
      </c>
      <c r="U47" s="15" t="s">
        <v>28</v>
      </c>
      <c r="V47" s="278" t="s">
        <v>244</v>
      </c>
      <c r="W47" s="279" t="s">
        <v>228</v>
      </c>
      <c r="X47" s="15" t="s">
        <v>28</v>
      </c>
      <c r="Y47" s="278" t="s">
        <v>244</v>
      </c>
      <c r="Z47" s="98"/>
      <c r="AA47" s="671"/>
      <c r="AB47" s="277" t="s">
        <v>228</v>
      </c>
      <c r="AC47" s="15" t="s">
        <v>28</v>
      </c>
      <c r="AD47" s="278" t="s">
        <v>244</v>
      </c>
      <c r="AE47" s="277" t="s">
        <v>228</v>
      </c>
      <c r="AF47" s="15" t="s">
        <v>28</v>
      </c>
      <c r="AG47" s="278" t="s">
        <v>244</v>
      </c>
      <c r="AH47" s="277" t="s">
        <v>228</v>
      </c>
      <c r="AI47" s="15" t="s">
        <v>28</v>
      </c>
      <c r="AJ47" s="278" t="s">
        <v>244</v>
      </c>
      <c r="AK47" s="277" t="s">
        <v>228</v>
      </c>
      <c r="AL47" s="15" t="s">
        <v>28</v>
      </c>
      <c r="AM47" s="278" t="s">
        <v>244</v>
      </c>
      <c r="AN47" s="277" t="s">
        <v>228</v>
      </c>
      <c r="AO47" s="15" t="s">
        <v>28</v>
      </c>
      <c r="AP47" s="278" t="s">
        <v>244</v>
      </c>
      <c r="AQ47" s="277" t="s">
        <v>228</v>
      </c>
      <c r="AR47" s="15" t="s">
        <v>28</v>
      </c>
      <c r="AS47" s="278" t="s">
        <v>244</v>
      </c>
      <c r="AT47" s="277" t="s">
        <v>228</v>
      </c>
      <c r="AU47" s="15" t="s">
        <v>28</v>
      </c>
      <c r="AV47" s="278" t="s">
        <v>244</v>
      </c>
      <c r="AW47" s="279" t="s">
        <v>228</v>
      </c>
      <c r="AX47" s="15" t="s">
        <v>28</v>
      </c>
      <c r="AY47" s="278" t="s">
        <v>244</v>
      </c>
    </row>
    <row r="48" spans="1:51" ht="18" customHeight="1">
      <c r="A48" s="280" t="s">
        <v>229</v>
      </c>
      <c r="B48" s="281">
        <v>4.367</v>
      </c>
      <c r="C48" s="282">
        <f>B48/B$63*100</f>
        <v>1.7637674427997339</v>
      </c>
      <c r="D48" s="123">
        <v>35.798000000000002</v>
      </c>
      <c r="E48" s="281">
        <v>8.8109999999999999</v>
      </c>
      <c r="F48" s="282">
        <f>E48/E$63*100</f>
        <v>5.2361030224514789</v>
      </c>
      <c r="G48" s="300">
        <v>25.702000000000002</v>
      </c>
      <c r="H48" s="281">
        <v>41.454999999999998</v>
      </c>
      <c r="I48" s="282">
        <f>H48/H$63*100</f>
        <v>11.519213509060041</v>
      </c>
      <c r="J48" s="300">
        <v>11.88</v>
      </c>
      <c r="K48" s="281">
        <v>23.195</v>
      </c>
      <c r="L48" s="282">
        <f>K48/K$63*100</f>
        <v>26.477403741880995</v>
      </c>
      <c r="M48" s="300">
        <v>15.920999999999999</v>
      </c>
      <c r="N48" s="281">
        <v>9.2379999999999995</v>
      </c>
      <c r="O48" s="282">
        <f>N48/N$63*100</f>
        <v>18.787878787878785</v>
      </c>
      <c r="P48" s="300">
        <v>25.059000000000001</v>
      </c>
      <c r="Q48" s="281">
        <v>40.703000000000003</v>
      </c>
      <c r="R48" s="282">
        <f>Q48/Q$63*100</f>
        <v>24.664747765490073</v>
      </c>
      <c r="S48" s="300">
        <v>11.994999999999999</v>
      </c>
      <c r="T48" s="281">
        <v>1.752</v>
      </c>
      <c r="U48" s="282">
        <f>T48/T$63*100</f>
        <v>6.5091395452518945</v>
      </c>
      <c r="V48" s="300">
        <v>54.51</v>
      </c>
      <c r="W48" s="296">
        <v>129.52199999999999</v>
      </c>
      <c r="X48" s="282">
        <f>W48/W$63*100</f>
        <v>11.727072713609243</v>
      </c>
      <c r="Y48" s="301">
        <v>6.593</v>
      </c>
      <c r="Z48" s="98"/>
      <c r="AA48" s="280" t="s">
        <v>229</v>
      </c>
      <c r="AB48" s="281">
        <v>4.2110000000000003</v>
      </c>
      <c r="AC48" s="282">
        <f>AB48/AB$63*100</f>
        <v>1.7934717797577473</v>
      </c>
      <c r="AD48" s="123">
        <v>36.412999999999997</v>
      </c>
      <c r="AE48" s="281">
        <v>8.8109999999999999</v>
      </c>
      <c r="AF48" s="282">
        <f>AE48/AE$63*100</f>
        <v>5.4235556266850491</v>
      </c>
      <c r="AG48" s="300">
        <v>25.702000000000002</v>
      </c>
      <c r="AH48" s="281">
        <v>40.985999999999997</v>
      </c>
      <c r="AI48" s="282">
        <f>AH48/AH$63*100</f>
        <v>11.661872284487542</v>
      </c>
      <c r="AJ48" s="300">
        <v>11.948</v>
      </c>
      <c r="AK48" s="281">
        <v>22.882000000000001</v>
      </c>
      <c r="AL48" s="282">
        <f>AK48/AK$63*100</f>
        <v>27.103988249647614</v>
      </c>
      <c r="AM48" s="300">
        <v>16.03</v>
      </c>
      <c r="AN48" s="281">
        <v>9.2379999999999995</v>
      </c>
      <c r="AO48" s="282">
        <f>AN48/AN$63*100</f>
        <v>19.504264842496411</v>
      </c>
      <c r="AP48" s="300">
        <v>25.059000000000001</v>
      </c>
      <c r="AQ48" s="281">
        <v>40.546999999999997</v>
      </c>
      <c r="AR48" s="282">
        <f>AQ48/AQ$63*100</f>
        <v>24.861885228310925</v>
      </c>
      <c r="AS48" s="300">
        <v>12.018000000000001</v>
      </c>
      <c r="AT48" s="281">
        <v>1.752</v>
      </c>
      <c r="AU48" s="282">
        <f>AT48/AT$63*100</f>
        <v>7.1112554288265626</v>
      </c>
      <c r="AV48" s="300">
        <v>54.51</v>
      </c>
      <c r="AW48" s="296">
        <v>128.42599999999999</v>
      </c>
      <c r="AX48" s="282">
        <f>AW48/AW$63*100</f>
        <v>12.022452345869477</v>
      </c>
      <c r="AY48" s="301">
        <v>6.6230000000000002</v>
      </c>
    </row>
    <row r="49" spans="1:51" ht="18" customHeight="1">
      <c r="A49" s="283" t="s">
        <v>230</v>
      </c>
      <c r="B49" s="284">
        <v>8.5310000000000006</v>
      </c>
      <c r="C49" s="285">
        <f t="shared" ref="C49:C62" si="32">B49/B$63*100</f>
        <v>3.4455461540014949</v>
      </c>
      <c r="D49" s="93">
        <v>25.928000000000001</v>
      </c>
      <c r="E49" s="284">
        <v>14.952999999999999</v>
      </c>
      <c r="F49" s="285">
        <f t="shared" ref="F49:F62" si="33">E49/E$63*100</f>
        <v>8.8861024281826086</v>
      </c>
      <c r="G49" s="147">
        <v>19.738</v>
      </c>
      <c r="H49" s="284">
        <v>45.36</v>
      </c>
      <c r="I49" s="285">
        <f t="shared" ref="I49:I62" si="34">H49/H$63*100</f>
        <v>12.604306471377722</v>
      </c>
      <c r="J49" s="147">
        <v>11.349</v>
      </c>
      <c r="K49" s="284">
        <v>15.093</v>
      </c>
      <c r="L49" s="285">
        <f t="shared" ref="L49:L62" si="35">K49/K$63*100</f>
        <v>17.228862025273113</v>
      </c>
      <c r="M49" s="147">
        <v>19.738</v>
      </c>
      <c r="N49" s="284">
        <v>6.3380000000000001</v>
      </c>
      <c r="O49" s="285">
        <f t="shared" ref="O49:O62" si="36">N49/N$63*100</f>
        <v>12.889973561114502</v>
      </c>
      <c r="P49" s="147">
        <v>29.873999999999999</v>
      </c>
      <c r="Q49" s="284">
        <v>40.246000000000002</v>
      </c>
      <c r="R49" s="285">
        <f t="shared" ref="R49:R62" si="37">Q49/Q$63*100</f>
        <v>24.387820027268592</v>
      </c>
      <c r="S49" s="147">
        <v>12.066000000000001</v>
      </c>
      <c r="T49" s="284">
        <v>3.927</v>
      </c>
      <c r="U49" s="285">
        <f t="shared" ref="U49:U62" si="38">T49/T$63*100</f>
        <v>14.589835042353991</v>
      </c>
      <c r="V49" s="147">
        <v>37.744</v>
      </c>
      <c r="W49" s="297">
        <v>134.44999999999999</v>
      </c>
      <c r="X49" s="285">
        <f t="shared" ref="X49:X62" si="39">W49/W$63*100</f>
        <v>12.17325957246462</v>
      </c>
      <c r="Y49" s="302">
        <v>6.4649999999999999</v>
      </c>
      <c r="Z49" s="98"/>
      <c r="AA49" s="283" t="s">
        <v>230</v>
      </c>
      <c r="AB49" s="284">
        <v>8.5310000000000006</v>
      </c>
      <c r="AC49" s="285">
        <f t="shared" ref="AC49:AC62" si="40">AB49/AB$63*100</f>
        <v>3.6333668375951893</v>
      </c>
      <c r="AD49" s="93">
        <v>25.928000000000001</v>
      </c>
      <c r="AE49" s="284">
        <v>14.898999999999999</v>
      </c>
      <c r="AF49" s="285">
        <f t="shared" ref="AF49:AF62" si="41">AE49/AE$63*100</f>
        <v>9.1709857316968044</v>
      </c>
      <c r="AG49" s="147">
        <v>19.84</v>
      </c>
      <c r="AH49" s="284">
        <v>45.046999999999997</v>
      </c>
      <c r="AI49" s="285">
        <f t="shared" ref="AI49:AI62" si="42">AH49/AH$63*100</f>
        <v>12.817361069616705</v>
      </c>
      <c r="AJ49" s="147">
        <v>11.388999999999999</v>
      </c>
      <c r="AK49" s="284">
        <v>14.936999999999999</v>
      </c>
      <c r="AL49" s="285">
        <f t="shared" ref="AL49:AL62" si="43">AK49/AK$63*100</f>
        <v>17.693045733982448</v>
      </c>
      <c r="AM49" s="147">
        <v>19.84</v>
      </c>
      <c r="AN49" s="284">
        <v>6.2530000000000001</v>
      </c>
      <c r="AO49" s="285">
        <f t="shared" ref="AO49:AO62" si="44">AN49/AN$63*100</f>
        <v>13.202009965374547</v>
      </c>
      <c r="AP49" s="147">
        <v>30.23</v>
      </c>
      <c r="AQ49" s="284">
        <v>39.777000000000001</v>
      </c>
      <c r="AR49" s="285">
        <f t="shared" ref="AR49:AR62" si="45">AQ49/AQ$63*100</f>
        <v>24.389750381693435</v>
      </c>
      <c r="AS49" s="147">
        <v>12.137</v>
      </c>
      <c r="AT49" s="284">
        <v>3.927</v>
      </c>
      <c r="AU49" s="285">
        <f t="shared" ref="AU49:AU62" si="46">AT49/AT$63*100</f>
        <v>15.93944067865406</v>
      </c>
      <c r="AV49" s="147">
        <v>37.744</v>
      </c>
      <c r="AW49" s="297">
        <v>133.37100000000001</v>
      </c>
      <c r="AX49" s="285">
        <f t="shared" ref="AX49:AX62" si="47">AW49/AW$63*100</f>
        <v>12.485372835881817</v>
      </c>
      <c r="AY49" s="302">
        <v>6.4930000000000003</v>
      </c>
    </row>
    <row r="50" spans="1:51" ht="18" customHeight="1">
      <c r="A50" s="283" t="s">
        <v>231</v>
      </c>
      <c r="B50" s="284">
        <v>10.35</v>
      </c>
      <c r="C50" s="285">
        <f t="shared" si="32"/>
        <v>4.1802136553646081</v>
      </c>
      <c r="D50" s="93">
        <v>23.725999999999999</v>
      </c>
      <c r="E50" s="284">
        <v>14.263</v>
      </c>
      <c r="F50" s="285">
        <f t="shared" si="33"/>
        <v>8.4760569071870897</v>
      </c>
      <c r="G50" s="147">
        <v>20.265999999999998</v>
      </c>
      <c r="H50" s="284">
        <v>37.954999999999998</v>
      </c>
      <c r="I50" s="285">
        <f t="shared" si="34"/>
        <v>10.546658997379661</v>
      </c>
      <c r="J50" s="147">
        <v>12.412000000000001</v>
      </c>
      <c r="K50" s="284">
        <v>6.056</v>
      </c>
      <c r="L50" s="285">
        <f t="shared" si="35"/>
        <v>6.9130052623768607</v>
      </c>
      <c r="M50" s="147">
        <v>30.597999999999999</v>
      </c>
      <c r="N50" s="284">
        <v>3.089</v>
      </c>
      <c r="O50" s="285">
        <f t="shared" si="36"/>
        <v>6.2822859467154766</v>
      </c>
      <c r="P50" s="147">
        <v>41.835999999999999</v>
      </c>
      <c r="Q50" s="284">
        <v>27.055</v>
      </c>
      <c r="R50" s="285">
        <f t="shared" si="37"/>
        <v>16.39448568398727</v>
      </c>
      <c r="S50" s="147">
        <v>14.726000000000001</v>
      </c>
      <c r="T50" s="284">
        <v>4.4640000000000004</v>
      </c>
      <c r="U50" s="285">
        <f t="shared" si="38"/>
        <v>16.584930896121268</v>
      </c>
      <c r="V50" s="147">
        <v>35.213000000000001</v>
      </c>
      <c r="W50" s="297">
        <v>103.232</v>
      </c>
      <c r="X50" s="285">
        <f t="shared" si="39"/>
        <v>9.3467454978405939</v>
      </c>
      <c r="Y50" s="302">
        <v>7.431</v>
      </c>
      <c r="Z50" s="98"/>
      <c r="AA50" s="283" t="s">
        <v>231</v>
      </c>
      <c r="AB50" s="284">
        <v>9.9149999999999991</v>
      </c>
      <c r="AC50" s="285">
        <f t="shared" si="40"/>
        <v>4.2228146987171842</v>
      </c>
      <c r="AD50" s="93">
        <v>24.271000000000001</v>
      </c>
      <c r="AE50" s="284">
        <v>13.519</v>
      </c>
      <c r="AF50" s="285">
        <f t="shared" si="41"/>
        <v>8.3215354122296183</v>
      </c>
      <c r="AG50" s="147">
        <v>20.838000000000001</v>
      </c>
      <c r="AH50" s="284">
        <v>37.642000000000003</v>
      </c>
      <c r="AI50" s="285">
        <f t="shared" si="42"/>
        <v>10.710393708404824</v>
      </c>
      <c r="AJ50" s="147">
        <v>12.464</v>
      </c>
      <c r="AK50" s="284">
        <v>6.056</v>
      </c>
      <c r="AL50" s="285">
        <f t="shared" si="43"/>
        <v>7.1734006135768702</v>
      </c>
      <c r="AM50" s="147">
        <v>30.597999999999999</v>
      </c>
      <c r="AN50" s="284">
        <v>2.7759999999999998</v>
      </c>
      <c r="AO50" s="285">
        <f t="shared" si="44"/>
        <v>5.8609914703150068</v>
      </c>
      <c r="AP50" s="147">
        <v>43.889000000000003</v>
      </c>
      <c r="AQ50" s="284">
        <v>26.497</v>
      </c>
      <c r="AR50" s="285">
        <f t="shared" si="45"/>
        <v>16.246957182887876</v>
      </c>
      <c r="AS50" s="147">
        <v>14.898999999999999</v>
      </c>
      <c r="AT50" s="284">
        <v>4.3070000000000004</v>
      </c>
      <c r="AU50" s="285">
        <f t="shared" si="46"/>
        <v>17.481836262531971</v>
      </c>
      <c r="AV50" s="147">
        <v>35.798000000000002</v>
      </c>
      <c r="AW50" s="297">
        <v>100.712</v>
      </c>
      <c r="AX50" s="285">
        <f t="shared" si="47"/>
        <v>9.4280380970925428</v>
      </c>
      <c r="AY50" s="302">
        <v>7.5270000000000001</v>
      </c>
    </row>
    <row r="51" spans="1:51" ht="18" customHeight="1">
      <c r="A51" s="283" t="s">
        <v>232</v>
      </c>
      <c r="B51" s="284">
        <v>14.741</v>
      </c>
      <c r="C51" s="285">
        <f t="shared" si="32"/>
        <v>5.9536743472202591</v>
      </c>
      <c r="D51" s="93">
        <v>19.943999999999999</v>
      </c>
      <c r="E51" s="284">
        <v>18.399000000000001</v>
      </c>
      <c r="F51" s="285">
        <f t="shared" si="33"/>
        <v>10.933952957676173</v>
      </c>
      <c r="G51" s="147">
        <v>17.821000000000002</v>
      </c>
      <c r="H51" s="284">
        <v>34.651000000000003</v>
      </c>
      <c r="I51" s="285">
        <f t="shared" si="34"/>
        <v>9.6285675383533853</v>
      </c>
      <c r="J51" s="147">
        <v>13.021000000000001</v>
      </c>
      <c r="K51" s="284">
        <v>2.806</v>
      </c>
      <c r="L51" s="285">
        <f t="shared" si="35"/>
        <v>3.2030866522835981</v>
      </c>
      <c r="M51" s="147">
        <v>43.889000000000003</v>
      </c>
      <c r="N51" s="284">
        <v>4.45</v>
      </c>
      <c r="O51" s="285">
        <f t="shared" si="36"/>
        <v>9.0502338824486479</v>
      </c>
      <c r="P51" s="147">
        <v>35.798000000000002</v>
      </c>
      <c r="Q51" s="284">
        <v>25.925000000000001</v>
      </c>
      <c r="R51" s="285">
        <f t="shared" si="37"/>
        <v>15.709740948341159</v>
      </c>
      <c r="S51" s="147">
        <v>15.032999999999999</v>
      </c>
      <c r="T51" s="284">
        <v>2.0419999999999998</v>
      </c>
      <c r="U51" s="285">
        <f t="shared" si="38"/>
        <v>7.5865656115321745</v>
      </c>
      <c r="V51" s="147">
        <v>50.722000000000001</v>
      </c>
      <c r="W51" s="297">
        <v>103.015</v>
      </c>
      <c r="X51" s="285">
        <f t="shared" si="39"/>
        <v>9.3270980651353135</v>
      </c>
      <c r="Y51" s="302">
        <v>7.4429999999999996</v>
      </c>
      <c r="Z51" s="98"/>
      <c r="AA51" s="283" t="s">
        <v>232</v>
      </c>
      <c r="AB51" s="284">
        <v>14.026999999999999</v>
      </c>
      <c r="AC51" s="285">
        <f t="shared" si="40"/>
        <v>5.9741222167328232</v>
      </c>
      <c r="AD51" s="93">
        <v>20.376999999999999</v>
      </c>
      <c r="AE51" s="284">
        <v>18.085999999999999</v>
      </c>
      <c r="AF51" s="285">
        <f t="shared" si="41"/>
        <v>11.132723534698194</v>
      </c>
      <c r="AG51" s="147">
        <v>17.972999999999999</v>
      </c>
      <c r="AH51" s="284">
        <v>33.314</v>
      </c>
      <c r="AI51" s="285">
        <f t="shared" si="42"/>
        <v>9.4789345943838867</v>
      </c>
      <c r="AJ51" s="147">
        <v>13.265000000000001</v>
      </c>
      <c r="AK51" s="284">
        <v>2.65</v>
      </c>
      <c r="AL51" s="285">
        <f t="shared" si="43"/>
        <v>3.1389550241048059</v>
      </c>
      <c r="AM51" s="147">
        <v>45.034999999999997</v>
      </c>
      <c r="AN51" s="284">
        <v>4.45</v>
      </c>
      <c r="AO51" s="285">
        <f t="shared" si="44"/>
        <v>9.3953213411029477</v>
      </c>
      <c r="AP51" s="147">
        <v>35.798000000000002</v>
      </c>
      <c r="AQ51" s="284">
        <v>25.640999999999998</v>
      </c>
      <c r="AR51" s="285">
        <f t="shared" si="45"/>
        <v>15.722090392362453</v>
      </c>
      <c r="AS51" s="147">
        <v>15.125</v>
      </c>
      <c r="AT51" s="284">
        <v>2.0419999999999998</v>
      </c>
      <c r="AU51" s="285">
        <f t="shared" si="46"/>
        <v>8.2883467954702272</v>
      </c>
      <c r="AV51" s="147">
        <v>50.722000000000001</v>
      </c>
      <c r="AW51" s="297">
        <v>100.21</v>
      </c>
      <c r="AX51" s="285">
        <f t="shared" si="47"/>
        <v>9.3810439442136353</v>
      </c>
      <c r="AY51" s="302">
        <v>7.5519999999999996</v>
      </c>
    </row>
    <row r="52" spans="1:51" ht="18" customHeight="1">
      <c r="A52" s="283" t="s">
        <v>233</v>
      </c>
      <c r="B52" s="284">
        <v>21.498000000000001</v>
      </c>
      <c r="C52" s="285">
        <f t="shared" si="32"/>
        <v>8.6827278418384868</v>
      </c>
      <c r="D52" s="93">
        <v>16.545999999999999</v>
      </c>
      <c r="E52" s="284">
        <v>25.19</v>
      </c>
      <c r="F52" s="285">
        <f t="shared" si="33"/>
        <v>14.969632860691496</v>
      </c>
      <c r="G52" s="147">
        <v>15.265000000000001</v>
      </c>
      <c r="H52" s="284">
        <v>54.914000000000001</v>
      </c>
      <c r="I52" s="285">
        <f t="shared" si="34"/>
        <v>15.259102415547538</v>
      </c>
      <c r="J52" s="147">
        <v>10.298</v>
      </c>
      <c r="K52" s="284">
        <v>7.7350000000000003</v>
      </c>
      <c r="L52" s="285">
        <f t="shared" si="35"/>
        <v>8.829606292021964</v>
      </c>
      <c r="M52" s="147">
        <v>27.419</v>
      </c>
      <c r="N52" s="284">
        <v>7.7850000000000001</v>
      </c>
      <c r="O52" s="285">
        <f t="shared" si="36"/>
        <v>15.832824893227579</v>
      </c>
      <c r="P52" s="147">
        <v>27.152999999999999</v>
      </c>
      <c r="Q52" s="284">
        <v>15.956</v>
      </c>
      <c r="R52" s="285">
        <f t="shared" si="37"/>
        <v>9.6688380548401724</v>
      </c>
      <c r="S52" s="147">
        <v>19.155999999999999</v>
      </c>
      <c r="T52" s="284">
        <v>2.7160000000000002</v>
      </c>
      <c r="U52" s="285">
        <f t="shared" si="38"/>
        <v>10.090652400059447</v>
      </c>
      <c r="V52" s="147">
        <v>45.034999999999997</v>
      </c>
      <c r="W52" s="297">
        <v>135.79499999999999</v>
      </c>
      <c r="X52" s="285">
        <f t="shared" si="39"/>
        <v>12.295037438771535</v>
      </c>
      <c r="Y52" s="302">
        <v>6.4290000000000003</v>
      </c>
      <c r="Z52" s="98"/>
      <c r="AA52" s="283" t="s">
        <v>233</v>
      </c>
      <c r="AB52" s="284">
        <v>20.56</v>
      </c>
      <c r="AC52" s="285">
        <f t="shared" si="40"/>
        <v>8.7565375900781959</v>
      </c>
      <c r="AD52" s="93">
        <v>16.919</v>
      </c>
      <c r="AE52" s="284">
        <v>24.56</v>
      </c>
      <c r="AF52" s="285">
        <f t="shared" si="41"/>
        <v>15.117753511676856</v>
      </c>
      <c r="AG52" s="147">
        <v>15.458</v>
      </c>
      <c r="AH52" s="284">
        <v>53.478999999999999</v>
      </c>
      <c r="AI52" s="285">
        <f t="shared" si="42"/>
        <v>15.216543890648252</v>
      </c>
      <c r="AJ52" s="147">
        <v>10.435</v>
      </c>
      <c r="AK52" s="284">
        <v>7.266</v>
      </c>
      <c r="AL52" s="285">
        <f t="shared" si="43"/>
        <v>8.606659322696423</v>
      </c>
      <c r="AM52" s="147">
        <v>28.268000000000001</v>
      </c>
      <c r="AN52" s="284">
        <v>7.1589999999999998</v>
      </c>
      <c r="AO52" s="285">
        <f t="shared" si="44"/>
        <v>15.114855164259774</v>
      </c>
      <c r="AP52" s="147">
        <v>28.268000000000001</v>
      </c>
      <c r="AQ52" s="284">
        <v>15.956</v>
      </c>
      <c r="AR52" s="285">
        <f t="shared" si="45"/>
        <v>9.7836150813359577</v>
      </c>
      <c r="AS52" s="147">
        <v>19.155999999999999</v>
      </c>
      <c r="AT52" s="284">
        <v>2.403</v>
      </c>
      <c r="AU52" s="285">
        <f t="shared" si="46"/>
        <v>9.753622600154241</v>
      </c>
      <c r="AV52" s="147">
        <v>47.625999999999998</v>
      </c>
      <c r="AW52" s="297">
        <v>131.381</v>
      </c>
      <c r="AX52" s="285">
        <f t="shared" si="47"/>
        <v>12.299081273672604</v>
      </c>
      <c r="AY52" s="302">
        <v>6.5430000000000001</v>
      </c>
    </row>
    <row r="53" spans="1:51" ht="18" customHeight="1">
      <c r="A53" s="283" t="s">
        <v>234</v>
      </c>
      <c r="B53" s="284">
        <v>30.152000000000001</v>
      </c>
      <c r="C53" s="285">
        <f t="shared" si="32"/>
        <v>12.177951897251562</v>
      </c>
      <c r="D53" s="93">
        <v>13.939</v>
      </c>
      <c r="E53" s="284">
        <v>20.696000000000002</v>
      </c>
      <c r="F53" s="285">
        <f t="shared" si="33"/>
        <v>12.298988554381546</v>
      </c>
      <c r="G53" s="147">
        <v>16.855</v>
      </c>
      <c r="H53" s="284">
        <v>55.048000000000002</v>
      </c>
      <c r="I53" s="285">
        <f t="shared" si="34"/>
        <v>15.296337359709014</v>
      </c>
      <c r="J53" s="147">
        <v>10.282999999999999</v>
      </c>
      <c r="K53" s="284">
        <v>13.055</v>
      </c>
      <c r="L53" s="285">
        <f t="shared" si="35"/>
        <v>14.902457678390013</v>
      </c>
      <c r="M53" s="147">
        <v>21.204999999999998</v>
      </c>
      <c r="N53" s="284">
        <v>7.4240000000000004</v>
      </c>
      <c r="O53" s="285">
        <f t="shared" si="36"/>
        <v>15.098637380516575</v>
      </c>
      <c r="P53" s="147">
        <v>27.975999999999999</v>
      </c>
      <c r="Q53" s="284">
        <v>12.038</v>
      </c>
      <c r="R53" s="285">
        <f t="shared" si="37"/>
        <v>7.2946523254052407</v>
      </c>
      <c r="S53" s="147">
        <v>22.001999999999999</v>
      </c>
      <c r="T53" s="284">
        <v>1.6020000000000001</v>
      </c>
      <c r="U53" s="285">
        <f t="shared" si="38"/>
        <v>5.9518502006241656</v>
      </c>
      <c r="V53" s="147">
        <v>56.753</v>
      </c>
      <c r="W53" s="297">
        <v>140.017</v>
      </c>
      <c r="X53" s="285">
        <f t="shared" si="39"/>
        <v>12.677302235461351</v>
      </c>
      <c r="Y53" s="302">
        <v>6.3250000000000002</v>
      </c>
      <c r="Z53" s="98"/>
      <c r="AA53" s="283" t="s">
        <v>234</v>
      </c>
      <c r="AB53" s="284">
        <v>29.623999999999999</v>
      </c>
      <c r="AC53" s="285">
        <f t="shared" si="40"/>
        <v>12.616909998466754</v>
      </c>
      <c r="AD53" s="93">
        <v>14.087</v>
      </c>
      <c r="AE53" s="284">
        <v>19.879000000000001</v>
      </c>
      <c r="AF53" s="285">
        <f t="shared" si="41"/>
        <v>12.236393406295777</v>
      </c>
      <c r="AG53" s="147">
        <v>17.181999999999999</v>
      </c>
      <c r="AH53" s="284">
        <v>53.847999999999999</v>
      </c>
      <c r="AI53" s="285">
        <f t="shared" si="42"/>
        <v>15.321536592375084</v>
      </c>
      <c r="AJ53" s="147">
        <v>10.404</v>
      </c>
      <c r="AK53" s="284">
        <v>11.907999999999999</v>
      </c>
      <c r="AL53" s="285">
        <f t="shared" si="43"/>
        <v>14.105160915864163</v>
      </c>
      <c r="AM53" s="147">
        <v>22.143000000000001</v>
      </c>
      <c r="AN53" s="284">
        <v>7.2679999999999998</v>
      </c>
      <c r="AO53" s="285">
        <f t="shared" si="44"/>
        <v>15.344987754412633</v>
      </c>
      <c r="AP53" s="147">
        <v>28.268000000000001</v>
      </c>
      <c r="AQ53" s="284">
        <v>11.569000000000001</v>
      </c>
      <c r="AR53" s="285">
        <f t="shared" si="45"/>
        <v>7.093672779893188</v>
      </c>
      <c r="AS53" s="147">
        <v>22.434999999999999</v>
      </c>
      <c r="AT53" s="284">
        <v>1.446</v>
      </c>
      <c r="AU53" s="285">
        <f t="shared" si="46"/>
        <v>5.869221090230142</v>
      </c>
      <c r="AV53" s="147">
        <v>59.296999999999997</v>
      </c>
      <c r="AW53" s="297">
        <v>135.541</v>
      </c>
      <c r="AX53" s="285">
        <f t="shared" si="47"/>
        <v>12.688514891155178</v>
      </c>
      <c r="AY53" s="302">
        <v>6.4370000000000003</v>
      </c>
    </row>
    <row r="54" spans="1:51" ht="18" customHeight="1">
      <c r="A54" s="283" t="s">
        <v>235</v>
      </c>
      <c r="B54" s="284">
        <v>38.881</v>
      </c>
      <c r="C54" s="285">
        <f t="shared" si="32"/>
        <v>15.70346735596438</v>
      </c>
      <c r="D54" s="93">
        <v>12.285</v>
      </c>
      <c r="E54" s="284">
        <v>17.402000000000001</v>
      </c>
      <c r="F54" s="285">
        <f t="shared" si="33"/>
        <v>10.341466893281199</v>
      </c>
      <c r="G54" s="147">
        <v>18.37</v>
      </c>
      <c r="H54" s="284">
        <v>48.542999999999999</v>
      </c>
      <c r="I54" s="285">
        <f t="shared" si="34"/>
        <v>13.488775331571624</v>
      </c>
      <c r="J54" s="147">
        <v>10.971</v>
      </c>
      <c r="K54" s="284">
        <v>9.3870000000000005</v>
      </c>
      <c r="L54" s="285">
        <f t="shared" si="35"/>
        <v>10.715386459367833</v>
      </c>
      <c r="M54" s="147">
        <v>24.855</v>
      </c>
      <c r="N54" s="284">
        <v>4.45</v>
      </c>
      <c r="O54" s="285">
        <f t="shared" si="36"/>
        <v>9.0502338824486479</v>
      </c>
      <c r="P54" s="147">
        <v>35.798000000000002</v>
      </c>
      <c r="Q54" s="284">
        <v>2.7629999999999999</v>
      </c>
      <c r="R54" s="285">
        <f t="shared" si="37"/>
        <v>1.67429177397364</v>
      </c>
      <c r="S54" s="147">
        <v>43.889000000000003</v>
      </c>
      <c r="T54" s="284">
        <v>2.254</v>
      </c>
      <c r="U54" s="285">
        <f t="shared" si="38"/>
        <v>8.3742012186060357</v>
      </c>
      <c r="V54" s="147">
        <v>49.100999999999999</v>
      </c>
      <c r="W54" s="297">
        <v>123.679</v>
      </c>
      <c r="X54" s="285">
        <f t="shared" si="39"/>
        <v>11.198040689199344</v>
      </c>
      <c r="Y54" s="302">
        <v>6.7590000000000003</v>
      </c>
      <c r="Z54" s="98"/>
      <c r="AA54" s="283" t="s">
        <v>235</v>
      </c>
      <c r="AB54" s="284">
        <v>37.316000000000003</v>
      </c>
      <c r="AC54" s="285">
        <f t="shared" si="40"/>
        <v>15.892945365338424</v>
      </c>
      <c r="AD54" s="93">
        <v>12.542999999999999</v>
      </c>
      <c r="AE54" s="284">
        <v>16.776</v>
      </c>
      <c r="AF54" s="285">
        <f t="shared" si="41"/>
        <v>10.326361274914127</v>
      </c>
      <c r="AG54" s="147">
        <v>18.707000000000001</v>
      </c>
      <c r="AH54" s="284">
        <v>47.603999999999999</v>
      </c>
      <c r="AI54" s="285">
        <f t="shared" si="42"/>
        <v>13.544912121962255</v>
      </c>
      <c r="AJ54" s="147">
        <v>11.08</v>
      </c>
      <c r="AK54" s="284">
        <v>9.3870000000000005</v>
      </c>
      <c r="AL54" s="285">
        <f t="shared" si="43"/>
        <v>11.119007853310119</v>
      </c>
      <c r="AM54" s="147">
        <v>24.855</v>
      </c>
      <c r="AN54" s="284">
        <v>4.1369999999999996</v>
      </c>
      <c r="AO54" s="285">
        <f t="shared" si="44"/>
        <v>8.7344818849759314</v>
      </c>
      <c r="AP54" s="147">
        <v>37.061</v>
      </c>
      <c r="AQ54" s="284">
        <v>2.7629999999999999</v>
      </c>
      <c r="AR54" s="285">
        <f t="shared" si="45"/>
        <v>1.6941669885767896</v>
      </c>
      <c r="AS54" s="147">
        <v>43.889000000000003</v>
      </c>
      <c r="AT54" s="284">
        <v>2.097</v>
      </c>
      <c r="AU54" s="285">
        <f t="shared" si="46"/>
        <v>8.5115882615578204</v>
      </c>
      <c r="AV54" s="147">
        <v>50.722000000000001</v>
      </c>
      <c r="AW54" s="297">
        <v>120.08</v>
      </c>
      <c r="AX54" s="285">
        <f t="shared" si="47"/>
        <v>11.241151150795064</v>
      </c>
      <c r="AY54" s="302">
        <v>6.8659999999999997</v>
      </c>
    </row>
    <row r="55" spans="1:51" ht="18" customHeight="1">
      <c r="A55" s="283" t="s">
        <v>236</v>
      </c>
      <c r="B55" s="284">
        <v>39.777000000000001</v>
      </c>
      <c r="C55" s="285">
        <f t="shared" si="32"/>
        <v>16.065348654051984</v>
      </c>
      <c r="D55" s="93">
        <v>12.137</v>
      </c>
      <c r="E55" s="284">
        <v>20.225000000000001</v>
      </c>
      <c r="F55" s="285">
        <f t="shared" si="33"/>
        <v>12.01908791613678</v>
      </c>
      <c r="G55" s="147">
        <v>17.048999999999999</v>
      </c>
      <c r="H55" s="284">
        <v>24.474</v>
      </c>
      <c r="I55" s="285">
        <f t="shared" si="34"/>
        <v>6.8006568911044614</v>
      </c>
      <c r="J55" s="147">
        <v>15.507999999999999</v>
      </c>
      <c r="K55" s="284">
        <v>4.8390000000000004</v>
      </c>
      <c r="L55" s="285">
        <f t="shared" si="35"/>
        <v>5.5237834320742456</v>
      </c>
      <c r="M55" s="147">
        <v>34.124000000000002</v>
      </c>
      <c r="N55" s="284">
        <v>4.3230000000000004</v>
      </c>
      <c r="O55" s="285">
        <f t="shared" si="36"/>
        <v>8.7919463087248317</v>
      </c>
      <c r="P55" s="147">
        <v>35.798000000000002</v>
      </c>
      <c r="Q55" s="284">
        <v>0.183</v>
      </c>
      <c r="R55" s="285">
        <f t="shared" si="37"/>
        <v>0.11089228904711404</v>
      </c>
      <c r="S55" s="147"/>
      <c r="T55" s="284">
        <v>1.212</v>
      </c>
      <c r="U55" s="285">
        <f t="shared" si="38"/>
        <v>4.5028979045920643</v>
      </c>
      <c r="V55" s="147">
        <v>62.216000000000001</v>
      </c>
      <c r="W55" s="297">
        <v>95.033000000000001</v>
      </c>
      <c r="X55" s="285">
        <f t="shared" si="39"/>
        <v>8.6043984897733754</v>
      </c>
      <c r="Y55" s="302">
        <v>7.7629999999999999</v>
      </c>
      <c r="Z55" s="98"/>
      <c r="AA55" s="283" t="s">
        <v>236</v>
      </c>
      <c r="AB55" s="284">
        <v>37.673999999999999</v>
      </c>
      <c r="AC55" s="285">
        <f t="shared" si="40"/>
        <v>16.045418150224027</v>
      </c>
      <c r="AD55" s="93">
        <v>12.464</v>
      </c>
      <c r="AE55" s="284">
        <v>19.443000000000001</v>
      </c>
      <c r="AF55" s="285">
        <f t="shared" si="41"/>
        <v>11.968016348840928</v>
      </c>
      <c r="AG55" s="147">
        <v>17.388000000000002</v>
      </c>
      <c r="AH55" s="284">
        <v>23.308</v>
      </c>
      <c r="AI55" s="285">
        <f t="shared" si="42"/>
        <v>6.6318967258779988</v>
      </c>
      <c r="AJ55" s="147">
        <v>15.868</v>
      </c>
      <c r="AK55" s="284">
        <v>4.5259999999999998</v>
      </c>
      <c r="AL55" s="285">
        <f t="shared" si="43"/>
        <v>5.3610982789050379</v>
      </c>
      <c r="AM55" s="147">
        <v>35.213000000000001</v>
      </c>
      <c r="AN55" s="284">
        <v>4.01</v>
      </c>
      <c r="AO55" s="285">
        <f t="shared" si="44"/>
        <v>8.4663457478253523</v>
      </c>
      <c r="AP55" s="147">
        <v>37.061</v>
      </c>
      <c r="AQ55" s="284">
        <v>0.183</v>
      </c>
      <c r="AR55" s="285">
        <f t="shared" si="45"/>
        <v>0.11220867133896219</v>
      </c>
      <c r="AS55" s="147"/>
      <c r="AT55" s="284">
        <v>1.0549999999999999</v>
      </c>
      <c r="AU55" s="285">
        <f t="shared" si="46"/>
        <v>4.282177213134716</v>
      </c>
      <c r="AV55" s="147">
        <v>65.613</v>
      </c>
      <c r="AW55" s="297">
        <v>90.198999999999998</v>
      </c>
      <c r="AX55" s="285">
        <f t="shared" si="47"/>
        <v>8.4438756882958366</v>
      </c>
      <c r="AY55" s="302">
        <v>7.9779999999999998</v>
      </c>
    </row>
    <row r="56" spans="1:51" ht="18" customHeight="1">
      <c r="A56" s="283" t="s">
        <v>237</v>
      </c>
      <c r="B56" s="284">
        <v>27.484000000000002</v>
      </c>
      <c r="C56" s="285">
        <f t="shared" si="32"/>
        <v>11.100385710535351</v>
      </c>
      <c r="D56" s="93">
        <v>14.599</v>
      </c>
      <c r="E56" s="284">
        <v>14.32</v>
      </c>
      <c r="F56" s="285">
        <f t="shared" si="33"/>
        <v>8.5099302328345452</v>
      </c>
      <c r="G56" s="147">
        <v>20.157</v>
      </c>
      <c r="H56" s="284">
        <v>11.246</v>
      </c>
      <c r="I56" s="285">
        <f t="shared" si="34"/>
        <v>3.1249565823878718</v>
      </c>
      <c r="J56" s="147">
        <v>22.738</v>
      </c>
      <c r="K56" s="284">
        <v>3.27</v>
      </c>
      <c r="L56" s="285">
        <f t="shared" si="35"/>
        <v>3.7327488784630671</v>
      </c>
      <c r="M56" s="147">
        <v>40.911000000000001</v>
      </c>
      <c r="N56" s="284">
        <v>1.252</v>
      </c>
      <c r="O56" s="285">
        <f t="shared" si="36"/>
        <v>2.5462680496237544</v>
      </c>
      <c r="P56" s="147">
        <v>62.216000000000001</v>
      </c>
      <c r="Q56" s="284"/>
      <c r="R56" s="285">
        <f t="shared" si="37"/>
        <v>0</v>
      </c>
      <c r="S56" s="147"/>
      <c r="T56" s="284">
        <v>1.5649999999999999</v>
      </c>
      <c r="U56" s="285">
        <f t="shared" si="38"/>
        <v>5.8143854956159906</v>
      </c>
      <c r="V56" s="147">
        <v>56.753</v>
      </c>
      <c r="W56" s="297">
        <v>59.137</v>
      </c>
      <c r="X56" s="285">
        <f t="shared" si="39"/>
        <v>5.3543328474290837</v>
      </c>
      <c r="Y56" s="302">
        <v>9.9149999999999991</v>
      </c>
      <c r="Z56" s="98"/>
      <c r="AA56" s="283" t="s">
        <v>237</v>
      </c>
      <c r="AB56" s="284">
        <v>26.076000000000001</v>
      </c>
      <c r="AC56" s="285">
        <f t="shared" si="40"/>
        <v>11.105811001891004</v>
      </c>
      <c r="AD56" s="93">
        <v>14.988</v>
      </c>
      <c r="AE56" s="284">
        <v>13.538</v>
      </c>
      <c r="AF56" s="285">
        <f t="shared" si="41"/>
        <v>8.3332307427150383</v>
      </c>
      <c r="AG56" s="147">
        <v>20.72</v>
      </c>
      <c r="AH56" s="284">
        <v>10.62</v>
      </c>
      <c r="AI56" s="285">
        <f t="shared" si="42"/>
        <v>3.0217411716502633</v>
      </c>
      <c r="AJ56" s="147">
        <v>23.382999999999999</v>
      </c>
      <c r="AK56" s="284">
        <v>2.8010000000000002</v>
      </c>
      <c r="AL56" s="285">
        <f t="shared" si="43"/>
        <v>3.3178162349122875</v>
      </c>
      <c r="AM56" s="147">
        <v>43.889000000000003</v>
      </c>
      <c r="AN56" s="284">
        <v>1.252</v>
      </c>
      <c r="AO56" s="285">
        <f t="shared" si="44"/>
        <v>2.6433578245080653</v>
      </c>
      <c r="AP56" s="147">
        <v>62.216000000000001</v>
      </c>
      <c r="AQ56" s="284"/>
      <c r="AR56" s="285">
        <f t="shared" si="45"/>
        <v>0</v>
      </c>
      <c r="AS56" s="147"/>
      <c r="AT56" s="284">
        <v>1.095</v>
      </c>
      <c r="AU56" s="285">
        <f t="shared" si="46"/>
        <v>4.4445346430166017</v>
      </c>
      <c r="AV56" s="147">
        <v>65.613</v>
      </c>
      <c r="AW56" s="297">
        <v>55.381</v>
      </c>
      <c r="AX56" s="285">
        <f t="shared" si="47"/>
        <v>5.1844286465871203</v>
      </c>
      <c r="AY56" s="302">
        <v>10.253</v>
      </c>
    </row>
    <row r="57" spans="1:51" ht="18" customHeight="1">
      <c r="A57" s="283" t="s">
        <v>238</v>
      </c>
      <c r="B57" s="284">
        <v>21.154</v>
      </c>
      <c r="C57" s="285">
        <f t="shared" si="32"/>
        <v>8.5437912720369962</v>
      </c>
      <c r="D57" s="93">
        <v>16.667999999999999</v>
      </c>
      <c r="E57" s="284">
        <v>6.4820000000000002</v>
      </c>
      <c r="F57" s="285">
        <f t="shared" si="33"/>
        <v>3.8520508218738496</v>
      </c>
      <c r="G57" s="147">
        <v>29.873999999999999</v>
      </c>
      <c r="H57" s="284">
        <v>3.8889999999999998</v>
      </c>
      <c r="I57" s="285">
        <f t="shared" si="34"/>
        <v>1.0806469988357135</v>
      </c>
      <c r="J57" s="147">
        <v>37.744</v>
      </c>
      <c r="K57" s="284">
        <v>1.2909999999999999</v>
      </c>
      <c r="L57" s="285">
        <f t="shared" si="35"/>
        <v>1.4736938232708929</v>
      </c>
      <c r="M57" s="147">
        <v>62.216000000000001</v>
      </c>
      <c r="N57" s="284">
        <v>0.626</v>
      </c>
      <c r="O57" s="285">
        <f t="shared" si="36"/>
        <v>1.2731340248118772</v>
      </c>
      <c r="P57" s="147">
        <v>80.549000000000007</v>
      </c>
      <c r="Q57" s="284">
        <v>0.156</v>
      </c>
      <c r="R57" s="285">
        <f t="shared" si="37"/>
        <v>9.4531131646720168E-2</v>
      </c>
      <c r="S57" s="147"/>
      <c r="T57" s="284">
        <v>2.1800000000000002</v>
      </c>
      <c r="U57" s="285">
        <f t="shared" si="38"/>
        <v>8.0992718085896875</v>
      </c>
      <c r="V57" s="147">
        <v>49.100999999999999</v>
      </c>
      <c r="W57" s="297">
        <v>35.779000000000003</v>
      </c>
      <c r="X57" s="285">
        <f t="shared" si="39"/>
        <v>3.2394723260930585</v>
      </c>
      <c r="Y57" s="302">
        <v>12.79</v>
      </c>
      <c r="Z57" s="98"/>
      <c r="AA57" s="283" t="s">
        <v>238</v>
      </c>
      <c r="AB57" s="284">
        <v>19.173999999999999</v>
      </c>
      <c r="AC57" s="285">
        <f t="shared" si="40"/>
        <v>8.1662379256886819</v>
      </c>
      <c r="AD57" s="93">
        <v>17.457999999999998</v>
      </c>
      <c r="AE57" s="284">
        <v>6.3250000000000002</v>
      </c>
      <c r="AF57" s="285">
        <f t="shared" si="41"/>
        <v>3.8933139642245984</v>
      </c>
      <c r="AG57" s="147">
        <v>30.23</v>
      </c>
      <c r="AH57" s="284">
        <v>3.5760000000000001</v>
      </c>
      <c r="AI57" s="285">
        <f t="shared" si="42"/>
        <v>1.0174902476291283</v>
      </c>
      <c r="AJ57" s="147">
        <v>39.231999999999999</v>
      </c>
      <c r="AK57" s="284">
        <v>1.1339999999999999</v>
      </c>
      <c r="AL57" s="285">
        <f t="shared" si="43"/>
        <v>1.3432358480508868</v>
      </c>
      <c r="AM57" s="147">
        <v>65.613</v>
      </c>
      <c r="AN57" s="284">
        <v>0.626</v>
      </c>
      <c r="AO57" s="285">
        <f t="shared" si="44"/>
        <v>1.3216789122540327</v>
      </c>
      <c r="AP57" s="147">
        <v>80.549000000000007</v>
      </c>
      <c r="AQ57" s="284">
        <v>0.156</v>
      </c>
      <c r="AR57" s="285">
        <f t="shared" si="45"/>
        <v>9.5653293600426778E-2</v>
      </c>
      <c r="AS57" s="147"/>
      <c r="AT57" s="284">
        <v>1.867</v>
      </c>
      <c r="AU57" s="285">
        <f t="shared" si="46"/>
        <v>7.5780330397369822</v>
      </c>
      <c r="AV57" s="147">
        <v>52.514000000000003</v>
      </c>
      <c r="AW57" s="297">
        <v>32.86</v>
      </c>
      <c r="AX57" s="285">
        <f t="shared" si="47"/>
        <v>3.0761511227109075</v>
      </c>
      <c r="AY57" s="302">
        <v>13.36</v>
      </c>
    </row>
    <row r="58" spans="1:51" ht="18" customHeight="1">
      <c r="A58" s="283" t="s">
        <v>239</v>
      </c>
      <c r="B58" s="284">
        <v>11.295999999999999</v>
      </c>
      <c r="C58" s="285">
        <f t="shared" si="32"/>
        <v>4.5622892223187064</v>
      </c>
      <c r="D58" s="93">
        <v>22.738</v>
      </c>
      <c r="E58" s="284">
        <v>3.0209999999999999</v>
      </c>
      <c r="F58" s="285">
        <f t="shared" si="33"/>
        <v>1.7952862593151648</v>
      </c>
      <c r="G58" s="147">
        <v>42.825000000000003</v>
      </c>
      <c r="H58" s="284">
        <v>1.8480000000000001</v>
      </c>
      <c r="I58" s="285">
        <f t="shared" si="34"/>
        <v>0.5135087821672405</v>
      </c>
      <c r="J58" s="147">
        <v>52.514000000000003</v>
      </c>
      <c r="K58" s="284">
        <v>0.40699999999999997</v>
      </c>
      <c r="L58" s="285">
        <f t="shared" si="35"/>
        <v>0.46459596132552544</v>
      </c>
      <c r="M58" s="147">
        <v>88.36</v>
      </c>
      <c r="N58" s="284"/>
      <c r="O58" s="285">
        <f t="shared" si="36"/>
        <v>0</v>
      </c>
      <c r="P58" s="147"/>
      <c r="Q58" s="284"/>
      <c r="R58" s="285">
        <f t="shared" si="37"/>
        <v>0</v>
      </c>
      <c r="S58" s="147"/>
      <c r="T58" s="284">
        <v>1.708</v>
      </c>
      <c r="U58" s="285">
        <f t="shared" si="38"/>
        <v>6.3456680041610936</v>
      </c>
      <c r="V58" s="147">
        <v>54.51</v>
      </c>
      <c r="W58" s="297">
        <v>18.279</v>
      </c>
      <c r="X58" s="285">
        <f t="shared" si="39"/>
        <v>1.6550019466350374</v>
      </c>
      <c r="Y58" s="302">
        <v>17.896999999999998</v>
      </c>
      <c r="Z58" s="98"/>
      <c r="AA58" s="283" t="s">
        <v>239</v>
      </c>
      <c r="AB58" s="284">
        <v>10.67</v>
      </c>
      <c r="AC58" s="285">
        <f t="shared" si="40"/>
        <v>4.5443704322049774</v>
      </c>
      <c r="AD58" s="93">
        <v>23.382999999999999</v>
      </c>
      <c r="AE58" s="284">
        <v>2.8650000000000002</v>
      </c>
      <c r="AF58" s="285">
        <f t="shared" si="41"/>
        <v>1.7635327284590476</v>
      </c>
      <c r="AG58" s="147">
        <v>43.889000000000003</v>
      </c>
      <c r="AH58" s="284">
        <v>1.5349999999999999</v>
      </c>
      <c r="AI58" s="285">
        <f t="shared" si="42"/>
        <v>0.4367582578609373</v>
      </c>
      <c r="AJ58" s="147">
        <v>56.753</v>
      </c>
      <c r="AK58" s="284">
        <v>0.40699999999999997</v>
      </c>
      <c r="AL58" s="285">
        <f t="shared" si="43"/>
        <v>0.48209611124930413</v>
      </c>
      <c r="AM58" s="147">
        <v>88.36</v>
      </c>
      <c r="AN58" s="284"/>
      <c r="AO58" s="285">
        <f t="shared" si="44"/>
        <v>0</v>
      </c>
      <c r="AP58" s="147"/>
      <c r="AQ58" s="284"/>
      <c r="AR58" s="285">
        <f t="shared" si="45"/>
        <v>0</v>
      </c>
      <c r="AS58" s="147"/>
      <c r="AT58" s="284">
        <v>1.238</v>
      </c>
      <c r="AU58" s="285">
        <f t="shared" si="46"/>
        <v>5.0249624548443403</v>
      </c>
      <c r="AV58" s="147">
        <v>62.216000000000001</v>
      </c>
      <c r="AW58" s="297">
        <v>16.713999999999999</v>
      </c>
      <c r="AX58" s="285">
        <f t="shared" si="47"/>
        <v>1.5646618948566677</v>
      </c>
      <c r="AY58" s="302">
        <v>18.707000000000001</v>
      </c>
    </row>
    <row r="59" spans="1:51" ht="18" customHeight="1">
      <c r="A59" s="283" t="s">
        <v>240</v>
      </c>
      <c r="B59" s="284">
        <v>6.5579999999999998</v>
      </c>
      <c r="C59" s="285">
        <f t="shared" si="32"/>
        <v>2.6486803045295746</v>
      </c>
      <c r="D59" s="93">
        <v>29.530999999999999</v>
      </c>
      <c r="E59" s="284">
        <v>2.177</v>
      </c>
      <c r="F59" s="285">
        <f t="shared" si="33"/>
        <v>1.2937233321844137</v>
      </c>
      <c r="G59" s="147">
        <v>49.100999999999999</v>
      </c>
      <c r="H59" s="284">
        <v>0.46899999999999997</v>
      </c>
      <c r="I59" s="285">
        <f t="shared" si="34"/>
        <v>0.13032230456517088</v>
      </c>
      <c r="J59" s="147">
        <v>88.36</v>
      </c>
      <c r="K59" s="284">
        <v>0.46899999999999997</v>
      </c>
      <c r="L59" s="285">
        <f t="shared" si="35"/>
        <v>0.53536979327192002</v>
      </c>
      <c r="M59" s="147">
        <v>88.36</v>
      </c>
      <c r="N59" s="284">
        <v>3.9E-2</v>
      </c>
      <c r="O59" s="285">
        <f t="shared" si="36"/>
        <v>7.9316656497864541E-2</v>
      </c>
      <c r="P59" s="147"/>
      <c r="Q59" s="284"/>
      <c r="R59" s="285">
        <f t="shared" si="37"/>
        <v>0</v>
      </c>
      <c r="S59" s="147"/>
      <c r="T59" s="284">
        <v>1.0249999999999999</v>
      </c>
      <c r="U59" s="285">
        <f t="shared" si="38"/>
        <v>3.8081438549561599</v>
      </c>
      <c r="V59" s="147">
        <v>65.613</v>
      </c>
      <c r="W59" s="297">
        <v>10.738</v>
      </c>
      <c r="X59" s="285">
        <f t="shared" si="39"/>
        <v>0.97223102483544133</v>
      </c>
      <c r="Y59" s="302">
        <v>23.216000000000001</v>
      </c>
      <c r="Z59" s="98"/>
      <c r="AA59" s="283" t="s">
        <v>240</v>
      </c>
      <c r="AB59" s="284">
        <v>5.9320000000000004</v>
      </c>
      <c r="AC59" s="285">
        <f t="shared" si="40"/>
        <v>2.5264484914564131</v>
      </c>
      <c r="AD59" s="93">
        <v>30.98</v>
      </c>
      <c r="AE59" s="284">
        <v>1.734</v>
      </c>
      <c r="AF59" s="285">
        <f t="shared" si="41"/>
        <v>1.0673527927218107</v>
      </c>
      <c r="AG59" s="147">
        <v>54.51</v>
      </c>
      <c r="AH59" s="284">
        <v>0.46899999999999997</v>
      </c>
      <c r="AI59" s="285">
        <f t="shared" si="42"/>
        <v>0.13344600842786944</v>
      </c>
      <c r="AJ59" s="147">
        <v>88.36</v>
      </c>
      <c r="AK59" s="284">
        <v>0.46899999999999997</v>
      </c>
      <c r="AL59" s="285">
        <f t="shared" si="43"/>
        <v>0.55553581370005811</v>
      </c>
      <c r="AM59" s="147">
        <v>88.36</v>
      </c>
      <c r="AN59" s="284">
        <v>3.9E-2</v>
      </c>
      <c r="AO59" s="285">
        <f t="shared" si="44"/>
        <v>8.2341018495059537E-2</v>
      </c>
      <c r="AP59" s="147"/>
      <c r="AQ59" s="284"/>
      <c r="AR59" s="285">
        <f t="shared" si="45"/>
        <v>0</v>
      </c>
      <c r="AS59" s="147"/>
      <c r="AT59" s="284">
        <v>0.93899999999999995</v>
      </c>
      <c r="AU59" s="285">
        <f t="shared" si="46"/>
        <v>3.8113406664772498</v>
      </c>
      <c r="AV59" s="147">
        <v>69.635000000000005</v>
      </c>
      <c r="AW59" s="297">
        <v>9.5830000000000002</v>
      </c>
      <c r="AX59" s="285">
        <f t="shared" si="47"/>
        <v>0.89710152796526554</v>
      </c>
      <c r="AY59" s="302">
        <v>24.655000000000001</v>
      </c>
    </row>
    <row r="60" spans="1:51" ht="18" customHeight="1">
      <c r="A60" s="283" t="s">
        <v>241</v>
      </c>
      <c r="B60" s="284">
        <v>4.0439999999999996</v>
      </c>
      <c r="C60" s="285">
        <f t="shared" si="32"/>
        <v>1.6333124659221714</v>
      </c>
      <c r="D60" s="93">
        <v>37.061</v>
      </c>
      <c r="E60" s="284">
        <v>0.53900000000000003</v>
      </c>
      <c r="F60" s="285">
        <f t="shared" si="33"/>
        <v>0.32031092147331147</v>
      </c>
      <c r="G60" s="147">
        <v>88.36</v>
      </c>
      <c r="H60" s="284">
        <v>2.5000000000000001E-2</v>
      </c>
      <c r="I60" s="285">
        <f t="shared" si="34"/>
        <v>6.9468179405741421E-3</v>
      </c>
      <c r="J60" s="147"/>
      <c r="K60" s="284"/>
      <c r="L60" s="285">
        <f t="shared" si="35"/>
        <v>0</v>
      </c>
      <c r="M60" s="147"/>
      <c r="N60" s="284"/>
      <c r="O60" s="285">
        <f t="shared" si="36"/>
        <v>0</v>
      </c>
      <c r="P60" s="147"/>
      <c r="Q60" s="284"/>
      <c r="R60" s="285">
        <f t="shared" si="37"/>
        <v>0</v>
      </c>
      <c r="S60" s="147"/>
      <c r="T60" s="284">
        <v>0.156</v>
      </c>
      <c r="U60" s="285">
        <f t="shared" si="38"/>
        <v>0.57958091841283998</v>
      </c>
      <c r="V60" s="147"/>
      <c r="W60" s="297">
        <v>4.7649999999999997</v>
      </c>
      <c r="X60" s="285">
        <f t="shared" si="39"/>
        <v>0.43142864903528388</v>
      </c>
      <c r="Y60" s="302">
        <v>34.655999999999999</v>
      </c>
      <c r="Z60" s="98"/>
      <c r="AA60" s="283" t="s">
        <v>241</v>
      </c>
      <c r="AB60" s="284">
        <v>3.419</v>
      </c>
      <c r="AC60" s="285">
        <f t="shared" si="40"/>
        <v>1.4561576858208829</v>
      </c>
      <c r="AD60" s="93">
        <v>40.045000000000002</v>
      </c>
      <c r="AE60" s="284">
        <v>0.38300000000000001</v>
      </c>
      <c r="AF60" s="285">
        <f t="shared" si="41"/>
        <v>0.23575324083763177</v>
      </c>
      <c r="AG60" s="147">
        <v>98.995000000000005</v>
      </c>
      <c r="AH60" s="284">
        <v>2.5000000000000001E-2</v>
      </c>
      <c r="AI60" s="285">
        <f t="shared" si="42"/>
        <v>7.1133266752595667E-3</v>
      </c>
      <c r="AJ60" s="147"/>
      <c r="AK60" s="284"/>
      <c r="AL60" s="285">
        <f t="shared" si="43"/>
        <v>0</v>
      </c>
      <c r="AM60" s="147"/>
      <c r="AN60" s="284"/>
      <c r="AO60" s="285">
        <f t="shared" si="44"/>
        <v>0</v>
      </c>
      <c r="AP60" s="147"/>
      <c r="AQ60" s="284"/>
      <c r="AR60" s="285">
        <f t="shared" si="45"/>
        <v>0</v>
      </c>
      <c r="AS60" s="147"/>
      <c r="AT60" s="284">
        <v>0.156</v>
      </c>
      <c r="AU60" s="285">
        <f t="shared" si="46"/>
        <v>0.6331939765393515</v>
      </c>
      <c r="AV60" s="147"/>
      <c r="AW60" s="297">
        <v>3.9830000000000001</v>
      </c>
      <c r="AX60" s="285">
        <f t="shared" si="47"/>
        <v>0.37286396596949317</v>
      </c>
      <c r="AY60" s="302">
        <v>37.744</v>
      </c>
    </row>
    <row r="61" spans="1:51" ht="18" customHeight="1">
      <c r="A61" s="283" t="s">
        <v>242</v>
      </c>
      <c r="B61" s="286">
        <v>4.4560000000000004</v>
      </c>
      <c r="C61" s="287">
        <f t="shared" si="32"/>
        <v>1.7997132413820962</v>
      </c>
      <c r="D61" s="95">
        <v>35.798000000000002</v>
      </c>
      <c r="E61" s="284">
        <v>1.014</v>
      </c>
      <c r="F61" s="285">
        <f t="shared" si="33"/>
        <v>0.60258863520211092</v>
      </c>
      <c r="G61" s="147">
        <v>69.635000000000005</v>
      </c>
      <c r="H61" s="284"/>
      <c r="I61" s="285">
        <f t="shared" si="34"/>
        <v>0</v>
      </c>
      <c r="J61" s="147"/>
      <c r="K61" s="284"/>
      <c r="L61" s="285">
        <f t="shared" si="35"/>
        <v>0</v>
      </c>
      <c r="M61" s="147"/>
      <c r="N61" s="284">
        <v>0.156</v>
      </c>
      <c r="O61" s="285">
        <f t="shared" si="36"/>
        <v>0.31726662599145816</v>
      </c>
      <c r="P61" s="147"/>
      <c r="Q61" s="284"/>
      <c r="R61" s="285">
        <f t="shared" si="37"/>
        <v>0</v>
      </c>
      <c r="S61" s="147"/>
      <c r="T61" s="284"/>
      <c r="U61" s="285">
        <f t="shared" si="38"/>
        <v>0</v>
      </c>
      <c r="V61" s="147"/>
      <c r="W61" s="298">
        <v>5.6269999999999998</v>
      </c>
      <c r="X61" s="287">
        <f t="shared" si="39"/>
        <v>0.50947513286915891</v>
      </c>
      <c r="Y61" s="303">
        <v>31.789000000000001</v>
      </c>
      <c r="Z61" s="98"/>
      <c r="AA61" s="283" t="s">
        <v>242</v>
      </c>
      <c r="AB61" s="286">
        <v>3.9870000000000001</v>
      </c>
      <c r="AC61" s="287">
        <f t="shared" si="40"/>
        <v>1.6980698137958057</v>
      </c>
      <c r="AD61" s="95">
        <v>37.744</v>
      </c>
      <c r="AE61" s="284">
        <v>1.014</v>
      </c>
      <c r="AF61" s="285">
        <f t="shared" si="41"/>
        <v>0.62416132169545346</v>
      </c>
      <c r="AG61" s="147">
        <v>69.635000000000005</v>
      </c>
      <c r="AH61" s="284"/>
      <c r="AI61" s="285">
        <f t="shared" si="42"/>
        <v>0</v>
      </c>
      <c r="AJ61" s="147"/>
      <c r="AK61" s="284"/>
      <c r="AL61" s="285">
        <f t="shared" si="43"/>
        <v>0</v>
      </c>
      <c r="AM61" s="147"/>
      <c r="AN61" s="284">
        <v>0.156</v>
      </c>
      <c r="AO61" s="285">
        <f t="shared" si="44"/>
        <v>0.32936407398023815</v>
      </c>
      <c r="AP61" s="147"/>
      <c r="AQ61" s="284"/>
      <c r="AR61" s="285">
        <f t="shared" si="45"/>
        <v>0</v>
      </c>
      <c r="AS61" s="147"/>
      <c r="AT61" s="284"/>
      <c r="AU61" s="285">
        <f t="shared" si="46"/>
        <v>0</v>
      </c>
      <c r="AV61" s="147"/>
      <c r="AW61" s="298">
        <v>5.1580000000000004</v>
      </c>
      <c r="AX61" s="287">
        <f t="shared" si="47"/>
        <v>0.48286024013824902</v>
      </c>
      <c r="AY61" s="303">
        <v>33.130000000000003</v>
      </c>
    </row>
    <row r="62" spans="1:51" ht="18" customHeight="1">
      <c r="A62" s="288" t="s">
        <v>243</v>
      </c>
      <c r="B62" s="289">
        <v>4.306</v>
      </c>
      <c r="C62" s="290">
        <f t="shared" si="32"/>
        <v>1.7391304347826091</v>
      </c>
      <c r="D62" s="96">
        <v>35.798000000000002</v>
      </c>
      <c r="E62" s="289">
        <v>0.78200000000000003</v>
      </c>
      <c r="F62" s="290">
        <f t="shared" si="33"/>
        <v>0.46471825712825521</v>
      </c>
      <c r="G62" s="304">
        <v>74.5</v>
      </c>
      <c r="H62" s="289"/>
      <c r="I62" s="290">
        <f t="shared" si="34"/>
        <v>0</v>
      </c>
      <c r="J62" s="304"/>
      <c r="K62" s="289"/>
      <c r="L62" s="290">
        <f t="shared" si="35"/>
        <v>0</v>
      </c>
      <c r="M62" s="304"/>
      <c r="N62" s="289"/>
      <c r="O62" s="290">
        <f t="shared" si="36"/>
        <v>0</v>
      </c>
      <c r="P62" s="304"/>
      <c r="Q62" s="289"/>
      <c r="R62" s="290">
        <f t="shared" si="37"/>
        <v>0</v>
      </c>
      <c r="S62" s="304"/>
      <c r="T62" s="289">
        <v>0.313</v>
      </c>
      <c r="U62" s="290">
        <f t="shared" si="38"/>
        <v>1.1628770991231983</v>
      </c>
      <c r="V62" s="304"/>
      <c r="W62" s="299">
        <v>5.4020000000000001</v>
      </c>
      <c r="X62" s="290">
        <f t="shared" si="39"/>
        <v>0.48910337084755579</v>
      </c>
      <c r="Y62" s="305">
        <v>32.218000000000004</v>
      </c>
      <c r="Z62" s="98"/>
      <c r="AA62" s="288" t="s">
        <v>243</v>
      </c>
      <c r="AB62" s="289">
        <v>3.68</v>
      </c>
      <c r="AC62" s="290">
        <f t="shared" si="40"/>
        <v>1.5673180122318953</v>
      </c>
      <c r="AD62" s="96">
        <v>38.466999999999999</v>
      </c>
      <c r="AE62" s="289">
        <v>0.626</v>
      </c>
      <c r="AF62" s="290">
        <f t="shared" si="41"/>
        <v>0.38533036230902745</v>
      </c>
      <c r="AG62" s="304">
        <v>80.549000000000007</v>
      </c>
      <c r="AH62" s="289"/>
      <c r="AI62" s="290">
        <f t="shared" si="42"/>
        <v>0</v>
      </c>
      <c r="AJ62" s="304"/>
      <c r="AK62" s="289"/>
      <c r="AL62" s="290">
        <f t="shared" si="43"/>
        <v>0</v>
      </c>
      <c r="AM62" s="304"/>
      <c r="AN62" s="289"/>
      <c r="AO62" s="290">
        <f t="shared" si="44"/>
        <v>0</v>
      </c>
      <c r="AP62" s="304"/>
      <c r="AQ62" s="289"/>
      <c r="AR62" s="290">
        <f t="shared" si="45"/>
        <v>0</v>
      </c>
      <c r="AS62" s="304"/>
      <c r="AT62" s="289">
        <v>0.313</v>
      </c>
      <c r="AU62" s="290">
        <f t="shared" si="46"/>
        <v>1.2704468888257501</v>
      </c>
      <c r="AV62" s="304"/>
      <c r="AW62" s="299">
        <v>4.6189999999999998</v>
      </c>
      <c r="AX62" s="290">
        <f t="shared" si="47"/>
        <v>0.4324023747961559</v>
      </c>
      <c r="AY62" s="305">
        <v>34.655999999999999</v>
      </c>
    </row>
    <row r="63" spans="1:51" s="525" customFormat="1" ht="24.75" customHeight="1">
      <c r="A63" s="318" t="s">
        <v>191</v>
      </c>
      <c r="B63" s="292">
        <f>SUM(B48:B62)</f>
        <v>247.59499999999997</v>
      </c>
      <c r="C63" s="293">
        <f>SUM(C48:C62)</f>
        <v>100.00000000000001</v>
      </c>
      <c r="D63" s="354">
        <v>4.6289999999999996</v>
      </c>
      <c r="E63" s="292">
        <f>SUM(E48:E62)</f>
        <v>168.27399999999997</v>
      </c>
      <c r="F63" s="295">
        <f>SUM(F48:F62)</f>
        <v>100.00000000000001</v>
      </c>
      <c r="G63" s="355">
        <v>5.7309999999999999</v>
      </c>
      <c r="H63" s="292">
        <f>SUM(H48:H62)</f>
        <v>359.87699999999995</v>
      </c>
      <c r="I63" s="295">
        <f>SUM(I48:I62)</f>
        <v>100.00000000000001</v>
      </c>
      <c r="J63" s="354">
        <v>3.7229999999999999</v>
      </c>
      <c r="K63" s="292">
        <f>SUM(K48:K62)</f>
        <v>87.60299999999998</v>
      </c>
      <c r="L63" s="293">
        <f>SUM(L48:L62)</f>
        <v>100.00000000000003</v>
      </c>
      <c r="M63" s="354">
        <v>8.0960000000000001</v>
      </c>
      <c r="N63" s="292">
        <f>SUM(N48:N62)</f>
        <v>49.17</v>
      </c>
      <c r="O63" s="293">
        <f>SUM(O48:O62)</f>
        <v>100.00000000000001</v>
      </c>
      <c r="P63" s="354">
        <v>10.9</v>
      </c>
      <c r="Q63" s="292">
        <f>SUM(Q48:Q62)</f>
        <v>165.02500000000003</v>
      </c>
      <c r="R63" s="293">
        <f>SUM(R48:R62)</f>
        <v>99.999999999999972</v>
      </c>
      <c r="S63" s="354">
        <v>5.79</v>
      </c>
      <c r="T63" s="292">
        <f>SUM(T48:T62)</f>
        <v>26.915999999999997</v>
      </c>
      <c r="U63" s="293">
        <f>SUM(U48:U62)</f>
        <v>100.00000000000001</v>
      </c>
      <c r="V63" s="355">
        <v>14.769</v>
      </c>
      <c r="W63" s="292">
        <f>SUM(W48:W62)</f>
        <v>1104.47</v>
      </c>
      <c r="X63" s="295">
        <f>SUM(X48:X62)</f>
        <v>99.999999999999986</v>
      </c>
      <c r="Y63" s="356">
        <v>2.0150000000000001</v>
      </c>
      <c r="Z63" s="524"/>
      <c r="AA63" s="318" t="s">
        <v>191</v>
      </c>
      <c r="AB63" s="292">
        <f>SUM(AB48:AB62)</f>
        <v>234.79599999999999</v>
      </c>
      <c r="AC63" s="293">
        <f>SUM(AC48:AC62)</f>
        <v>99.999999999999986</v>
      </c>
      <c r="AD63" s="354">
        <v>4.7699999999999996</v>
      </c>
      <c r="AE63" s="292">
        <f>SUM(AE48:AE62)</f>
        <v>162.45800000000006</v>
      </c>
      <c r="AF63" s="295">
        <f>SUM(AF48:AF62)</f>
        <v>99.999999999999986</v>
      </c>
      <c r="AG63" s="355">
        <v>5.8410000000000002</v>
      </c>
      <c r="AH63" s="292">
        <f>SUM(AH48:AH62)</f>
        <v>351.45299999999997</v>
      </c>
      <c r="AI63" s="295">
        <f>SUM(AI48:AI62)</f>
        <v>100</v>
      </c>
      <c r="AJ63" s="354">
        <v>3.7759999999999998</v>
      </c>
      <c r="AK63" s="292">
        <f>SUM(AK48:AK62)</f>
        <v>84.422999999999988</v>
      </c>
      <c r="AL63" s="293">
        <f>SUM(AL48:AL62)</f>
        <v>100.00000000000001</v>
      </c>
      <c r="AM63" s="354">
        <v>8.2590000000000003</v>
      </c>
      <c r="AN63" s="292">
        <f>SUM(AN48:AN62)</f>
        <v>47.363999999999997</v>
      </c>
      <c r="AO63" s="293">
        <f>SUM(AO48:AO62)</f>
        <v>100.00000000000001</v>
      </c>
      <c r="AP63" s="354">
        <v>11.099</v>
      </c>
      <c r="AQ63" s="292">
        <f>SUM(AQ48:AQ62)</f>
        <v>163.08899999999997</v>
      </c>
      <c r="AR63" s="293">
        <f>SUM(AR48:AR62)</f>
        <v>99.999999999999986</v>
      </c>
      <c r="AS63" s="354">
        <v>5.8289999999999997</v>
      </c>
      <c r="AT63" s="292">
        <f>SUM(AT48:AT62)</f>
        <v>24.636999999999997</v>
      </c>
      <c r="AU63" s="293">
        <f>SUM(AU48:AU62)</f>
        <v>99.999999999999986</v>
      </c>
      <c r="AV63" s="355">
        <v>15.458</v>
      </c>
      <c r="AW63" s="292">
        <f>SUM(AW48:AW62)</f>
        <v>1068.2179999999998</v>
      </c>
      <c r="AX63" s="295">
        <f>SUM(AX48:AX62)</f>
        <v>100.00000000000001</v>
      </c>
      <c r="AY63" s="356">
        <v>2.06</v>
      </c>
    </row>
    <row r="64" spans="1:51" ht="13.5" customHeight="1"/>
  </sheetData>
  <mergeCells count="66">
    <mergeCell ref="AW46:AY46"/>
    <mergeCell ref="AA44:AY44"/>
    <mergeCell ref="AA45:AA47"/>
    <mergeCell ref="AB45:AY45"/>
    <mergeCell ref="AB46:AD46"/>
    <mergeCell ref="AE46:AG46"/>
    <mergeCell ref="AH46:AJ46"/>
    <mergeCell ref="AK46:AM46"/>
    <mergeCell ref="AN46:AP46"/>
    <mergeCell ref="AQ46:AS46"/>
    <mergeCell ref="AT46:AV46"/>
    <mergeCell ref="AB24:AY24"/>
    <mergeCell ref="AB25:AD25"/>
    <mergeCell ref="AE25:AG25"/>
    <mergeCell ref="AH25:AJ25"/>
    <mergeCell ref="AK25:AM25"/>
    <mergeCell ref="AN25:AP25"/>
    <mergeCell ref="AQ25:AS25"/>
    <mergeCell ref="AT25:AV25"/>
    <mergeCell ref="AW25:AY25"/>
    <mergeCell ref="AA23:AY23"/>
    <mergeCell ref="N46:P46"/>
    <mergeCell ref="Q46:S46"/>
    <mergeCell ref="T46:V46"/>
    <mergeCell ref="W46:Y46"/>
    <mergeCell ref="Q25:S25"/>
    <mergeCell ref="T25:V25"/>
    <mergeCell ref="W25:Y25"/>
    <mergeCell ref="A44:Y44"/>
    <mergeCell ref="A45:A47"/>
    <mergeCell ref="B45:Y45"/>
    <mergeCell ref="B46:D46"/>
    <mergeCell ref="E46:G46"/>
    <mergeCell ref="H46:J46"/>
    <mergeCell ref="K46:M46"/>
    <mergeCell ref="AA24:AA26"/>
    <mergeCell ref="AA1:AY1"/>
    <mergeCell ref="AA3:AA5"/>
    <mergeCell ref="AB3:AY3"/>
    <mergeCell ref="AB4:AD4"/>
    <mergeCell ref="AE4:AG4"/>
    <mergeCell ref="AH4:AJ4"/>
    <mergeCell ref="AK4:AM4"/>
    <mergeCell ref="AN4:AP4"/>
    <mergeCell ref="AQ4:AS4"/>
    <mergeCell ref="AT4:AV4"/>
    <mergeCell ref="AW4:AY4"/>
    <mergeCell ref="A23:Y23"/>
    <mergeCell ref="A24:A26"/>
    <mergeCell ref="B24:Y24"/>
    <mergeCell ref="B25:D25"/>
    <mergeCell ref="E25:G25"/>
    <mergeCell ref="H25:J25"/>
    <mergeCell ref="K25:M25"/>
    <mergeCell ref="N25:P25"/>
    <mergeCell ref="A1:Y1"/>
    <mergeCell ref="A3:A5"/>
    <mergeCell ref="B3:Y3"/>
    <mergeCell ref="B4:D4"/>
    <mergeCell ref="E4:G4"/>
    <mergeCell ref="H4:J4"/>
    <mergeCell ref="K4:M4"/>
    <mergeCell ref="N4:P4"/>
    <mergeCell ref="Q4:S4"/>
    <mergeCell ref="T4:V4"/>
    <mergeCell ref="W4:Y4"/>
  </mergeCells>
  <pageMargins left="0.78740157480314965" right="0.78740157480314965" top="0.98425196850393704" bottom="1.1811023622047245" header="0.51181102362204722" footer="0.51181102362204722"/>
  <pageSetup paperSize="9" scale="83" orientation="landscape" r:id="rId1"/>
  <headerFooter scaleWithDoc="0" alignWithMargins="0">
    <oddHeader>&amp;L&amp;G</oddHeader>
    <oddFooter>&amp;L&amp;D</oddFooter>
  </headerFooter>
  <rowBreaks count="2" manualBreakCount="2">
    <brk id="22" max="16383" man="1"/>
    <brk id="43" max="16383" man="1"/>
  </rowBreaks>
  <colBreaks count="1" manualBreakCount="1">
    <brk id="26"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Zeros="0" view="pageBreakPreview" zoomScale="60" zoomScaleNormal="100" workbookViewId="0">
      <selection activeCell="C25" sqref="C25"/>
    </sheetView>
  </sheetViews>
  <sheetFormatPr defaultRowHeight="12.75"/>
  <cols>
    <col min="1" max="1" width="10.42578125" customWidth="1"/>
    <col min="2" max="2" width="5.85546875" customWidth="1"/>
    <col min="3" max="3" width="4.85546875" customWidth="1"/>
    <col min="4" max="4" width="5.140625" customWidth="1"/>
    <col min="5" max="5" width="5.85546875" customWidth="1"/>
    <col min="6" max="6" width="4.85546875" customWidth="1"/>
    <col min="7" max="7" width="5.140625" customWidth="1"/>
    <col min="8" max="8" width="5.85546875" customWidth="1"/>
    <col min="9" max="9" width="4.85546875" customWidth="1"/>
    <col min="10" max="10" width="5.140625" customWidth="1"/>
    <col min="11" max="11" width="5.85546875" customWidth="1"/>
    <col min="12" max="12" width="4.85546875" customWidth="1"/>
    <col min="13" max="13" width="5.140625" customWidth="1"/>
    <col min="14" max="14" width="5.85546875" customWidth="1"/>
    <col min="15" max="15" width="4.85546875" customWidth="1"/>
    <col min="16" max="16" width="5.140625" customWidth="1"/>
    <col min="17" max="17" width="5.85546875" customWidth="1"/>
    <col min="18" max="18" width="4.85546875" customWidth="1"/>
    <col min="19" max="19" width="5.140625" customWidth="1"/>
    <col min="20" max="20" width="5.85546875" customWidth="1"/>
    <col min="21" max="21" width="4.85546875" customWidth="1"/>
    <col min="22" max="22" width="5.140625" customWidth="1"/>
    <col min="23" max="23" width="7" customWidth="1"/>
    <col min="24" max="24" width="4.85546875" customWidth="1"/>
    <col min="25" max="25" width="5.140625" customWidth="1"/>
  </cols>
  <sheetData>
    <row r="1" spans="1:27" ht="21.75" customHeight="1">
      <c r="A1" s="562" t="s">
        <v>286</v>
      </c>
      <c r="B1" s="562"/>
      <c r="C1" s="562"/>
      <c r="D1" s="562"/>
      <c r="E1" s="562"/>
      <c r="F1" s="562"/>
      <c r="G1" s="562"/>
      <c r="H1" s="562"/>
      <c r="I1" s="562"/>
      <c r="J1" s="562"/>
      <c r="K1" s="562"/>
      <c r="L1" s="562"/>
      <c r="M1" s="562"/>
      <c r="N1" s="562"/>
      <c r="O1" s="562"/>
      <c r="P1" s="562"/>
      <c r="Q1" s="562"/>
      <c r="R1" s="562"/>
      <c r="S1" s="562"/>
      <c r="T1" s="562"/>
      <c r="U1" s="562"/>
      <c r="V1" s="562"/>
      <c r="W1" s="562"/>
      <c r="X1" s="562"/>
      <c r="Y1" s="562"/>
      <c r="AA1" s="306"/>
    </row>
    <row r="2" spans="1:27" ht="9.7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row>
    <row r="3" spans="1:27" ht="18.75" customHeight="1">
      <c r="A3" s="684" t="s">
        <v>283</v>
      </c>
      <c r="B3" s="687" t="s">
        <v>227</v>
      </c>
      <c r="C3" s="688"/>
      <c r="D3" s="688"/>
      <c r="E3" s="688"/>
      <c r="F3" s="688"/>
      <c r="G3" s="688"/>
      <c r="H3" s="688"/>
      <c r="I3" s="688"/>
      <c r="J3" s="688"/>
      <c r="K3" s="688"/>
      <c r="L3" s="688"/>
      <c r="M3" s="688"/>
      <c r="N3" s="688"/>
      <c r="O3" s="688"/>
      <c r="P3" s="688"/>
      <c r="Q3" s="688"/>
      <c r="R3" s="688"/>
      <c r="S3" s="688"/>
      <c r="T3" s="688"/>
      <c r="U3" s="688"/>
      <c r="V3" s="688"/>
      <c r="W3" s="688"/>
      <c r="X3" s="688"/>
      <c r="Y3" s="689"/>
    </row>
    <row r="4" spans="1:27" ht="20.25" customHeight="1">
      <c r="A4" s="685"/>
      <c r="B4" s="673" t="s">
        <v>96</v>
      </c>
      <c r="C4" s="674"/>
      <c r="D4" s="675"/>
      <c r="E4" s="673" t="s">
        <v>97</v>
      </c>
      <c r="F4" s="674"/>
      <c r="G4" s="675"/>
      <c r="H4" s="673" t="s">
        <v>98</v>
      </c>
      <c r="I4" s="674"/>
      <c r="J4" s="675"/>
      <c r="K4" s="673" t="s">
        <v>99</v>
      </c>
      <c r="L4" s="674"/>
      <c r="M4" s="675"/>
      <c r="N4" s="673" t="s">
        <v>100</v>
      </c>
      <c r="O4" s="674"/>
      <c r="P4" s="675"/>
      <c r="Q4" s="673" t="s">
        <v>101</v>
      </c>
      <c r="R4" s="674"/>
      <c r="S4" s="675"/>
      <c r="T4" s="673" t="s">
        <v>102</v>
      </c>
      <c r="U4" s="674"/>
      <c r="V4" s="674"/>
      <c r="W4" s="690" t="s">
        <v>44</v>
      </c>
      <c r="X4" s="691"/>
      <c r="Y4" s="692"/>
    </row>
    <row r="5" spans="1:27" ht="35.25" customHeight="1">
      <c r="A5" s="686"/>
      <c r="B5" s="277" t="s">
        <v>228</v>
      </c>
      <c r="C5" s="15" t="s">
        <v>28</v>
      </c>
      <c r="D5" s="278" t="s">
        <v>282</v>
      </c>
      <c r="E5" s="277" t="s">
        <v>228</v>
      </c>
      <c r="F5" s="15" t="s">
        <v>28</v>
      </c>
      <c r="G5" s="278" t="s">
        <v>282</v>
      </c>
      <c r="H5" s="277" t="s">
        <v>228</v>
      </c>
      <c r="I5" s="15" t="s">
        <v>28</v>
      </c>
      <c r="J5" s="278" t="s">
        <v>282</v>
      </c>
      <c r="K5" s="277" t="s">
        <v>228</v>
      </c>
      <c r="L5" s="15" t="s">
        <v>28</v>
      </c>
      <c r="M5" s="278" t="s">
        <v>282</v>
      </c>
      <c r="N5" s="277" t="s">
        <v>228</v>
      </c>
      <c r="O5" s="15" t="s">
        <v>28</v>
      </c>
      <c r="P5" s="278" t="s">
        <v>282</v>
      </c>
      <c r="Q5" s="277" t="s">
        <v>228</v>
      </c>
      <c r="R5" s="15" t="s">
        <v>28</v>
      </c>
      <c r="S5" s="278" t="s">
        <v>282</v>
      </c>
      <c r="T5" s="277" t="s">
        <v>228</v>
      </c>
      <c r="U5" s="15" t="s">
        <v>28</v>
      </c>
      <c r="V5" s="308" t="s">
        <v>282</v>
      </c>
      <c r="W5" s="277" t="s">
        <v>228</v>
      </c>
      <c r="X5" s="15" t="s">
        <v>28</v>
      </c>
      <c r="Y5" s="307" t="s">
        <v>282</v>
      </c>
    </row>
    <row r="6" spans="1:27" ht="20.25" customHeight="1">
      <c r="A6" s="316" t="s">
        <v>284</v>
      </c>
      <c r="B6" s="309">
        <v>47.906999999999996</v>
      </c>
      <c r="C6" s="310">
        <f>B6/B$13*100</f>
        <v>7.1673932753043816</v>
      </c>
      <c r="D6" s="343">
        <v>11.044</v>
      </c>
      <c r="E6" s="309">
        <v>145.893</v>
      </c>
      <c r="F6" s="310">
        <f>E6/E$13*100</f>
        <v>38.788331569739938</v>
      </c>
      <c r="G6" s="343">
        <v>6.19</v>
      </c>
      <c r="H6" s="309">
        <v>73.061000000000007</v>
      </c>
      <c r="I6" s="310">
        <f>H6/H$13*100</f>
        <v>11.608611164515571</v>
      </c>
      <c r="J6" s="343">
        <v>8.8940000000000001</v>
      </c>
      <c r="K6" s="309">
        <v>41.502000000000002</v>
      </c>
      <c r="L6" s="310">
        <f>K6/K$13*100</f>
        <v>31.087640449438204</v>
      </c>
      <c r="M6" s="343">
        <v>11.88</v>
      </c>
      <c r="N6" s="309">
        <v>3.45</v>
      </c>
      <c r="O6" s="310">
        <f>N6/N$13*100</f>
        <v>4.0901492608092562</v>
      </c>
      <c r="P6" s="343">
        <v>40.045000000000002</v>
      </c>
      <c r="Q6" s="309">
        <v>17.855</v>
      </c>
      <c r="R6" s="310">
        <f>Q6/Q$13*100</f>
        <v>9.1248243260508488</v>
      </c>
      <c r="S6" s="343">
        <v>18.129000000000001</v>
      </c>
      <c r="T6" s="309">
        <v>5.0570000000000004</v>
      </c>
      <c r="U6" s="310">
        <f>T6/T$13*100</f>
        <v>15.442635966653434</v>
      </c>
      <c r="V6" s="345">
        <v>33.616</v>
      </c>
      <c r="W6" s="309">
        <f t="shared" ref="W6:W12" si="0">SUM(Q6,T6,N6,K6,H6,E6,B6)</f>
        <v>334.72499999999997</v>
      </c>
      <c r="X6" s="310">
        <f>W6/W$13*100</f>
        <v>15.787663996438015</v>
      </c>
      <c r="Y6" s="347">
        <v>3.8879999999999999</v>
      </c>
    </row>
    <row r="7" spans="1:27" ht="18" customHeight="1">
      <c r="A7" s="317">
        <v>1</v>
      </c>
      <c r="B7" s="311">
        <v>156.77099999999999</v>
      </c>
      <c r="C7" s="312">
        <f t="shared" ref="C7:C12" si="1">B7/B$13*100</f>
        <v>23.454597682233143</v>
      </c>
      <c r="D7" s="344">
        <v>5.9530000000000003</v>
      </c>
      <c r="E7" s="311">
        <v>145.86799999999999</v>
      </c>
      <c r="F7" s="312">
        <f t="shared" ref="F7:F12" si="2">E7/E$13*100</f>
        <v>38.781684860924273</v>
      </c>
      <c r="G7" s="344">
        <v>6.19</v>
      </c>
      <c r="H7" s="311">
        <v>243.52600000000001</v>
      </c>
      <c r="I7" s="312">
        <f t="shared" ref="I7:I12" si="3">H7/H$13*100</f>
        <v>38.693675729182722</v>
      </c>
      <c r="J7" s="344">
        <v>4.6719999999999997</v>
      </c>
      <c r="K7" s="311">
        <v>71.614000000000004</v>
      </c>
      <c r="L7" s="312">
        <f t="shared" ref="L7:L12" si="4">K7/K$13*100</f>
        <v>53.643445692883894</v>
      </c>
      <c r="M7" s="344">
        <v>8.984</v>
      </c>
      <c r="N7" s="311">
        <v>36.137999999999998</v>
      </c>
      <c r="O7" s="312">
        <f t="shared" ref="O7:O12" si="5">N7/N$13*100</f>
        <v>42.843424344094167</v>
      </c>
      <c r="P7" s="344">
        <v>12.734</v>
      </c>
      <c r="Q7" s="311">
        <v>121.43300000000001</v>
      </c>
      <c r="R7" s="312">
        <f t="shared" ref="R7:R12" si="6">Q7/Q$13*100</f>
        <v>62.058515395426085</v>
      </c>
      <c r="S7" s="344">
        <v>6.8239999999999998</v>
      </c>
      <c r="T7" s="311">
        <v>10.927</v>
      </c>
      <c r="U7" s="312">
        <f t="shared" ref="U7:U12" si="7">T7/T$13*100</f>
        <v>33.367942101566555</v>
      </c>
      <c r="V7" s="346">
        <v>23.053999999999998</v>
      </c>
      <c r="W7" s="311">
        <f t="shared" si="0"/>
        <v>786.27700000000004</v>
      </c>
      <c r="X7" s="312">
        <f t="shared" ref="X7:X12" si="8">W7/W$13*100</f>
        <v>37.085598877070119</v>
      </c>
      <c r="Y7" s="348">
        <v>2.1930000000000001</v>
      </c>
    </row>
    <row r="8" spans="1:27" ht="18" customHeight="1">
      <c r="A8" s="317">
        <v>2</v>
      </c>
      <c r="B8" s="311">
        <v>167.57599999999999</v>
      </c>
      <c r="C8" s="312">
        <f t="shared" si="1"/>
        <v>25.071139823040621</v>
      </c>
      <c r="D8" s="344">
        <v>5.7430000000000003</v>
      </c>
      <c r="E8" s="311">
        <v>59.113999999999997</v>
      </c>
      <c r="F8" s="312">
        <f t="shared" si="2"/>
        <v>15.716541797163719</v>
      </c>
      <c r="G8" s="344">
        <v>9.9149999999999991</v>
      </c>
      <c r="H8" s="311">
        <v>185.91200000000001</v>
      </c>
      <c r="I8" s="312">
        <f t="shared" si="3"/>
        <v>29.539427585406969</v>
      </c>
      <c r="J8" s="344">
        <v>5.4279999999999999</v>
      </c>
      <c r="K8" s="311">
        <v>16.629000000000001</v>
      </c>
      <c r="L8" s="312">
        <f t="shared" si="4"/>
        <v>12.4561797752809</v>
      </c>
      <c r="M8" s="344">
        <v>18.794</v>
      </c>
      <c r="N8" s="311">
        <v>33.301000000000002</v>
      </c>
      <c r="O8" s="312">
        <f t="shared" si="5"/>
        <v>39.48001754614755</v>
      </c>
      <c r="P8" s="344">
        <v>13.265000000000001</v>
      </c>
      <c r="Q8" s="311">
        <v>46.496000000000002</v>
      </c>
      <c r="R8" s="312">
        <f t="shared" si="6"/>
        <v>23.761850006388141</v>
      </c>
      <c r="S8" s="344">
        <v>11.212</v>
      </c>
      <c r="T8" s="311">
        <v>8.4079999999999995</v>
      </c>
      <c r="U8" s="312">
        <f t="shared" si="7"/>
        <v>25.675634409258862</v>
      </c>
      <c r="V8" s="346">
        <v>26.16</v>
      </c>
      <c r="W8" s="311">
        <f t="shared" si="0"/>
        <v>517.43600000000004</v>
      </c>
      <c r="X8" s="312">
        <f t="shared" si="8"/>
        <v>24.405424475796259</v>
      </c>
      <c r="Y8" s="348">
        <v>2.9630000000000001</v>
      </c>
    </row>
    <row r="9" spans="1:27" ht="18" customHeight="1">
      <c r="A9" s="317">
        <v>3</v>
      </c>
      <c r="B9" s="311">
        <v>127.932</v>
      </c>
      <c r="C9" s="312">
        <f t="shared" si="1"/>
        <v>19.139978635611502</v>
      </c>
      <c r="D9" s="344">
        <v>6.6360000000000001</v>
      </c>
      <c r="E9" s="311">
        <v>17.949000000000002</v>
      </c>
      <c r="F9" s="312">
        <f t="shared" si="2"/>
        <v>4.7720710612932908</v>
      </c>
      <c r="G9" s="344">
        <v>18.050999999999998</v>
      </c>
      <c r="H9" s="311">
        <v>89.405000000000001</v>
      </c>
      <c r="I9" s="312">
        <f t="shared" si="3"/>
        <v>14.205497887566754</v>
      </c>
      <c r="J9" s="344">
        <v>8.0150000000000006</v>
      </c>
      <c r="K9" s="311">
        <v>3.286</v>
      </c>
      <c r="L9" s="312">
        <f t="shared" si="4"/>
        <v>2.4614232209737827</v>
      </c>
      <c r="M9" s="344">
        <v>40.911000000000001</v>
      </c>
      <c r="N9" s="311">
        <v>9.8710000000000004</v>
      </c>
      <c r="O9" s="312">
        <f t="shared" si="5"/>
        <v>11.70256908795599</v>
      </c>
      <c r="P9" s="344">
        <v>24.271000000000001</v>
      </c>
      <c r="Q9" s="311">
        <v>8.2289999999999992</v>
      </c>
      <c r="R9" s="312">
        <f t="shared" si="6"/>
        <v>4.2054426983518578</v>
      </c>
      <c r="S9" s="344">
        <v>26.398</v>
      </c>
      <c r="T9" s="311">
        <v>5.4660000000000002</v>
      </c>
      <c r="U9" s="312">
        <f t="shared" si="7"/>
        <v>16.691605337893549</v>
      </c>
      <c r="V9" s="346">
        <v>32.218000000000004</v>
      </c>
      <c r="W9" s="311">
        <f t="shared" si="0"/>
        <v>262.13800000000003</v>
      </c>
      <c r="X9" s="312">
        <f t="shared" si="8"/>
        <v>12.36402020971923</v>
      </c>
      <c r="Y9" s="348">
        <v>4.4809999999999999</v>
      </c>
    </row>
    <row r="10" spans="1:27" ht="18" customHeight="1">
      <c r="A10" s="317">
        <v>4</v>
      </c>
      <c r="B10" s="311">
        <v>77.885999999999996</v>
      </c>
      <c r="C10" s="312">
        <f t="shared" si="1"/>
        <v>11.652568364547083</v>
      </c>
      <c r="D10" s="344">
        <v>8.6039999999999992</v>
      </c>
      <c r="E10" s="311">
        <v>5.7949999999999999</v>
      </c>
      <c r="F10" s="312">
        <f t="shared" si="2"/>
        <v>1.5407071034706459</v>
      </c>
      <c r="G10" s="344">
        <v>31.376999999999999</v>
      </c>
      <c r="H10" s="311">
        <v>27.030999999999999</v>
      </c>
      <c r="I10" s="312">
        <f t="shared" si="3"/>
        <v>4.2949366746693904</v>
      </c>
      <c r="J10" s="344">
        <v>14.726000000000001</v>
      </c>
      <c r="K10" s="311">
        <v>0.313</v>
      </c>
      <c r="L10" s="312">
        <f t="shared" si="4"/>
        <v>0.23445692883895131</v>
      </c>
      <c r="M10" s="344"/>
      <c r="N10" s="311">
        <v>1.4330000000000001</v>
      </c>
      <c r="O10" s="312">
        <f t="shared" si="5"/>
        <v>1.6988938813738155</v>
      </c>
      <c r="P10" s="344">
        <v>59.296999999999997</v>
      </c>
      <c r="Q10" s="311">
        <v>1.506</v>
      </c>
      <c r="R10" s="312">
        <f t="shared" si="6"/>
        <v>0.76964354158681469</v>
      </c>
      <c r="S10" s="344">
        <v>56.753</v>
      </c>
      <c r="T10" s="311">
        <v>2.2629999999999999</v>
      </c>
      <c r="U10" s="312">
        <f t="shared" si="7"/>
        <v>6.9105566922160797</v>
      </c>
      <c r="V10" s="346">
        <v>49.100999999999999</v>
      </c>
      <c r="W10" s="314">
        <f t="shared" si="0"/>
        <v>116.227</v>
      </c>
      <c r="X10" s="312">
        <f t="shared" si="8"/>
        <v>5.4819712400149418</v>
      </c>
      <c r="Y10" s="348">
        <v>6.9820000000000002</v>
      </c>
    </row>
    <row r="11" spans="1:27" ht="18" customHeight="1">
      <c r="A11" s="317">
        <v>5</v>
      </c>
      <c r="B11" s="311">
        <v>46.058</v>
      </c>
      <c r="C11" s="312">
        <f t="shared" si="1"/>
        <v>6.890763343018123</v>
      </c>
      <c r="D11" s="344">
        <v>11.27</v>
      </c>
      <c r="E11" s="311">
        <v>0.88100000000000001</v>
      </c>
      <c r="F11" s="312">
        <f t="shared" si="2"/>
        <v>0.23423001866395837</v>
      </c>
      <c r="G11" s="344">
        <v>69.635000000000005</v>
      </c>
      <c r="H11" s="311">
        <v>8.2430000000000003</v>
      </c>
      <c r="I11" s="312">
        <f t="shared" si="3"/>
        <v>1.3097245018423216</v>
      </c>
      <c r="J11" s="344">
        <v>26.398</v>
      </c>
      <c r="K11" s="311">
        <v>0.156</v>
      </c>
      <c r="L11" s="312">
        <f t="shared" si="4"/>
        <v>0.11685393258426967</v>
      </c>
      <c r="M11" s="344"/>
      <c r="N11" s="311">
        <v>0.156</v>
      </c>
      <c r="O11" s="312">
        <f t="shared" si="5"/>
        <v>0.18494587961920114</v>
      </c>
      <c r="P11" s="344"/>
      <c r="Q11" s="311"/>
      <c r="R11" s="312">
        <f t="shared" si="6"/>
        <v>0</v>
      </c>
      <c r="S11" s="344"/>
      <c r="T11" s="311">
        <v>0.626</v>
      </c>
      <c r="U11" s="312">
        <f t="shared" si="7"/>
        <v>1.9116254924115186</v>
      </c>
      <c r="V11" s="346">
        <v>80.549000000000007</v>
      </c>
      <c r="W11" s="311">
        <f t="shared" si="0"/>
        <v>56.120000000000005</v>
      </c>
      <c r="X11" s="312">
        <f t="shared" si="8"/>
        <v>2.6469600522222767</v>
      </c>
      <c r="Y11" s="348">
        <v>10.18</v>
      </c>
    </row>
    <row r="12" spans="1:27" ht="18" customHeight="1">
      <c r="A12" s="317" t="s">
        <v>285</v>
      </c>
      <c r="B12" s="311">
        <v>44.271999999999998</v>
      </c>
      <c r="C12" s="312">
        <f t="shared" si="1"/>
        <v>6.6235588762451334</v>
      </c>
      <c r="D12" s="344">
        <v>11.491</v>
      </c>
      <c r="E12" s="311">
        <v>0.626</v>
      </c>
      <c r="F12" s="312">
        <f t="shared" si="2"/>
        <v>0.16643358874419745</v>
      </c>
      <c r="G12" s="344">
        <v>80.549000000000007</v>
      </c>
      <c r="H12" s="311">
        <v>2.1909999999999998</v>
      </c>
      <c r="I12" s="312">
        <f t="shared" si="3"/>
        <v>0.34812645681627147</v>
      </c>
      <c r="J12" s="344">
        <v>49.100999999999999</v>
      </c>
      <c r="K12" s="311"/>
      <c r="L12" s="312">
        <f t="shared" si="4"/>
        <v>0</v>
      </c>
      <c r="M12" s="344"/>
      <c r="N12" s="311"/>
      <c r="O12" s="312">
        <f t="shared" si="5"/>
        <v>0</v>
      </c>
      <c r="P12" s="344"/>
      <c r="Q12" s="311">
        <v>0.156</v>
      </c>
      <c r="R12" s="312">
        <f t="shared" si="6"/>
        <v>7.9724032196243758E-2</v>
      </c>
      <c r="S12" s="344"/>
      <c r="T12" s="311"/>
      <c r="U12" s="312">
        <f t="shared" si="7"/>
        <v>0</v>
      </c>
      <c r="V12" s="346"/>
      <c r="W12" s="311">
        <f t="shared" si="0"/>
        <v>47.244999999999997</v>
      </c>
      <c r="X12" s="312">
        <f t="shared" si="8"/>
        <v>2.2283611487391561</v>
      </c>
      <c r="Y12" s="348">
        <v>11.118</v>
      </c>
    </row>
    <row r="13" spans="1:27" ht="20.25" customHeight="1">
      <c r="A13" s="318" t="s">
        <v>44</v>
      </c>
      <c r="B13" s="292">
        <f>SUM(B6:B12)</f>
        <v>668.40200000000004</v>
      </c>
      <c r="C13" s="293">
        <f>SUM(C6:C12)</f>
        <v>99.999999999999972</v>
      </c>
      <c r="D13" s="354">
        <v>2.4809999999999999</v>
      </c>
      <c r="E13" s="292">
        <f>SUM(E6:E12)</f>
        <v>376.12599999999992</v>
      </c>
      <c r="F13" s="293">
        <f>SUM(F6:F12)</f>
        <v>100.00000000000003</v>
      </c>
      <c r="G13" s="354">
        <v>3.6240000000000001</v>
      </c>
      <c r="H13" s="292">
        <f>SUM(H6:H12)</f>
        <v>629.36900000000003</v>
      </c>
      <c r="I13" s="293">
        <f>SUM(I6:I12)</f>
        <v>100</v>
      </c>
      <c r="J13" s="354">
        <v>2.5910000000000002</v>
      </c>
      <c r="K13" s="292">
        <f>SUM(K6:K12)</f>
        <v>133.5</v>
      </c>
      <c r="L13" s="293">
        <f>SUM(L6:L12)</f>
        <v>100</v>
      </c>
      <c r="M13" s="354">
        <v>6.4889999999999999</v>
      </c>
      <c r="N13" s="292">
        <f>SUM(N6:N12)</f>
        <v>84.349000000000018</v>
      </c>
      <c r="O13" s="293">
        <f>SUM(O6:O12)</f>
        <v>100</v>
      </c>
      <c r="P13" s="354">
        <v>8.2590000000000003</v>
      </c>
      <c r="Q13" s="292">
        <f>SUM(Q6:Q12)</f>
        <v>195.67500000000004</v>
      </c>
      <c r="R13" s="293">
        <f>SUM(R6:R12)</f>
        <v>99.999999999999986</v>
      </c>
      <c r="S13" s="354">
        <v>5.2779999999999996</v>
      </c>
      <c r="T13" s="292">
        <f>SUM(T6:T12)</f>
        <v>32.747</v>
      </c>
      <c r="U13" s="293">
        <f>SUM(U6:U12)</f>
        <v>100</v>
      </c>
      <c r="V13" s="355">
        <v>13.391999999999999</v>
      </c>
      <c r="W13" s="260">
        <f>SUM(Q13,T13,N13,K13,H13,E13,B13)</f>
        <v>2120.1680000000001</v>
      </c>
      <c r="X13" s="293">
        <f>SUM(X6:X12)</f>
        <v>100</v>
      </c>
      <c r="Y13" s="356">
        <v>1.2050000000000001</v>
      </c>
      <c r="AA13" s="237"/>
    </row>
    <row r="14" spans="1:27" ht="12" customHeight="1">
      <c r="U14" s="313"/>
    </row>
    <row r="15" spans="1:27" ht="16.5" customHeight="1">
      <c r="A15" s="681" t="s">
        <v>103</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3"/>
    </row>
    <row r="16" spans="1:27" ht="18.75" customHeight="1">
      <c r="A16" s="684" t="s">
        <v>283</v>
      </c>
      <c r="B16" s="687" t="s">
        <v>227</v>
      </c>
      <c r="C16" s="688"/>
      <c r="D16" s="688"/>
      <c r="E16" s="688"/>
      <c r="F16" s="688"/>
      <c r="G16" s="688"/>
      <c r="H16" s="688"/>
      <c r="I16" s="688"/>
      <c r="J16" s="688"/>
      <c r="K16" s="688"/>
      <c r="L16" s="688"/>
      <c r="M16" s="688"/>
      <c r="N16" s="688"/>
      <c r="O16" s="688"/>
      <c r="P16" s="688"/>
      <c r="Q16" s="688"/>
      <c r="R16" s="688"/>
      <c r="S16" s="688"/>
      <c r="T16" s="688"/>
      <c r="U16" s="688"/>
      <c r="V16" s="688"/>
      <c r="W16" s="688"/>
      <c r="X16" s="688"/>
      <c r="Y16" s="689"/>
    </row>
    <row r="17" spans="1:25" ht="20.25" customHeight="1">
      <c r="A17" s="685"/>
      <c r="B17" s="673" t="s">
        <v>96</v>
      </c>
      <c r="C17" s="674"/>
      <c r="D17" s="675"/>
      <c r="E17" s="673" t="s">
        <v>97</v>
      </c>
      <c r="F17" s="674"/>
      <c r="G17" s="675"/>
      <c r="H17" s="673" t="s">
        <v>98</v>
      </c>
      <c r="I17" s="674"/>
      <c r="J17" s="675"/>
      <c r="K17" s="673" t="s">
        <v>99</v>
      </c>
      <c r="L17" s="674"/>
      <c r="M17" s="675"/>
      <c r="N17" s="673" t="s">
        <v>100</v>
      </c>
      <c r="O17" s="674"/>
      <c r="P17" s="675"/>
      <c r="Q17" s="673" t="s">
        <v>101</v>
      </c>
      <c r="R17" s="674"/>
      <c r="S17" s="675"/>
      <c r="T17" s="673" t="s">
        <v>102</v>
      </c>
      <c r="U17" s="674"/>
      <c r="V17" s="675"/>
      <c r="W17" s="690" t="s">
        <v>44</v>
      </c>
      <c r="X17" s="691"/>
      <c r="Y17" s="692"/>
    </row>
    <row r="18" spans="1:25" ht="35.25" customHeight="1">
      <c r="A18" s="686"/>
      <c r="B18" s="277" t="s">
        <v>228</v>
      </c>
      <c r="C18" s="15" t="s">
        <v>28</v>
      </c>
      <c r="D18" s="278" t="s">
        <v>282</v>
      </c>
      <c r="E18" s="277" t="s">
        <v>228</v>
      </c>
      <c r="F18" s="15" t="s">
        <v>28</v>
      </c>
      <c r="G18" s="278" t="s">
        <v>282</v>
      </c>
      <c r="H18" s="277" t="s">
        <v>228</v>
      </c>
      <c r="I18" s="15" t="s">
        <v>28</v>
      </c>
      <c r="J18" s="278" t="s">
        <v>282</v>
      </c>
      <c r="K18" s="277" t="s">
        <v>228</v>
      </c>
      <c r="L18" s="15" t="s">
        <v>28</v>
      </c>
      <c r="M18" s="278" t="s">
        <v>282</v>
      </c>
      <c r="N18" s="277" t="s">
        <v>228</v>
      </c>
      <c r="O18" s="15" t="s">
        <v>28</v>
      </c>
      <c r="P18" s="278" t="s">
        <v>282</v>
      </c>
      <c r="Q18" s="277" t="s">
        <v>228</v>
      </c>
      <c r="R18" s="15" t="s">
        <v>28</v>
      </c>
      <c r="S18" s="278" t="s">
        <v>282</v>
      </c>
      <c r="T18" s="277" t="s">
        <v>228</v>
      </c>
      <c r="U18" s="15" t="s">
        <v>28</v>
      </c>
      <c r="V18" s="278" t="s">
        <v>282</v>
      </c>
      <c r="W18" s="277" t="s">
        <v>228</v>
      </c>
      <c r="X18" s="15" t="s">
        <v>28</v>
      </c>
      <c r="Y18" s="307" t="s">
        <v>282</v>
      </c>
    </row>
    <row r="19" spans="1:25" ht="20.25" customHeight="1">
      <c r="A19" s="316" t="s">
        <v>284</v>
      </c>
      <c r="B19" s="309">
        <v>26.483000000000001</v>
      </c>
      <c r="C19" s="310">
        <f>B19/B$26*100</f>
        <v>6.2933988583812983</v>
      </c>
      <c r="D19" s="343">
        <v>14.898999999999999</v>
      </c>
      <c r="E19" s="309">
        <v>85.79</v>
      </c>
      <c r="F19" s="310">
        <f>E19/E$26*100</f>
        <v>41.274759322784114</v>
      </c>
      <c r="G19" s="343">
        <v>8.1880000000000006</v>
      </c>
      <c r="H19" s="309">
        <v>31.885000000000002</v>
      </c>
      <c r="I19" s="310">
        <f>H19/H$26*100</f>
        <v>11.831607851868343</v>
      </c>
      <c r="J19" s="343">
        <v>13.555999999999999</v>
      </c>
      <c r="K19" s="309">
        <v>19.079999999999998</v>
      </c>
      <c r="L19" s="310">
        <f>K19/K$26*100</f>
        <v>41.573156117224102</v>
      </c>
      <c r="M19" s="343">
        <v>17.529</v>
      </c>
      <c r="N19" s="309">
        <v>1.891</v>
      </c>
      <c r="O19" s="310">
        <f>N19/N$26*100</f>
        <v>5.3753659853890099</v>
      </c>
      <c r="P19" s="343">
        <v>52.514000000000003</v>
      </c>
      <c r="Q19" s="309">
        <v>2.0590000000000002</v>
      </c>
      <c r="R19" s="310">
        <f>Q19/Q$26*100</f>
        <v>6.7180005872948545</v>
      </c>
      <c r="S19" s="343">
        <v>50.722000000000001</v>
      </c>
      <c r="T19" s="309">
        <v>1.335</v>
      </c>
      <c r="U19" s="310">
        <f>T19/T$26*100</f>
        <v>22.898799313893655</v>
      </c>
      <c r="V19" s="343">
        <v>59.296999999999997</v>
      </c>
      <c r="W19" s="309">
        <f t="shared" ref="W19:W25" si="9">SUM(Q19,T19,N19,K19,H19,E19,B19)</f>
        <v>168.52300000000002</v>
      </c>
      <c r="X19" s="310">
        <f>W19/W$26*100</f>
        <v>16.591808604903026</v>
      </c>
      <c r="Y19" s="347">
        <v>5.7249999999999996</v>
      </c>
    </row>
    <row r="20" spans="1:25" ht="18" customHeight="1">
      <c r="A20" s="317">
        <v>1</v>
      </c>
      <c r="B20" s="311">
        <v>97.846000000000004</v>
      </c>
      <c r="C20" s="312">
        <f t="shared" ref="C20:C25" si="10">B20/B$26*100</f>
        <v>23.252044885291564</v>
      </c>
      <c r="D20" s="344">
        <v>7.6459999999999999</v>
      </c>
      <c r="E20" s="311">
        <v>78.715999999999994</v>
      </c>
      <c r="F20" s="312">
        <f t="shared" ref="F20:F25" si="11">E20/E$26*100</f>
        <v>37.871359772144466</v>
      </c>
      <c r="G20" s="344">
        <v>8.56</v>
      </c>
      <c r="H20" s="311">
        <v>101.77200000000001</v>
      </c>
      <c r="I20" s="312">
        <f t="shared" ref="I20:I25" si="12">H20/H$26*100</f>
        <v>37.764666592452414</v>
      </c>
      <c r="J20" s="344">
        <v>7.4909999999999997</v>
      </c>
      <c r="K20" s="311">
        <v>21.132999999999999</v>
      </c>
      <c r="L20" s="312">
        <f t="shared" ref="L20:L25" si="13">K20/K$26*100</f>
        <v>46.046410284344709</v>
      </c>
      <c r="M20" s="344">
        <v>16.667999999999999</v>
      </c>
      <c r="N20" s="311">
        <v>16.507999999999999</v>
      </c>
      <c r="O20" s="312">
        <f t="shared" ref="O20:O25" si="14">N20/N$26*100</f>
        <v>46.92572273231189</v>
      </c>
      <c r="P20" s="344">
        <v>18.882999999999999</v>
      </c>
      <c r="Q20" s="311">
        <v>19.077000000000002</v>
      </c>
      <c r="R20" s="312">
        <f t="shared" ref="R20:R25" si="15">Q20/Q$26*100</f>
        <v>62.243466344742082</v>
      </c>
      <c r="S20" s="344">
        <v>17.529</v>
      </c>
      <c r="T20" s="311">
        <v>0.751</v>
      </c>
      <c r="U20" s="312">
        <f t="shared" ref="U20:U25" si="16">T20/T$26*100</f>
        <v>12.881646655231563</v>
      </c>
      <c r="V20" s="344">
        <v>74.5</v>
      </c>
      <c r="W20" s="311">
        <f t="shared" si="9"/>
        <v>335.803</v>
      </c>
      <c r="X20" s="312">
        <f t="shared" ref="X20:X25" si="17">W20/W$26*100</f>
        <v>33.06123855469135</v>
      </c>
      <c r="Y20" s="348">
        <v>3.88</v>
      </c>
    </row>
    <row r="21" spans="1:25" ht="18" customHeight="1">
      <c r="A21" s="317">
        <v>2</v>
      </c>
      <c r="B21" s="311">
        <v>97.603999999999999</v>
      </c>
      <c r="C21" s="312">
        <f t="shared" si="10"/>
        <v>23.194536199578909</v>
      </c>
      <c r="D21" s="344">
        <v>7.6520000000000001</v>
      </c>
      <c r="E21" s="311">
        <v>30.084</v>
      </c>
      <c r="F21" s="312">
        <f t="shared" si="11"/>
        <v>14.473829810777913</v>
      </c>
      <c r="G21" s="344">
        <v>13.976000000000001</v>
      </c>
      <c r="H21" s="311">
        <v>77.036000000000001</v>
      </c>
      <c r="I21" s="312">
        <f t="shared" si="12"/>
        <v>28.585847341274256</v>
      </c>
      <c r="J21" s="344">
        <v>8.6579999999999995</v>
      </c>
      <c r="K21" s="311">
        <v>4.431</v>
      </c>
      <c r="L21" s="312">
        <f t="shared" si="13"/>
        <v>9.6546464756509458</v>
      </c>
      <c r="M21" s="344">
        <v>35.798000000000002</v>
      </c>
      <c r="N21" s="311">
        <v>12.798999999999999</v>
      </c>
      <c r="O21" s="312">
        <f t="shared" si="14"/>
        <v>36.382500923846614</v>
      </c>
      <c r="P21" s="344">
        <v>21.332000000000001</v>
      </c>
      <c r="Q21" s="311">
        <v>7.9610000000000003</v>
      </c>
      <c r="R21" s="312">
        <f t="shared" si="15"/>
        <v>25.974746321250286</v>
      </c>
      <c r="S21" s="344">
        <v>26.893999999999998</v>
      </c>
      <c r="T21" s="311">
        <v>1.71</v>
      </c>
      <c r="U21" s="312">
        <f t="shared" si="16"/>
        <v>29.331046312178394</v>
      </c>
      <c r="V21" s="344">
        <v>54.51</v>
      </c>
      <c r="W21" s="311">
        <f t="shared" si="9"/>
        <v>231.625</v>
      </c>
      <c r="X21" s="312">
        <f t="shared" si="17"/>
        <v>22.804469823766862</v>
      </c>
      <c r="Y21" s="348">
        <v>4.806</v>
      </c>
    </row>
    <row r="22" spans="1:25" ht="18" customHeight="1">
      <c r="A22" s="317">
        <v>3</v>
      </c>
      <c r="B22" s="311">
        <v>75.703000000000003</v>
      </c>
      <c r="C22" s="312">
        <f t="shared" si="10"/>
        <v>17.990000142583522</v>
      </c>
      <c r="D22" s="344">
        <v>8.7319999999999993</v>
      </c>
      <c r="E22" s="311">
        <v>10.256</v>
      </c>
      <c r="F22" s="312">
        <f t="shared" si="11"/>
        <v>4.9343039003901836</v>
      </c>
      <c r="G22" s="344">
        <v>23.725999999999999</v>
      </c>
      <c r="H22" s="311">
        <v>36.415999999999997</v>
      </c>
      <c r="I22" s="312">
        <f t="shared" si="12"/>
        <v>13.51293183420535</v>
      </c>
      <c r="J22" s="344">
        <v>12.678000000000001</v>
      </c>
      <c r="K22" s="311">
        <v>1.095</v>
      </c>
      <c r="L22" s="312">
        <f t="shared" si="13"/>
        <v>2.3858808149035848</v>
      </c>
      <c r="M22" s="344">
        <v>65.613</v>
      </c>
      <c r="N22" s="311">
        <v>2.9009999999999998</v>
      </c>
      <c r="O22" s="312">
        <f t="shared" si="14"/>
        <v>8.2463969982091569</v>
      </c>
      <c r="P22" s="344">
        <v>42.825000000000003</v>
      </c>
      <c r="Q22" s="311">
        <v>1.3959999999999999</v>
      </c>
      <c r="R22" s="312">
        <f t="shared" si="15"/>
        <v>4.5547978726875256</v>
      </c>
      <c r="S22" s="344">
        <v>59.296999999999997</v>
      </c>
      <c r="T22" s="311">
        <v>1.7210000000000001</v>
      </c>
      <c r="U22" s="312">
        <f t="shared" si="16"/>
        <v>29.519725557461413</v>
      </c>
      <c r="V22" s="344">
        <v>54.51</v>
      </c>
      <c r="W22" s="311">
        <f t="shared" si="9"/>
        <v>129.488</v>
      </c>
      <c r="X22" s="312">
        <f t="shared" si="17"/>
        <v>12.748646253815105</v>
      </c>
      <c r="Y22" s="348">
        <v>6.5970000000000004</v>
      </c>
    </row>
    <row r="23" spans="1:25" ht="18" customHeight="1">
      <c r="A23" s="317">
        <v>4</v>
      </c>
      <c r="B23" s="311">
        <v>52.512999999999998</v>
      </c>
      <c r="C23" s="312">
        <f t="shared" si="10"/>
        <v>12.479147160449235</v>
      </c>
      <c r="D23" s="344">
        <v>10.53</v>
      </c>
      <c r="E23" s="311">
        <v>2.8490000000000002</v>
      </c>
      <c r="F23" s="312">
        <f t="shared" si="11"/>
        <v>1.3706934294278115</v>
      </c>
      <c r="G23" s="344">
        <v>43.889000000000003</v>
      </c>
      <c r="H23" s="311">
        <v>15.574</v>
      </c>
      <c r="I23" s="312">
        <f t="shared" si="12"/>
        <v>5.779064158224795</v>
      </c>
      <c r="J23" s="344">
        <v>19.344000000000001</v>
      </c>
      <c r="K23" s="311"/>
      <c r="L23" s="312">
        <f t="shared" si="13"/>
        <v>0</v>
      </c>
      <c r="M23" s="344"/>
      <c r="N23" s="311">
        <v>0.92400000000000004</v>
      </c>
      <c r="O23" s="312">
        <f t="shared" si="14"/>
        <v>2.6265669859859573</v>
      </c>
      <c r="P23" s="344">
        <v>69.635000000000005</v>
      </c>
      <c r="Q23" s="311">
        <v>0.156</v>
      </c>
      <c r="R23" s="312">
        <f t="shared" si="15"/>
        <v>0.50898887402525361</v>
      </c>
      <c r="S23" s="344"/>
      <c r="T23" s="311">
        <v>0.313</v>
      </c>
      <c r="U23" s="312">
        <f t="shared" si="16"/>
        <v>5.3687821612349929</v>
      </c>
      <c r="V23" s="344"/>
      <c r="W23" s="314">
        <f t="shared" si="9"/>
        <v>72.328999999999994</v>
      </c>
      <c r="X23" s="312">
        <f t="shared" si="17"/>
        <v>7.1210987496307956</v>
      </c>
      <c r="Y23" s="348">
        <v>8.9440000000000008</v>
      </c>
    </row>
    <row r="24" spans="1:25" ht="18" customHeight="1">
      <c r="A24" s="317">
        <v>5</v>
      </c>
      <c r="B24" s="311">
        <v>34.223999999999997</v>
      </c>
      <c r="C24" s="312">
        <f t="shared" si="10"/>
        <v>8.132963883594817</v>
      </c>
      <c r="D24" s="344">
        <v>13.081</v>
      </c>
      <c r="E24" s="311">
        <v>0.156</v>
      </c>
      <c r="F24" s="312">
        <f t="shared" si="11"/>
        <v>7.5053764475513707E-2</v>
      </c>
      <c r="G24" s="344"/>
      <c r="H24" s="311">
        <v>5.399</v>
      </c>
      <c r="I24" s="312">
        <f t="shared" si="12"/>
        <v>2.0034138558016994</v>
      </c>
      <c r="J24" s="344">
        <v>32.664000000000001</v>
      </c>
      <c r="K24" s="311">
        <v>0.156</v>
      </c>
      <c r="L24" s="312">
        <f t="shared" si="13"/>
        <v>0.33990630787667508</v>
      </c>
      <c r="M24" s="344"/>
      <c r="N24" s="311">
        <v>0.156</v>
      </c>
      <c r="O24" s="312">
        <f t="shared" si="14"/>
        <v>0.44344637425736938</v>
      </c>
      <c r="P24" s="344"/>
      <c r="Q24" s="311"/>
      <c r="R24" s="312">
        <f t="shared" si="15"/>
        <v>0</v>
      </c>
      <c r="S24" s="344"/>
      <c r="T24" s="311"/>
      <c r="U24" s="312">
        <f t="shared" si="16"/>
        <v>0</v>
      </c>
      <c r="V24" s="344"/>
      <c r="W24" s="311">
        <f t="shared" si="9"/>
        <v>40.090999999999994</v>
      </c>
      <c r="X24" s="312">
        <f t="shared" si="17"/>
        <v>3.947130058088018</v>
      </c>
      <c r="Y24" s="348">
        <v>12.089</v>
      </c>
    </row>
    <row r="25" spans="1:25" ht="18" customHeight="1">
      <c r="A25" s="317" t="s">
        <v>285</v>
      </c>
      <c r="B25" s="311">
        <v>36.433</v>
      </c>
      <c r="C25" s="312">
        <f t="shared" si="10"/>
        <v>8.657908870120675</v>
      </c>
      <c r="D25" s="344">
        <v>12.678000000000001</v>
      </c>
      <c r="E25" s="311"/>
      <c r="F25" s="312">
        <f t="shared" si="11"/>
        <v>0</v>
      </c>
      <c r="G25" s="344"/>
      <c r="H25" s="311">
        <v>1.4079999999999999</v>
      </c>
      <c r="I25" s="312">
        <f t="shared" si="12"/>
        <v>0.52246836617314174</v>
      </c>
      <c r="J25" s="344">
        <v>59.296999999999997</v>
      </c>
      <c r="K25" s="311"/>
      <c r="L25" s="312">
        <f t="shared" si="13"/>
        <v>0</v>
      </c>
      <c r="M25" s="344"/>
      <c r="N25" s="311"/>
      <c r="O25" s="312">
        <f t="shared" si="14"/>
        <v>0</v>
      </c>
      <c r="P25" s="344"/>
      <c r="Q25" s="311"/>
      <c r="R25" s="312">
        <f t="shared" si="15"/>
        <v>0</v>
      </c>
      <c r="S25" s="344"/>
      <c r="T25" s="311"/>
      <c r="U25" s="312">
        <f t="shared" si="16"/>
        <v>0</v>
      </c>
      <c r="V25" s="344"/>
      <c r="W25" s="311">
        <f t="shared" si="9"/>
        <v>37.841000000000001</v>
      </c>
      <c r="X25" s="312">
        <f t="shared" si="17"/>
        <v>3.7256079551048544</v>
      </c>
      <c r="Y25" s="348">
        <v>12.438000000000001</v>
      </c>
    </row>
    <row r="26" spans="1:25" ht="20.25" customHeight="1">
      <c r="A26" s="318" t="s">
        <v>44</v>
      </c>
      <c r="B26" s="292">
        <f>SUM(B19:B25)</f>
        <v>420.80599999999993</v>
      </c>
      <c r="C26" s="293">
        <f>SUM(C19:C25)</f>
        <v>100.00000000000001</v>
      </c>
      <c r="D26" s="354">
        <v>3.383</v>
      </c>
      <c r="E26" s="292">
        <f>SUM(E19:E25)</f>
        <v>207.851</v>
      </c>
      <c r="F26" s="293">
        <f>SUM(F19:F25)</f>
        <v>100.00000000000001</v>
      </c>
      <c r="G26" s="354">
        <v>5.1050000000000004</v>
      </c>
      <c r="H26" s="292">
        <f>SUM(H19:H25)</f>
        <v>269.49</v>
      </c>
      <c r="I26" s="293">
        <f>SUM(I19:I25)</f>
        <v>100</v>
      </c>
      <c r="J26" s="354">
        <v>4.4109999999999996</v>
      </c>
      <c r="K26" s="292">
        <f>SUM(K19:K25)</f>
        <v>45.894999999999989</v>
      </c>
      <c r="L26" s="293">
        <f>SUM(L19:L25)</f>
        <v>100.00000000000003</v>
      </c>
      <c r="M26" s="354">
        <v>11.29</v>
      </c>
      <c r="N26" s="292">
        <f>SUM(N19:N25)</f>
        <v>35.179000000000002</v>
      </c>
      <c r="O26" s="293">
        <f>SUM(O19:O25)</f>
        <v>99.999999999999986</v>
      </c>
      <c r="P26" s="354">
        <v>12.904</v>
      </c>
      <c r="Q26" s="292">
        <f>SUM(Q19:Q25)</f>
        <v>30.649000000000001</v>
      </c>
      <c r="R26" s="293">
        <f>SUM(R19:R25)</f>
        <v>100.00000000000001</v>
      </c>
      <c r="S26" s="354">
        <v>13.832000000000001</v>
      </c>
      <c r="T26" s="292">
        <f>SUM(T19:T25)</f>
        <v>5.8299999999999992</v>
      </c>
      <c r="U26" s="293">
        <f>SUM(U19:U25)</f>
        <v>100.00000000000001</v>
      </c>
      <c r="V26" s="354">
        <v>31.376999999999999</v>
      </c>
      <c r="W26" s="260">
        <f>SUM(Q26,T26,N26,K26,H26,E26,B26)</f>
        <v>1015.6999999999999</v>
      </c>
      <c r="X26" s="293">
        <f>SUM(X19:X25)</f>
        <v>100.00000000000001</v>
      </c>
      <c r="Y26" s="356">
        <v>2.129</v>
      </c>
    </row>
    <row r="27" spans="1:25" ht="16.5" customHeight="1">
      <c r="A27" s="315"/>
    </row>
    <row r="28" spans="1:25" ht="16.5" customHeight="1">
      <c r="A28" s="681" t="s">
        <v>287</v>
      </c>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3"/>
    </row>
    <row r="29" spans="1:25" ht="15.75" customHeight="1">
      <c r="A29" s="684" t="s">
        <v>283</v>
      </c>
      <c r="B29" s="687" t="s">
        <v>227</v>
      </c>
      <c r="C29" s="688"/>
      <c r="D29" s="688"/>
      <c r="E29" s="688"/>
      <c r="F29" s="688"/>
      <c r="G29" s="688"/>
      <c r="H29" s="688"/>
      <c r="I29" s="688"/>
      <c r="J29" s="688"/>
      <c r="K29" s="688"/>
      <c r="L29" s="688"/>
      <c r="M29" s="688"/>
      <c r="N29" s="688"/>
      <c r="O29" s="688"/>
      <c r="P29" s="688"/>
      <c r="Q29" s="688"/>
      <c r="R29" s="688"/>
      <c r="S29" s="688"/>
      <c r="T29" s="688"/>
      <c r="U29" s="688"/>
      <c r="V29" s="688"/>
      <c r="W29" s="688"/>
      <c r="X29" s="688"/>
      <c r="Y29" s="689"/>
    </row>
    <row r="30" spans="1:25" ht="15.75" customHeight="1">
      <c r="A30" s="685"/>
      <c r="B30" s="673" t="s">
        <v>96</v>
      </c>
      <c r="C30" s="674"/>
      <c r="D30" s="675"/>
      <c r="E30" s="673" t="s">
        <v>97</v>
      </c>
      <c r="F30" s="674"/>
      <c r="G30" s="675"/>
      <c r="H30" s="673" t="s">
        <v>98</v>
      </c>
      <c r="I30" s="674"/>
      <c r="J30" s="675"/>
      <c r="K30" s="673" t="s">
        <v>99</v>
      </c>
      <c r="L30" s="674"/>
      <c r="M30" s="675"/>
      <c r="N30" s="673" t="s">
        <v>100</v>
      </c>
      <c r="O30" s="674"/>
      <c r="P30" s="675"/>
      <c r="Q30" s="673" t="s">
        <v>101</v>
      </c>
      <c r="R30" s="674"/>
      <c r="S30" s="675"/>
      <c r="T30" s="673" t="s">
        <v>102</v>
      </c>
      <c r="U30" s="674"/>
      <c r="V30" s="675"/>
      <c r="W30" s="690" t="s">
        <v>44</v>
      </c>
      <c r="X30" s="691"/>
      <c r="Y30" s="692"/>
    </row>
    <row r="31" spans="1:25" ht="34.5" customHeight="1">
      <c r="A31" s="686"/>
      <c r="B31" s="277" t="s">
        <v>228</v>
      </c>
      <c r="C31" s="15" t="s">
        <v>28</v>
      </c>
      <c r="D31" s="278" t="s">
        <v>282</v>
      </c>
      <c r="E31" s="277" t="s">
        <v>228</v>
      </c>
      <c r="F31" s="15" t="s">
        <v>28</v>
      </c>
      <c r="G31" s="278" t="s">
        <v>282</v>
      </c>
      <c r="H31" s="277" t="s">
        <v>228</v>
      </c>
      <c r="I31" s="15" t="s">
        <v>28</v>
      </c>
      <c r="J31" s="278" t="s">
        <v>282</v>
      </c>
      <c r="K31" s="277" t="s">
        <v>228</v>
      </c>
      <c r="L31" s="15" t="s">
        <v>28</v>
      </c>
      <c r="M31" s="278" t="s">
        <v>282</v>
      </c>
      <c r="N31" s="277" t="s">
        <v>228</v>
      </c>
      <c r="O31" s="15" t="s">
        <v>28</v>
      </c>
      <c r="P31" s="278" t="s">
        <v>282</v>
      </c>
      <c r="Q31" s="277" t="s">
        <v>228</v>
      </c>
      <c r="R31" s="15" t="s">
        <v>28</v>
      </c>
      <c r="S31" s="278" t="s">
        <v>282</v>
      </c>
      <c r="T31" s="277" t="s">
        <v>228</v>
      </c>
      <c r="U31" s="15" t="s">
        <v>28</v>
      </c>
      <c r="V31" s="278" t="s">
        <v>282</v>
      </c>
      <c r="W31" s="277" t="s">
        <v>228</v>
      </c>
      <c r="X31" s="15" t="s">
        <v>28</v>
      </c>
      <c r="Y31" s="307" t="s">
        <v>282</v>
      </c>
    </row>
    <row r="32" spans="1:25" ht="18" customHeight="1">
      <c r="A32" s="316" t="s">
        <v>284</v>
      </c>
      <c r="B32" s="309">
        <v>21.425000000000001</v>
      </c>
      <c r="C32" s="310">
        <f>B32/B$39*100</f>
        <v>8.6531044147997385</v>
      </c>
      <c r="D32" s="343">
        <v>16.545999999999999</v>
      </c>
      <c r="E32" s="309">
        <v>60.103000000000002</v>
      </c>
      <c r="F32" s="310">
        <f>E32/E$39*100</f>
        <v>35.716917445149633</v>
      </c>
      <c r="G32" s="343">
        <v>9.8350000000000009</v>
      </c>
      <c r="H32" s="309">
        <v>41.176000000000002</v>
      </c>
      <c r="I32" s="310">
        <f>H32/H$39*100</f>
        <v>11.441655227604912</v>
      </c>
      <c r="J32" s="343">
        <v>11.925000000000001</v>
      </c>
      <c r="K32" s="309">
        <v>22.422000000000001</v>
      </c>
      <c r="L32" s="310">
        <f>K32/K$39*100</f>
        <v>25.594429541692826</v>
      </c>
      <c r="M32" s="343">
        <v>16.196000000000002</v>
      </c>
      <c r="N32" s="309">
        <v>1.5589999999999999</v>
      </c>
      <c r="O32" s="310">
        <f>N32/N$39*100</f>
        <v>3.1706324994915596</v>
      </c>
      <c r="P32" s="343">
        <v>56.753</v>
      </c>
      <c r="Q32" s="309">
        <v>15.795999999999999</v>
      </c>
      <c r="R32" s="310">
        <f>Q32/Q$39*100</f>
        <v>9.5718250457503675</v>
      </c>
      <c r="S32" s="343">
        <v>19.248999999999999</v>
      </c>
      <c r="T32" s="309">
        <v>3.722</v>
      </c>
      <c r="U32" s="310">
        <f>T32/T$39*100</f>
        <v>13.828206271362758</v>
      </c>
      <c r="V32" s="343">
        <v>38.466999999999999</v>
      </c>
      <c r="W32" s="309">
        <f t="shared" ref="W32:W38" si="18">SUM(Q32,T32,N32,K32,H32,E32,B32)</f>
        <v>166.20300000000003</v>
      </c>
      <c r="X32" s="310">
        <f>W32/W$39*100</f>
        <v>15.048213170117798</v>
      </c>
      <c r="Y32" s="347">
        <v>5.7690000000000001</v>
      </c>
    </row>
    <row r="33" spans="1:25" ht="18" customHeight="1">
      <c r="A33" s="317">
        <v>1</v>
      </c>
      <c r="B33" s="311">
        <v>58.926000000000002</v>
      </c>
      <c r="C33" s="312">
        <f t="shared" ref="C33:C38" si="19">B33/B$39*100</f>
        <v>23.798965262379902</v>
      </c>
      <c r="D33" s="344">
        <v>9.9290000000000003</v>
      </c>
      <c r="E33" s="311">
        <v>67.152000000000001</v>
      </c>
      <c r="F33" s="312">
        <f t="shared" ref="F33:F38" si="20">E33/E$39*100</f>
        <v>39.905868929615629</v>
      </c>
      <c r="G33" s="344">
        <v>9.2919999999999998</v>
      </c>
      <c r="H33" s="311">
        <v>141.75399999999999</v>
      </c>
      <c r="I33" s="312">
        <f t="shared" ref="I33:I38" si="21">H33/H$39*100</f>
        <v>39.389459761363568</v>
      </c>
      <c r="J33" s="344">
        <v>6.2839999999999998</v>
      </c>
      <c r="K33" s="311">
        <v>50.481000000000002</v>
      </c>
      <c r="L33" s="312">
        <f t="shared" ref="L33:L38" si="22">K33/K$39*100</f>
        <v>57.623423320586717</v>
      </c>
      <c r="M33" s="344">
        <v>10.744</v>
      </c>
      <c r="N33" s="311">
        <v>19.63</v>
      </c>
      <c r="O33" s="312">
        <f t="shared" ref="O33:O38" si="23">N33/N$39*100</f>
        <v>39.922717103925152</v>
      </c>
      <c r="P33" s="344">
        <v>17.318000000000001</v>
      </c>
      <c r="Q33" s="311">
        <v>102.35599999999999</v>
      </c>
      <c r="R33" s="312">
        <f t="shared" ref="R33:R38" si="24">Q33/Q$39*100</f>
        <v>62.024165889011428</v>
      </c>
      <c r="S33" s="344">
        <v>7.4669999999999996</v>
      </c>
      <c r="T33" s="311">
        <v>10.176</v>
      </c>
      <c r="U33" s="312">
        <f t="shared" ref="U33:U38" si="25">T33/T$39*100</f>
        <v>37.806509139545255</v>
      </c>
      <c r="V33" s="344">
        <v>23.904</v>
      </c>
      <c r="W33" s="311">
        <f t="shared" si="18"/>
        <v>450.47499999999997</v>
      </c>
      <c r="X33" s="312">
        <f t="shared" ref="X33:X38" si="26">W33/W$39*100</f>
        <v>40.786531096362957</v>
      </c>
      <c r="Y33" s="348">
        <v>3.2410000000000001</v>
      </c>
    </row>
    <row r="34" spans="1:25" ht="18" customHeight="1">
      <c r="A34" s="317">
        <v>2</v>
      </c>
      <c r="B34" s="311">
        <v>69.971999999999994</v>
      </c>
      <c r="C34" s="312">
        <f t="shared" si="19"/>
        <v>28.260211067088321</v>
      </c>
      <c r="D34" s="344">
        <v>9.0969999999999995</v>
      </c>
      <c r="E34" s="311">
        <v>29.03</v>
      </c>
      <c r="F34" s="312">
        <f t="shared" si="20"/>
        <v>17.251420285721078</v>
      </c>
      <c r="G34" s="344">
        <v>14.2</v>
      </c>
      <c r="H34" s="311">
        <v>108.876</v>
      </c>
      <c r="I34" s="312">
        <f t="shared" si="21"/>
        <v>30.253585937456585</v>
      </c>
      <c r="J34" s="344">
        <v>7.2270000000000003</v>
      </c>
      <c r="K34" s="311">
        <v>12.198</v>
      </c>
      <c r="L34" s="312">
        <f t="shared" si="22"/>
        <v>13.923862793219566</v>
      </c>
      <c r="M34" s="344">
        <v>21.863</v>
      </c>
      <c r="N34" s="311">
        <v>20.501999999999999</v>
      </c>
      <c r="O34" s="312">
        <f t="shared" si="23"/>
        <v>41.69615619280048</v>
      </c>
      <c r="P34" s="344">
        <v>16.919</v>
      </c>
      <c r="Q34" s="311">
        <v>38.534999999999997</v>
      </c>
      <c r="R34" s="312">
        <f t="shared" si="24"/>
        <v>23.350865924157407</v>
      </c>
      <c r="S34" s="344">
        <v>12.335000000000001</v>
      </c>
      <c r="T34" s="311">
        <v>6.6980000000000004</v>
      </c>
      <c r="U34" s="312">
        <f t="shared" si="25"/>
        <v>24.884826868776937</v>
      </c>
      <c r="V34" s="344">
        <v>29.2</v>
      </c>
      <c r="W34" s="311">
        <f t="shared" si="18"/>
        <v>285.81099999999998</v>
      </c>
      <c r="X34" s="312">
        <f t="shared" si="26"/>
        <v>25.877660778472933</v>
      </c>
      <c r="Y34" s="348">
        <v>4.2649999999999997</v>
      </c>
    </row>
    <row r="35" spans="1:25" ht="18" customHeight="1">
      <c r="A35" s="317">
        <v>3</v>
      </c>
      <c r="B35" s="311">
        <v>52.23</v>
      </c>
      <c r="C35" s="312">
        <f t="shared" si="19"/>
        <v>21.094592466043888</v>
      </c>
      <c r="D35" s="344">
        <v>10.561999999999999</v>
      </c>
      <c r="E35" s="311">
        <v>7.6929999999999996</v>
      </c>
      <c r="F35" s="312">
        <f t="shared" si="20"/>
        <v>4.5716560888064839</v>
      </c>
      <c r="G35" s="344">
        <v>27.419</v>
      </c>
      <c r="H35" s="311">
        <v>52.988999999999997</v>
      </c>
      <c r="I35" s="312">
        <f t="shared" si="21"/>
        <v>14.724156519709458</v>
      </c>
      <c r="J35" s="344">
        <v>10.481999999999999</v>
      </c>
      <c r="K35" s="311">
        <v>2.1909999999999998</v>
      </c>
      <c r="L35" s="312">
        <f t="shared" si="22"/>
        <v>2.500998801438274</v>
      </c>
      <c r="M35" s="344">
        <v>49.100999999999999</v>
      </c>
      <c r="N35" s="311">
        <v>6.97</v>
      </c>
      <c r="O35" s="312">
        <f t="shared" si="23"/>
        <v>14.17531014846451</v>
      </c>
      <c r="P35" s="344">
        <v>28.568000000000001</v>
      </c>
      <c r="Q35" s="311">
        <v>6.8330000000000002</v>
      </c>
      <c r="R35" s="312">
        <f t="shared" si="24"/>
        <v>4.1405596693854312</v>
      </c>
      <c r="S35" s="344">
        <v>28.879000000000001</v>
      </c>
      <c r="T35" s="311">
        <v>3.7440000000000002</v>
      </c>
      <c r="U35" s="312">
        <f t="shared" si="25"/>
        <v>13.90994204190816</v>
      </c>
      <c r="V35" s="344">
        <v>38.466999999999999</v>
      </c>
      <c r="W35" s="311">
        <f t="shared" si="18"/>
        <v>132.65</v>
      </c>
      <c r="X35" s="312">
        <f t="shared" si="26"/>
        <v>12.010285476291797</v>
      </c>
      <c r="Y35" s="348">
        <v>6.51</v>
      </c>
    </row>
    <row r="36" spans="1:25" ht="18" customHeight="1">
      <c r="A36" s="317">
        <v>4</v>
      </c>
      <c r="B36" s="311">
        <v>25.373000000000001</v>
      </c>
      <c r="C36" s="312">
        <f t="shared" si="19"/>
        <v>10.247618124467387</v>
      </c>
      <c r="D36" s="344">
        <v>15.218</v>
      </c>
      <c r="E36" s="311">
        <v>2.9470000000000001</v>
      </c>
      <c r="F36" s="312">
        <f t="shared" si="20"/>
        <v>1.751289548123321</v>
      </c>
      <c r="G36" s="344">
        <v>42.825000000000003</v>
      </c>
      <c r="H36" s="311">
        <v>11.457000000000001</v>
      </c>
      <c r="I36" s="312">
        <f t="shared" si="21"/>
        <v>3.1835788795091671</v>
      </c>
      <c r="J36" s="344">
        <v>22.585000000000001</v>
      </c>
      <c r="K36" s="311">
        <v>0.313</v>
      </c>
      <c r="L36" s="312">
        <f t="shared" si="22"/>
        <v>0.35728554306261057</v>
      </c>
      <c r="M36" s="344"/>
      <c r="N36" s="311">
        <v>0.50900000000000001</v>
      </c>
      <c r="O36" s="312">
        <f t="shared" si="23"/>
        <v>1.0351840553182836</v>
      </c>
      <c r="P36" s="344">
        <v>88.36</v>
      </c>
      <c r="Q36" s="311">
        <v>1.35</v>
      </c>
      <c r="R36" s="312">
        <f t="shared" si="24"/>
        <v>0.81805291287433513</v>
      </c>
      <c r="S36" s="344">
        <v>59.296999999999997</v>
      </c>
      <c r="T36" s="311">
        <v>1.95</v>
      </c>
      <c r="U36" s="312">
        <f t="shared" si="25"/>
        <v>7.2447614801604985</v>
      </c>
      <c r="V36" s="344">
        <v>52.514000000000003</v>
      </c>
      <c r="W36" s="314">
        <f t="shared" si="18"/>
        <v>43.899000000000001</v>
      </c>
      <c r="X36" s="312">
        <f t="shared" si="26"/>
        <v>3.9746665821615799</v>
      </c>
      <c r="Y36" s="348">
        <v>11.532</v>
      </c>
    </row>
    <row r="37" spans="1:25" ht="18" customHeight="1">
      <c r="A37" s="317">
        <v>5</v>
      </c>
      <c r="B37" s="311">
        <v>11.834</v>
      </c>
      <c r="C37" s="312">
        <f t="shared" si="19"/>
        <v>4.7795023404779506</v>
      </c>
      <c r="D37" s="344">
        <v>22.143000000000001</v>
      </c>
      <c r="E37" s="311">
        <v>0.72499999999999998</v>
      </c>
      <c r="F37" s="312">
        <f t="shared" si="20"/>
        <v>0.43083981078704031</v>
      </c>
      <c r="G37" s="344">
        <v>74.5</v>
      </c>
      <c r="H37" s="311">
        <v>2.8439999999999999</v>
      </c>
      <c r="I37" s="312">
        <f t="shared" si="21"/>
        <v>0.79026781298106585</v>
      </c>
      <c r="J37" s="344">
        <v>43.889000000000003</v>
      </c>
      <c r="K37" s="311"/>
      <c r="L37" s="312">
        <f t="shared" si="22"/>
        <v>0</v>
      </c>
      <c r="M37" s="344"/>
      <c r="N37" s="311"/>
      <c r="O37" s="312">
        <f t="shared" si="23"/>
        <v>0</v>
      </c>
      <c r="P37" s="344"/>
      <c r="Q37" s="311"/>
      <c r="R37" s="312">
        <f t="shared" si="24"/>
        <v>0</v>
      </c>
      <c r="S37" s="344"/>
      <c r="T37" s="311">
        <v>0.626</v>
      </c>
      <c r="U37" s="312">
        <f t="shared" si="25"/>
        <v>2.3257541982463961</v>
      </c>
      <c r="V37" s="344">
        <v>80.549000000000007</v>
      </c>
      <c r="W37" s="311">
        <f t="shared" si="18"/>
        <v>16.029</v>
      </c>
      <c r="X37" s="312">
        <f t="shared" si="26"/>
        <v>1.4512843264190063</v>
      </c>
      <c r="Y37" s="348">
        <v>19.155999999999999</v>
      </c>
    </row>
    <row r="38" spans="1:25" ht="18" customHeight="1">
      <c r="A38" s="317" t="s">
        <v>285</v>
      </c>
      <c r="B38" s="311">
        <v>7.8390000000000004</v>
      </c>
      <c r="C38" s="312">
        <f t="shared" si="19"/>
        <v>3.1660063247428307</v>
      </c>
      <c r="D38" s="344">
        <v>27.152999999999999</v>
      </c>
      <c r="E38" s="311">
        <v>0.626</v>
      </c>
      <c r="F38" s="312">
        <f t="shared" si="20"/>
        <v>0.37200789179680999</v>
      </c>
      <c r="G38" s="344">
        <v>80.549000000000007</v>
      </c>
      <c r="H38" s="311">
        <v>0.78200000000000003</v>
      </c>
      <c r="I38" s="312">
        <f t="shared" si="21"/>
        <v>0.21729586137524387</v>
      </c>
      <c r="J38" s="344">
        <v>74.5</v>
      </c>
      <c r="K38" s="311"/>
      <c r="L38" s="312">
        <f t="shared" si="22"/>
        <v>0</v>
      </c>
      <c r="M38" s="344"/>
      <c r="N38" s="311"/>
      <c r="O38" s="312">
        <f t="shared" si="23"/>
        <v>0</v>
      </c>
      <c r="P38" s="344"/>
      <c r="Q38" s="311">
        <v>0.156</v>
      </c>
      <c r="R38" s="312">
        <f t="shared" si="24"/>
        <v>9.4530558821034269E-2</v>
      </c>
      <c r="S38" s="344"/>
      <c r="T38" s="311"/>
      <c r="U38" s="312">
        <f t="shared" si="25"/>
        <v>0</v>
      </c>
      <c r="V38" s="344"/>
      <c r="W38" s="311">
        <f t="shared" si="18"/>
        <v>9.4030000000000005</v>
      </c>
      <c r="X38" s="312">
        <f t="shared" si="26"/>
        <v>0.85135857017392957</v>
      </c>
      <c r="Y38" s="348">
        <v>24.855</v>
      </c>
    </row>
    <row r="39" spans="1:25" ht="17.25" customHeight="1">
      <c r="A39" s="318" t="s">
        <v>44</v>
      </c>
      <c r="B39" s="292">
        <f>SUM(B32:B38)</f>
        <v>247.59899999999996</v>
      </c>
      <c r="C39" s="293">
        <f>SUM(C32:C38)</f>
        <v>100.00000000000001</v>
      </c>
      <c r="D39" s="354">
        <v>4.6289999999999996</v>
      </c>
      <c r="E39" s="292">
        <f>SUM(E32:E38)</f>
        <v>168.27600000000001</v>
      </c>
      <c r="F39" s="293">
        <f>SUM(F32:F38)</f>
        <v>100</v>
      </c>
      <c r="G39" s="354">
        <v>5.7309999999999999</v>
      </c>
      <c r="H39" s="292">
        <f>SUM(H32:H38)</f>
        <v>359.87799999999999</v>
      </c>
      <c r="I39" s="293">
        <f>SUM(I32:I38)</f>
        <v>100</v>
      </c>
      <c r="J39" s="354">
        <v>3.7229999999999999</v>
      </c>
      <c r="K39" s="292">
        <f>SUM(K32:K38)</f>
        <v>87.605000000000004</v>
      </c>
      <c r="L39" s="293">
        <f>SUM(L32:L38)</f>
        <v>100</v>
      </c>
      <c r="M39" s="354">
        <v>8.0960000000000001</v>
      </c>
      <c r="N39" s="292">
        <f>SUM(N32:N38)</f>
        <v>49.17</v>
      </c>
      <c r="O39" s="293">
        <f>SUM(O32:O38)</f>
        <v>99.999999999999972</v>
      </c>
      <c r="P39" s="354">
        <v>10.9</v>
      </c>
      <c r="Q39" s="292">
        <f>SUM(Q32:Q38)</f>
        <v>165.02599999999998</v>
      </c>
      <c r="R39" s="293">
        <f>SUM(R32:R38)</f>
        <v>100</v>
      </c>
      <c r="S39" s="354">
        <v>5.79</v>
      </c>
      <c r="T39" s="292">
        <f>SUM(T32:T38)</f>
        <v>26.916</v>
      </c>
      <c r="U39" s="293">
        <f>SUM(U32:U38)</f>
        <v>100.00000000000001</v>
      </c>
      <c r="V39" s="354">
        <v>14.769</v>
      </c>
      <c r="W39" s="260">
        <f>SUM(Q39,T39,N39,K39,H39,E39,B39)</f>
        <v>1104.47</v>
      </c>
      <c r="X39" s="293">
        <f>SUM(X32:X38)</f>
        <v>99.999999999999986</v>
      </c>
      <c r="Y39" s="356">
        <v>2.0150000000000001</v>
      </c>
    </row>
    <row r="40" spans="1:25" ht="13.5" customHeight="1"/>
  </sheetData>
  <mergeCells count="33">
    <mergeCell ref="A1:Y1"/>
    <mergeCell ref="A3:A5"/>
    <mergeCell ref="B3:Y3"/>
    <mergeCell ref="B4:D4"/>
    <mergeCell ref="E4:G4"/>
    <mergeCell ref="H4:J4"/>
    <mergeCell ref="K4:M4"/>
    <mergeCell ref="N4:P4"/>
    <mergeCell ref="Q4:S4"/>
    <mergeCell ref="T4:V4"/>
    <mergeCell ref="W4:Y4"/>
    <mergeCell ref="A15:Y15"/>
    <mergeCell ref="A16:A18"/>
    <mergeCell ref="B16:Y16"/>
    <mergeCell ref="B17:D17"/>
    <mergeCell ref="E17:G17"/>
    <mergeCell ref="H17:J17"/>
    <mergeCell ref="K17:M17"/>
    <mergeCell ref="N17:P17"/>
    <mergeCell ref="Q17:S17"/>
    <mergeCell ref="T17:V17"/>
    <mergeCell ref="W17:Y17"/>
    <mergeCell ref="A28:Y28"/>
    <mergeCell ref="A29:A31"/>
    <mergeCell ref="B29:Y29"/>
    <mergeCell ref="B30:D30"/>
    <mergeCell ref="E30:G30"/>
    <mergeCell ref="H30:J30"/>
    <mergeCell ref="K30:M30"/>
    <mergeCell ref="N30:P30"/>
    <mergeCell ref="Q30:S30"/>
    <mergeCell ref="T30:V30"/>
    <mergeCell ref="W30:Y30"/>
  </mergeCells>
  <pageMargins left="0.78740157480314965" right="0.78740157480314965" top="0.98425196850393704" bottom="1.1811023622047245" header="0.51181102362204722" footer="0.51181102362204722"/>
  <pageSetup paperSize="9" scale="85" orientation="landscape" r:id="rId1"/>
  <headerFooter scaleWithDoc="0" alignWithMargins="0">
    <oddHeader>&amp;L&amp;G</oddHeader>
    <oddFooter>&amp;L&amp;D</oddFooter>
  </headerFooter>
  <rowBreaks count="1" manualBreakCount="1">
    <brk id="26" max="24"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topLeftCell="A28" zoomScale="60" zoomScaleNormal="70" workbookViewId="0">
      <selection activeCell="C25" sqref="C25"/>
    </sheetView>
  </sheetViews>
  <sheetFormatPr defaultRowHeight="12.75"/>
  <cols>
    <col min="1" max="1" width="12" customWidth="1"/>
    <col min="2" max="17" width="6.140625" customWidth="1"/>
    <col min="18" max="18" width="3" customWidth="1"/>
    <col min="19" max="19" width="1.28515625" customWidth="1"/>
    <col min="21" max="21" width="8.140625" customWidth="1"/>
    <col min="22" max="22" width="7.42578125" customWidth="1"/>
    <col min="23" max="29" width="7.85546875" customWidth="1"/>
    <col min="30" max="30" width="6.85546875" customWidth="1"/>
    <col min="31" max="31" width="7.85546875" customWidth="1"/>
    <col min="32" max="32" width="7.42578125" customWidth="1"/>
    <col min="33" max="33" width="7.85546875" customWidth="1"/>
    <col min="34" max="34" width="6.42578125" customWidth="1"/>
    <col min="35" max="35" width="7.85546875" customWidth="1"/>
    <col min="36" max="36" width="6.42578125" customWidth="1"/>
  </cols>
  <sheetData>
    <row r="1" spans="1:36" ht="32.25" customHeight="1">
      <c r="A1" s="641" t="s">
        <v>280</v>
      </c>
      <c r="B1" s="641"/>
      <c r="C1" s="641"/>
      <c r="D1" s="641"/>
      <c r="E1" s="641"/>
      <c r="F1" s="641"/>
      <c r="G1" s="641"/>
      <c r="H1" s="641"/>
      <c r="I1" s="641"/>
      <c r="J1" s="641"/>
      <c r="K1" s="641"/>
      <c r="L1" s="641"/>
      <c r="M1" s="641"/>
      <c r="N1" s="641"/>
      <c r="O1" s="641"/>
      <c r="P1" s="641"/>
      <c r="Q1" s="641"/>
      <c r="T1" s="641" t="s">
        <v>367</v>
      </c>
      <c r="U1" s="641"/>
      <c r="V1" s="641"/>
      <c r="W1" s="641"/>
      <c r="X1" s="641"/>
      <c r="Y1" s="641"/>
      <c r="Z1" s="641"/>
      <c r="AA1" s="641"/>
      <c r="AB1" s="641"/>
      <c r="AC1" s="641"/>
      <c r="AD1" s="641"/>
      <c r="AE1" s="641"/>
      <c r="AF1" s="641"/>
      <c r="AG1" s="641"/>
      <c r="AH1" s="641"/>
      <c r="AI1" s="641"/>
      <c r="AJ1" s="641"/>
    </row>
    <row r="2" spans="1:36" ht="9.75" customHeight="1">
      <c r="A2" s="153"/>
      <c r="B2" s="224"/>
      <c r="C2" s="224"/>
      <c r="D2" s="224"/>
      <c r="E2" s="224"/>
      <c r="F2" s="224"/>
      <c r="G2" s="224"/>
      <c r="H2" s="224"/>
      <c r="I2" s="224"/>
      <c r="J2" s="224"/>
      <c r="K2" s="224"/>
      <c r="L2" s="224"/>
      <c r="M2" s="224"/>
      <c r="N2" s="224"/>
      <c r="O2" s="224"/>
      <c r="P2" s="224"/>
      <c r="Q2" s="224"/>
      <c r="T2" s="153"/>
      <c r="U2" s="224"/>
      <c r="V2" s="224"/>
      <c r="W2" s="224"/>
      <c r="X2" s="224"/>
      <c r="Y2" s="224"/>
      <c r="Z2" s="224"/>
      <c r="AA2" s="224"/>
      <c r="AB2" s="224"/>
      <c r="AC2" s="224"/>
      <c r="AD2" s="224"/>
      <c r="AE2" s="224"/>
      <c r="AF2" s="224"/>
      <c r="AG2" s="224"/>
      <c r="AH2" s="224"/>
      <c r="AI2" s="224"/>
      <c r="AJ2" s="224"/>
    </row>
    <row r="3" spans="1:36" ht="18.75" customHeight="1">
      <c r="A3" s="669" t="s">
        <v>245</v>
      </c>
      <c r="B3" s="565" t="s">
        <v>227</v>
      </c>
      <c r="C3" s="593"/>
      <c r="D3" s="593"/>
      <c r="E3" s="593"/>
      <c r="F3" s="593"/>
      <c r="G3" s="593"/>
      <c r="H3" s="593"/>
      <c r="I3" s="593"/>
      <c r="J3" s="593"/>
      <c r="K3" s="593"/>
      <c r="L3" s="593"/>
      <c r="M3" s="593"/>
      <c r="N3" s="593"/>
      <c r="O3" s="593"/>
      <c r="P3" s="593"/>
      <c r="Q3" s="672"/>
      <c r="T3" s="669" t="s">
        <v>245</v>
      </c>
      <c r="U3" s="565" t="s">
        <v>227</v>
      </c>
      <c r="V3" s="593"/>
      <c r="W3" s="593"/>
      <c r="X3" s="593"/>
      <c r="Y3" s="593"/>
      <c r="Z3" s="593"/>
      <c r="AA3" s="593"/>
      <c r="AB3" s="593"/>
      <c r="AC3" s="593"/>
      <c r="AD3" s="593"/>
      <c r="AE3" s="593"/>
      <c r="AF3" s="593"/>
      <c r="AG3" s="593"/>
      <c r="AH3" s="593"/>
      <c r="AI3" s="593"/>
      <c r="AJ3" s="672"/>
    </row>
    <row r="4" spans="1:36" ht="20.25" customHeight="1">
      <c r="A4" s="670"/>
      <c r="B4" s="673" t="s">
        <v>96</v>
      </c>
      <c r="C4" s="675"/>
      <c r="D4" s="673" t="s">
        <v>97</v>
      </c>
      <c r="E4" s="674"/>
      <c r="F4" s="673" t="s">
        <v>98</v>
      </c>
      <c r="G4" s="675"/>
      <c r="H4" s="673" t="s">
        <v>99</v>
      </c>
      <c r="I4" s="675"/>
      <c r="J4" s="673" t="s">
        <v>100</v>
      </c>
      <c r="K4" s="675"/>
      <c r="L4" s="673" t="s">
        <v>281</v>
      </c>
      <c r="M4" s="675"/>
      <c r="N4" s="673" t="s">
        <v>102</v>
      </c>
      <c r="O4" s="675"/>
      <c r="P4" s="674" t="s">
        <v>108</v>
      </c>
      <c r="Q4" s="676"/>
      <c r="T4" s="670"/>
      <c r="U4" s="673" t="s">
        <v>96</v>
      </c>
      <c r="V4" s="675"/>
      <c r="W4" s="673" t="s">
        <v>97</v>
      </c>
      <c r="X4" s="674"/>
      <c r="Y4" s="673" t="s">
        <v>98</v>
      </c>
      <c r="Z4" s="675"/>
      <c r="AA4" s="673" t="s">
        <v>99</v>
      </c>
      <c r="AB4" s="675"/>
      <c r="AC4" s="673" t="s">
        <v>100</v>
      </c>
      <c r="AD4" s="675"/>
      <c r="AE4" s="673" t="s">
        <v>281</v>
      </c>
      <c r="AF4" s="675"/>
      <c r="AG4" s="673" t="s">
        <v>102</v>
      </c>
      <c r="AH4" s="675"/>
      <c r="AI4" s="674" t="s">
        <v>108</v>
      </c>
      <c r="AJ4" s="676"/>
    </row>
    <row r="5" spans="1:36" ht="27.75" customHeight="1">
      <c r="A5" s="671"/>
      <c r="B5" s="319" t="s">
        <v>279</v>
      </c>
      <c r="C5" s="278" t="s">
        <v>244</v>
      </c>
      <c r="D5" s="319" t="s">
        <v>279</v>
      </c>
      <c r="E5" s="278" t="s">
        <v>244</v>
      </c>
      <c r="F5" s="319" t="s">
        <v>279</v>
      </c>
      <c r="G5" s="278" t="s">
        <v>244</v>
      </c>
      <c r="H5" s="319" t="s">
        <v>279</v>
      </c>
      <c r="I5" s="278" t="s">
        <v>244</v>
      </c>
      <c r="J5" s="319" t="s">
        <v>279</v>
      </c>
      <c r="K5" s="278" t="s">
        <v>244</v>
      </c>
      <c r="L5" s="319" t="s">
        <v>279</v>
      </c>
      <c r="M5" s="278" t="s">
        <v>244</v>
      </c>
      <c r="N5" s="319" t="s">
        <v>279</v>
      </c>
      <c r="O5" s="278" t="s">
        <v>244</v>
      </c>
      <c r="P5" s="320" t="s">
        <v>279</v>
      </c>
      <c r="Q5" s="307" t="s">
        <v>244</v>
      </c>
      <c r="T5" s="671"/>
      <c r="U5" s="319" t="s">
        <v>279</v>
      </c>
      <c r="V5" s="278" t="s">
        <v>244</v>
      </c>
      <c r="W5" s="319" t="s">
        <v>279</v>
      </c>
      <c r="X5" s="278" t="s">
        <v>244</v>
      </c>
      <c r="Y5" s="319" t="s">
        <v>279</v>
      </c>
      <c r="Z5" s="278" t="s">
        <v>244</v>
      </c>
      <c r="AA5" s="319" t="s">
        <v>279</v>
      </c>
      <c r="AB5" s="278" t="s">
        <v>244</v>
      </c>
      <c r="AC5" s="319" t="s">
        <v>279</v>
      </c>
      <c r="AD5" s="278" t="s">
        <v>244</v>
      </c>
      <c r="AE5" s="319" t="s">
        <v>279</v>
      </c>
      <c r="AF5" s="278" t="s">
        <v>244</v>
      </c>
      <c r="AG5" s="319" t="s">
        <v>279</v>
      </c>
      <c r="AH5" s="278" t="s">
        <v>244</v>
      </c>
      <c r="AI5" s="320" t="s">
        <v>279</v>
      </c>
      <c r="AJ5" s="307" t="s">
        <v>244</v>
      </c>
    </row>
    <row r="6" spans="1:36" ht="21" customHeight="1">
      <c r="A6" s="280" t="s">
        <v>229</v>
      </c>
      <c r="B6" s="321">
        <v>6.5540000000000003</v>
      </c>
      <c r="C6" s="328">
        <v>22.931999999999999</v>
      </c>
      <c r="D6" s="321">
        <v>8.5090000000000003</v>
      </c>
      <c r="E6" s="332">
        <v>12.225</v>
      </c>
      <c r="F6" s="321">
        <v>10.46</v>
      </c>
      <c r="G6" s="332">
        <v>9.0380000000000003</v>
      </c>
      <c r="H6" s="321">
        <v>17.402999999999999</v>
      </c>
      <c r="I6" s="332">
        <v>13.994</v>
      </c>
      <c r="J6" s="321">
        <v>13.093999999999999</v>
      </c>
      <c r="K6" s="332">
        <v>18.989999999999998</v>
      </c>
      <c r="L6" s="321">
        <v>22.495000000000001</v>
      </c>
      <c r="M6" s="332">
        <v>9.4949999999999992</v>
      </c>
      <c r="N6" s="321">
        <v>8.9600000000000009</v>
      </c>
      <c r="O6" s="332">
        <v>47.88</v>
      </c>
      <c r="P6" s="322">
        <v>14.302</v>
      </c>
      <c r="Q6" s="335">
        <v>5.7809999999999997</v>
      </c>
      <c r="T6" s="280" t="s">
        <v>229</v>
      </c>
      <c r="U6" s="321">
        <v>6.7309999999999999</v>
      </c>
      <c r="V6" s="328">
        <v>24.021000000000001</v>
      </c>
      <c r="W6" s="321">
        <v>8.4659999999999993</v>
      </c>
      <c r="X6" s="332">
        <v>12.523</v>
      </c>
      <c r="Y6" s="321">
        <v>10.374000000000001</v>
      </c>
      <c r="Z6" s="332">
        <v>9.26</v>
      </c>
      <c r="AA6" s="321">
        <v>17.428000000000001</v>
      </c>
      <c r="AB6" s="332">
        <v>14.295</v>
      </c>
      <c r="AC6" s="321">
        <v>12.972</v>
      </c>
      <c r="AD6" s="332">
        <v>19.282</v>
      </c>
      <c r="AE6" s="321">
        <v>22.411000000000001</v>
      </c>
      <c r="AF6" s="332">
        <v>9.6470000000000002</v>
      </c>
      <c r="AG6" s="321">
        <v>9.0850000000000009</v>
      </c>
      <c r="AH6" s="332">
        <v>48.994</v>
      </c>
      <c r="AI6" s="322">
        <v>14.327999999999999</v>
      </c>
      <c r="AJ6" s="335">
        <v>5.9059999999999997</v>
      </c>
    </row>
    <row r="7" spans="1:36" ht="21" customHeight="1">
      <c r="A7" s="283" t="s">
        <v>230</v>
      </c>
      <c r="B7" s="227">
        <v>46.65</v>
      </c>
      <c r="C7" s="329">
        <v>10.692</v>
      </c>
      <c r="D7" s="227">
        <v>63.680999999999997</v>
      </c>
      <c r="E7" s="333">
        <v>7.819</v>
      </c>
      <c r="F7" s="227">
        <v>69.03</v>
      </c>
      <c r="G7" s="333">
        <v>4.3410000000000002</v>
      </c>
      <c r="H7" s="227">
        <v>108.11499999999999</v>
      </c>
      <c r="I7" s="333">
        <v>7.1550000000000002</v>
      </c>
      <c r="J7" s="227">
        <v>95.352000000000004</v>
      </c>
      <c r="K7" s="333">
        <v>12.443</v>
      </c>
      <c r="L7" s="227">
        <v>105.57299999999999</v>
      </c>
      <c r="M7" s="333">
        <v>3.8340000000000001</v>
      </c>
      <c r="N7" s="227">
        <v>66.361000000000004</v>
      </c>
      <c r="O7" s="333">
        <v>17.503</v>
      </c>
      <c r="P7" s="323">
        <v>77.878</v>
      </c>
      <c r="Q7" s="336">
        <v>2.8079999999999998</v>
      </c>
      <c r="T7" s="283" t="s">
        <v>230</v>
      </c>
      <c r="U7" s="227">
        <v>47.286999999999999</v>
      </c>
      <c r="V7" s="329">
        <v>11.131</v>
      </c>
      <c r="W7" s="227">
        <v>64.19</v>
      </c>
      <c r="X7" s="333">
        <v>8.1129999999999995</v>
      </c>
      <c r="Y7" s="227">
        <v>69.510999999999996</v>
      </c>
      <c r="Z7" s="333">
        <v>4.41</v>
      </c>
      <c r="AA7" s="227">
        <v>106.01</v>
      </c>
      <c r="AB7" s="333">
        <v>7.524</v>
      </c>
      <c r="AC7" s="227">
        <v>95.18</v>
      </c>
      <c r="AD7" s="333">
        <v>13.276</v>
      </c>
      <c r="AE7" s="227">
        <v>106.096</v>
      </c>
      <c r="AF7" s="333">
        <v>3.9039999999999999</v>
      </c>
      <c r="AG7" s="227">
        <v>66.751999999999995</v>
      </c>
      <c r="AH7" s="333">
        <v>18.077000000000002</v>
      </c>
      <c r="AI7" s="323">
        <v>78.209999999999994</v>
      </c>
      <c r="AJ7" s="336">
        <v>2.87</v>
      </c>
    </row>
    <row r="8" spans="1:36" ht="21" customHeight="1">
      <c r="A8" s="283" t="s">
        <v>231</v>
      </c>
      <c r="B8" s="227">
        <v>95.165000000000006</v>
      </c>
      <c r="C8" s="329">
        <v>7.9249999999999998</v>
      </c>
      <c r="D8" s="227">
        <v>154.697</v>
      </c>
      <c r="E8" s="333">
        <v>4.9720000000000004</v>
      </c>
      <c r="F8" s="227">
        <v>139.00800000000001</v>
      </c>
      <c r="G8" s="333">
        <v>3.1539999999999999</v>
      </c>
      <c r="H8" s="227">
        <v>203.41399999999999</v>
      </c>
      <c r="I8" s="333">
        <v>8.0399999999999991</v>
      </c>
      <c r="J8" s="227">
        <v>170.66300000000001</v>
      </c>
      <c r="K8" s="333">
        <v>9.92</v>
      </c>
      <c r="L8" s="227">
        <v>187.92500000000001</v>
      </c>
      <c r="M8" s="333">
        <v>3.573</v>
      </c>
      <c r="N8" s="227">
        <v>138.012</v>
      </c>
      <c r="O8" s="333">
        <v>12.436999999999999</v>
      </c>
      <c r="P8" s="323">
        <v>148.12299999999999</v>
      </c>
      <c r="Q8" s="336">
        <v>2.2109999999999999</v>
      </c>
      <c r="T8" s="283" t="s">
        <v>231</v>
      </c>
      <c r="U8" s="227">
        <v>100.523</v>
      </c>
      <c r="V8" s="329">
        <v>7.7619999999999996</v>
      </c>
      <c r="W8" s="227">
        <v>152.108</v>
      </c>
      <c r="X8" s="333">
        <v>5.226</v>
      </c>
      <c r="Y8" s="227">
        <v>140.70400000000001</v>
      </c>
      <c r="Z8" s="333">
        <v>3.262</v>
      </c>
      <c r="AA8" s="227">
        <v>202.755</v>
      </c>
      <c r="AB8" s="333">
        <v>8.3469999999999995</v>
      </c>
      <c r="AC8" s="227">
        <v>173.143</v>
      </c>
      <c r="AD8" s="333">
        <v>10.72</v>
      </c>
      <c r="AE8" s="227">
        <v>187.78800000000001</v>
      </c>
      <c r="AF8" s="333">
        <v>3.6389999999999998</v>
      </c>
      <c r="AG8" s="227">
        <v>141.22499999999999</v>
      </c>
      <c r="AH8" s="333">
        <v>11.930999999999999</v>
      </c>
      <c r="AI8" s="323">
        <v>149.90700000000001</v>
      </c>
      <c r="AJ8" s="336">
        <v>2.2389999999999999</v>
      </c>
    </row>
    <row r="9" spans="1:36" ht="21" customHeight="1">
      <c r="A9" s="283" t="s">
        <v>232</v>
      </c>
      <c r="B9" s="227">
        <v>137.13300000000001</v>
      </c>
      <c r="C9" s="329">
        <v>6.782</v>
      </c>
      <c r="D9" s="227">
        <v>232.3</v>
      </c>
      <c r="E9" s="333">
        <v>3.0760000000000001</v>
      </c>
      <c r="F9" s="227">
        <v>180.381</v>
      </c>
      <c r="G9" s="333">
        <v>2.931</v>
      </c>
      <c r="H9" s="227">
        <v>286.71600000000001</v>
      </c>
      <c r="I9" s="333">
        <v>12.666</v>
      </c>
      <c r="J9" s="227">
        <v>250.29599999999999</v>
      </c>
      <c r="K9" s="333">
        <v>6.7679999999999998</v>
      </c>
      <c r="L9" s="227">
        <v>239.929</v>
      </c>
      <c r="M9" s="333">
        <v>3.6930000000000001</v>
      </c>
      <c r="N9" s="227">
        <v>178.642</v>
      </c>
      <c r="O9" s="333">
        <v>17.87</v>
      </c>
      <c r="P9" s="323">
        <v>200.03299999999999</v>
      </c>
      <c r="Q9" s="336">
        <v>1.982</v>
      </c>
      <c r="T9" s="283" t="s">
        <v>232</v>
      </c>
      <c r="U9" s="227">
        <v>145.37200000000001</v>
      </c>
      <c r="V9" s="329">
        <v>6.7380000000000004</v>
      </c>
      <c r="W9" s="227">
        <v>230.92400000000001</v>
      </c>
      <c r="X9" s="333">
        <v>3.3410000000000002</v>
      </c>
      <c r="Y9" s="227">
        <v>183.52099999999999</v>
      </c>
      <c r="Z9" s="333">
        <v>3.069</v>
      </c>
      <c r="AA9" s="227">
        <v>283.14699999999999</v>
      </c>
      <c r="AB9" s="333">
        <v>14.198</v>
      </c>
      <c r="AC9" s="227">
        <v>252.85499999999999</v>
      </c>
      <c r="AD9" s="333">
        <v>7.7720000000000002</v>
      </c>
      <c r="AE9" s="227">
        <v>238.02</v>
      </c>
      <c r="AF9" s="333">
        <v>3.8450000000000002</v>
      </c>
      <c r="AG9" s="227">
        <v>180.02699999999999</v>
      </c>
      <c r="AH9" s="333">
        <v>18.736000000000001</v>
      </c>
      <c r="AI9" s="323">
        <v>202.39099999999999</v>
      </c>
      <c r="AJ9" s="336">
        <v>2.0470000000000002</v>
      </c>
    </row>
    <row r="10" spans="1:36" ht="21" customHeight="1">
      <c r="A10" s="283" t="s">
        <v>233</v>
      </c>
      <c r="B10" s="227">
        <v>192.55199999999999</v>
      </c>
      <c r="C10" s="329">
        <v>5.3010000000000002</v>
      </c>
      <c r="D10" s="227">
        <v>275.84100000000001</v>
      </c>
      <c r="E10" s="333">
        <v>2.4350000000000001</v>
      </c>
      <c r="F10" s="227">
        <v>223.06</v>
      </c>
      <c r="G10" s="333">
        <v>2.5019999999999998</v>
      </c>
      <c r="H10" s="227">
        <v>329.31900000000002</v>
      </c>
      <c r="I10" s="333">
        <v>6.0570000000000004</v>
      </c>
      <c r="J10" s="227">
        <v>275.65800000000002</v>
      </c>
      <c r="K10" s="333">
        <v>5.6109999999999998</v>
      </c>
      <c r="L10" s="227">
        <v>269.60599999999999</v>
      </c>
      <c r="M10" s="333">
        <v>4.8230000000000004</v>
      </c>
      <c r="N10" s="227">
        <v>218.202</v>
      </c>
      <c r="O10" s="333">
        <v>15.464</v>
      </c>
      <c r="P10" s="323">
        <v>241.16900000000001</v>
      </c>
      <c r="Q10" s="336">
        <v>1.694</v>
      </c>
      <c r="T10" s="283" t="s">
        <v>233</v>
      </c>
      <c r="U10" s="227">
        <v>210.59700000000001</v>
      </c>
      <c r="V10" s="329">
        <v>5.2629999999999999</v>
      </c>
      <c r="W10" s="227">
        <v>275.33499999999998</v>
      </c>
      <c r="X10" s="333">
        <v>2.5430000000000001</v>
      </c>
      <c r="Y10" s="227">
        <v>226.28700000000001</v>
      </c>
      <c r="Z10" s="333">
        <v>2.5379999999999998</v>
      </c>
      <c r="AA10" s="227">
        <v>327.75700000000001</v>
      </c>
      <c r="AB10" s="333">
        <v>6.4050000000000002</v>
      </c>
      <c r="AC10" s="227">
        <v>278.53699999999998</v>
      </c>
      <c r="AD10" s="333">
        <v>5.9820000000000002</v>
      </c>
      <c r="AE10" s="227">
        <v>270.70100000000002</v>
      </c>
      <c r="AF10" s="333">
        <v>4.9800000000000004</v>
      </c>
      <c r="AG10" s="227">
        <v>226.35</v>
      </c>
      <c r="AH10" s="333">
        <v>16.039000000000001</v>
      </c>
      <c r="AI10" s="323">
        <v>246.404</v>
      </c>
      <c r="AJ10" s="336">
        <v>1.7010000000000001</v>
      </c>
    </row>
    <row r="11" spans="1:36" ht="21" customHeight="1">
      <c r="A11" s="283" t="s">
        <v>234</v>
      </c>
      <c r="B11" s="227">
        <v>236.011</v>
      </c>
      <c r="C11" s="329">
        <v>3.9409999999999998</v>
      </c>
      <c r="D11" s="227">
        <v>299.17700000000002</v>
      </c>
      <c r="E11" s="333">
        <v>3.081</v>
      </c>
      <c r="F11" s="227">
        <v>247.55799999999999</v>
      </c>
      <c r="G11" s="333">
        <v>2.7869999999999999</v>
      </c>
      <c r="H11" s="227">
        <v>387.952</v>
      </c>
      <c r="I11" s="333">
        <v>4.7549999999999999</v>
      </c>
      <c r="J11" s="227">
        <v>321.61200000000002</v>
      </c>
      <c r="K11" s="333">
        <v>5.6189999999999998</v>
      </c>
      <c r="L11" s="227">
        <v>299.35300000000001</v>
      </c>
      <c r="M11" s="333">
        <v>4.0229999999999997</v>
      </c>
      <c r="N11" s="227">
        <v>248.05699999999999</v>
      </c>
      <c r="O11" s="333">
        <v>15.717000000000001</v>
      </c>
      <c r="P11" s="323">
        <v>270.54500000000002</v>
      </c>
      <c r="Q11" s="336">
        <v>1.778</v>
      </c>
      <c r="T11" s="283" t="s">
        <v>234</v>
      </c>
      <c r="U11" s="227">
        <v>254.661</v>
      </c>
      <c r="V11" s="329">
        <v>3.9260000000000002</v>
      </c>
      <c r="W11" s="227">
        <v>302.06400000000002</v>
      </c>
      <c r="X11" s="333">
        <v>3.246</v>
      </c>
      <c r="Y11" s="227">
        <v>251.35499999999999</v>
      </c>
      <c r="Z11" s="333">
        <v>2.8279999999999998</v>
      </c>
      <c r="AA11" s="227">
        <v>383.834</v>
      </c>
      <c r="AB11" s="333">
        <v>4.7430000000000003</v>
      </c>
      <c r="AC11" s="227">
        <v>321.88400000000001</v>
      </c>
      <c r="AD11" s="333">
        <v>6.3470000000000004</v>
      </c>
      <c r="AE11" s="227">
        <v>299.935</v>
      </c>
      <c r="AF11" s="333">
        <v>4.2839999999999998</v>
      </c>
      <c r="AG11" s="227">
        <v>255.70400000000001</v>
      </c>
      <c r="AH11" s="333">
        <v>19.088999999999999</v>
      </c>
      <c r="AI11" s="323">
        <v>277.40699999999998</v>
      </c>
      <c r="AJ11" s="336">
        <v>1.796</v>
      </c>
    </row>
    <row r="12" spans="1:36" ht="21" customHeight="1">
      <c r="A12" s="283" t="s">
        <v>235</v>
      </c>
      <c r="B12" s="227">
        <v>279.495</v>
      </c>
      <c r="C12" s="329">
        <v>3.117</v>
      </c>
      <c r="D12" s="227">
        <v>315.803</v>
      </c>
      <c r="E12" s="333">
        <v>3.234</v>
      </c>
      <c r="F12" s="227">
        <v>275.55399999999997</v>
      </c>
      <c r="G12" s="333">
        <v>3.048</v>
      </c>
      <c r="H12" s="227">
        <v>429.351</v>
      </c>
      <c r="I12" s="333">
        <v>5.4240000000000004</v>
      </c>
      <c r="J12" s="227">
        <v>336.48</v>
      </c>
      <c r="K12" s="333">
        <v>6.3330000000000002</v>
      </c>
      <c r="L12" s="227">
        <v>302.19099999999997</v>
      </c>
      <c r="M12" s="333">
        <v>12.173999999999999</v>
      </c>
      <c r="N12" s="227">
        <v>280.19600000000003</v>
      </c>
      <c r="O12" s="333">
        <v>10.163</v>
      </c>
      <c r="P12" s="323">
        <v>295.625</v>
      </c>
      <c r="Q12" s="336">
        <v>1.8029999999999999</v>
      </c>
      <c r="T12" s="283" t="s">
        <v>235</v>
      </c>
      <c r="U12" s="227">
        <v>295.01400000000001</v>
      </c>
      <c r="V12" s="329">
        <v>3.1659999999999999</v>
      </c>
      <c r="W12" s="227">
        <v>317.68099999999998</v>
      </c>
      <c r="X12" s="333">
        <v>3.5590000000000002</v>
      </c>
      <c r="Y12" s="227">
        <v>280.31099999999998</v>
      </c>
      <c r="Z12" s="333">
        <v>3.1869999999999998</v>
      </c>
      <c r="AA12" s="227">
        <v>421.73599999999999</v>
      </c>
      <c r="AB12" s="333">
        <v>5.8810000000000002</v>
      </c>
      <c r="AC12" s="227">
        <v>338.47199999999998</v>
      </c>
      <c r="AD12" s="333">
        <v>6.9889999999999999</v>
      </c>
      <c r="AE12" s="227">
        <v>304.56200000000001</v>
      </c>
      <c r="AF12" s="333">
        <v>12.871</v>
      </c>
      <c r="AG12" s="227">
        <v>286.41500000000002</v>
      </c>
      <c r="AH12" s="333">
        <v>11.073</v>
      </c>
      <c r="AI12" s="323">
        <v>303.589</v>
      </c>
      <c r="AJ12" s="336">
        <v>1.8720000000000001</v>
      </c>
    </row>
    <row r="13" spans="1:36" ht="21" customHeight="1">
      <c r="A13" s="283" t="s">
        <v>236</v>
      </c>
      <c r="B13" s="227">
        <v>298.93599999999998</v>
      </c>
      <c r="C13" s="329">
        <v>2.827</v>
      </c>
      <c r="D13" s="227">
        <v>334.66500000000002</v>
      </c>
      <c r="E13" s="333">
        <v>2.7909999999999999</v>
      </c>
      <c r="F13" s="227">
        <v>282.87400000000002</v>
      </c>
      <c r="G13" s="333">
        <v>4.2389999999999999</v>
      </c>
      <c r="H13" s="227">
        <v>486.29700000000003</v>
      </c>
      <c r="I13" s="333">
        <v>6.2279999999999998</v>
      </c>
      <c r="J13" s="227">
        <v>335.947</v>
      </c>
      <c r="K13" s="333">
        <v>5.827</v>
      </c>
      <c r="L13" s="227">
        <v>296.875</v>
      </c>
      <c r="M13" s="333"/>
      <c r="N13" s="227">
        <v>274.63499999999999</v>
      </c>
      <c r="O13" s="333">
        <v>19.704000000000001</v>
      </c>
      <c r="P13" s="323">
        <v>313.83699999999999</v>
      </c>
      <c r="Q13" s="336">
        <v>1.9450000000000001</v>
      </c>
      <c r="T13" s="283" t="s">
        <v>236</v>
      </c>
      <c r="U13" s="227">
        <v>309.93099999999998</v>
      </c>
      <c r="V13" s="329">
        <v>2.8380000000000001</v>
      </c>
      <c r="W13" s="227">
        <v>333.39299999999997</v>
      </c>
      <c r="X13" s="333">
        <v>3.0910000000000002</v>
      </c>
      <c r="Y13" s="227">
        <v>285.38499999999999</v>
      </c>
      <c r="Z13" s="333">
        <v>4.5019999999999998</v>
      </c>
      <c r="AA13" s="227">
        <v>471.30799999999999</v>
      </c>
      <c r="AB13" s="333">
        <v>7.093</v>
      </c>
      <c r="AC13" s="227">
        <v>335.41</v>
      </c>
      <c r="AD13" s="333">
        <v>6.31</v>
      </c>
      <c r="AE13" s="227">
        <v>296.875</v>
      </c>
      <c r="AF13" s="333"/>
      <c r="AG13" s="227">
        <v>295.11799999999999</v>
      </c>
      <c r="AH13" s="333">
        <v>23.7</v>
      </c>
      <c r="AI13" s="323">
        <v>318.03899999999999</v>
      </c>
      <c r="AJ13" s="336">
        <v>1.9950000000000001</v>
      </c>
    </row>
    <row r="14" spans="1:36" ht="21" customHeight="1">
      <c r="A14" s="283" t="s">
        <v>237</v>
      </c>
      <c r="B14" s="227">
        <v>313.428</v>
      </c>
      <c r="C14" s="329">
        <v>3.3530000000000002</v>
      </c>
      <c r="D14" s="227">
        <v>350.089</v>
      </c>
      <c r="E14" s="333">
        <v>3.8079999999999998</v>
      </c>
      <c r="F14" s="227">
        <v>303.83499999999998</v>
      </c>
      <c r="G14" s="333">
        <v>5.5209999999999999</v>
      </c>
      <c r="H14" s="227">
        <v>502.904</v>
      </c>
      <c r="I14" s="333">
        <v>10.15</v>
      </c>
      <c r="J14" s="227">
        <v>309.46499999999997</v>
      </c>
      <c r="K14" s="333">
        <v>16.236999999999998</v>
      </c>
      <c r="L14" s="227"/>
      <c r="M14" s="333"/>
      <c r="N14" s="227">
        <v>271.58199999999999</v>
      </c>
      <c r="O14" s="333">
        <v>9.5429999999999993</v>
      </c>
      <c r="P14" s="323">
        <v>325.733</v>
      </c>
      <c r="Q14" s="336">
        <v>2.4279999999999999</v>
      </c>
      <c r="T14" s="283" t="s">
        <v>237</v>
      </c>
      <c r="U14" s="227">
        <v>328.42599999999999</v>
      </c>
      <c r="V14" s="329">
        <v>3.4449999999999998</v>
      </c>
      <c r="W14" s="227">
        <v>346.44099999999997</v>
      </c>
      <c r="X14" s="333">
        <v>4.3760000000000003</v>
      </c>
      <c r="Y14" s="227">
        <v>302.90699999999998</v>
      </c>
      <c r="Z14" s="333">
        <v>6.266</v>
      </c>
      <c r="AA14" s="227">
        <v>488.38200000000001</v>
      </c>
      <c r="AB14" s="333">
        <v>11.688000000000001</v>
      </c>
      <c r="AC14" s="227">
        <v>314.803</v>
      </c>
      <c r="AD14" s="333">
        <v>17.731000000000002</v>
      </c>
      <c r="AE14" s="227"/>
      <c r="AF14" s="333"/>
      <c r="AG14" s="227">
        <v>266.04300000000001</v>
      </c>
      <c r="AH14" s="333">
        <v>15.071999999999999</v>
      </c>
      <c r="AI14" s="323">
        <v>333.55599999999998</v>
      </c>
      <c r="AJ14" s="336">
        <v>2.601</v>
      </c>
    </row>
    <row r="15" spans="1:36" ht="21" customHeight="1">
      <c r="A15" s="283" t="s">
        <v>238</v>
      </c>
      <c r="B15" s="227">
        <v>308.05</v>
      </c>
      <c r="C15" s="329">
        <v>3.8730000000000002</v>
      </c>
      <c r="D15" s="227">
        <v>350.33199999999999</v>
      </c>
      <c r="E15" s="333">
        <v>5.5010000000000003</v>
      </c>
      <c r="F15" s="227">
        <v>279.24700000000001</v>
      </c>
      <c r="G15" s="333">
        <v>11.644</v>
      </c>
      <c r="H15" s="227">
        <v>456.57799999999997</v>
      </c>
      <c r="I15" s="333">
        <v>21.324999999999999</v>
      </c>
      <c r="J15" s="227">
        <v>304.42500000000001</v>
      </c>
      <c r="K15" s="333">
        <v>18.771000000000001</v>
      </c>
      <c r="L15" s="227">
        <v>211.36</v>
      </c>
      <c r="M15" s="333"/>
      <c r="N15" s="227">
        <v>309.2</v>
      </c>
      <c r="O15" s="333">
        <v>17.053999999999998</v>
      </c>
      <c r="P15" s="323">
        <v>315.096</v>
      </c>
      <c r="Q15" s="336">
        <v>3.113</v>
      </c>
      <c r="T15" s="283" t="s">
        <v>238</v>
      </c>
      <c r="U15" s="227">
        <v>317.95</v>
      </c>
      <c r="V15" s="329">
        <v>4.0119999999999996</v>
      </c>
      <c r="W15" s="227">
        <v>344.46100000000001</v>
      </c>
      <c r="X15" s="333">
        <v>6.4180000000000001</v>
      </c>
      <c r="Y15" s="227">
        <v>275.27999999999997</v>
      </c>
      <c r="Z15" s="333">
        <v>13.997999999999999</v>
      </c>
      <c r="AA15" s="227">
        <v>427.00799999999998</v>
      </c>
      <c r="AB15" s="333">
        <v>24.021000000000001</v>
      </c>
      <c r="AC15" s="227">
        <v>285.93200000000002</v>
      </c>
      <c r="AD15" s="333">
        <v>22.061</v>
      </c>
      <c r="AE15" s="227">
        <v>211.36</v>
      </c>
      <c r="AF15" s="333"/>
      <c r="AG15" s="227">
        <v>301.07400000000001</v>
      </c>
      <c r="AH15" s="333">
        <v>19.661999999999999</v>
      </c>
      <c r="AI15" s="323">
        <v>319.64699999999999</v>
      </c>
      <c r="AJ15" s="336">
        <v>3.3210000000000002</v>
      </c>
    </row>
    <row r="16" spans="1:36" ht="21" customHeight="1">
      <c r="A16" s="283" t="s">
        <v>239</v>
      </c>
      <c r="B16" s="227">
        <v>298.83499999999998</v>
      </c>
      <c r="C16" s="329">
        <v>5.1989999999999998</v>
      </c>
      <c r="D16" s="227">
        <v>346.274</v>
      </c>
      <c r="E16" s="333">
        <v>8.8650000000000002</v>
      </c>
      <c r="F16" s="227">
        <v>320.42500000000001</v>
      </c>
      <c r="G16" s="333">
        <v>17.344999999999999</v>
      </c>
      <c r="H16" s="227">
        <v>509.25599999999997</v>
      </c>
      <c r="I16" s="333">
        <v>30.006</v>
      </c>
      <c r="J16" s="227">
        <v>381.86</v>
      </c>
      <c r="K16" s="333">
        <v>13.092000000000001</v>
      </c>
      <c r="L16" s="227"/>
      <c r="M16" s="333"/>
      <c r="N16" s="227">
        <v>272.45299999999997</v>
      </c>
      <c r="O16" s="333">
        <v>15.252000000000001</v>
      </c>
      <c r="P16" s="323">
        <v>310.48</v>
      </c>
      <c r="Q16" s="336">
        <v>4.3019999999999996</v>
      </c>
      <c r="T16" s="283" t="s">
        <v>239</v>
      </c>
      <c r="U16" s="227">
        <v>302.66800000000001</v>
      </c>
      <c r="V16" s="329">
        <v>6.1180000000000003</v>
      </c>
      <c r="W16" s="227">
        <v>324.83100000000002</v>
      </c>
      <c r="X16" s="333">
        <v>11.98</v>
      </c>
      <c r="Y16" s="227">
        <v>289.03300000000002</v>
      </c>
      <c r="Z16" s="333">
        <v>26.920999999999999</v>
      </c>
      <c r="AA16" s="227">
        <v>486.89100000000002</v>
      </c>
      <c r="AB16" s="333">
        <v>41.420999999999999</v>
      </c>
      <c r="AC16" s="227">
        <v>404.67500000000001</v>
      </c>
      <c r="AD16" s="333"/>
      <c r="AE16" s="227"/>
      <c r="AF16" s="333"/>
      <c r="AG16" s="227">
        <v>255.16200000000001</v>
      </c>
      <c r="AH16" s="333">
        <v>21.977</v>
      </c>
      <c r="AI16" s="323">
        <v>307.19</v>
      </c>
      <c r="AJ16" s="336">
        <v>5.2240000000000002</v>
      </c>
    </row>
    <row r="17" spans="1:36" ht="21" customHeight="1">
      <c r="A17" s="283" t="s">
        <v>240</v>
      </c>
      <c r="B17" s="227">
        <v>292.22800000000001</v>
      </c>
      <c r="C17" s="329">
        <v>5.8920000000000003</v>
      </c>
      <c r="D17" s="227">
        <v>323.34300000000002</v>
      </c>
      <c r="E17" s="333">
        <v>9.1059999999999999</v>
      </c>
      <c r="F17" s="227">
        <v>271.762</v>
      </c>
      <c r="G17" s="333">
        <v>28.145</v>
      </c>
      <c r="H17" s="227">
        <v>297.62200000000001</v>
      </c>
      <c r="I17" s="333">
        <v>58.936</v>
      </c>
      <c r="J17" s="227">
        <v>422.274</v>
      </c>
      <c r="K17" s="333">
        <v>64.28</v>
      </c>
      <c r="L17" s="227"/>
      <c r="M17" s="333"/>
      <c r="N17" s="227">
        <v>248.858</v>
      </c>
      <c r="O17" s="333">
        <v>22.04</v>
      </c>
      <c r="P17" s="323">
        <v>297.31400000000002</v>
      </c>
      <c r="Q17" s="336">
        <v>4.8449999999999998</v>
      </c>
      <c r="T17" s="283" t="s">
        <v>240</v>
      </c>
      <c r="U17" s="227">
        <v>298.291</v>
      </c>
      <c r="V17" s="329">
        <v>7.1790000000000003</v>
      </c>
      <c r="W17" s="227">
        <v>312.04899999999998</v>
      </c>
      <c r="X17" s="333">
        <v>13.628</v>
      </c>
      <c r="Y17" s="227">
        <v>286.02</v>
      </c>
      <c r="Z17" s="333">
        <v>53.387999999999998</v>
      </c>
      <c r="AA17" s="227">
        <v>296.52699999999999</v>
      </c>
      <c r="AB17" s="333">
        <v>83.649000000000001</v>
      </c>
      <c r="AC17" s="227">
        <v>190.83</v>
      </c>
      <c r="AD17" s="333"/>
      <c r="AE17" s="227"/>
      <c r="AF17" s="333"/>
      <c r="AG17" s="227">
        <v>254.96100000000001</v>
      </c>
      <c r="AH17" s="333">
        <v>17.279</v>
      </c>
      <c r="AI17" s="323">
        <v>298.17399999999998</v>
      </c>
      <c r="AJ17" s="336">
        <v>6.14</v>
      </c>
    </row>
    <row r="18" spans="1:36" ht="21" customHeight="1">
      <c r="A18" s="283" t="s">
        <v>241</v>
      </c>
      <c r="B18" s="227">
        <v>298.84300000000002</v>
      </c>
      <c r="C18" s="329">
        <v>7.7439999999999998</v>
      </c>
      <c r="D18" s="227">
        <v>354.89600000000002</v>
      </c>
      <c r="E18" s="333">
        <v>15.858000000000001</v>
      </c>
      <c r="F18" s="227">
        <v>317.03300000000002</v>
      </c>
      <c r="G18" s="333">
        <v>51.158999999999999</v>
      </c>
      <c r="H18" s="227"/>
      <c r="I18" s="333"/>
      <c r="J18" s="227">
        <v>248.15</v>
      </c>
      <c r="K18" s="333"/>
      <c r="L18" s="227"/>
      <c r="M18" s="333"/>
      <c r="N18" s="227">
        <v>214.86</v>
      </c>
      <c r="O18" s="333"/>
      <c r="P18" s="323">
        <v>304.959</v>
      </c>
      <c r="Q18" s="336">
        <v>6.8209999999999997</v>
      </c>
      <c r="T18" s="283" t="s">
        <v>241</v>
      </c>
      <c r="U18" s="227">
        <v>304.24900000000002</v>
      </c>
      <c r="V18" s="329">
        <v>10.461</v>
      </c>
      <c r="W18" s="227">
        <v>313.34699999999998</v>
      </c>
      <c r="X18" s="333">
        <v>21.623000000000001</v>
      </c>
      <c r="Y18" s="227">
        <v>385.745</v>
      </c>
      <c r="Z18" s="333"/>
      <c r="AA18" s="227"/>
      <c r="AB18" s="333"/>
      <c r="AC18" s="227"/>
      <c r="AD18" s="333"/>
      <c r="AE18" s="227"/>
      <c r="AF18" s="333"/>
      <c r="AG18" s="227">
        <v>162.57</v>
      </c>
      <c r="AH18" s="333"/>
      <c r="AI18" s="323">
        <v>304.45699999999999</v>
      </c>
      <c r="AJ18" s="336">
        <v>9.5609999999999999</v>
      </c>
    </row>
    <row r="19" spans="1:36" ht="21" customHeight="1">
      <c r="A19" s="283" t="s">
        <v>242</v>
      </c>
      <c r="B19" s="324">
        <v>263.952</v>
      </c>
      <c r="C19" s="330">
        <v>8.6430000000000007</v>
      </c>
      <c r="D19" s="227">
        <v>321.23599999999999</v>
      </c>
      <c r="E19" s="333">
        <v>9.0709999999999997</v>
      </c>
      <c r="F19" s="227">
        <v>226.77</v>
      </c>
      <c r="G19" s="333"/>
      <c r="H19" s="227"/>
      <c r="I19" s="333"/>
      <c r="J19" s="227">
        <v>313.29000000000002</v>
      </c>
      <c r="K19" s="333"/>
      <c r="L19" s="227"/>
      <c r="M19" s="333"/>
      <c r="N19" s="227"/>
      <c r="O19" s="333"/>
      <c r="P19" s="325">
        <v>275.18</v>
      </c>
      <c r="Q19" s="337">
        <v>7.069</v>
      </c>
      <c r="T19" s="283" t="s">
        <v>242</v>
      </c>
      <c r="U19" s="324">
        <v>258.66399999999999</v>
      </c>
      <c r="V19" s="330">
        <v>12.295999999999999</v>
      </c>
      <c r="W19" s="227">
        <v>328.45</v>
      </c>
      <c r="X19" s="333">
        <v>14.052</v>
      </c>
      <c r="Y19" s="227"/>
      <c r="Z19" s="333"/>
      <c r="AA19" s="227"/>
      <c r="AB19" s="333"/>
      <c r="AC19" s="227">
        <v>313.29000000000002</v>
      </c>
      <c r="AD19" s="333"/>
      <c r="AE19" s="227"/>
      <c r="AF19" s="333"/>
      <c r="AG19" s="227"/>
      <c r="AH19" s="333"/>
      <c r="AI19" s="325">
        <v>273.92700000000002</v>
      </c>
      <c r="AJ19" s="337">
        <v>9.8379999999999992</v>
      </c>
    </row>
    <row r="20" spans="1:36" ht="21" customHeight="1">
      <c r="A20" s="288" t="s">
        <v>243</v>
      </c>
      <c r="B20" s="228">
        <v>264.108</v>
      </c>
      <c r="C20" s="331">
        <v>6.3179999999999996</v>
      </c>
      <c r="D20" s="228">
        <v>298.209</v>
      </c>
      <c r="E20" s="334">
        <v>11.722</v>
      </c>
      <c r="F20" s="228"/>
      <c r="G20" s="334"/>
      <c r="H20" s="228"/>
      <c r="I20" s="334"/>
      <c r="J20" s="228"/>
      <c r="K20" s="334"/>
      <c r="L20" s="228"/>
      <c r="M20" s="334"/>
      <c r="N20" s="228">
        <v>251.565</v>
      </c>
      <c r="O20" s="334">
        <v>20.733000000000001</v>
      </c>
      <c r="P20" s="326">
        <v>266.78199999999998</v>
      </c>
      <c r="Q20" s="338">
        <v>5.77</v>
      </c>
      <c r="T20" s="288" t="s">
        <v>243</v>
      </c>
      <c r="U20" s="228">
        <v>235.904</v>
      </c>
      <c r="V20" s="331">
        <v>9.59</v>
      </c>
      <c r="W20" s="228">
        <v>263.00700000000001</v>
      </c>
      <c r="X20" s="334">
        <v>26.253</v>
      </c>
      <c r="Y20" s="228"/>
      <c r="Z20" s="334"/>
      <c r="AA20" s="228"/>
      <c r="AB20" s="334"/>
      <c r="AC20" s="228"/>
      <c r="AD20" s="334"/>
      <c r="AE20" s="228"/>
      <c r="AF20" s="334"/>
      <c r="AG20" s="228">
        <v>206.17</v>
      </c>
      <c r="AH20" s="334"/>
      <c r="AI20" s="326">
        <v>237.291</v>
      </c>
      <c r="AJ20" s="338">
        <v>8.8800000000000008</v>
      </c>
    </row>
    <row r="21" spans="1:36" ht="21" customHeight="1">
      <c r="A21" s="291" t="s">
        <v>191</v>
      </c>
      <c r="B21" s="233">
        <v>249.23</v>
      </c>
      <c r="C21" s="499">
        <v>1.5269999999999999</v>
      </c>
      <c r="D21" s="233">
        <v>245.92500000000001</v>
      </c>
      <c r="E21" s="531">
        <v>1.9450000000000001</v>
      </c>
      <c r="F21" s="233">
        <v>193.32900000000001</v>
      </c>
      <c r="G21" s="499">
        <v>1.7869999999999999</v>
      </c>
      <c r="H21" s="233">
        <v>263.596</v>
      </c>
      <c r="I21" s="499">
        <v>4.8940000000000001</v>
      </c>
      <c r="J21" s="233">
        <v>224.87700000000001</v>
      </c>
      <c r="K21" s="499">
        <v>4.843</v>
      </c>
      <c r="L21" s="233">
        <v>158.97800000000001</v>
      </c>
      <c r="M21" s="499">
        <v>3.4630000000000001</v>
      </c>
      <c r="N21" s="233">
        <v>191.15600000000001</v>
      </c>
      <c r="O21" s="531">
        <v>7.6070000000000002</v>
      </c>
      <c r="P21" s="233">
        <v>222.75899999999999</v>
      </c>
      <c r="Q21" s="532">
        <v>0.96599999999999997</v>
      </c>
      <c r="T21" s="291" t="s">
        <v>191</v>
      </c>
      <c r="U21" s="233">
        <v>255.09899999999999</v>
      </c>
      <c r="V21" s="499">
        <v>1.69</v>
      </c>
      <c r="W21" s="233">
        <v>238.428</v>
      </c>
      <c r="X21" s="531">
        <v>2.1850000000000001</v>
      </c>
      <c r="Y21" s="233">
        <v>189.71700000000001</v>
      </c>
      <c r="Z21" s="499">
        <v>1.923</v>
      </c>
      <c r="AA21" s="233">
        <v>245.608</v>
      </c>
      <c r="AB21" s="499">
        <v>5.4379999999999997</v>
      </c>
      <c r="AC21" s="233">
        <v>212.387</v>
      </c>
      <c r="AD21" s="499">
        <v>5.7089999999999996</v>
      </c>
      <c r="AE21" s="233">
        <v>157.053</v>
      </c>
      <c r="AF21" s="499">
        <v>3.573</v>
      </c>
      <c r="AG21" s="233">
        <v>183.64099999999999</v>
      </c>
      <c r="AH21" s="531">
        <v>8.5310000000000006</v>
      </c>
      <c r="AI21" s="233">
        <v>218.351</v>
      </c>
      <c r="AJ21" s="532">
        <v>1.0660000000000001</v>
      </c>
    </row>
    <row r="22" spans="1:36" ht="10.5" customHeight="1">
      <c r="B22" s="327"/>
      <c r="D22" s="327"/>
      <c r="F22" s="327"/>
      <c r="H22" s="327"/>
      <c r="J22" s="327"/>
      <c r="L22" s="327"/>
      <c r="N22" s="327"/>
      <c r="P22" s="327"/>
      <c r="U22" s="327"/>
      <c r="W22" s="327"/>
      <c r="Y22" s="327"/>
      <c r="AA22" s="327"/>
      <c r="AC22" s="327"/>
      <c r="AE22" s="327"/>
      <c r="AG22" s="327"/>
      <c r="AI22" s="327"/>
    </row>
    <row r="23" spans="1:36" ht="26.25" customHeight="1">
      <c r="A23" s="677" t="s">
        <v>103</v>
      </c>
      <c r="B23" s="678"/>
      <c r="C23" s="678"/>
      <c r="D23" s="678"/>
      <c r="E23" s="678"/>
      <c r="F23" s="678"/>
      <c r="G23" s="678"/>
      <c r="H23" s="678"/>
      <c r="I23" s="678"/>
      <c r="J23" s="678"/>
      <c r="K23" s="678"/>
      <c r="L23" s="678"/>
      <c r="M23" s="678"/>
      <c r="N23" s="678"/>
      <c r="O23" s="678"/>
      <c r="P23" s="678"/>
      <c r="Q23" s="679"/>
      <c r="T23" s="677" t="s">
        <v>103</v>
      </c>
      <c r="U23" s="678"/>
      <c r="V23" s="678"/>
      <c r="W23" s="678"/>
      <c r="X23" s="678"/>
      <c r="Y23" s="678"/>
      <c r="Z23" s="678"/>
      <c r="AA23" s="678"/>
      <c r="AB23" s="678"/>
      <c r="AC23" s="678"/>
      <c r="AD23" s="678"/>
      <c r="AE23" s="678"/>
      <c r="AF23" s="678"/>
      <c r="AG23" s="678"/>
      <c r="AH23" s="678"/>
      <c r="AI23" s="678"/>
      <c r="AJ23" s="679"/>
    </row>
    <row r="24" spans="1:36" ht="15.75" customHeight="1">
      <c r="A24" s="669" t="s">
        <v>245</v>
      </c>
      <c r="B24" s="565" t="s">
        <v>227</v>
      </c>
      <c r="C24" s="593"/>
      <c r="D24" s="593"/>
      <c r="E24" s="593"/>
      <c r="F24" s="593"/>
      <c r="G24" s="593"/>
      <c r="H24" s="593"/>
      <c r="I24" s="593"/>
      <c r="J24" s="593"/>
      <c r="K24" s="593"/>
      <c r="L24" s="593"/>
      <c r="M24" s="593"/>
      <c r="N24" s="593"/>
      <c r="O24" s="593"/>
      <c r="P24" s="593"/>
      <c r="Q24" s="672"/>
      <c r="T24" s="669" t="s">
        <v>245</v>
      </c>
      <c r="U24" s="565" t="s">
        <v>227</v>
      </c>
      <c r="V24" s="593"/>
      <c r="W24" s="593"/>
      <c r="X24" s="593"/>
      <c r="Y24" s="593"/>
      <c r="Z24" s="593"/>
      <c r="AA24" s="593"/>
      <c r="AB24" s="593"/>
      <c r="AC24" s="593"/>
      <c r="AD24" s="593"/>
      <c r="AE24" s="593"/>
      <c r="AF24" s="593"/>
      <c r="AG24" s="593"/>
      <c r="AH24" s="593"/>
      <c r="AI24" s="593"/>
      <c r="AJ24" s="672"/>
    </row>
    <row r="25" spans="1:36" ht="15.75" customHeight="1">
      <c r="A25" s="670"/>
      <c r="B25" s="673" t="s">
        <v>96</v>
      </c>
      <c r="C25" s="675"/>
      <c r="D25" s="673" t="s">
        <v>97</v>
      </c>
      <c r="E25" s="674"/>
      <c r="F25" s="673" t="s">
        <v>98</v>
      </c>
      <c r="G25" s="675"/>
      <c r="H25" s="673" t="s">
        <v>99</v>
      </c>
      <c r="I25" s="675"/>
      <c r="J25" s="673" t="s">
        <v>100</v>
      </c>
      <c r="K25" s="675"/>
      <c r="L25" s="673" t="s">
        <v>101</v>
      </c>
      <c r="M25" s="675"/>
      <c r="N25" s="673" t="s">
        <v>102</v>
      </c>
      <c r="O25" s="675"/>
      <c r="P25" s="673" t="s">
        <v>108</v>
      </c>
      <c r="Q25" s="676"/>
      <c r="T25" s="670"/>
      <c r="U25" s="673" t="s">
        <v>96</v>
      </c>
      <c r="V25" s="675"/>
      <c r="W25" s="673" t="s">
        <v>97</v>
      </c>
      <c r="X25" s="674"/>
      <c r="Y25" s="673" t="s">
        <v>98</v>
      </c>
      <c r="Z25" s="675"/>
      <c r="AA25" s="673" t="s">
        <v>99</v>
      </c>
      <c r="AB25" s="675"/>
      <c r="AC25" s="673" t="s">
        <v>100</v>
      </c>
      <c r="AD25" s="675"/>
      <c r="AE25" s="673" t="s">
        <v>101</v>
      </c>
      <c r="AF25" s="675"/>
      <c r="AG25" s="673" t="s">
        <v>102</v>
      </c>
      <c r="AH25" s="675"/>
      <c r="AI25" s="673" t="s">
        <v>108</v>
      </c>
      <c r="AJ25" s="676"/>
    </row>
    <row r="26" spans="1:36" ht="27" customHeight="1">
      <c r="A26" s="671"/>
      <c r="B26" s="319" t="s">
        <v>279</v>
      </c>
      <c r="C26" s="278" t="s">
        <v>244</v>
      </c>
      <c r="D26" s="319" t="s">
        <v>279</v>
      </c>
      <c r="E26" s="278" t="s">
        <v>244</v>
      </c>
      <c r="F26" s="319" t="s">
        <v>279</v>
      </c>
      <c r="G26" s="278" t="s">
        <v>244</v>
      </c>
      <c r="H26" s="319" t="s">
        <v>279</v>
      </c>
      <c r="I26" s="278" t="s">
        <v>244</v>
      </c>
      <c r="J26" s="319" t="s">
        <v>279</v>
      </c>
      <c r="K26" s="278" t="s">
        <v>244</v>
      </c>
      <c r="L26" s="319" t="s">
        <v>279</v>
      </c>
      <c r="M26" s="278" t="s">
        <v>244</v>
      </c>
      <c r="N26" s="319" t="s">
        <v>279</v>
      </c>
      <c r="O26" s="278" t="s">
        <v>244</v>
      </c>
      <c r="P26" s="319" t="s">
        <v>279</v>
      </c>
      <c r="Q26" s="307" t="s">
        <v>244</v>
      </c>
      <c r="T26" s="671"/>
      <c r="U26" s="319" t="s">
        <v>279</v>
      </c>
      <c r="V26" s="278" t="s">
        <v>244</v>
      </c>
      <c r="W26" s="319" t="s">
        <v>279</v>
      </c>
      <c r="X26" s="278" t="s">
        <v>244</v>
      </c>
      <c r="Y26" s="319" t="s">
        <v>279</v>
      </c>
      <c r="Z26" s="278" t="s">
        <v>244</v>
      </c>
      <c r="AA26" s="319" t="s">
        <v>279</v>
      </c>
      <c r="AB26" s="278" t="s">
        <v>244</v>
      </c>
      <c r="AC26" s="319" t="s">
        <v>279</v>
      </c>
      <c r="AD26" s="278" t="s">
        <v>244</v>
      </c>
      <c r="AE26" s="319" t="s">
        <v>279</v>
      </c>
      <c r="AF26" s="278" t="s">
        <v>244</v>
      </c>
      <c r="AG26" s="319" t="s">
        <v>279</v>
      </c>
      <c r="AH26" s="278" t="s">
        <v>244</v>
      </c>
      <c r="AI26" s="319" t="s">
        <v>279</v>
      </c>
      <c r="AJ26" s="307" t="s">
        <v>244</v>
      </c>
    </row>
    <row r="27" spans="1:36" ht="21" customHeight="1">
      <c r="A27" s="280" t="s">
        <v>229</v>
      </c>
      <c r="B27" s="321">
        <v>7.407</v>
      </c>
      <c r="C27" s="328">
        <v>26.306999999999999</v>
      </c>
      <c r="D27" s="321">
        <v>7.92</v>
      </c>
      <c r="E27" s="332">
        <v>15.199</v>
      </c>
      <c r="F27" s="321">
        <v>10.736000000000001</v>
      </c>
      <c r="G27" s="332">
        <v>17.448</v>
      </c>
      <c r="H27" s="321">
        <v>20.14</v>
      </c>
      <c r="I27" s="332">
        <v>25.13</v>
      </c>
      <c r="J27" s="321">
        <v>13.058</v>
      </c>
      <c r="K27" s="332">
        <v>38.15</v>
      </c>
      <c r="L27" s="321">
        <v>20.026</v>
      </c>
      <c r="M27" s="332">
        <v>34.78</v>
      </c>
      <c r="N27" s="321">
        <v>12.558</v>
      </c>
      <c r="O27" s="332"/>
      <c r="P27" s="322">
        <v>11.584</v>
      </c>
      <c r="Q27" s="335">
        <v>10.738</v>
      </c>
      <c r="T27" s="280" t="s">
        <v>229</v>
      </c>
      <c r="U27" s="321">
        <v>7.6580000000000004</v>
      </c>
      <c r="V27" s="328">
        <v>28.216000000000001</v>
      </c>
      <c r="W27" s="321">
        <v>7.7880000000000003</v>
      </c>
      <c r="X27" s="332">
        <v>15.669</v>
      </c>
      <c r="Y27" s="321">
        <v>10.398</v>
      </c>
      <c r="Z27" s="332">
        <v>18.812999999999999</v>
      </c>
      <c r="AA27" s="321">
        <v>19.937999999999999</v>
      </c>
      <c r="AB27" s="332">
        <v>27.292000000000002</v>
      </c>
      <c r="AC27" s="321">
        <v>12.688000000000001</v>
      </c>
      <c r="AD27" s="332">
        <v>40.113</v>
      </c>
      <c r="AE27" s="321">
        <v>19.425000000000001</v>
      </c>
      <c r="AF27" s="332">
        <v>41.442</v>
      </c>
      <c r="AG27" s="321">
        <v>14.71</v>
      </c>
      <c r="AH27" s="332"/>
      <c r="AI27" s="322">
        <v>11.324</v>
      </c>
      <c r="AJ27" s="335">
        <v>11.566000000000001</v>
      </c>
    </row>
    <row r="28" spans="1:36" ht="21" customHeight="1">
      <c r="A28" s="283" t="s">
        <v>230</v>
      </c>
      <c r="B28" s="227">
        <v>46.664999999999999</v>
      </c>
      <c r="C28" s="329">
        <v>12.406000000000001</v>
      </c>
      <c r="D28" s="227">
        <v>64.335999999999999</v>
      </c>
      <c r="E28" s="333">
        <v>10.07</v>
      </c>
      <c r="F28" s="227">
        <v>68.652000000000001</v>
      </c>
      <c r="G28" s="333">
        <v>7.375</v>
      </c>
      <c r="H28" s="227">
        <v>124.425</v>
      </c>
      <c r="I28" s="333">
        <v>12.358000000000001</v>
      </c>
      <c r="J28" s="227">
        <v>114.08799999999999</v>
      </c>
      <c r="K28" s="333">
        <v>19.884</v>
      </c>
      <c r="L28" s="227">
        <v>111.11199999999999</v>
      </c>
      <c r="M28" s="333">
        <v>10.827</v>
      </c>
      <c r="N28" s="227">
        <v>51.923000000000002</v>
      </c>
      <c r="O28" s="333">
        <v>45.420999999999999</v>
      </c>
      <c r="P28" s="323">
        <v>70.290000000000006</v>
      </c>
      <c r="Q28" s="336">
        <v>5.1120000000000001</v>
      </c>
      <c r="T28" s="283" t="s">
        <v>230</v>
      </c>
      <c r="U28" s="227">
        <v>47.62</v>
      </c>
      <c r="V28" s="329">
        <v>13.138999999999999</v>
      </c>
      <c r="W28" s="227">
        <v>65.504000000000005</v>
      </c>
      <c r="X28" s="333">
        <v>10.593999999999999</v>
      </c>
      <c r="Y28" s="227">
        <v>69.619</v>
      </c>
      <c r="Z28" s="333">
        <v>7.7119999999999997</v>
      </c>
      <c r="AA28" s="227">
        <v>121.68899999999999</v>
      </c>
      <c r="AB28" s="333">
        <v>14.94</v>
      </c>
      <c r="AC28" s="227">
        <v>119.411</v>
      </c>
      <c r="AD28" s="333">
        <v>22.83</v>
      </c>
      <c r="AE28" s="227">
        <v>113.878</v>
      </c>
      <c r="AF28" s="333">
        <v>12.334</v>
      </c>
      <c r="AG28" s="227">
        <v>48.356000000000002</v>
      </c>
      <c r="AH28" s="333">
        <v>57.844000000000001</v>
      </c>
      <c r="AI28" s="323">
        <v>70.268000000000001</v>
      </c>
      <c r="AJ28" s="336">
        <v>5.4690000000000003</v>
      </c>
    </row>
    <row r="29" spans="1:36" ht="21" customHeight="1">
      <c r="A29" s="283" t="s">
        <v>231</v>
      </c>
      <c r="B29" s="227">
        <v>88.433999999999997</v>
      </c>
      <c r="C29" s="329">
        <v>9.9870000000000001</v>
      </c>
      <c r="D29" s="227">
        <v>163.72</v>
      </c>
      <c r="E29" s="333">
        <v>6.3680000000000003</v>
      </c>
      <c r="F29" s="227">
        <v>133.346</v>
      </c>
      <c r="G29" s="333">
        <v>4.5720000000000001</v>
      </c>
      <c r="H29" s="227">
        <v>204.518</v>
      </c>
      <c r="I29" s="333">
        <v>15.052</v>
      </c>
      <c r="J29" s="227">
        <v>167.208</v>
      </c>
      <c r="K29" s="333">
        <v>11.853</v>
      </c>
      <c r="L29" s="227">
        <v>198.09200000000001</v>
      </c>
      <c r="M29" s="333">
        <v>6.9489999999999998</v>
      </c>
      <c r="N29" s="227">
        <v>151.38</v>
      </c>
      <c r="O29" s="333">
        <v>32.082999999999998</v>
      </c>
      <c r="P29" s="323">
        <v>140.10499999999999</v>
      </c>
      <c r="Q29" s="336">
        <v>3.5259999999999998</v>
      </c>
      <c r="T29" s="283" t="s">
        <v>231</v>
      </c>
      <c r="U29" s="227">
        <v>93.915999999999997</v>
      </c>
      <c r="V29" s="329">
        <v>9.7289999999999992</v>
      </c>
      <c r="W29" s="227">
        <v>161.18</v>
      </c>
      <c r="X29" s="333">
        <v>6.8280000000000003</v>
      </c>
      <c r="Y29" s="227">
        <v>135.71600000000001</v>
      </c>
      <c r="Z29" s="333">
        <v>4.91</v>
      </c>
      <c r="AA29" s="227">
        <v>202.411</v>
      </c>
      <c r="AB29" s="333">
        <v>17.263999999999999</v>
      </c>
      <c r="AC29" s="227">
        <v>172.76599999999999</v>
      </c>
      <c r="AD29" s="333">
        <v>11.657999999999999</v>
      </c>
      <c r="AE29" s="227">
        <v>195.833</v>
      </c>
      <c r="AF29" s="333">
        <v>7.915</v>
      </c>
      <c r="AG29" s="227">
        <v>151.38</v>
      </c>
      <c r="AH29" s="333">
        <v>32.082999999999998</v>
      </c>
      <c r="AI29" s="323">
        <v>141.858</v>
      </c>
      <c r="AJ29" s="336">
        <v>3.6749999999999998</v>
      </c>
    </row>
    <row r="30" spans="1:36" ht="21" customHeight="1">
      <c r="A30" s="283" t="s">
        <v>232</v>
      </c>
      <c r="B30" s="227">
        <v>125.694</v>
      </c>
      <c r="C30" s="329">
        <v>10.148999999999999</v>
      </c>
      <c r="D30" s="227">
        <v>226.566</v>
      </c>
      <c r="E30" s="333">
        <v>3.6040000000000001</v>
      </c>
      <c r="F30" s="227">
        <v>177.81399999999999</v>
      </c>
      <c r="G30" s="333">
        <v>4.1970000000000001</v>
      </c>
      <c r="H30" s="227">
        <v>310.80099999999999</v>
      </c>
      <c r="I30" s="333">
        <v>16.199000000000002</v>
      </c>
      <c r="J30" s="227">
        <v>245.869</v>
      </c>
      <c r="K30" s="333">
        <v>9.6739999999999995</v>
      </c>
      <c r="L30" s="227">
        <v>247.51400000000001</v>
      </c>
      <c r="M30" s="333">
        <v>7.7709999999999999</v>
      </c>
      <c r="N30" s="227">
        <v>231.63</v>
      </c>
      <c r="O30" s="333">
        <v>37.036999999999999</v>
      </c>
      <c r="P30" s="323">
        <v>191.74100000000001</v>
      </c>
      <c r="Q30" s="336">
        <v>2.9980000000000002</v>
      </c>
      <c r="T30" s="283" t="s">
        <v>232</v>
      </c>
      <c r="U30" s="227">
        <v>134.245</v>
      </c>
      <c r="V30" s="329">
        <v>10.754</v>
      </c>
      <c r="W30" s="227">
        <v>222.62</v>
      </c>
      <c r="X30" s="333">
        <v>3.992</v>
      </c>
      <c r="Y30" s="227">
        <v>183.18100000000001</v>
      </c>
      <c r="Z30" s="333">
        <v>4.49</v>
      </c>
      <c r="AA30" s="227">
        <v>307.41300000000001</v>
      </c>
      <c r="AB30" s="333">
        <v>20.445</v>
      </c>
      <c r="AC30" s="227">
        <v>248.80199999999999</v>
      </c>
      <c r="AD30" s="333">
        <v>13.862</v>
      </c>
      <c r="AE30" s="227">
        <v>238.554</v>
      </c>
      <c r="AF30" s="333">
        <v>9.2799999999999994</v>
      </c>
      <c r="AG30" s="227">
        <v>264.97500000000002</v>
      </c>
      <c r="AH30" s="333"/>
      <c r="AI30" s="323">
        <v>193.00299999999999</v>
      </c>
      <c r="AJ30" s="336">
        <v>3.2480000000000002</v>
      </c>
    </row>
    <row r="31" spans="1:36" ht="21" customHeight="1">
      <c r="A31" s="283" t="s">
        <v>233</v>
      </c>
      <c r="B31" s="227">
        <v>173.30199999999999</v>
      </c>
      <c r="C31" s="329">
        <v>8.0289999999999999</v>
      </c>
      <c r="D31" s="227">
        <v>278.82</v>
      </c>
      <c r="E31" s="333">
        <v>3.2170000000000001</v>
      </c>
      <c r="F31" s="227">
        <v>214.57</v>
      </c>
      <c r="G31" s="333">
        <v>4.5819999999999999</v>
      </c>
      <c r="H31" s="227">
        <v>347.82799999999997</v>
      </c>
      <c r="I31" s="333">
        <v>11.788</v>
      </c>
      <c r="J31" s="227">
        <v>273.73099999999999</v>
      </c>
      <c r="K31" s="333">
        <v>11.521000000000001</v>
      </c>
      <c r="L31" s="227">
        <v>272.387</v>
      </c>
      <c r="M31" s="333">
        <v>8.2759999999999998</v>
      </c>
      <c r="N31" s="227">
        <v>299.22000000000003</v>
      </c>
      <c r="O31" s="333"/>
      <c r="P31" s="323">
        <v>233.79300000000001</v>
      </c>
      <c r="Q31" s="336">
        <v>2.8620000000000001</v>
      </c>
      <c r="T31" s="283" t="s">
        <v>233</v>
      </c>
      <c r="U31" s="227">
        <v>199.91800000000001</v>
      </c>
      <c r="V31" s="329">
        <v>8.4009999999999998</v>
      </c>
      <c r="W31" s="227">
        <v>278.09300000000002</v>
      </c>
      <c r="X31" s="333">
        <v>3.5670000000000002</v>
      </c>
      <c r="Y31" s="227">
        <v>220.22399999999999</v>
      </c>
      <c r="Z31" s="333">
        <v>4.9180000000000001</v>
      </c>
      <c r="AA31" s="227">
        <v>346.464</v>
      </c>
      <c r="AB31" s="333">
        <v>13.96</v>
      </c>
      <c r="AC31" s="227">
        <v>278.36599999999999</v>
      </c>
      <c r="AD31" s="333">
        <v>13.611000000000001</v>
      </c>
      <c r="AE31" s="227">
        <v>278.92500000000001</v>
      </c>
      <c r="AF31" s="333">
        <v>9.4969999999999999</v>
      </c>
      <c r="AG31" s="227">
        <v>299.22000000000003</v>
      </c>
      <c r="AH31" s="333"/>
      <c r="AI31" s="323">
        <v>243.249</v>
      </c>
      <c r="AJ31" s="336">
        <v>2.9849999999999999</v>
      </c>
    </row>
    <row r="32" spans="1:36" ht="21" customHeight="1">
      <c r="A32" s="283" t="s">
        <v>234</v>
      </c>
      <c r="B32" s="227">
        <v>221.70699999999999</v>
      </c>
      <c r="C32" s="329">
        <v>5.6779999999999999</v>
      </c>
      <c r="D32" s="227">
        <v>296.79300000000001</v>
      </c>
      <c r="E32" s="333">
        <v>4.4980000000000002</v>
      </c>
      <c r="F32" s="227">
        <v>241.50899999999999</v>
      </c>
      <c r="G32" s="333">
        <v>4.6120000000000001</v>
      </c>
      <c r="H32" s="227">
        <v>406.63299999999998</v>
      </c>
      <c r="I32" s="333">
        <v>8.8019999999999996</v>
      </c>
      <c r="J32" s="227">
        <v>333.67</v>
      </c>
      <c r="K32" s="333">
        <v>8.2530000000000001</v>
      </c>
      <c r="L32" s="227">
        <v>301.04300000000001</v>
      </c>
      <c r="M32" s="333">
        <v>8.3710000000000004</v>
      </c>
      <c r="N32" s="227">
        <v>230.95500000000001</v>
      </c>
      <c r="O32" s="333">
        <v>13.977</v>
      </c>
      <c r="P32" s="323">
        <v>260.38900000000001</v>
      </c>
      <c r="Q32" s="336">
        <v>2.8879999999999999</v>
      </c>
      <c r="T32" s="283" t="s">
        <v>234</v>
      </c>
      <c r="U32" s="227">
        <v>251.851</v>
      </c>
      <c r="V32" s="329">
        <v>5.8109999999999999</v>
      </c>
      <c r="W32" s="227">
        <v>303.11900000000003</v>
      </c>
      <c r="X32" s="333">
        <v>5.0880000000000001</v>
      </c>
      <c r="Y32" s="227">
        <v>248.51499999999999</v>
      </c>
      <c r="Z32" s="333">
        <v>4.7370000000000001</v>
      </c>
      <c r="AA32" s="227">
        <v>397.77600000000001</v>
      </c>
      <c r="AB32" s="333">
        <v>9.36</v>
      </c>
      <c r="AC32" s="227">
        <v>346.14400000000001</v>
      </c>
      <c r="AD32" s="333">
        <v>10.247999999999999</v>
      </c>
      <c r="AE32" s="227">
        <v>312.74400000000003</v>
      </c>
      <c r="AF32" s="333">
        <v>10.964</v>
      </c>
      <c r="AG32" s="227">
        <v>232.01</v>
      </c>
      <c r="AH32" s="333"/>
      <c r="AI32" s="323">
        <v>274.83300000000003</v>
      </c>
      <c r="AJ32" s="336">
        <v>3.0190000000000001</v>
      </c>
    </row>
    <row r="33" spans="1:36" ht="21" customHeight="1">
      <c r="A33" s="283" t="s">
        <v>235</v>
      </c>
      <c r="B33" s="227">
        <v>266.65699999999998</v>
      </c>
      <c r="C33" s="329">
        <v>4.3659999999999997</v>
      </c>
      <c r="D33" s="227">
        <v>317.94600000000003</v>
      </c>
      <c r="E33" s="333">
        <v>4.4720000000000004</v>
      </c>
      <c r="F33" s="227">
        <v>273.714</v>
      </c>
      <c r="G33" s="333">
        <v>4.8550000000000004</v>
      </c>
      <c r="H33" s="227">
        <v>482.33199999999999</v>
      </c>
      <c r="I33" s="333">
        <v>7.24</v>
      </c>
      <c r="J33" s="227">
        <v>332.58800000000002</v>
      </c>
      <c r="K33" s="333">
        <v>11.763</v>
      </c>
      <c r="L33" s="227">
        <v>290.88299999999998</v>
      </c>
      <c r="M33" s="333">
        <v>13.695</v>
      </c>
      <c r="N33" s="227">
        <v>258.36</v>
      </c>
      <c r="O33" s="333"/>
      <c r="P33" s="323">
        <v>290.721</v>
      </c>
      <c r="Q33" s="336">
        <v>2.762</v>
      </c>
      <c r="T33" s="283" t="s">
        <v>235</v>
      </c>
      <c r="U33" s="227">
        <v>288.93</v>
      </c>
      <c r="V33" s="329">
        <v>4.6109999999999998</v>
      </c>
      <c r="W33" s="227">
        <v>323.22199999999998</v>
      </c>
      <c r="X33" s="333">
        <v>5.3129999999999997</v>
      </c>
      <c r="Y33" s="227">
        <v>285.97399999999999</v>
      </c>
      <c r="Z33" s="333">
        <v>5.3630000000000004</v>
      </c>
      <c r="AA33" s="227">
        <v>483.91300000000001</v>
      </c>
      <c r="AB33" s="333">
        <v>8.2799999999999994</v>
      </c>
      <c r="AC33" s="227">
        <v>336.73500000000001</v>
      </c>
      <c r="AD33" s="333">
        <v>15.699</v>
      </c>
      <c r="AE33" s="227">
        <v>297.10000000000002</v>
      </c>
      <c r="AF33" s="333">
        <v>14.250999999999999</v>
      </c>
      <c r="AG33" s="227"/>
      <c r="AH33" s="333"/>
      <c r="AI33" s="323">
        <v>305.85700000000003</v>
      </c>
      <c r="AJ33" s="336">
        <v>3.048</v>
      </c>
    </row>
    <row r="34" spans="1:36" ht="21" customHeight="1">
      <c r="A34" s="283" t="s">
        <v>236</v>
      </c>
      <c r="B34" s="227">
        <v>289.83199999999999</v>
      </c>
      <c r="C34" s="329">
        <v>4.0529999999999999</v>
      </c>
      <c r="D34" s="227">
        <v>344.50900000000001</v>
      </c>
      <c r="E34" s="333">
        <v>3.8439999999999999</v>
      </c>
      <c r="F34" s="227">
        <v>296.15300000000002</v>
      </c>
      <c r="G34" s="333">
        <v>5.8719999999999999</v>
      </c>
      <c r="H34" s="227">
        <v>499.98899999999998</v>
      </c>
      <c r="I34" s="333">
        <v>7.7969999999999997</v>
      </c>
      <c r="J34" s="227">
        <v>344.49299999999999</v>
      </c>
      <c r="K34" s="333">
        <v>8.5990000000000002</v>
      </c>
      <c r="L34" s="227"/>
      <c r="M34" s="333"/>
      <c r="N34" s="227">
        <v>235.86699999999999</v>
      </c>
      <c r="O34" s="333">
        <v>24.466000000000001</v>
      </c>
      <c r="P34" s="323">
        <v>315.18200000000002</v>
      </c>
      <c r="Q34" s="336">
        <v>2.8149999999999999</v>
      </c>
      <c r="T34" s="283" t="s">
        <v>236</v>
      </c>
      <c r="U34" s="227">
        <v>306.86099999999999</v>
      </c>
      <c r="V34" s="329">
        <v>4.1879999999999997</v>
      </c>
      <c r="W34" s="227">
        <v>344.17899999999997</v>
      </c>
      <c r="X34" s="333">
        <v>4.7649999999999997</v>
      </c>
      <c r="Y34" s="227">
        <v>308.73399999999998</v>
      </c>
      <c r="Z34" s="333">
        <v>6.4450000000000003</v>
      </c>
      <c r="AA34" s="227">
        <v>487.947</v>
      </c>
      <c r="AB34" s="333">
        <v>9.1609999999999996</v>
      </c>
      <c r="AC34" s="227">
        <v>349.76600000000002</v>
      </c>
      <c r="AD34" s="333">
        <v>7.9329999999999998</v>
      </c>
      <c r="AE34" s="227"/>
      <c r="AF34" s="333"/>
      <c r="AG34" s="227">
        <v>268.33999999999997</v>
      </c>
      <c r="AH34" s="333"/>
      <c r="AI34" s="323">
        <v>324.82</v>
      </c>
      <c r="AJ34" s="336">
        <v>2.988</v>
      </c>
    </row>
    <row r="35" spans="1:36" ht="21" customHeight="1">
      <c r="A35" s="283" t="s">
        <v>237</v>
      </c>
      <c r="B35" s="227">
        <v>309.27199999999999</v>
      </c>
      <c r="C35" s="329">
        <v>4.4589999999999996</v>
      </c>
      <c r="D35" s="227">
        <v>350.04899999999998</v>
      </c>
      <c r="E35" s="333">
        <v>5.1289999999999996</v>
      </c>
      <c r="F35" s="227">
        <v>325.95699999999999</v>
      </c>
      <c r="G35" s="333">
        <v>7.2839999999999998</v>
      </c>
      <c r="H35" s="227">
        <v>483.78500000000003</v>
      </c>
      <c r="I35" s="333">
        <v>15.222</v>
      </c>
      <c r="J35" s="227">
        <v>322.82299999999998</v>
      </c>
      <c r="K35" s="333">
        <v>26.344000000000001</v>
      </c>
      <c r="L35" s="227"/>
      <c r="M35" s="333"/>
      <c r="N35" s="227">
        <v>270.83</v>
      </c>
      <c r="O35" s="333">
        <v>14.503</v>
      </c>
      <c r="P35" s="323">
        <v>324.31700000000001</v>
      </c>
      <c r="Q35" s="336">
        <v>3.3290000000000002</v>
      </c>
      <c r="T35" s="283" t="s">
        <v>237</v>
      </c>
      <c r="U35" s="227">
        <v>331.43700000000001</v>
      </c>
      <c r="V35" s="329">
        <v>4.67</v>
      </c>
      <c r="W35" s="227">
        <v>345.08</v>
      </c>
      <c r="X35" s="333">
        <v>6.3570000000000002</v>
      </c>
      <c r="Y35" s="227">
        <v>336.173</v>
      </c>
      <c r="Z35" s="333">
        <v>8.9809999999999999</v>
      </c>
      <c r="AA35" s="227">
        <v>457.75</v>
      </c>
      <c r="AB35" s="333">
        <v>17.271000000000001</v>
      </c>
      <c r="AC35" s="227">
        <v>382.91</v>
      </c>
      <c r="AD35" s="333"/>
      <c r="AE35" s="227"/>
      <c r="AF35" s="333"/>
      <c r="AG35" s="227"/>
      <c r="AH35" s="333"/>
      <c r="AI35" s="323">
        <v>339.78</v>
      </c>
      <c r="AJ35" s="336">
        <v>3.7080000000000002</v>
      </c>
    </row>
    <row r="36" spans="1:36" ht="21" customHeight="1">
      <c r="A36" s="283" t="s">
        <v>238</v>
      </c>
      <c r="B36" s="227">
        <v>305.33199999999999</v>
      </c>
      <c r="C36" s="329">
        <v>5.2430000000000003</v>
      </c>
      <c r="D36" s="227">
        <v>360.572</v>
      </c>
      <c r="E36" s="333">
        <v>6.4210000000000003</v>
      </c>
      <c r="F36" s="227">
        <v>282.08800000000002</v>
      </c>
      <c r="G36" s="333">
        <v>16.286000000000001</v>
      </c>
      <c r="H36" s="227">
        <v>541.94600000000003</v>
      </c>
      <c r="I36" s="333">
        <v>26.2</v>
      </c>
      <c r="J36" s="227">
        <v>318.59800000000001</v>
      </c>
      <c r="K36" s="333">
        <v>25.84</v>
      </c>
      <c r="L36" s="227"/>
      <c r="M36" s="333"/>
      <c r="N36" s="227">
        <v>357.01</v>
      </c>
      <c r="O36" s="333"/>
      <c r="P36" s="323">
        <v>315.096</v>
      </c>
      <c r="Q36" s="336">
        <v>4.3280000000000003</v>
      </c>
      <c r="T36" s="283" t="s">
        <v>238</v>
      </c>
      <c r="U36" s="227">
        <v>327.09699999999998</v>
      </c>
      <c r="V36" s="329">
        <v>5.5030000000000001</v>
      </c>
      <c r="W36" s="227">
        <v>349.262</v>
      </c>
      <c r="X36" s="333">
        <v>8.67</v>
      </c>
      <c r="Y36" s="227">
        <v>273.70400000000001</v>
      </c>
      <c r="Z36" s="333">
        <v>23.789000000000001</v>
      </c>
      <c r="AA36" s="227">
        <v>411.56</v>
      </c>
      <c r="AB36" s="333"/>
      <c r="AC36" s="227">
        <v>297</v>
      </c>
      <c r="AD36" s="333"/>
      <c r="AE36" s="227"/>
      <c r="AF36" s="333"/>
      <c r="AG36" s="227">
        <v>357.01</v>
      </c>
      <c r="AH36" s="333"/>
      <c r="AI36" s="323">
        <v>327.10500000000002</v>
      </c>
      <c r="AJ36" s="336">
        <v>4.7649999999999997</v>
      </c>
    </row>
    <row r="37" spans="1:36" ht="21" customHeight="1">
      <c r="A37" s="283" t="s">
        <v>239</v>
      </c>
      <c r="B37" s="227">
        <v>292.28300000000002</v>
      </c>
      <c r="C37" s="329">
        <v>6.5339999999999998</v>
      </c>
      <c r="D37" s="227">
        <v>353.76499999999999</v>
      </c>
      <c r="E37" s="333">
        <v>9.5969999999999995</v>
      </c>
      <c r="F37" s="227">
        <v>366.94799999999998</v>
      </c>
      <c r="G37" s="333">
        <v>19.666</v>
      </c>
      <c r="H37" s="227">
        <v>484.18299999999999</v>
      </c>
      <c r="I37" s="333">
        <v>41.923000000000002</v>
      </c>
      <c r="J37" s="227">
        <v>381.86</v>
      </c>
      <c r="K37" s="333">
        <v>13.092000000000001</v>
      </c>
      <c r="L37" s="227"/>
      <c r="M37" s="333"/>
      <c r="N37" s="227">
        <v>273.49</v>
      </c>
      <c r="O37" s="333"/>
      <c r="P37" s="323">
        <v>308.50900000000001</v>
      </c>
      <c r="Q37" s="336">
        <v>5.4189999999999996</v>
      </c>
      <c r="T37" s="283" t="s">
        <v>239</v>
      </c>
      <c r="U37" s="227">
        <v>293.47199999999998</v>
      </c>
      <c r="V37" s="329">
        <v>8.6739999999999995</v>
      </c>
      <c r="W37" s="227">
        <v>318.56200000000001</v>
      </c>
      <c r="X37" s="333">
        <v>15.791</v>
      </c>
      <c r="Y37" s="227">
        <v>327.17500000000001</v>
      </c>
      <c r="Z37" s="333">
        <v>38.380000000000003</v>
      </c>
      <c r="AA37" s="227">
        <v>353.54</v>
      </c>
      <c r="AB37" s="333"/>
      <c r="AC37" s="227">
        <v>404.67500000000001</v>
      </c>
      <c r="AD37" s="333"/>
      <c r="AE37" s="227"/>
      <c r="AF37" s="333"/>
      <c r="AG37" s="227">
        <v>257.44</v>
      </c>
      <c r="AH37" s="333"/>
      <c r="AI37" s="323">
        <v>299.62299999999999</v>
      </c>
      <c r="AJ37" s="336">
        <v>7.3310000000000004</v>
      </c>
    </row>
    <row r="38" spans="1:36" ht="21" customHeight="1">
      <c r="A38" s="283" t="s">
        <v>240</v>
      </c>
      <c r="B38" s="227">
        <v>293.56700000000001</v>
      </c>
      <c r="C38" s="329">
        <v>7.0369999999999999</v>
      </c>
      <c r="D38" s="227">
        <v>331.30599999999998</v>
      </c>
      <c r="E38" s="333">
        <v>10.32</v>
      </c>
      <c r="F38" s="227">
        <v>263.20800000000003</v>
      </c>
      <c r="G38" s="333">
        <v>36.438000000000002</v>
      </c>
      <c r="H38" s="227">
        <v>300.91000000000003</v>
      </c>
      <c r="I38" s="333"/>
      <c r="J38" s="227">
        <v>451.35500000000002</v>
      </c>
      <c r="K38" s="333"/>
      <c r="L38" s="227"/>
      <c r="M38" s="333"/>
      <c r="N38" s="227">
        <v>268.2</v>
      </c>
      <c r="O38" s="333"/>
      <c r="P38" s="323">
        <v>301.26100000000002</v>
      </c>
      <c r="Q38" s="336">
        <v>5.8090000000000002</v>
      </c>
      <c r="T38" s="283" t="s">
        <v>240</v>
      </c>
      <c r="U38" s="227">
        <v>304.30200000000002</v>
      </c>
      <c r="V38" s="329">
        <v>9.609</v>
      </c>
      <c r="W38" s="227">
        <v>322.96100000000001</v>
      </c>
      <c r="X38" s="333">
        <v>17.654</v>
      </c>
      <c r="Y38" s="227"/>
      <c r="Z38" s="333"/>
      <c r="AA38" s="227"/>
      <c r="AB38" s="333"/>
      <c r="AC38" s="227"/>
      <c r="AD38" s="333"/>
      <c r="AE38" s="227"/>
      <c r="AF38" s="333"/>
      <c r="AG38" s="227">
        <v>268.2</v>
      </c>
      <c r="AH38" s="333"/>
      <c r="AI38" s="323">
        <v>306.96699999999998</v>
      </c>
      <c r="AJ38" s="336">
        <v>8.3889999999999993</v>
      </c>
    </row>
    <row r="39" spans="1:36" ht="21" customHeight="1">
      <c r="A39" s="283" t="s">
        <v>241</v>
      </c>
      <c r="B39" s="227">
        <v>298.52199999999999</v>
      </c>
      <c r="C39" s="329">
        <v>8.8919999999999995</v>
      </c>
      <c r="D39" s="227">
        <v>362.428</v>
      </c>
      <c r="E39" s="333">
        <v>18.161000000000001</v>
      </c>
      <c r="F39" s="227">
        <v>321.53300000000002</v>
      </c>
      <c r="G39" s="333">
        <v>36.494999999999997</v>
      </c>
      <c r="H39" s="227"/>
      <c r="I39" s="333"/>
      <c r="J39" s="227">
        <v>248.15</v>
      </c>
      <c r="K39" s="333"/>
      <c r="L39" s="227"/>
      <c r="M39" s="333"/>
      <c r="N39" s="227">
        <v>267.14999999999998</v>
      </c>
      <c r="O39" s="333"/>
      <c r="P39" s="323">
        <v>307.11099999999999</v>
      </c>
      <c r="Q39" s="336">
        <v>7.7080000000000002</v>
      </c>
      <c r="T39" s="283" t="s">
        <v>241</v>
      </c>
      <c r="U39" s="227">
        <v>300.815</v>
      </c>
      <c r="V39" s="329">
        <v>13.148</v>
      </c>
      <c r="W39" s="227">
        <v>327.81400000000002</v>
      </c>
      <c r="X39" s="333">
        <v>29.013000000000002</v>
      </c>
      <c r="Y39" s="227">
        <v>410.22</v>
      </c>
      <c r="Z39" s="333"/>
      <c r="AA39" s="227"/>
      <c r="AB39" s="333"/>
      <c r="AC39" s="227"/>
      <c r="AD39" s="333"/>
      <c r="AE39" s="227"/>
      <c r="AF39" s="333"/>
      <c r="AG39" s="227"/>
      <c r="AH39" s="333"/>
      <c r="AI39" s="323">
        <v>305.70299999999997</v>
      </c>
      <c r="AJ39" s="336">
        <v>11.826000000000001</v>
      </c>
    </row>
    <row r="40" spans="1:36" ht="21" customHeight="1">
      <c r="A40" s="283" t="s">
        <v>242</v>
      </c>
      <c r="B40" s="324">
        <v>272.74400000000003</v>
      </c>
      <c r="C40" s="330">
        <v>10.481999999999999</v>
      </c>
      <c r="D40" s="227">
        <v>313.41300000000001</v>
      </c>
      <c r="E40" s="333">
        <v>9.4700000000000006</v>
      </c>
      <c r="F40" s="227">
        <v>226.77</v>
      </c>
      <c r="G40" s="333"/>
      <c r="H40" s="227"/>
      <c r="I40" s="333"/>
      <c r="J40" s="227"/>
      <c r="K40" s="333"/>
      <c r="L40" s="227"/>
      <c r="M40" s="333"/>
      <c r="N40" s="227"/>
      <c r="O40" s="333"/>
      <c r="P40" s="325">
        <v>280.54599999999999</v>
      </c>
      <c r="Q40" s="337">
        <v>8.5730000000000004</v>
      </c>
      <c r="T40" s="283" t="s">
        <v>242</v>
      </c>
      <c r="U40" s="324">
        <v>279.64100000000002</v>
      </c>
      <c r="V40" s="330">
        <v>18.475000000000001</v>
      </c>
      <c r="W40" s="227">
        <v>315.279</v>
      </c>
      <c r="X40" s="333">
        <v>18.949000000000002</v>
      </c>
      <c r="Y40" s="227"/>
      <c r="Z40" s="333"/>
      <c r="AA40" s="227"/>
      <c r="AB40" s="333"/>
      <c r="AC40" s="227"/>
      <c r="AD40" s="333"/>
      <c r="AE40" s="227"/>
      <c r="AF40" s="333"/>
      <c r="AG40" s="227"/>
      <c r="AH40" s="333"/>
      <c r="AI40" s="325">
        <v>287.37099999999998</v>
      </c>
      <c r="AJ40" s="337">
        <v>14.707000000000001</v>
      </c>
    </row>
    <row r="41" spans="1:36" ht="21" customHeight="1">
      <c r="A41" s="288" t="s">
        <v>243</v>
      </c>
      <c r="B41" s="228">
        <v>279.14800000000002</v>
      </c>
      <c r="C41" s="331">
        <v>6.5069999999999997</v>
      </c>
      <c r="D41" s="228">
        <v>318.43799999999999</v>
      </c>
      <c r="E41" s="334">
        <v>10.779</v>
      </c>
      <c r="F41" s="228"/>
      <c r="G41" s="334"/>
      <c r="H41" s="228"/>
      <c r="I41" s="334"/>
      <c r="J41" s="228"/>
      <c r="K41" s="334"/>
      <c r="L41" s="228"/>
      <c r="M41" s="334"/>
      <c r="N41" s="228">
        <v>296.95999999999998</v>
      </c>
      <c r="O41" s="334"/>
      <c r="P41" s="326">
        <v>282.25099999999998</v>
      </c>
      <c r="Q41" s="338">
        <v>6.02</v>
      </c>
      <c r="T41" s="288" t="s">
        <v>243</v>
      </c>
      <c r="U41" s="228">
        <v>257.2</v>
      </c>
      <c r="V41" s="331">
        <v>10.896000000000001</v>
      </c>
      <c r="W41" s="228">
        <v>335.59</v>
      </c>
      <c r="X41" s="334"/>
      <c r="Y41" s="228"/>
      <c r="Z41" s="334"/>
      <c r="AA41" s="228"/>
      <c r="AB41" s="334"/>
      <c r="AC41" s="228"/>
      <c r="AD41" s="334"/>
      <c r="AE41" s="228"/>
      <c r="AF41" s="334"/>
      <c r="AG41" s="228"/>
      <c r="AH41" s="334"/>
      <c r="AI41" s="326">
        <v>260.69200000000001</v>
      </c>
      <c r="AJ41" s="338">
        <v>10.601000000000001</v>
      </c>
    </row>
    <row r="42" spans="1:36" ht="21" customHeight="1">
      <c r="A42" s="291" t="s">
        <v>191</v>
      </c>
      <c r="B42" s="233">
        <v>243.501</v>
      </c>
      <c r="C42" s="499">
        <v>2.0329999999999999</v>
      </c>
      <c r="D42" s="233">
        <v>241.74600000000001</v>
      </c>
      <c r="E42" s="531">
        <v>2.6739999999999999</v>
      </c>
      <c r="F42" s="233">
        <v>204.35499999999999</v>
      </c>
      <c r="G42" s="499">
        <v>2.637</v>
      </c>
      <c r="H42" s="233">
        <v>335.00099999999998</v>
      </c>
      <c r="I42" s="499">
        <v>6.72</v>
      </c>
      <c r="J42" s="233">
        <v>244.77</v>
      </c>
      <c r="K42" s="499">
        <v>6.8689999999999998</v>
      </c>
      <c r="L42" s="233">
        <v>194.31</v>
      </c>
      <c r="M42" s="499">
        <v>6.7910000000000004</v>
      </c>
      <c r="N42" s="233">
        <v>199.78</v>
      </c>
      <c r="O42" s="531">
        <v>17.503</v>
      </c>
      <c r="P42" s="233">
        <v>235.19900000000001</v>
      </c>
      <c r="Q42" s="532">
        <v>1.343</v>
      </c>
      <c r="T42" s="291" t="s">
        <v>191</v>
      </c>
      <c r="U42" s="233">
        <v>250.911</v>
      </c>
      <c r="V42" s="499">
        <v>2.44</v>
      </c>
      <c r="W42" s="233">
        <v>227.24600000000001</v>
      </c>
      <c r="X42" s="531">
        <v>3.2850000000000001</v>
      </c>
      <c r="Y42" s="233">
        <v>198.52199999999999</v>
      </c>
      <c r="Z42" s="499">
        <v>3.08</v>
      </c>
      <c r="AA42" s="233">
        <v>308.36500000000001</v>
      </c>
      <c r="AB42" s="499">
        <v>8.5220000000000002</v>
      </c>
      <c r="AC42" s="233">
        <v>221.065</v>
      </c>
      <c r="AD42" s="499">
        <v>10.034000000000001</v>
      </c>
      <c r="AE42" s="233">
        <v>190.499</v>
      </c>
      <c r="AF42" s="499">
        <v>7.8070000000000004</v>
      </c>
      <c r="AG42" s="233">
        <v>182.15199999999999</v>
      </c>
      <c r="AH42" s="531">
        <v>26.175000000000001</v>
      </c>
      <c r="AI42" s="233">
        <v>230.72300000000001</v>
      </c>
      <c r="AJ42" s="532">
        <v>1.623</v>
      </c>
    </row>
    <row r="43" spans="1:36" ht="12.75" customHeight="1"/>
    <row r="44" spans="1:36" ht="27" customHeight="1">
      <c r="A44" s="677" t="s">
        <v>26</v>
      </c>
      <c r="B44" s="678"/>
      <c r="C44" s="678"/>
      <c r="D44" s="678"/>
      <c r="E44" s="678"/>
      <c r="F44" s="678"/>
      <c r="G44" s="678"/>
      <c r="H44" s="678"/>
      <c r="I44" s="678"/>
      <c r="J44" s="678"/>
      <c r="K44" s="678"/>
      <c r="L44" s="678"/>
      <c r="M44" s="678"/>
      <c r="N44" s="678"/>
      <c r="O44" s="678"/>
      <c r="P44" s="678"/>
      <c r="Q44" s="679"/>
      <c r="T44" s="677" t="s">
        <v>26</v>
      </c>
      <c r="U44" s="678"/>
      <c r="V44" s="678"/>
      <c r="W44" s="678"/>
      <c r="X44" s="678"/>
      <c r="Y44" s="678"/>
      <c r="Z44" s="678"/>
      <c r="AA44" s="678"/>
      <c r="AB44" s="678"/>
      <c r="AC44" s="678"/>
      <c r="AD44" s="678"/>
      <c r="AE44" s="678"/>
      <c r="AF44" s="678"/>
      <c r="AG44" s="678"/>
      <c r="AH44" s="678"/>
      <c r="AI44" s="678"/>
      <c r="AJ44" s="679"/>
    </row>
    <row r="45" spans="1:36" ht="15.75" customHeight="1">
      <c r="A45" s="669" t="s">
        <v>245</v>
      </c>
      <c r="B45" s="565" t="s">
        <v>227</v>
      </c>
      <c r="C45" s="593"/>
      <c r="D45" s="593"/>
      <c r="E45" s="593"/>
      <c r="F45" s="593"/>
      <c r="G45" s="593"/>
      <c r="H45" s="593"/>
      <c r="I45" s="593"/>
      <c r="J45" s="593"/>
      <c r="K45" s="593"/>
      <c r="L45" s="593"/>
      <c r="M45" s="593"/>
      <c r="N45" s="593"/>
      <c r="O45" s="593"/>
      <c r="P45" s="593"/>
      <c r="Q45" s="672"/>
      <c r="T45" s="669" t="s">
        <v>245</v>
      </c>
      <c r="U45" s="565" t="s">
        <v>227</v>
      </c>
      <c r="V45" s="593"/>
      <c r="W45" s="593"/>
      <c r="X45" s="593"/>
      <c r="Y45" s="593"/>
      <c r="Z45" s="593"/>
      <c r="AA45" s="593"/>
      <c r="AB45" s="593"/>
      <c r="AC45" s="593"/>
      <c r="AD45" s="593"/>
      <c r="AE45" s="593"/>
      <c r="AF45" s="593"/>
      <c r="AG45" s="593"/>
      <c r="AH45" s="593"/>
      <c r="AI45" s="593"/>
      <c r="AJ45" s="672"/>
    </row>
    <row r="46" spans="1:36" ht="26.25" customHeight="1">
      <c r="A46" s="670"/>
      <c r="B46" s="673" t="s">
        <v>96</v>
      </c>
      <c r="C46" s="675"/>
      <c r="D46" s="673" t="s">
        <v>97</v>
      </c>
      <c r="E46" s="674"/>
      <c r="F46" s="673" t="s">
        <v>98</v>
      </c>
      <c r="G46" s="675"/>
      <c r="H46" s="673" t="s">
        <v>99</v>
      </c>
      <c r="I46" s="675"/>
      <c r="J46" s="673" t="s">
        <v>100</v>
      </c>
      <c r="K46" s="675"/>
      <c r="L46" s="673" t="s">
        <v>101</v>
      </c>
      <c r="M46" s="675"/>
      <c r="N46" s="673" t="s">
        <v>102</v>
      </c>
      <c r="O46" s="675"/>
      <c r="P46" s="673" t="s">
        <v>108</v>
      </c>
      <c r="Q46" s="676"/>
      <c r="T46" s="670"/>
      <c r="U46" s="673" t="s">
        <v>96</v>
      </c>
      <c r="V46" s="675"/>
      <c r="W46" s="673" t="s">
        <v>97</v>
      </c>
      <c r="X46" s="674"/>
      <c r="Y46" s="673" t="s">
        <v>98</v>
      </c>
      <c r="Z46" s="675"/>
      <c r="AA46" s="673" t="s">
        <v>99</v>
      </c>
      <c r="AB46" s="675"/>
      <c r="AC46" s="673" t="s">
        <v>100</v>
      </c>
      <c r="AD46" s="675"/>
      <c r="AE46" s="673" t="s">
        <v>101</v>
      </c>
      <c r="AF46" s="675"/>
      <c r="AG46" s="673" t="s">
        <v>102</v>
      </c>
      <c r="AH46" s="675"/>
      <c r="AI46" s="673" t="s">
        <v>108</v>
      </c>
      <c r="AJ46" s="676"/>
    </row>
    <row r="47" spans="1:36" ht="31.5" customHeight="1">
      <c r="A47" s="671"/>
      <c r="B47" s="319" t="s">
        <v>279</v>
      </c>
      <c r="C47" s="278" t="s">
        <v>244</v>
      </c>
      <c r="D47" s="319" t="s">
        <v>279</v>
      </c>
      <c r="E47" s="278" t="s">
        <v>244</v>
      </c>
      <c r="F47" s="319" t="s">
        <v>279</v>
      </c>
      <c r="G47" s="278" t="s">
        <v>244</v>
      </c>
      <c r="H47" s="319" t="s">
        <v>279</v>
      </c>
      <c r="I47" s="278" t="s">
        <v>244</v>
      </c>
      <c r="J47" s="319" t="s">
        <v>279</v>
      </c>
      <c r="K47" s="278" t="s">
        <v>244</v>
      </c>
      <c r="L47" s="319" t="s">
        <v>279</v>
      </c>
      <c r="M47" s="278" t="s">
        <v>244</v>
      </c>
      <c r="N47" s="319" t="s">
        <v>279</v>
      </c>
      <c r="O47" s="278" t="s">
        <v>244</v>
      </c>
      <c r="P47" s="319" t="s">
        <v>279</v>
      </c>
      <c r="Q47" s="307" t="s">
        <v>244</v>
      </c>
      <c r="T47" s="671"/>
      <c r="U47" s="319" t="s">
        <v>279</v>
      </c>
      <c r="V47" s="278" t="s">
        <v>244</v>
      </c>
      <c r="W47" s="319" t="s">
        <v>279</v>
      </c>
      <c r="X47" s="278" t="s">
        <v>244</v>
      </c>
      <c r="Y47" s="319" t="s">
        <v>279</v>
      </c>
      <c r="Z47" s="278" t="s">
        <v>244</v>
      </c>
      <c r="AA47" s="319" t="s">
        <v>279</v>
      </c>
      <c r="AB47" s="278" t="s">
        <v>244</v>
      </c>
      <c r="AC47" s="319" t="s">
        <v>279</v>
      </c>
      <c r="AD47" s="278" t="s">
        <v>244</v>
      </c>
      <c r="AE47" s="319" t="s">
        <v>279</v>
      </c>
      <c r="AF47" s="278" t="s">
        <v>244</v>
      </c>
      <c r="AG47" s="319" t="s">
        <v>279</v>
      </c>
      <c r="AH47" s="278" t="s">
        <v>244</v>
      </c>
      <c r="AI47" s="319" t="s">
        <v>279</v>
      </c>
      <c r="AJ47" s="307" t="s">
        <v>244</v>
      </c>
    </row>
    <row r="48" spans="1:36" ht="21" customHeight="1">
      <c r="A48" s="280" t="s">
        <v>229</v>
      </c>
      <c r="B48" s="321">
        <v>5.1689999999999996</v>
      </c>
      <c r="C48" s="328">
        <v>44.747</v>
      </c>
      <c r="D48" s="321">
        <v>9.359</v>
      </c>
      <c r="E48" s="332">
        <v>19.844000000000001</v>
      </c>
      <c r="F48" s="321">
        <v>10.367000000000001</v>
      </c>
      <c r="G48" s="332">
        <v>10.581</v>
      </c>
      <c r="H48" s="321">
        <v>16.710999999999999</v>
      </c>
      <c r="I48" s="332">
        <v>16.55</v>
      </c>
      <c r="J48" s="321">
        <v>13.112</v>
      </c>
      <c r="K48" s="332">
        <v>21.344000000000001</v>
      </c>
      <c r="L48" s="321">
        <v>22.715</v>
      </c>
      <c r="M48" s="332">
        <v>9.8780000000000001</v>
      </c>
      <c r="N48" s="321">
        <v>8.5830000000000002</v>
      </c>
      <c r="O48" s="332">
        <v>54.908000000000001</v>
      </c>
      <c r="P48" s="322">
        <v>15.311999999999999</v>
      </c>
      <c r="Q48" s="335">
        <v>6.7279999999999998</v>
      </c>
      <c r="T48" s="280" t="s">
        <v>229</v>
      </c>
      <c r="U48" s="321">
        <v>5.3410000000000002</v>
      </c>
      <c r="V48" s="328">
        <v>44.484999999999999</v>
      </c>
      <c r="W48" s="321">
        <v>9.359</v>
      </c>
      <c r="X48" s="332">
        <v>19.844000000000001</v>
      </c>
      <c r="Y48" s="321">
        <v>10.367000000000001</v>
      </c>
      <c r="Z48" s="332">
        <v>10.656000000000001</v>
      </c>
      <c r="AA48" s="321">
        <v>16.87</v>
      </c>
      <c r="AB48" s="332">
        <v>16.564</v>
      </c>
      <c r="AC48" s="321">
        <v>13.112</v>
      </c>
      <c r="AD48" s="332">
        <v>21.344000000000001</v>
      </c>
      <c r="AE48" s="321">
        <v>22.638999999999999</v>
      </c>
      <c r="AF48" s="332">
        <v>9.9250000000000007</v>
      </c>
      <c r="AG48" s="321">
        <v>8.5830000000000002</v>
      </c>
      <c r="AH48" s="332">
        <v>54.908000000000001</v>
      </c>
      <c r="AI48" s="322">
        <v>15.339</v>
      </c>
      <c r="AJ48" s="335">
        <v>6.7469999999999999</v>
      </c>
    </row>
    <row r="49" spans="1:36" ht="21" customHeight="1">
      <c r="A49" s="283" t="s">
        <v>230</v>
      </c>
      <c r="B49" s="227">
        <v>46.616</v>
      </c>
      <c r="C49" s="329">
        <v>20.738</v>
      </c>
      <c r="D49" s="227">
        <v>62.691000000000003</v>
      </c>
      <c r="E49" s="333">
        <v>12.452999999999999</v>
      </c>
      <c r="F49" s="227">
        <v>69.22</v>
      </c>
      <c r="G49" s="333">
        <v>5.375</v>
      </c>
      <c r="H49" s="227">
        <v>102.245</v>
      </c>
      <c r="I49" s="333">
        <v>8.5860000000000003</v>
      </c>
      <c r="J49" s="227">
        <v>87.975999999999999</v>
      </c>
      <c r="K49" s="333">
        <v>15.388</v>
      </c>
      <c r="L49" s="227">
        <v>104.798</v>
      </c>
      <c r="M49" s="333">
        <v>4.1040000000000001</v>
      </c>
      <c r="N49" s="227">
        <v>69.823999999999998</v>
      </c>
      <c r="O49" s="333">
        <v>18.888999999999999</v>
      </c>
      <c r="P49" s="323">
        <v>82.319000000000003</v>
      </c>
      <c r="Q49" s="336">
        <v>3.3069999999999999</v>
      </c>
      <c r="T49" s="283" t="s">
        <v>230</v>
      </c>
      <c r="U49" s="227">
        <v>46.616</v>
      </c>
      <c r="V49" s="329">
        <v>20.738</v>
      </c>
      <c r="W49" s="227">
        <v>62.375999999999998</v>
      </c>
      <c r="X49" s="333">
        <v>12.634</v>
      </c>
      <c r="Y49" s="227">
        <v>69.462999999999994</v>
      </c>
      <c r="Z49" s="333">
        <v>5.3760000000000003</v>
      </c>
      <c r="AA49" s="227">
        <v>101.621</v>
      </c>
      <c r="AB49" s="333">
        <v>8.6359999999999992</v>
      </c>
      <c r="AC49" s="227">
        <v>87.33</v>
      </c>
      <c r="AD49" s="333">
        <v>15.842000000000001</v>
      </c>
      <c r="AE49" s="227">
        <v>105.202</v>
      </c>
      <c r="AF49" s="333">
        <v>4.1150000000000002</v>
      </c>
      <c r="AG49" s="227">
        <v>69.823999999999998</v>
      </c>
      <c r="AH49" s="333">
        <v>18.888999999999999</v>
      </c>
      <c r="AI49" s="323">
        <v>82.319000000000003</v>
      </c>
      <c r="AJ49" s="336">
        <v>3.3239999999999998</v>
      </c>
    </row>
    <row r="50" spans="1:36" ht="21" customHeight="1">
      <c r="A50" s="283" t="s">
        <v>231</v>
      </c>
      <c r="B50" s="227">
        <v>106.54600000000001</v>
      </c>
      <c r="C50" s="329">
        <v>12.664</v>
      </c>
      <c r="D50" s="227">
        <v>141.97800000000001</v>
      </c>
      <c r="E50" s="333">
        <v>7.6959999999999997</v>
      </c>
      <c r="F50" s="227">
        <v>144.26</v>
      </c>
      <c r="G50" s="333">
        <v>4.3170000000000002</v>
      </c>
      <c r="H50" s="227">
        <v>202.89099999999999</v>
      </c>
      <c r="I50" s="333">
        <v>9.5909999999999993</v>
      </c>
      <c r="J50" s="227">
        <v>173.762</v>
      </c>
      <c r="K50" s="333">
        <v>15.243</v>
      </c>
      <c r="L50" s="227">
        <v>185.37</v>
      </c>
      <c r="M50" s="333">
        <v>4.0910000000000002</v>
      </c>
      <c r="N50" s="227">
        <v>134.464</v>
      </c>
      <c r="O50" s="333">
        <v>13.12</v>
      </c>
      <c r="P50" s="323">
        <v>154.83600000000001</v>
      </c>
      <c r="Q50" s="336">
        <v>2.8</v>
      </c>
      <c r="T50" s="283" t="s">
        <v>231</v>
      </c>
      <c r="U50" s="227">
        <v>110.002</v>
      </c>
      <c r="V50" s="329">
        <v>12.324</v>
      </c>
      <c r="W50" s="227">
        <v>140.88</v>
      </c>
      <c r="X50" s="333">
        <v>7.9359999999999999</v>
      </c>
      <c r="Y50" s="227">
        <v>144.518</v>
      </c>
      <c r="Z50" s="333">
        <v>4.3360000000000003</v>
      </c>
      <c r="AA50" s="227">
        <v>202.89099999999999</v>
      </c>
      <c r="AB50" s="333">
        <v>9.5909999999999993</v>
      </c>
      <c r="AC50" s="227">
        <v>173.45500000000001</v>
      </c>
      <c r="AD50" s="333">
        <v>16.646999999999998</v>
      </c>
      <c r="AE50" s="227">
        <v>186.05699999999999</v>
      </c>
      <c r="AF50" s="333">
        <v>4.0750000000000002</v>
      </c>
      <c r="AG50" s="227">
        <v>138.43199999999999</v>
      </c>
      <c r="AH50" s="333">
        <v>12.268000000000001</v>
      </c>
      <c r="AI50" s="323">
        <v>155.608</v>
      </c>
      <c r="AJ50" s="336">
        <v>2.7989999999999999</v>
      </c>
    </row>
    <row r="51" spans="1:36" ht="21" customHeight="1">
      <c r="A51" s="283" t="s">
        <v>232</v>
      </c>
      <c r="B51" s="227">
        <v>153.29499999999999</v>
      </c>
      <c r="C51" s="329">
        <v>8.5359999999999996</v>
      </c>
      <c r="D51" s="227">
        <v>241.751</v>
      </c>
      <c r="E51" s="333">
        <v>5.4569999999999999</v>
      </c>
      <c r="F51" s="227">
        <v>183.226</v>
      </c>
      <c r="G51" s="333">
        <v>4.09</v>
      </c>
      <c r="H51" s="227">
        <v>269.25599999999997</v>
      </c>
      <c r="I51" s="333">
        <v>17.024999999999999</v>
      </c>
      <c r="J51" s="227">
        <v>254.721</v>
      </c>
      <c r="K51" s="333">
        <v>9.34</v>
      </c>
      <c r="L51" s="227">
        <v>238.07400000000001</v>
      </c>
      <c r="M51" s="333">
        <v>4.1829999999999998</v>
      </c>
      <c r="N51" s="227">
        <v>167.00899999999999</v>
      </c>
      <c r="O51" s="333">
        <v>19.041</v>
      </c>
      <c r="P51" s="323">
        <v>208.31</v>
      </c>
      <c r="Q51" s="336">
        <v>2.62</v>
      </c>
      <c r="T51" s="283" t="s">
        <v>232</v>
      </c>
      <c r="U51" s="227">
        <v>158.023</v>
      </c>
      <c r="V51" s="329">
        <v>8.1329999999999991</v>
      </c>
      <c r="W51" s="227">
        <v>242.001</v>
      </c>
      <c r="X51" s="333">
        <v>5.5380000000000003</v>
      </c>
      <c r="Y51" s="227">
        <v>183.816</v>
      </c>
      <c r="Z51" s="333">
        <v>4.21</v>
      </c>
      <c r="AA51" s="227">
        <v>270.24900000000002</v>
      </c>
      <c r="AB51" s="333">
        <v>17.812000000000001</v>
      </c>
      <c r="AC51" s="227">
        <v>254.721</v>
      </c>
      <c r="AD51" s="333">
        <v>9.34</v>
      </c>
      <c r="AE51" s="227">
        <v>237.92500000000001</v>
      </c>
      <c r="AF51" s="333">
        <v>4.2249999999999996</v>
      </c>
      <c r="AG51" s="227">
        <v>167.00899999999999</v>
      </c>
      <c r="AH51" s="333">
        <v>19.041</v>
      </c>
      <c r="AI51" s="323">
        <v>209.64400000000001</v>
      </c>
      <c r="AJ51" s="336">
        <v>2.6269999999999998</v>
      </c>
    </row>
    <row r="52" spans="1:36" ht="21" customHeight="1">
      <c r="A52" s="283" t="s">
        <v>233</v>
      </c>
      <c r="B52" s="227">
        <v>215.86</v>
      </c>
      <c r="C52" s="329">
        <v>6.7610000000000001</v>
      </c>
      <c r="D52" s="227">
        <v>272.07</v>
      </c>
      <c r="E52" s="333">
        <v>3.7240000000000002</v>
      </c>
      <c r="F52" s="227">
        <v>228.82400000000001</v>
      </c>
      <c r="G52" s="333">
        <v>2.8610000000000002</v>
      </c>
      <c r="H52" s="227">
        <v>318.99900000000002</v>
      </c>
      <c r="I52" s="333">
        <v>6.5609999999999999</v>
      </c>
      <c r="J52" s="227">
        <v>276.76</v>
      </c>
      <c r="K52" s="333">
        <v>5.8879999999999999</v>
      </c>
      <c r="L52" s="227">
        <v>268.81099999999998</v>
      </c>
      <c r="M52" s="333">
        <v>5.7430000000000003</v>
      </c>
      <c r="N52" s="227">
        <v>213.53299999999999</v>
      </c>
      <c r="O52" s="333">
        <v>16.010999999999999</v>
      </c>
      <c r="P52" s="323">
        <v>247.071</v>
      </c>
      <c r="Q52" s="336">
        <v>2.0430000000000001</v>
      </c>
      <c r="T52" s="283" t="s">
        <v>233</v>
      </c>
      <c r="U52" s="227">
        <v>219.62</v>
      </c>
      <c r="V52" s="329">
        <v>6.7249999999999996</v>
      </c>
      <c r="W52" s="227">
        <v>272.53800000000001</v>
      </c>
      <c r="X52" s="333">
        <v>3.63</v>
      </c>
      <c r="Y52" s="227">
        <v>229.547</v>
      </c>
      <c r="Z52" s="333">
        <v>2.887</v>
      </c>
      <c r="AA52" s="227">
        <v>320.303</v>
      </c>
      <c r="AB52" s="333">
        <v>6.9219999999999997</v>
      </c>
      <c r="AC52" s="227">
        <v>278.61099999999999</v>
      </c>
      <c r="AD52" s="333">
        <v>6.2590000000000003</v>
      </c>
      <c r="AE52" s="227">
        <v>268.81099999999998</v>
      </c>
      <c r="AF52" s="333">
        <v>5.7430000000000003</v>
      </c>
      <c r="AG52" s="227">
        <v>221.60400000000001</v>
      </c>
      <c r="AH52" s="333">
        <v>16.768999999999998</v>
      </c>
      <c r="AI52" s="323">
        <v>248.346</v>
      </c>
      <c r="AJ52" s="336">
        <v>2.0510000000000002</v>
      </c>
    </row>
    <row r="53" spans="1:36" ht="21" customHeight="1">
      <c r="A53" s="283" t="s">
        <v>234</v>
      </c>
      <c r="B53" s="227">
        <v>256.09300000000002</v>
      </c>
      <c r="C53" s="329">
        <v>5.3330000000000002</v>
      </c>
      <c r="D53" s="227">
        <v>301.59899999999999</v>
      </c>
      <c r="E53" s="333">
        <v>4.1920000000000002</v>
      </c>
      <c r="F53" s="227">
        <v>251.64599999999999</v>
      </c>
      <c r="G53" s="333">
        <v>3.4910000000000001</v>
      </c>
      <c r="H53" s="227">
        <v>377.85899999999998</v>
      </c>
      <c r="I53" s="333">
        <v>5.4909999999999997</v>
      </c>
      <c r="J53" s="227">
        <v>311.53800000000001</v>
      </c>
      <c r="K53" s="333">
        <v>7.609</v>
      </c>
      <c r="L53" s="227">
        <v>298.99</v>
      </c>
      <c r="M53" s="333">
        <v>4.569</v>
      </c>
      <c r="N53" s="227">
        <v>254.119</v>
      </c>
      <c r="O53" s="333">
        <v>20.498999999999999</v>
      </c>
      <c r="P53" s="323">
        <v>279.02999999999997</v>
      </c>
      <c r="Q53" s="336">
        <v>2.218</v>
      </c>
      <c r="T53" s="283" t="s">
        <v>234</v>
      </c>
      <c r="U53" s="227">
        <v>257.31599999999997</v>
      </c>
      <c r="V53" s="329">
        <v>5.3280000000000003</v>
      </c>
      <c r="W53" s="227">
        <v>301.226</v>
      </c>
      <c r="X53" s="333">
        <v>4.1929999999999996</v>
      </c>
      <c r="Y53" s="227">
        <v>252.75399999999999</v>
      </c>
      <c r="Z53" s="333">
        <v>3.5150000000000001</v>
      </c>
      <c r="AA53" s="227">
        <v>378.02</v>
      </c>
      <c r="AB53" s="333">
        <v>5.4710000000000001</v>
      </c>
      <c r="AC53" s="227">
        <v>311.27800000000002</v>
      </c>
      <c r="AD53" s="333">
        <v>7.7569999999999997</v>
      </c>
      <c r="AE53" s="227">
        <v>297.93099999999998</v>
      </c>
      <c r="AF53" s="333">
        <v>4.67</v>
      </c>
      <c r="AG53" s="227">
        <v>259.88200000000001</v>
      </c>
      <c r="AH53" s="333">
        <v>21.96</v>
      </c>
      <c r="AI53" s="323">
        <v>278.93599999999998</v>
      </c>
      <c r="AJ53" s="336">
        <v>2.234</v>
      </c>
    </row>
    <row r="54" spans="1:36" ht="21" customHeight="1">
      <c r="A54" s="283" t="s">
        <v>235</v>
      </c>
      <c r="B54" s="227">
        <v>298.50200000000001</v>
      </c>
      <c r="C54" s="329">
        <v>4.3049999999999997</v>
      </c>
      <c r="D54" s="227">
        <v>313.45800000000003</v>
      </c>
      <c r="E54" s="333">
        <v>4.6989999999999998</v>
      </c>
      <c r="F54" s="227">
        <v>276.85599999999999</v>
      </c>
      <c r="G54" s="333">
        <v>3.9180000000000001</v>
      </c>
      <c r="H54" s="227">
        <v>390.995</v>
      </c>
      <c r="I54" s="333">
        <v>7.173</v>
      </c>
      <c r="J54" s="227">
        <v>339.69900000000001</v>
      </c>
      <c r="K54" s="333">
        <v>6.1980000000000004</v>
      </c>
      <c r="L54" s="227">
        <v>306.67500000000001</v>
      </c>
      <c r="M54" s="333">
        <v>15.65</v>
      </c>
      <c r="N54" s="227">
        <v>281.71199999999999</v>
      </c>
      <c r="O54" s="333">
        <v>10.792</v>
      </c>
      <c r="P54" s="323">
        <v>300.49</v>
      </c>
      <c r="Q54" s="336">
        <v>2.3420000000000001</v>
      </c>
      <c r="T54" s="283" t="s">
        <v>235</v>
      </c>
      <c r="U54" s="227">
        <v>301.827</v>
      </c>
      <c r="V54" s="329">
        <v>4.3179999999999996</v>
      </c>
      <c r="W54" s="227">
        <v>313.18299999999999</v>
      </c>
      <c r="X54" s="333">
        <v>4.8010000000000002</v>
      </c>
      <c r="Y54" s="227">
        <v>277.80599999999998</v>
      </c>
      <c r="Z54" s="333">
        <v>3.9340000000000002</v>
      </c>
      <c r="AA54" s="227">
        <v>390.995</v>
      </c>
      <c r="AB54" s="333">
        <v>7.173</v>
      </c>
      <c r="AC54" s="227">
        <v>339.42500000000001</v>
      </c>
      <c r="AD54" s="333">
        <v>6.21</v>
      </c>
      <c r="AE54" s="227">
        <v>306.67500000000001</v>
      </c>
      <c r="AF54" s="333">
        <v>15.65</v>
      </c>
      <c r="AG54" s="227">
        <v>286.41500000000002</v>
      </c>
      <c r="AH54" s="333">
        <v>11.073</v>
      </c>
      <c r="AI54" s="323">
        <v>301.99900000000002</v>
      </c>
      <c r="AJ54" s="336">
        <v>2.359</v>
      </c>
    </row>
    <row r="55" spans="1:36" ht="21" customHeight="1">
      <c r="A55" s="283" t="s">
        <v>236</v>
      </c>
      <c r="B55" s="227">
        <v>312.07299999999998</v>
      </c>
      <c r="C55" s="329">
        <v>3.7469999999999999</v>
      </c>
      <c r="D55" s="227">
        <v>326.22399999999999</v>
      </c>
      <c r="E55" s="333">
        <v>3.9689999999999999</v>
      </c>
      <c r="F55" s="227">
        <v>268.995</v>
      </c>
      <c r="G55" s="333">
        <v>6.02</v>
      </c>
      <c r="H55" s="227">
        <v>465.33199999999999</v>
      </c>
      <c r="I55" s="333">
        <v>10.189</v>
      </c>
      <c r="J55" s="227">
        <v>329.14800000000002</v>
      </c>
      <c r="K55" s="333">
        <v>7.9790000000000001</v>
      </c>
      <c r="L55" s="227">
        <v>296.875</v>
      </c>
      <c r="M55" s="333"/>
      <c r="N55" s="227">
        <v>289.65699999999998</v>
      </c>
      <c r="O55" s="333">
        <v>24.652999999999999</v>
      </c>
      <c r="P55" s="323">
        <v>312.25599999999997</v>
      </c>
      <c r="Q55" s="336">
        <v>2.6379999999999999</v>
      </c>
      <c r="T55" s="283" t="s">
        <v>236</v>
      </c>
      <c r="U55" s="227">
        <v>313.20999999999998</v>
      </c>
      <c r="V55" s="329">
        <v>3.8159999999999998</v>
      </c>
      <c r="W55" s="227">
        <v>326.33199999999999</v>
      </c>
      <c r="X55" s="333">
        <v>4.0270000000000001</v>
      </c>
      <c r="Y55" s="227">
        <v>269.59300000000002</v>
      </c>
      <c r="Z55" s="333">
        <v>6.085</v>
      </c>
      <c r="AA55" s="227">
        <v>455.77600000000001</v>
      </c>
      <c r="AB55" s="333">
        <v>10.613</v>
      </c>
      <c r="AC55" s="227">
        <v>328.33199999999999</v>
      </c>
      <c r="AD55" s="333">
        <v>8.5380000000000003</v>
      </c>
      <c r="AE55" s="227">
        <v>296.875</v>
      </c>
      <c r="AF55" s="333"/>
      <c r="AG55" s="227">
        <v>299.089</v>
      </c>
      <c r="AH55" s="333">
        <v>26.937999999999999</v>
      </c>
      <c r="AI55" s="323">
        <v>312.39499999999998</v>
      </c>
      <c r="AJ55" s="336">
        <v>2.6680000000000001</v>
      </c>
    </row>
    <row r="56" spans="1:36" ht="21" customHeight="1">
      <c r="A56" s="283" t="s">
        <v>237</v>
      </c>
      <c r="B56" s="227">
        <v>320.34300000000002</v>
      </c>
      <c r="C56" s="329">
        <v>5.0190000000000001</v>
      </c>
      <c r="D56" s="227">
        <v>350.11700000000002</v>
      </c>
      <c r="E56" s="333">
        <v>5.3659999999999997</v>
      </c>
      <c r="F56" s="227">
        <v>271.92500000000001</v>
      </c>
      <c r="G56" s="333">
        <v>7.6829999999999998</v>
      </c>
      <c r="H56" s="227">
        <v>518.77</v>
      </c>
      <c r="I56" s="333">
        <v>13.831</v>
      </c>
      <c r="J56" s="227">
        <v>297.77600000000001</v>
      </c>
      <c r="K56" s="333">
        <v>19.831</v>
      </c>
      <c r="L56" s="227"/>
      <c r="M56" s="333"/>
      <c r="N56" s="227">
        <v>271.80700000000002</v>
      </c>
      <c r="O56" s="333">
        <v>11.984999999999999</v>
      </c>
      <c r="P56" s="323">
        <v>327.55599999999998</v>
      </c>
      <c r="Q56" s="336">
        <v>3.5409999999999999</v>
      </c>
      <c r="T56" s="283" t="s">
        <v>237</v>
      </c>
      <c r="U56" s="227">
        <v>324.64</v>
      </c>
      <c r="V56" s="329">
        <v>5.0999999999999996</v>
      </c>
      <c r="W56" s="227">
        <v>347.01799999999997</v>
      </c>
      <c r="X56" s="333">
        <v>5.6050000000000004</v>
      </c>
      <c r="Y56" s="227">
        <v>272.38400000000001</v>
      </c>
      <c r="Z56" s="333">
        <v>8.1020000000000003</v>
      </c>
      <c r="AA56" s="227">
        <v>512.92700000000002</v>
      </c>
      <c r="AB56" s="333">
        <v>15.907</v>
      </c>
      <c r="AC56" s="227">
        <v>297.77600000000001</v>
      </c>
      <c r="AD56" s="333">
        <v>19.831</v>
      </c>
      <c r="AE56" s="227"/>
      <c r="AF56" s="333"/>
      <c r="AG56" s="227">
        <v>266.04300000000001</v>
      </c>
      <c r="AH56" s="333">
        <v>15.071999999999999</v>
      </c>
      <c r="AI56" s="323">
        <v>327.846</v>
      </c>
      <c r="AJ56" s="336">
        <v>3.641</v>
      </c>
    </row>
    <row r="57" spans="1:36" ht="21" customHeight="1">
      <c r="A57" s="283" t="s">
        <v>238</v>
      </c>
      <c r="B57" s="227">
        <v>312.65600000000001</v>
      </c>
      <c r="C57" s="329">
        <v>5.4859999999999998</v>
      </c>
      <c r="D57" s="227">
        <v>338.88</v>
      </c>
      <c r="E57" s="333">
        <v>8.8729999999999993</v>
      </c>
      <c r="F57" s="227">
        <v>275.40499999999997</v>
      </c>
      <c r="G57" s="333">
        <v>16.611999999999998</v>
      </c>
      <c r="H57" s="227">
        <v>404.83</v>
      </c>
      <c r="I57" s="333">
        <v>28.544</v>
      </c>
      <c r="J57" s="227">
        <v>283.16500000000002</v>
      </c>
      <c r="K57" s="333">
        <v>28.652000000000001</v>
      </c>
      <c r="L57" s="227">
        <v>211.36</v>
      </c>
      <c r="M57" s="333"/>
      <c r="N57" s="227">
        <v>302.33699999999999</v>
      </c>
      <c r="O57" s="333">
        <v>16.516999999999999</v>
      </c>
      <c r="P57" s="323">
        <v>315.09500000000003</v>
      </c>
      <c r="Q57" s="336">
        <v>4.3840000000000003</v>
      </c>
      <c r="T57" s="283" t="s">
        <v>238</v>
      </c>
      <c r="U57" s="227">
        <v>306.58999999999997</v>
      </c>
      <c r="V57" s="329">
        <v>5.7949999999999999</v>
      </c>
      <c r="W57" s="227">
        <v>341.05099999999999</v>
      </c>
      <c r="X57" s="333">
        <v>8.9879999999999995</v>
      </c>
      <c r="Y57" s="227">
        <v>276.35599999999999</v>
      </c>
      <c r="Z57" s="333">
        <v>17.503</v>
      </c>
      <c r="AA57" s="227">
        <v>431.27</v>
      </c>
      <c r="AB57" s="333">
        <v>28.63</v>
      </c>
      <c r="AC57" s="227">
        <v>283.16500000000002</v>
      </c>
      <c r="AD57" s="333">
        <v>28.652000000000001</v>
      </c>
      <c r="AE57" s="227">
        <v>211.36</v>
      </c>
      <c r="AF57" s="333"/>
      <c r="AG57" s="227">
        <v>291.69799999999998</v>
      </c>
      <c r="AH57" s="333">
        <v>19.245999999999999</v>
      </c>
      <c r="AI57" s="323">
        <v>312.49099999999999</v>
      </c>
      <c r="AJ57" s="336">
        <v>4.6150000000000002</v>
      </c>
    </row>
    <row r="58" spans="1:36" ht="21" customHeight="1">
      <c r="A58" s="283" t="s">
        <v>239</v>
      </c>
      <c r="B58" s="227">
        <v>313.73700000000002</v>
      </c>
      <c r="C58" s="329">
        <v>8.4879999999999995</v>
      </c>
      <c r="D58" s="227">
        <v>335.64100000000002</v>
      </c>
      <c r="E58" s="333">
        <v>16.838000000000001</v>
      </c>
      <c r="F58" s="227">
        <v>270.05900000000003</v>
      </c>
      <c r="G58" s="333">
        <v>29.824999999999999</v>
      </c>
      <c r="H58" s="227">
        <v>538.19600000000003</v>
      </c>
      <c r="I58" s="333">
        <v>50.966999999999999</v>
      </c>
      <c r="J58" s="227"/>
      <c r="K58" s="333"/>
      <c r="L58" s="227"/>
      <c r="M58" s="333"/>
      <c r="N58" s="227">
        <v>272.262</v>
      </c>
      <c r="O58" s="333">
        <v>18.106000000000002</v>
      </c>
      <c r="P58" s="323">
        <v>314.06299999999999</v>
      </c>
      <c r="Q58" s="336">
        <v>7.101</v>
      </c>
      <c r="T58" s="283" t="s">
        <v>239</v>
      </c>
      <c r="U58" s="227">
        <v>314.697</v>
      </c>
      <c r="V58" s="329">
        <v>8.5749999999999993</v>
      </c>
      <c r="W58" s="227">
        <v>329.423</v>
      </c>
      <c r="X58" s="333">
        <v>17.489999999999998</v>
      </c>
      <c r="Y58" s="227">
        <v>278.75599999999997</v>
      </c>
      <c r="Z58" s="333">
        <v>34.085000000000001</v>
      </c>
      <c r="AA58" s="227">
        <v>538.19600000000003</v>
      </c>
      <c r="AB58" s="333">
        <v>50.966999999999999</v>
      </c>
      <c r="AC58" s="227"/>
      <c r="AD58" s="333"/>
      <c r="AE58" s="227"/>
      <c r="AF58" s="333"/>
      <c r="AG58" s="227">
        <v>254.874</v>
      </c>
      <c r="AH58" s="333">
        <v>24.942</v>
      </c>
      <c r="AI58" s="323">
        <v>314.928</v>
      </c>
      <c r="AJ58" s="336">
        <v>7.4539999999999997</v>
      </c>
    </row>
    <row r="59" spans="1:36" ht="21" customHeight="1">
      <c r="A59" s="283" t="s">
        <v>240</v>
      </c>
      <c r="B59" s="227">
        <v>288.07799999999997</v>
      </c>
      <c r="C59" s="329">
        <v>10.391</v>
      </c>
      <c r="D59" s="227">
        <v>305.76400000000001</v>
      </c>
      <c r="E59" s="333">
        <v>18.451000000000001</v>
      </c>
      <c r="F59" s="227">
        <v>286.02</v>
      </c>
      <c r="G59" s="333">
        <v>53.387999999999998</v>
      </c>
      <c r="H59" s="227">
        <v>296.52699999999999</v>
      </c>
      <c r="I59" s="333">
        <v>83.649000000000001</v>
      </c>
      <c r="J59" s="227">
        <v>190.83</v>
      </c>
      <c r="K59" s="333"/>
      <c r="L59" s="227"/>
      <c r="M59" s="333"/>
      <c r="N59" s="227">
        <v>245.905</v>
      </c>
      <c r="O59" s="333">
        <v>25.38</v>
      </c>
      <c r="P59" s="323">
        <v>287.56</v>
      </c>
      <c r="Q59" s="336">
        <v>8.7379999999999995</v>
      </c>
      <c r="T59" s="283" t="s">
        <v>240</v>
      </c>
      <c r="U59" s="227">
        <v>286.60300000000001</v>
      </c>
      <c r="V59" s="329">
        <v>9.4160000000000004</v>
      </c>
      <c r="W59" s="227">
        <v>297.56799999999998</v>
      </c>
      <c r="X59" s="333">
        <v>22.166</v>
      </c>
      <c r="Y59" s="227">
        <v>286.02</v>
      </c>
      <c r="Z59" s="333">
        <v>53.387999999999998</v>
      </c>
      <c r="AA59" s="227">
        <v>296.52699999999999</v>
      </c>
      <c r="AB59" s="333">
        <v>83.649000000000001</v>
      </c>
      <c r="AC59" s="227">
        <v>190.83</v>
      </c>
      <c r="AD59" s="333"/>
      <c r="AE59" s="227"/>
      <c r="AF59" s="333"/>
      <c r="AG59" s="227">
        <v>252.755</v>
      </c>
      <c r="AH59" s="333">
        <v>20.524000000000001</v>
      </c>
      <c r="AI59" s="323">
        <v>285.33499999999998</v>
      </c>
      <c r="AJ59" s="336">
        <v>8.6579999999999995</v>
      </c>
    </row>
    <row r="60" spans="1:36" ht="21" customHeight="1">
      <c r="A60" s="283" t="s">
        <v>241</v>
      </c>
      <c r="B60" s="227">
        <v>299.863</v>
      </c>
      <c r="C60" s="329">
        <v>16.047000000000001</v>
      </c>
      <c r="D60" s="227">
        <v>324.77100000000002</v>
      </c>
      <c r="E60" s="333">
        <v>34.53</v>
      </c>
      <c r="F60" s="227">
        <v>232.49</v>
      </c>
      <c r="G60" s="333"/>
      <c r="H60" s="227"/>
      <c r="I60" s="333"/>
      <c r="J60" s="227"/>
      <c r="K60" s="333"/>
      <c r="L60" s="227"/>
      <c r="M60" s="333"/>
      <c r="N60" s="227">
        <v>162.57</v>
      </c>
      <c r="O60" s="333"/>
      <c r="P60" s="323">
        <v>297.81900000000002</v>
      </c>
      <c r="Q60" s="336">
        <v>14.728999999999999</v>
      </c>
      <c r="T60" s="283" t="s">
        <v>241</v>
      </c>
      <c r="U60" s="227">
        <v>310.73</v>
      </c>
      <c r="V60" s="329">
        <v>17.625</v>
      </c>
      <c r="W60" s="227">
        <v>287.36700000000002</v>
      </c>
      <c r="X60" s="333">
        <v>33.448</v>
      </c>
      <c r="Y60" s="227">
        <v>232.49</v>
      </c>
      <c r="Z60" s="333"/>
      <c r="AA60" s="227"/>
      <c r="AB60" s="333"/>
      <c r="AC60" s="227"/>
      <c r="AD60" s="333"/>
      <c r="AE60" s="227"/>
      <c r="AF60" s="333"/>
      <c r="AG60" s="227">
        <v>162.57</v>
      </c>
      <c r="AH60" s="333"/>
      <c r="AI60" s="323">
        <v>302.173</v>
      </c>
      <c r="AJ60" s="336">
        <v>16.388000000000002</v>
      </c>
    </row>
    <row r="61" spans="1:36" ht="21" customHeight="1">
      <c r="A61" s="283" t="s">
        <v>242</v>
      </c>
      <c r="B61" s="324">
        <v>241.78299999999999</v>
      </c>
      <c r="C61" s="330">
        <v>14.433999999999999</v>
      </c>
      <c r="D61" s="227">
        <v>342.12099999999998</v>
      </c>
      <c r="E61" s="333">
        <v>21.873000000000001</v>
      </c>
      <c r="F61" s="227"/>
      <c r="G61" s="333"/>
      <c r="H61" s="227"/>
      <c r="I61" s="333"/>
      <c r="J61" s="227">
        <v>313.29000000000002</v>
      </c>
      <c r="K61" s="333"/>
      <c r="L61" s="227"/>
      <c r="M61" s="333"/>
      <c r="N61" s="227"/>
      <c r="O61" s="333"/>
      <c r="P61" s="325">
        <v>261.85899999999998</v>
      </c>
      <c r="Q61" s="337">
        <v>12.266999999999999</v>
      </c>
      <c r="T61" s="283" t="s">
        <v>242</v>
      </c>
      <c r="U61" s="324">
        <v>238.66300000000001</v>
      </c>
      <c r="V61" s="330">
        <v>15.661</v>
      </c>
      <c r="W61" s="227">
        <v>342.12099999999998</v>
      </c>
      <c r="X61" s="333">
        <v>21.873000000000001</v>
      </c>
      <c r="Y61" s="227"/>
      <c r="Z61" s="333"/>
      <c r="AA61" s="227"/>
      <c r="AB61" s="333"/>
      <c r="AC61" s="227">
        <v>313.29000000000002</v>
      </c>
      <c r="AD61" s="333"/>
      <c r="AE61" s="227"/>
      <c r="AF61" s="333"/>
      <c r="AG61" s="227"/>
      <c r="AH61" s="333"/>
      <c r="AI61" s="325">
        <v>261.274</v>
      </c>
      <c r="AJ61" s="337">
        <v>13.044</v>
      </c>
    </row>
    <row r="62" spans="1:36" ht="21" customHeight="1">
      <c r="A62" s="288" t="s">
        <v>243</v>
      </c>
      <c r="B62" s="228">
        <v>188.79400000000001</v>
      </c>
      <c r="C62" s="331">
        <v>16.486999999999998</v>
      </c>
      <c r="D62" s="228">
        <v>253.70599999999999</v>
      </c>
      <c r="E62" s="334">
        <v>29.012</v>
      </c>
      <c r="F62" s="228"/>
      <c r="G62" s="334"/>
      <c r="H62" s="228"/>
      <c r="I62" s="334"/>
      <c r="J62" s="228"/>
      <c r="K62" s="334"/>
      <c r="L62" s="228"/>
      <c r="M62" s="334"/>
      <c r="N62" s="228">
        <v>206.17</v>
      </c>
      <c r="O62" s="334"/>
      <c r="P62" s="326">
        <v>199.203</v>
      </c>
      <c r="Q62" s="338">
        <v>14.177</v>
      </c>
      <c r="T62" s="288" t="s">
        <v>243</v>
      </c>
      <c r="U62" s="228">
        <v>197.065</v>
      </c>
      <c r="V62" s="331">
        <v>17.225000000000001</v>
      </c>
      <c r="W62" s="228">
        <v>226.715</v>
      </c>
      <c r="X62" s="334">
        <v>29.140999999999998</v>
      </c>
      <c r="Y62" s="228"/>
      <c r="Z62" s="334"/>
      <c r="AA62" s="228"/>
      <c r="AB62" s="334"/>
      <c r="AC62" s="228"/>
      <c r="AD62" s="334"/>
      <c r="AE62" s="228"/>
      <c r="AF62" s="334"/>
      <c r="AG62" s="228">
        <v>206.17</v>
      </c>
      <c r="AH62" s="334"/>
      <c r="AI62" s="326">
        <v>201.7</v>
      </c>
      <c r="AJ62" s="338">
        <v>14.4</v>
      </c>
    </row>
    <row r="63" spans="1:36" ht="24.75" customHeight="1">
      <c r="A63" s="291" t="s">
        <v>191</v>
      </c>
      <c r="B63" s="233">
        <v>258.96600000000001</v>
      </c>
      <c r="C63" s="499">
        <v>2.278</v>
      </c>
      <c r="D63" s="233">
        <v>251.08600000000001</v>
      </c>
      <c r="E63" s="531">
        <v>2.831</v>
      </c>
      <c r="F63" s="233">
        <v>185.072</v>
      </c>
      <c r="G63" s="499">
        <v>2.4159999999999999</v>
      </c>
      <c r="H63" s="233">
        <v>226.18600000000001</v>
      </c>
      <c r="I63" s="499">
        <v>6.5910000000000002</v>
      </c>
      <c r="J63" s="233">
        <v>210.64500000000001</v>
      </c>
      <c r="K63" s="499">
        <v>6.7069999999999999</v>
      </c>
      <c r="L63" s="233">
        <v>152.416</v>
      </c>
      <c r="M63" s="499">
        <v>3.927</v>
      </c>
      <c r="N63" s="233">
        <v>189.28800000000001</v>
      </c>
      <c r="O63" s="531">
        <v>8.4670000000000005</v>
      </c>
      <c r="P63" s="233">
        <v>211.31800000000001</v>
      </c>
      <c r="Q63" s="532">
        <v>1.3779999999999999</v>
      </c>
      <c r="T63" s="291" t="s">
        <v>191</v>
      </c>
      <c r="U63" s="233">
        <v>260.09500000000003</v>
      </c>
      <c r="V63" s="499">
        <v>2.3130000000000002</v>
      </c>
      <c r="W63" s="233">
        <v>249.21799999999999</v>
      </c>
      <c r="X63" s="531">
        <v>2.9020000000000001</v>
      </c>
      <c r="Y63" s="233">
        <v>184.83600000000001</v>
      </c>
      <c r="Z63" s="499">
        <v>2.4540000000000002</v>
      </c>
      <c r="AA63" s="233">
        <v>221.43799999999999</v>
      </c>
      <c r="AB63" s="499">
        <v>6.7939999999999996</v>
      </c>
      <c r="AC63" s="233">
        <v>208.31</v>
      </c>
      <c r="AD63" s="499">
        <v>6.9420000000000002</v>
      </c>
      <c r="AE63" s="233">
        <v>152.08600000000001</v>
      </c>
      <c r="AF63" s="499">
        <v>3.952</v>
      </c>
      <c r="AG63" s="233">
        <v>183.85300000000001</v>
      </c>
      <c r="AH63" s="531">
        <v>9.0269999999999992</v>
      </c>
      <c r="AI63" s="233">
        <v>210.08</v>
      </c>
      <c r="AJ63" s="532">
        <v>1.405</v>
      </c>
    </row>
    <row r="64" spans="1:36" ht="13.5" customHeight="1"/>
  </sheetData>
  <mergeCells count="66">
    <mergeCell ref="J4:K4"/>
    <mergeCell ref="L4:M4"/>
    <mergeCell ref="N4:O4"/>
    <mergeCell ref="P4:Q4"/>
    <mergeCell ref="A1:Q1"/>
    <mergeCell ref="A3:A5"/>
    <mergeCell ref="B3:Q3"/>
    <mergeCell ref="B4:C4"/>
    <mergeCell ref="D4:E4"/>
    <mergeCell ref="F4:G4"/>
    <mergeCell ref="H4:I4"/>
    <mergeCell ref="J25:K25"/>
    <mergeCell ref="L25:M25"/>
    <mergeCell ref="N25:O25"/>
    <mergeCell ref="P25:Q25"/>
    <mergeCell ref="A23:Q23"/>
    <mergeCell ref="A24:A26"/>
    <mergeCell ref="B24:Q24"/>
    <mergeCell ref="B25:C25"/>
    <mergeCell ref="D25:E25"/>
    <mergeCell ref="F25:G25"/>
    <mergeCell ref="H25:I25"/>
    <mergeCell ref="J46:K46"/>
    <mergeCell ref="L46:M46"/>
    <mergeCell ref="N46:O46"/>
    <mergeCell ref="P46:Q46"/>
    <mergeCell ref="A44:Q44"/>
    <mergeCell ref="A45:A47"/>
    <mergeCell ref="B45:Q45"/>
    <mergeCell ref="B46:C46"/>
    <mergeCell ref="D46:E46"/>
    <mergeCell ref="F46:G46"/>
    <mergeCell ref="H46:I46"/>
    <mergeCell ref="T1:AJ1"/>
    <mergeCell ref="T3:T5"/>
    <mergeCell ref="U3:AJ3"/>
    <mergeCell ref="U4:V4"/>
    <mergeCell ref="W4:X4"/>
    <mergeCell ref="Y4:Z4"/>
    <mergeCell ref="AA4:AB4"/>
    <mergeCell ref="AC4:AD4"/>
    <mergeCell ref="AE4:AF4"/>
    <mergeCell ref="AG4:AH4"/>
    <mergeCell ref="AI4:AJ4"/>
    <mergeCell ref="T23:AJ23"/>
    <mergeCell ref="T24:T26"/>
    <mergeCell ref="U24:AJ24"/>
    <mergeCell ref="U25:V25"/>
    <mergeCell ref="W25:X25"/>
    <mergeCell ref="Y25:Z25"/>
    <mergeCell ref="AA25:AB25"/>
    <mergeCell ref="AC25:AD25"/>
    <mergeCell ref="AE25:AF25"/>
    <mergeCell ref="AG25:AH25"/>
    <mergeCell ref="AI25:AJ25"/>
    <mergeCell ref="T44:AJ44"/>
    <mergeCell ref="T45:T47"/>
    <mergeCell ref="U45:AJ45"/>
    <mergeCell ref="U46:V46"/>
    <mergeCell ref="W46:X46"/>
    <mergeCell ref="Y46:Z46"/>
    <mergeCell ref="AA46:AB46"/>
    <mergeCell ref="AC46:AD46"/>
    <mergeCell ref="AE46:AF46"/>
    <mergeCell ref="AG46:AH46"/>
    <mergeCell ref="AI46:AJ46"/>
  </mergeCells>
  <pageMargins left="0.78740157480314965" right="0.78740157480314965" top="0.98425196850393704" bottom="1.1811023622047245" header="0.51181102362204722" footer="0.51181102362204722"/>
  <pageSetup paperSize="9" scale="90" orientation="landscape" r:id="rId1"/>
  <headerFooter scaleWithDoc="0" alignWithMargins="0">
    <oddHeader>&amp;L&amp;G</oddHeader>
    <oddFooter>&amp;L&amp;D</oddFooter>
  </headerFooter>
  <rowBreaks count="2" manualBreakCount="2">
    <brk id="21" max="16383" man="1"/>
    <brk id="42" max="16383" man="1"/>
  </rowBreaks>
  <colBreaks count="1" manualBreakCount="1">
    <brk id="18"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zoomScaleNormal="100" workbookViewId="0">
      <selection activeCell="C25" sqref="C25"/>
    </sheetView>
  </sheetViews>
  <sheetFormatPr defaultRowHeight="12.75"/>
  <cols>
    <col min="1" max="1" width="14.28515625" customWidth="1"/>
    <col min="2" max="2" width="5.85546875" customWidth="1"/>
    <col min="3" max="3" width="4.85546875" customWidth="1"/>
    <col min="4" max="4" width="5.140625" customWidth="1"/>
    <col min="5" max="5" width="5.85546875" customWidth="1"/>
    <col min="6" max="6" width="4.85546875" customWidth="1"/>
    <col min="7" max="7" width="5.140625" customWidth="1"/>
    <col min="8" max="8" width="5.85546875" customWidth="1"/>
    <col min="9" max="9" width="4.85546875" customWidth="1"/>
    <col min="10" max="10" width="5.140625" customWidth="1"/>
    <col min="11" max="11" width="5.85546875" customWidth="1"/>
    <col min="12" max="12" width="4.85546875" customWidth="1"/>
    <col min="13" max="13" width="5.140625" customWidth="1"/>
    <col min="14" max="14" width="5.85546875" customWidth="1"/>
    <col min="15" max="15" width="4.85546875" customWidth="1"/>
    <col min="16" max="16" width="5.140625" customWidth="1"/>
    <col min="17" max="17" width="5.85546875" customWidth="1"/>
    <col min="18" max="18" width="4.85546875" customWidth="1"/>
    <col min="19" max="19" width="5.140625" customWidth="1"/>
    <col min="20" max="20" width="5.85546875" customWidth="1"/>
    <col min="21" max="21" width="4.85546875" customWidth="1"/>
    <col min="22" max="22" width="5.140625" customWidth="1"/>
    <col min="23" max="23" width="7" customWidth="1"/>
    <col min="24" max="24" width="4.85546875" customWidth="1"/>
    <col min="25" max="25" width="5.140625" customWidth="1"/>
    <col min="26" max="26" width="1.28515625" customWidth="1"/>
    <col min="27" max="27" width="13.140625" customWidth="1"/>
    <col min="28" max="28" width="5.85546875" customWidth="1"/>
    <col min="29" max="29" width="5" customWidth="1"/>
    <col min="30" max="31" width="5.85546875" customWidth="1"/>
    <col min="32" max="32" width="5.28515625" customWidth="1"/>
    <col min="33" max="34" width="5.85546875" customWidth="1"/>
    <col min="35" max="35" width="5" customWidth="1"/>
    <col min="36" max="37" width="5.85546875" customWidth="1"/>
    <col min="38" max="38" width="5" customWidth="1"/>
    <col min="39" max="40" width="5.85546875" customWidth="1"/>
    <col min="41" max="41" width="5.28515625" customWidth="1"/>
    <col min="42" max="43" width="5.85546875" customWidth="1"/>
    <col min="44" max="44" width="5" customWidth="1"/>
    <col min="45" max="46" width="5.85546875" customWidth="1"/>
    <col min="47" max="47" width="4.85546875" customWidth="1"/>
    <col min="48" max="48" width="5.85546875" customWidth="1"/>
    <col min="49" max="49" width="7.5703125" customWidth="1"/>
    <col min="50" max="50" width="5" customWidth="1"/>
    <col min="51" max="51" width="5.7109375" customWidth="1"/>
  </cols>
  <sheetData>
    <row r="1" spans="1:51" ht="21.75" customHeight="1">
      <c r="A1" s="562" t="s">
        <v>288</v>
      </c>
      <c r="B1" s="562"/>
      <c r="C1" s="562"/>
      <c r="D1" s="562"/>
      <c r="E1" s="562"/>
      <c r="F1" s="562"/>
      <c r="G1" s="562"/>
      <c r="H1" s="562"/>
      <c r="I1" s="562"/>
      <c r="J1" s="562"/>
      <c r="K1" s="562"/>
      <c r="L1" s="562"/>
      <c r="M1" s="562"/>
      <c r="N1" s="562"/>
      <c r="O1" s="562"/>
      <c r="P1" s="562"/>
      <c r="Q1" s="562"/>
      <c r="R1" s="562"/>
      <c r="S1" s="562"/>
      <c r="T1" s="562"/>
      <c r="U1" s="562"/>
      <c r="V1" s="562"/>
      <c r="W1" s="562"/>
      <c r="X1" s="562"/>
      <c r="Y1" s="562"/>
      <c r="AA1" s="562" t="s">
        <v>298</v>
      </c>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row>
    <row r="2" spans="1:51" ht="10.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row>
    <row r="3" spans="1:51" ht="18.75" customHeight="1">
      <c r="A3" s="620" t="s">
        <v>289</v>
      </c>
      <c r="B3" s="687" t="s">
        <v>227</v>
      </c>
      <c r="C3" s="688"/>
      <c r="D3" s="688"/>
      <c r="E3" s="688"/>
      <c r="F3" s="688"/>
      <c r="G3" s="688"/>
      <c r="H3" s="688"/>
      <c r="I3" s="688"/>
      <c r="J3" s="688"/>
      <c r="K3" s="688"/>
      <c r="L3" s="688"/>
      <c r="M3" s="688"/>
      <c r="N3" s="688"/>
      <c r="O3" s="688"/>
      <c r="P3" s="688"/>
      <c r="Q3" s="688"/>
      <c r="R3" s="688"/>
      <c r="S3" s="688"/>
      <c r="T3" s="688"/>
      <c r="U3" s="688"/>
      <c r="V3" s="688"/>
      <c r="W3" s="688"/>
      <c r="X3" s="688"/>
      <c r="Y3" s="689"/>
      <c r="AA3" s="620" t="s">
        <v>289</v>
      </c>
      <c r="AB3" s="687" t="s">
        <v>227</v>
      </c>
      <c r="AC3" s="688"/>
      <c r="AD3" s="688"/>
      <c r="AE3" s="688"/>
      <c r="AF3" s="688"/>
      <c r="AG3" s="688"/>
      <c r="AH3" s="688"/>
      <c r="AI3" s="688"/>
      <c r="AJ3" s="688"/>
      <c r="AK3" s="688"/>
      <c r="AL3" s="688"/>
      <c r="AM3" s="688"/>
      <c r="AN3" s="688"/>
      <c r="AO3" s="688"/>
      <c r="AP3" s="688"/>
      <c r="AQ3" s="688"/>
      <c r="AR3" s="688"/>
      <c r="AS3" s="688"/>
      <c r="AT3" s="688"/>
      <c r="AU3" s="688"/>
      <c r="AV3" s="688"/>
      <c r="AW3" s="688"/>
      <c r="AX3" s="688"/>
      <c r="AY3" s="689"/>
    </row>
    <row r="4" spans="1:51" ht="20.25" customHeight="1">
      <c r="A4" s="696"/>
      <c r="B4" s="673" t="s">
        <v>96</v>
      </c>
      <c r="C4" s="674"/>
      <c r="D4" s="675"/>
      <c r="E4" s="673" t="s">
        <v>97</v>
      </c>
      <c r="F4" s="674"/>
      <c r="G4" s="675"/>
      <c r="H4" s="673" t="s">
        <v>98</v>
      </c>
      <c r="I4" s="674"/>
      <c r="J4" s="675"/>
      <c r="K4" s="673" t="s">
        <v>99</v>
      </c>
      <c r="L4" s="674"/>
      <c r="M4" s="675"/>
      <c r="N4" s="673" t="s">
        <v>100</v>
      </c>
      <c r="O4" s="674"/>
      <c r="P4" s="675"/>
      <c r="Q4" s="673" t="s">
        <v>101</v>
      </c>
      <c r="R4" s="674"/>
      <c r="S4" s="675"/>
      <c r="T4" s="673" t="s">
        <v>102</v>
      </c>
      <c r="U4" s="674"/>
      <c r="V4" s="674"/>
      <c r="W4" s="690" t="s">
        <v>44</v>
      </c>
      <c r="X4" s="691"/>
      <c r="Y4" s="692"/>
      <c r="AA4" s="696"/>
      <c r="AB4" s="673" t="s">
        <v>96</v>
      </c>
      <c r="AC4" s="674"/>
      <c r="AD4" s="675"/>
      <c r="AE4" s="673" t="s">
        <v>97</v>
      </c>
      <c r="AF4" s="674"/>
      <c r="AG4" s="675"/>
      <c r="AH4" s="673" t="s">
        <v>98</v>
      </c>
      <c r="AI4" s="674"/>
      <c r="AJ4" s="675"/>
      <c r="AK4" s="673" t="s">
        <v>99</v>
      </c>
      <c r="AL4" s="674"/>
      <c r="AM4" s="675"/>
      <c r="AN4" s="673" t="s">
        <v>100</v>
      </c>
      <c r="AO4" s="674"/>
      <c r="AP4" s="675"/>
      <c r="AQ4" s="673" t="s">
        <v>101</v>
      </c>
      <c r="AR4" s="674"/>
      <c r="AS4" s="675"/>
      <c r="AT4" s="673" t="s">
        <v>102</v>
      </c>
      <c r="AU4" s="674"/>
      <c r="AV4" s="674"/>
      <c r="AW4" s="690" t="s">
        <v>44</v>
      </c>
      <c r="AX4" s="691"/>
      <c r="AY4" s="692"/>
    </row>
    <row r="5" spans="1:51" ht="35.25" customHeight="1">
      <c r="A5" s="621"/>
      <c r="B5" s="277" t="s">
        <v>228</v>
      </c>
      <c r="C5" s="15" t="s">
        <v>28</v>
      </c>
      <c r="D5" s="278" t="s">
        <v>282</v>
      </c>
      <c r="E5" s="277" t="s">
        <v>228</v>
      </c>
      <c r="F5" s="15" t="s">
        <v>28</v>
      </c>
      <c r="G5" s="278" t="s">
        <v>282</v>
      </c>
      <c r="H5" s="277" t="s">
        <v>228</v>
      </c>
      <c r="I5" s="15" t="s">
        <v>28</v>
      </c>
      <c r="J5" s="278" t="s">
        <v>282</v>
      </c>
      <c r="K5" s="277" t="s">
        <v>228</v>
      </c>
      <c r="L5" s="15" t="s">
        <v>28</v>
      </c>
      <c r="M5" s="278" t="s">
        <v>282</v>
      </c>
      <c r="N5" s="277" t="s">
        <v>228</v>
      </c>
      <c r="O5" s="15" t="s">
        <v>28</v>
      </c>
      <c r="P5" s="278" t="s">
        <v>282</v>
      </c>
      <c r="Q5" s="277" t="s">
        <v>228</v>
      </c>
      <c r="R5" s="15" t="s">
        <v>28</v>
      </c>
      <c r="S5" s="278" t="s">
        <v>282</v>
      </c>
      <c r="T5" s="277" t="s">
        <v>228</v>
      </c>
      <c r="U5" s="15" t="s">
        <v>28</v>
      </c>
      <c r="V5" s="308" t="s">
        <v>282</v>
      </c>
      <c r="W5" s="277" t="s">
        <v>228</v>
      </c>
      <c r="X5" s="15" t="s">
        <v>28</v>
      </c>
      <c r="Y5" s="307" t="s">
        <v>282</v>
      </c>
      <c r="AA5" s="621"/>
      <c r="AB5" s="277" t="s">
        <v>228</v>
      </c>
      <c r="AC5" s="15" t="s">
        <v>28</v>
      </c>
      <c r="AD5" s="278" t="s">
        <v>282</v>
      </c>
      <c r="AE5" s="277" t="s">
        <v>228</v>
      </c>
      <c r="AF5" s="15" t="s">
        <v>28</v>
      </c>
      <c r="AG5" s="278" t="s">
        <v>282</v>
      </c>
      <c r="AH5" s="277" t="s">
        <v>228</v>
      </c>
      <c r="AI5" s="15" t="s">
        <v>28</v>
      </c>
      <c r="AJ5" s="278" t="s">
        <v>282</v>
      </c>
      <c r="AK5" s="277" t="s">
        <v>228</v>
      </c>
      <c r="AL5" s="15" t="s">
        <v>28</v>
      </c>
      <c r="AM5" s="278" t="s">
        <v>282</v>
      </c>
      <c r="AN5" s="277" t="s">
        <v>228</v>
      </c>
      <c r="AO5" s="15" t="s">
        <v>28</v>
      </c>
      <c r="AP5" s="278" t="s">
        <v>282</v>
      </c>
      <c r="AQ5" s="277" t="s">
        <v>228</v>
      </c>
      <c r="AR5" s="15" t="s">
        <v>28</v>
      </c>
      <c r="AS5" s="278" t="s">
        <v>282</v>
      </c>
      <c r="AT5" s="277" t="s">
        <v>228</v>
      </c>
      <c r="AU5" s="15" t="s">
        <v>28</v>
      </c>
      <c r="AV5" s="308" t="s">
        <v>282</v>
      </c>
      <c r="AW5" s="277" t="s">
        <v>228</v>
      </c>
      <c r="AX5" s="15" t="s">
        <v>28</v>
      </c>
      <c r="AY5" s="307" t="s">
        <v>282</v>
      </c>
    </row>
    <row r="6" spans="1:51" ht="20.25" customHeight="1">
      <c r="A6" s="316" t="s">
        <v>290</v>
      </c>
      <c r="B6" s="309">
        <v>16.946999999999999</v>
      </c>
      <c r="C6" s="310">
        <f>B6/B$13*100</f>
        <v>2.3848289584966302</v>
      </c>
      <c r="D6" s="343">
        <v>18.628</v>
      </c>
      <c r="E6" s="309">
        <v>27.114999999999998</v>
      </c>
      <c r="F6" s="310">
        <f>E6/E$13*100</f>
        <v>6.1794231930628198</v>
      </c>
      <c r="G6" s="343">
        <v>14.734</v>
      </c>
      <c r="H6" s="309">
        <v>27.548999999999999</v>
      </c>
      <c r="I6" s="310">
        <f>H6/H$13*100</f>
        <v>4.0294872638715198</v>
      </c>
      <c r="J6" s="343">
        <v>14.608000000000001</v>
      </c>
      <c r="K6" s="309">
        <v>5.59</v>
      </c>
      <c r="L6" s="310">
        <f>K6/K$13*100</f>
        <v>3.6903779501567917</v>
      </c>
      <c r="M6" s="343">
        <v>31.792000000000002</v>
      </c>
      <c r="N6" s="309">
        <v>4.1479999999999997</v>
      </c>
      <c r="O6" s="310">
        <f>N6/N$13*100</f>
        <v>4.3634680524289404</v>
      </c>
      <c r="P6" s="343">
        <v>36.415999999999997</v>
      </c>
      <c r="Q6" s="309">
        <v>6.4569999999999999</v>
      </c>
      <c r="R6" s="310">
        <f>Q6/Q$13*100</f>
        <v>3.0731960382091028</v>
      </c>
      <c r="S6" s="343">
        <v>29.878</v>
      </c>
      <c r="T6" s="309">
        <v>0.91300000000000003</v>
      </c>
      <c r="U6" s="310">
        <f>T6/T$13*100</f>
        <v>2.595077028025695</v>
      </c>
      <c r="V6" s="345">
        <v>69.635999999999996</v>
      </c>
      <c r="W6" s="309">
        <f>SUM(T6,Q6,N6,K6,H6,E6,B6)</f>
        <v>88.718999999999994</v>
      </c>
      <c r="X6" s="310">
        <f>W6/W$13*100</f>
        <v>3.8159973470089121</v>
      </c>
      <c r="Y6" s="347">
        <v>8.06</v>
      </c>
      <c r="AA6" s="339" t="s">
        <v>290</v>
      </c>
      <c r="AB6" s="309">
        <v>16.399000000000001</v>
      </c>
      <c r="AC6" s="310">
        <f>AB6/AB$13*100</f>
        <v>2.9525351040021892</v>
      </c>
      <c r="AD6" s="343">
        <v>18.888999999999999</v>
      </c>
      <c r="AE6" s="309">
        <v>25.082000000000001</v>
      </c>
      <c r="AF6" s="310">
        <f>AE6/AE$13*100</f>
        <v>6.6166849569474921</v>
      </c>
      <c r="AG6" s="343">
        <v>15.321</v>
      </c>
      <c r="AH6" s="309">
        <v>26.765999999999998</v>
      </c>
      <c r="AI6" s="310">
        <f>AH6/AH$13*100</f>
        <v>4.4726512565232426</v>
      </c>
      <c r="AJ6" s="343">
        <v>14.82</v>
      </c>
      <c r="AK6" s="309">
        <v>5.59</v>
      </c>
      <c r="AL6" s="310">
        <f>AK6/AK$13*100</f>
        <v>4.1708947651166959</v>
      </c>
      <c r="AM6" s="343">
        <v>31.792000000000002</v>
      </c>
      <c r="AN6" s="309">
        <v>3.992</v>
      </c>
      <c r="AO6" s="310">
        <f>AN6/AN$13*100</f>
        <v>4.9893763279590049</v>
      </c>
      <c r="AP6" s="343">
        <v>37.063000000000002</v>
      </c>
      <c r="AQ6" s="309">
        <v>6.4569999999999999</v>
      </c>
      <c r="AR6" s="310">
        <f>AQ6/AQ$13*100</f>
        <v>3.2015271338969185</v>
      </c>
      <c r="AS6" s="343">
        <v>29.878</v>
      </c>
      <c r="AT6" s="309">
        <v>0.91300000000000003</v>
      </c>
      <c r="AU6" s="310">
        <f>AT6/AT$13*100</f>
        <v>2.9858067891948461</v>
      </c>
      <c r="AV6" s="345">
        <v>69.635999999999996</v>
      </c>
      <c r="AW6" s="309">
        <f>SUM(AT6,AQ6,AN6,AK6,AH6,AE6,AB6)</f>
        <v>85.198999999999998</v>
      </c>
      <c r="AX6" s="310">
        <f>AW6/AW$13*100</f>
        <v>4.3046603547748683</v>
      </c>
      <c r="AY6" s="347">
        <v>8.234</v>
      </c>
    </row>
    <row r="7" spans="1:51" ht="18" customHeight="1">
      <c r="A7" s="317" t="s">
        <v>291</v>
      </c>
      <c r="B7" s="311">
        <v>25.266999999999999</v>
      </c>
      <c r="C7" s="312">
        <f t="shared" ref="C7:C12" si="0">B7/B$13*100</f>
        <v>3.5556424909620796</v>
      </c>
      <c r="D7" s="344">
        <v>15.273</v>
      </c>
      <c r="E7" s="311">
        <v>35.552</v>
      </c>
      <c r="F7" s="312">
        <f t="shared" ref="F7:F12" si="1">E7/E$13*100</f>
        <v>8.1021889492815546</v>
      </c>
      <c r="G7" s="344">
        <v>12.856</v>
      </c>
      <c r="H7" s="311">
        <v>26.768000000000001</v>
      </c>
      <c r="I7" s="312">
        <f t="shared" ref="I7:I12" si="2">H7/H$13*100</f>
        <v>3.9152533696073482</v>
      </c>
      <c r="J7" s="344">
        <v>14.82</v>
      </c>
      <c r="K7" s="311">
        <v>12.384</v>
      </c>
      <c r="L7" s="312">
        <f t="shared" ref="L7:L12" si="3">K7/K$13*100</f>
        <v>8.1756065357319692</v>
      </c>
      <c r="M7" s="344">
        <v>21.731999999999999</v>
      </c>
      <c r="N7" s="311">
        <v>6.5650000000000004</v>
      </c>
      <c r="O7" s="312">
        <f t="shared" ref="O7:O12" si="4">N7/N$13*100</f>
        <v>6.9060192295554472</v>
      </c>
      <c r="P7" s="344">
        <v>29.535</v>
      </c>
      <c r="Q7" s="311">
        <v>7.9749999999999996</v>
      </c>
      <c r="R7" s="312">
        <f>Q7/Q$13*100</f>
        <v>3.7956850557097099</v>
      </c>
      <c r="S7" s="344">
        <v>26.898</v>
      </c>
      <c r="T7" s="311">
        <v>1.522</v>
      </c>
      <c r="U7" s="312">
        <f t="shared" ref="U7:U12" si="5">T7/T$13*100</f>
        <v>4.3260758342334142</v>
      </c>
      <c r="V7" s="346">
        <v>56.753999999999998</v>
      </c>
      <c r="W7" s="311">
        <f t="shared" ref="W7:W12" si="6">SUM(T7,Q7,N7,K7,H7,E7,B7)</f>
        <v>116.03299999999999</v>
      </c>
      <c r="X7" s="312">
        <f t="shared" ref="X7:X12" si="7">W7/W$13*100</f>
        <v>4.9908319544346202</v>
      </c>
      <c r="Y7" s="348">
        <v>7.01</v>
      </c>
      <c r="AA7" s="340" t="s">
        <v>291</v>
      </c>
      <c r="AB7" s="311">
        <v>24.151</v>
      </c>
      <c r="AC7" s="312">
        <f t="shared" ref="AC7:AC12" si="8">AB7/AB$13*100</f>
        <v>4.3482331420670084</v>
      </c>
      <c r="AD7" s="344">
        <v>15.616</v>
      </c>
      <c r="AE7" s="311">
        <v>34.770000000000003</v>
      </c>
      <c r="AF7" s="312">
        <f t="shared" ref="AF7:AF12" si="9">AE7/AE$13*100</f>
        <v>9.1723999662333284</v>
      </c>
      <c r="AG7" s="344">
        <v>13.000999999999999</v>
      </c>
      <c r="AH7" s="311">
        <v>25.36</v>
      </c>
      <c r="AI7" s="312">
        <f t="shared" ref="AI7:AI12" si="10">AH7/AH$13*100</f>
        <v>4.2377058905114486</v>
      </c>
      <c r="AJ7" s="344">
        <v>15.226000000000001</v>
      </c>
      <c r="AK7" s="311">
        <v>11.497</v>
      </c>
      <c r="AL7" s="312">
        <f t="shared" ref="AL7:AL12" si="11">AK7/AK$13*100</f>
        <v>8.5783143317614758</v>
      </c>
      <c r="AM7" s="344">
        <v>22.59</v>
      </c>
      <c r="AN7" s="311">
        <v>6.4080000000000004</v>
      </c>
      <c r="AO7" s="312">
        <f t="shared" ref="AO7:AO12" si="12">AN7/AN$13*100</f>
        <v>8.0089988751406072</v>
      </c>
      <c r="AP7" s="344">
        <v>29.878</v>
      </c>
      <c r="AQ7" s="311">
        <v>7.923</v>
      </c>
      <c r="AR7" s="312">
        <f>AQ7/AQ$13*100</f>
        <v>3.9284032030146019</v>
      </c>
      <c r="AS7" s="344">
        <v>26.898</v>
      </c>
      <c r="AT7" s="311">
        <v>1.522</v>
      </c>
      <c r="AU7" s="312">
        <f t="shared" ref="AU7:AU12" si="13">AT7/AT$13*100</f>
        <v>4.9774347570148469</v>
      </c>
      <c r="AV7" s="346">
        <v>56.753999999999998</v>
      </c>
      <c r="AW7" s="311">
        <f t="shared" ref="AW7:AW12" si="14">SUM(AT7,AQ7,AN7,AK7,AH7,AE7,AB7)</f>
        <v>111.631</v>
      </c>
      <c r="AX7" s="312">
        <f t="shared" ref="AX7:AX12" si="15">AW7/AW$13*100</f>
        <v>5.6401312229471392</v>
      </c>
      <c r="AY7" s="348">
        <v>7.1529999999999996</v>
      </c>
    </row>
    <row r="8" spans="1:51" ht="18" customHeight="1">
      <c r="A8" s="317" t="s">
        <v>292</v>
      </c>
      <c r="B8" s="311">
        <v>32.503</v>
      </c>
      <c r="C8" s="312">
        <f t="shared" si="0"/>
        <v>4.5739125295341934</v>
      </c>
      <c r="D8" s="344">
        <v>13.433999999999999</v>
      </c>
      <c r="E8" s="311">
        <v>43.915999999999997</v>
      </c>
      <c r="F8" s="312">
        <f t="shared" si="1"/>
        <v>10.008318235166763</v>
      </c>
      <c r="G8" s="344">
        <v>11.542999999999999</v>
      </c>
      <c r="H8" s="311">
        <v>83.7</v>
      </c>
      <c r="I8" s="312">
        <f t="shared" si="2"/>
        <v>12.242480089514908</v>
      </c>
      <c r="J8" s="344">
        <v>8.3059999999999992</v>
      </c>
      <c r="K8" s="311">
        <v>36.6</v>
      </c>
      <c r="L8" s="312">
        <f t="shared" si="3"/>
        <v>24.162403036804754</v>
      </c>
      <c r="M8" s="344">
        <v>12.661</v>
      </c>
      <c r="N8" s="311">
        <v>17.324999999999999</v>
      </c>
      <c r="O8" s="312">
        <f t="shared" si="4"/>
        <v>18.224947928720201</v>
      </c>
      <c r="P8" s="344">
        <v>18.376999999999999</v>
      </c>
      <c r="Q8" s="311">
        <v>54.883000000000003</v>
      </c>
      <c r="R8" s="312">
        <f>Q8/Q$13*100</f>
        <v>26.121452402823326</v>
      </c>
      <c r="S8" s="344">
        <v>10.31</v>
      </c>
      <c r="T8" s="311">
        <v>2.9470000000000001</v>
      </c>
      <c r="U8" s="312">
        <f t="shared" si="5"/>
        <v>8.3764424990051722</v>
      </c>
      <c r="V8" s="346">
        <v>42.828000000000003</v>
      </c>
      <c r="W8" s="311">
        <f t="shared" si="6"/>
        <v>271.87399999999997</v>
      </c>
      <c r="X8" s="312">
        <f t="shared" si="7"/>
        <v>11.693892657950391</v>
      </c>
      <c r="Y8" s="348">
        <v>4.4169999999999998</v>
      </c>
      <c r="AA8" s="340" t="s">
        <v>292</v>
      </c>
      <c r="AB8" s="311">
        <v>26.873999999999999</v>
      </c>
      <c r="AC8" s="312">
        <f t="shared" si="8"/>
        <v>4.8384918827339973</v>
      </c>
      <c r="AD8" s="344">
        <v>14.776999999999999</v>
      </c>
      <c r="AE8" s="311">
        <v>41.408000000000001</v>
      </c>
      <c r="AF8" s="312">
        <f t="shared" si="9"/>
        <v>10.92351848725308</v>
      </c>
      <c r="AG8" s="344">
        <v>11.89</v>
      </c>
      <c r="AH8" s="311">
        <v>79.864000000000004</v>
      </c>
      <c r="AI8" s="312">
        <f t="shared" si="10"/>
        <v>13.345431515765235</v>
      </c>
      <c r="AJ8" s="344">
        <v>8.5129999999999999</v>
      </c>
      <c r="AK8" s="311">
        <v>35.192</v>
      </c>
      <c r="AL8" s="312">
        <f t="shared" si="11"/>
        <v>26.257983644720351</v>
      </c>
      <c r="AM8" s="344">
        <v>12.913</v>
      </c>
      <c r="AN8" s="311">
        <v>16.699000000000002</v>
      </c>
      <c r="AO8" s="312">
        <f t="shared" si="12"/>
        <v>20.871141107361581</v>
      </c>
      <c r="AP8" s="344">
        <v>18.713999999999999</v>
      </c>
      <c r="AQ8" s="311">
        <v>54.030999999999999</v>
      </c>
      <c r="AR8" s="312">
        <f>AQ8/AQ$13*100</f>
        <v>26.789795968961499</v>
      </c>
      <c r="AS8" s="344">
        <v>10.401</v>
      </c>
      <c r="AT8" s="311">
        <v>2.6339999999999999</v>
      </c>
      <c r="AU8" s="312">
        <f t="shared" si="13"/>
        <v>8.6140362352017785</v>
      </c>
      <c r="AV8" s="346">
        <v>45.037999999999997</v>
      </c>
      <c r="AW8" s="311">
        <f t="shared" si="14"/>
        <v>256.70200000000006</v>
      </c>
      <c r="AX8" s="312">
        <f t="shared" si="15"/>
        <v>12.969810941342253</v>
      </c>
      <c r="AY8" s="348">
        <v>4.5629999999999997</v>
      </c>
    </row>
    <row r="9" spans="1:51" ht="18" customHeight="1">
      <c r="A9" s="317" t="s">
        <v>293</v>
      </c>
      <c r="B9" s="311">
        <v>41.915999999999997</v>
      </c>
      <c r="C9" s="312">
        <f t="shared" si="0"/>
        <v>5.8985360609160775</v>
      </c>
      <c r="D9" s="344">
        <v>11.823</v>
      </c>
      <c r="E9" s="311">
        <v>27.1</v>
      </c>
      <c r="F9" s="312">
        <f t="shared" si="1"/>
        <v>6.1760047402545624</v>
      </c>
      <c r="G9" s="344">
        <v>14.734</v>
      </c>
      <c r="H9" s="311">
        <v>68.751999999999995</v>
      </c>
      <c r="I9" s="312">
        <f t="shared" si="2"/>
        <v>10.056093083803212</v>
      </c>
      <c r="J9" s="344">
        <v>9.1959999999999997</v>
      </c>
      <c r="K9" s="311">
        <v>11.679</v>
      </c>
      <c r="L9" s="312">
        <f t="shared" si="3"/>
        <v>7.7101831985476155</v>
      </c>
      <c r="M9" s="344">
        <v>22.292999999999999</v>
      </c>
      <c r="N9" s="311">
        <v>6.5519999999999996</v>
      </c>
      <c r="O9" s="312">
        <f t="shared" si="4"/>
        <v>6.8923439439523673</v>
      </c>
      <c r="P9" s="344">
        <v>29.535</v>
      </c>
      <c r="Q9" s="693"/>
      <c r="R9" s="694"/>
      <c r="S9" s="695"/>
      <c r="T9" s="311">
        <v>2.2109999999999999</v>
      </c>
      <c r="U9" s="312">
        <f t="shared" si="5"/>
        <v>6.2844636461827061</v>
      </c>
      <c r="V9" s="346">
        <v>49.103000000000002</v>
      </c>
      <c r="W9" s="311">
        <f t="shared" si="6"/>
        <v>158.20999999999998</v>
      </c>
      <c r="X9" s="312">
        <f t="shared" si="7"/>
        <v>6.8049565512492238</v>
      </c>
      <c r="Y9" s="348">
        <v>5.9459999999999997</v>
      </c>
      <c r="AA9" s="340" t="s">
        <v>293</v>
      </c>
      <c r="AB9" s="311">
        <v>32.371000000000002</v>
      </c>
      <c r="AC9" s="312">
        <f t="shared" si="8"/>
        <v>5.8281915880026141</v>
      </c>
      <c r="AD9" s="344">
        <v>13.465999999999999</v>
      </c>
      <c r="AE9" s="311">
        <v>25.045000000000002</v>
      </c>
      <c r="AF9" s="312">
        <f t="shared" si="9"/>
        <v>6.6069242782373809</v>
      </c>
      <c r="AG9" s="344">
        <v>15.321</v>
      </c>
      <c r="AH9" s="311">
        <v>62.478000000000002</v>
      </c>
      <c r="AI9" s="312">
        <f t="shared" si="10"/>
        <v>10.440196712435895</v>
      </c>
      <c r="AJ9" s="344">
        <v>9.657</v>
      </c>
      <c r="AK9" s="311">
        <v>10.897</v>
      </c>
      <c r="AL9" s="312">
        <f t="shared" si="11"/>
        <v>8.1306333194054794</v>
      </c>
      <c r="AM9" s="344">
        <v>23.059000000000001</v>
      </c>
      <c r="AN9" s="311">
        <v>5.9969999999999999</v>
      </c>
      <c r="AO9" s="312">
        <f t="shared" si="12"/>
        <v>7.4953130858642663</v>
      </c>
      <c r="AP9" s="344">
        <v>30.984000000000002</v>
      </c>
      <c r="AQ9" s="693"/>
      <c r="AR9" s="694"/>
      <c r="AS9" s="695"/>
      <c r="AT9" s="311">
        <v>2.2109999999999999</v>
      </c>
      <c r="AU9" s="312">
        <f t="shared" si="13"/>
        <v>7.2306887304598071</v>
      </c>
      <c r="AV9" s="346">
        <v>49.103000000000002</v>
      </c>
      <c r="AW9" s="311">
        <f t="shared" si="14"/>
        <v>138.999</v>
      </c>
      <c r="AX9" s="312">
        <f t="shared" si="15"/>
        <v>7.0228932810637676</v>
      </c>
      <c r="AY9" s="348">
        <v>6.3710000000000004</v>
      </c>
    </row>
    <row r="10" spans="1:51" ht="18" customHeight="1">
      <c r="A10" s="317" t="s">
        <v>294</v>
      </c>
      <c r="B10" s="311">
        <v>335.822</v>
      </c>
      <c r="C10" s="312">
        <f t="shared" si="0"/>
        <v>47.257805540818751</v>
      </c>
      <c r="D10" s="344">
        <v>3.9119999999999999</v>
      </c>
      <c r="E10" s="311">
        <v>164.11099999999999</v>
      </c>
      <c r="F10" s="312">
        <f t="shared" si="1"/>
        <v>37.400380587745985</v>
      </c>
      <c r="G10" s="344">
        <v>5.8289999999999997</v>
      </c>
      <c r="H10" s="311">
        <v>204.97499999999999</v>
      </c>
      <c r="I10" s="312">
        <f t="shared" si="2"/>
        <v>29.980912262226024</v>
      </c>
      <c r="J10" s="344">
        <v>5.1680000000000001</v>
      </c>
      <c r="K10" s="311">
        <v>5.8620000000000001</v>
      </c>
      <c r="L10" s="312">
        <f t="shared" si="3"/>
        <v>3.869945535566925</v>
      </c>
      <c r="M10" s="344">
        <v>31.38</v>
      </c>
      <c r="N10" s="311">
        <v>19.094999999999999</v>
      </c>
      <c r="O10" s="312">
        <f t="shared" si="4"/>
        <v>20.086890660831873</v>
      </c>
      <c r="P10" s="344">
        <v>17.536000000000001</v>
      </c>
      <c r="Q10" s="311">
        <v>26.175000000000001</v>
      </c>
      <c r="R10" s="312">
        <f>Q10/Q$13*100</f>
        <v>12.457938098207103</v>
      </c>
      <c r="S10" s="344">
        <v>14.996</v>
      </c>
      <c r="T10" s="311">
        <v>14.791</v>
      </c>
      <c r="U10" s="312">
        <f t="shared" si="5"/>
        <v>42.04138479904497</v>
      </c>
      <c r="V10" s="346">
        <v>19.847000000000001</v>
      </c>
      <c r="W10" s="314">
        <f t="shared" si="6"/>
        <v>770.83100000000002</v>
      </c>
      <c r="X10" s="312">
        <f t="shared" si="7"/>
        <v>33.155119545894642</v>
      </c>
      <c r="Y10" s="348">
        <v>2.2829999999999999</v>
      </c>
      <c r="AA10" s="340" t="s">
        <v>294</v>
      </c>
      <c r="AB10" s="311">
        <v>272.166</v>
      </c>
      <c r="AC10" s="312">
        <f t="shared" si="8"/>
        <v>49.001748223419703</v>
      </c>
      <c r="AD10" s="344">
        <v>4.4139999999999997</v>
      </c>
      <c r="AE10" s="311">
        <v>141.98099999999999</v>
      </c>
      <c r="AF10" s="312">
        <f t="shared" si="9"/>
        <v>37.454889836231636</v>
      </c>
      <c r="AG10" s="344">
        <v>6.3</v>
      </c>
      <c r="AH10" s="311">
        <v>180.7</v>
      </c>
      <c r="AI10" s="312">
        <f t="shared" si="10"/>
        <v>30.195325489566986</v>
      </c>
      <c r="AJ10" s="344">
        <v>5.5339999999999998</v>
      </c>
      <c r="AK10" s="311">
        <v>5.5490000000000004</v>
      </c>
      <c r="AL10" s="312">
        <f t="shared" si="11"/>
        <v>4.1403032292723694</v>
      </c>
      <c r="AM10" s="344">
        <v>32.220999999999997</v>
      </c>
      <c r="AN10" s="311">
        <v>15.345000000000001</v>
      </c>
      <c r="AO10" s="312">
        <f t="shared" si="12"/>
        <v>19.178852643419571</v>
      </c>
      <c r="AP10" s="344">
        <v>19.544</v>
      </c>
      <c r="AQ10" s="311">
        <v>24.922999999999998</v>
      </c>
      <c r="AR10" s="312">
        <f>AQ10/AQ$13*100</f>
        <v>12.357388997694423</v>
      </c>
      <c r="AS10" s="344">
        <v>15.369</v>
      </c>
      <c r="AT10" s="311">
        <v>12.308</v>
      </c>
      <c r="AU10" s="312">
        <f t="shared" si="13"/>
        <v>40.251160965399961</v>
      </c>
      <c r="AV10" s="346">
        <v>21.731999999999999</v>
      </c>
      <c r="AW10" s="314">
        <f t="shared" si="14"/>
        <v>652.97199999999998</v>
      </c>
      <c r="AX10" s="312">
        <f t="shared" si="15"/>
        <v>32.991263761054185</v>
      </c>
      <c r="AY10" s="348">
        <v>2.573</v>
      </c>
    </row>
    <row r="11" spans="1:51" ht="18" customHeight="1">
      <c r="A11" s="317" t="s">
        <v>295</v>
      </c>
      <c r="B11" s="311">
        <v>88.393000000000001</v>
      </c>
      <c r="C11" s="312">
        <f t="shared" si="0"/>
        <v>12.438908722982985</v>
      </c>
      <c r="D11" s="344">
        <v>8.0739999999999998</v>
      </c>
      <c r="E11" s="311">
        <v>39.058999999999997</v>
      </c>
      <c r="F11" s="312">
        <f t="shared" si="1"/>
        <v>8.9014232158525051</v>
      </c>
      <c r="G11" s="344">
        <v>12.244999999999999</v>
      </c>
      <c r="H11" s="311">
        <v>93.665000000000006</v>
      </c>
      <c r="I11" s="312">
        <f t="shared" si="2"/>
        <v>13.700022671259424</v>
      </c>
      <c r="J11" s="344">
        <v>7.8330000000000002</v>
      </c>
      <c r="K11" s="311">
        <v>5.718</v>
      </c>
      <c r="L11" s="312">
        <f t="shared" si="3"/>
        <v>3.7748803432909721</v>
      </c>
      <c r="M11" s="344">
        <v>31.38</v>
      </c>
      <c r="N11" s="311">
        <v>13.013</v>
      </c>
      <c r="O11" s="312">
        <f t="shared" si="4"/>
        <v>13.688960888683175</v>
      </c>
      <c r="P11" s="344">
        <v>21.210999999999999</v>
      </c>
      <c r="Q11" s="311">
        <v>27.556000000000001</v>
      </c>
      <c r="R11" s="312">
        <f>Q11/Q$13*100</f>
        <v>13.115222243904299</v>
      </c>
      <c r="S11" s="344">
        <v>14.608000000000001</v>
      </c>
      <c r="T11" s="311">
        <v>5.2489999999999997</v>
      </c>
      <c r="U11" s="312">
        <f t="shared" si="5"/>
        <v>14.919561139218917</v>
      </c>
      <c r="V11" s="346">
        <v>32.667999999999999</v>
      </c>
      <c r="W11" s="311">
        <f t="shared" si="6"/>
        <v>272.65300000000002</v>
      </c>
      <c r="X11" s="312">
        <f t="shared" si="7"/>
        <v>11.727399143971653</v>
      </c>
      <c r="Y11" s="348">
        <v>4.41</v>
      </c>
      <c r="AA11" s="340" t="s">
        <v>295</v>
      </c>
      <c r="AB11" s="311">
        <v>71.655000000000001</v>
      </c>
      <c r="AC11" s="312">
        <f t="shared" si="8"/>
        <v>12.90102462816494</v>
      </c>
      <c r="AD11" s="344">
        <v>8.9979999999999993</v>
      </c>
      <c r="AE11" s="311">
        <v>32.366999999999997</v>
      </c>
      <c r="AF11" s="312">
        <f t="shared" si="9"/>
        <v>8.5384834543305761</v>
      </c>
      <c r="AG11" s="344">
        <v>13.465999999999999</v>
      </c>
      <c r="AH11" s="311">
        <v>82.421999999999997</v>
      </c>
      <c r="AI11" s="312">
        <f t="shared" si="10"/>
        <v>13.772878348096793</v>
      </c>
      <c r="AJ11" s="344">
        <v>8.3699999999999992</v>
      </c>
      <c r="AK11" s="311">
        <v>5.2480000000000002</v>
      </c>
      <c r="AL11" s="312">
        <f t="shared" si="11"/>
        <v>3.9157165880737783</v>
      </c>
      <c r="AM11" s="344">
        <v>32.667999999999999</v>
      </c>
      <c r="AN11" s="311">
        <v>10.459</v>
      </c>
      <c r="AO11" s="312">
        <f t="shared" si="12"/>
        <v>13.072115985501812</v>
      </c>
      <c r="AP11" s="344">
        <v>23.558</v>
      </c>
      <c r="AQ11" s="311">
        <v>26.812000000000001</v>
      </c>
      <c r="AR11" s="312">
        <f>AQ11/AQ$13*100</f>
        <v>13.293998066291495</v>
      </c>
      <c r="AS11" s="344">
        <v>14.82</v>
      </c>
      <c r="AT11" s="311">
        <v>5.0919999999999996</v>
      </c>
      <c r="AU11" s="312">
        <f t="shared" si="13"/>
        <v>16.652495258028647</v>
      </c>
      <c r="AV11" s="346">
        <v>33.133000000000003</v>
      </c>
      <c r="AW11" s="311">
        <f t="shared" si="14"/>
        <v>234.05499999999998</v>
      </c>
      <c r="AX11" s="312">
        <f t="shared" si="15"/>
        <v>11.82557634874625</v>
      </c>
      <c r="AY11" s="348">
        <v>4.8029999999999999</v>
      </c>
    </row>
    <row r="12" spans="1:51" ht="18" customHeight="1">
      <c r="A12" s="317" t="s">
        <v>296</v>
      </c>
      <c r="B12" s="311">
        <v>169.76900000000001</v>
      </c>
      <c r="C12" s="312">
        <f t="shared" si="0"/>
        <v>23.890365696289283</v>
      </c>
      <c r="D12" s="344">
        <v>5.7240000000000002</v>
      </c>
      <c r="E12" s="311">
        <v>101.94199999999999</v>
      </c>
      <c r="F12" s="312">
        <f t="shared" si="1"/>
        <v>23.232261078635812</v>
      </c>
      <c r="G12" s="344">
        <v>7.5010000000000003</v>
      </c>
      <c r="H12" s="311">
        <v>178.27600000000001</v>
      </c>
      <c r="I12" s="312">
        <f t="shared" si="2"/>
        <v>26.07575125971756</v>
      </c>
      <c r="J12" s="344">
        <v>5.5759999999999996</v>
      </c>
      <c r="K12" s="311">
        <v>73.641999999999996</v>
      </c>
      <c r="L12" s="312">
        <f t="shared" si="3"/>
        <v>48.616603399900967</v>
      </c>
      <c r="M12" s="344">
        <v>8.8689999999999998</v>
      </c>
      <c r="N12" s="311">
        <v>28.364000000000001</v>
      </c>
      <c r="O12" s="312">
        <f t="shared" si="4"/>
        <v>29.83736929582798</v>
      </c>
      <c r="P12" s="344">
        <v>14.404</v>
      </c>
      <c r="Q12" s="311">
        <v>87.061000000000007</v>
      </c>
      <c r="R12" s="312">
        <f>Q12/Q$13*100</f>
        <v>41.436506161146468</v>
      </c>
      <c r="S12" s="344">
        <v>8.1419999999999995</v>
      </c>
      <c r="T12" s="311">
        <v>7.5490000000000004</v>
      </c>
      <c r="U12" s="312">
        <f t="shared" si="5"/>
        <v>21.456995054289123</v>
      </c>
      <c r="V12" s="346">
        <v>27.698</v>
      </c>
      <c r="W12" s="311">
        <f t="shared" si="6"/>
        <v>646.60300000000007</v>
      </c>
      <c r="X12" s="312">
        <f t="shared" si="7"/>
        <v>27.811802799490572</v>
      </c>
      <c r="Y12" s="348">
        <v>2.59</v>
      </c>
      <c r="AA12" s="340" t="s">
        <v>296</v>
      </c>
      <c r="AB12" s="311">
        <v>111.80500000000001</v>
      </c>
      <c r="AC12" s="312">
        <f t="shared" si="8"/>
        <v>20.129775431609534</v>
      </c>
      <c r="AD12" s="344">
        <v>7.1479999999999997</v>
      </c>
      <c r="AE12" s="311">
        <v>78.418999999999997</v>
      </c>
      <c r="AF12" s="312">
        <f t="shared" si="9"/>
        <v>20.687099020766503</v>
      </c>
      <c r="AG12" s="344">
        <v>8.5920000000000005</v>
      </c>
      <c r="AH12" s="311">
        <v>140.84700000000001</v>
      </c>
      <c r="AI12" s="312">
        <f t="shared" si="10"/>
        <v>23.535810787100399</v>
      </c>
      <c r="AJ12" s="344">
        <v>6.3259999999999996</v>
      </c>
      <c r="AK12" s="311">
        <v>60.051000000000002</v>
      </c>
      <c r="AL12" s="312">
        <f t="shared" si="11"/>
        <v>44.806154121649854</v>
      </c>
      <c r="AM12" s="344">
        <v>9.8480000000000008</v>
      </c>
      <c r="AN12" s="311">
        <v>21.11</v>
      </c>
      <c r="AO12" s="312">
        <f t="shared" si="12"/>
        <v>26.384201974753154</v>
      </c>
      <c r="AP12" s="344">
        <v>16.675000000000001</v>
      </c>
      <c r="AQ12" s="311">
        <v>81.539000000000001</v>
      </c>
      <c r="AR12" s="312">
        <f>AQ12/AQ$13*100</f>
        <v>40.428886630141065</v>
      </c>
      <c r="AS12" s="344">
        <v>8.42</v>
      </c>
      <c r="AT12" s="311">
        <v>5.8979999999999997</v>
      </c>
      <c r="AU12" s="312">
        <f t="shared" si="13"/>
        <v>19.288377264700109</v>
      </c>
      <c r="AV12" s="346">
        <v>30.984000000000002</v>
      </c>
      <c r="AW12" s="311">
        <f t="shared" si="14"/>
        <v>499.66900000000004</v>
      </c>
      <c r="AX12" s="312">
        <f t="shared" si="15"/>
        <v>25.245664090071525</v>
      </c>
      <c r="AY12" s="348">
        <v>3.073</v>
      </c>
    </row>
    <row r="13" spans="1:51" s="525" customFormat="1" ht="28.5" customHeight="1">
      <c r="A13" s="533" t="s">
        <v>44</v>
      </c>
      <c r="B13" s="292">
        <f>SUM(B6:B12)</f>
        <v>710.61699999999996</v>
      </c>
      <c r="C13" s="293">
        <f>SUM(C6:C12)</f>
        <v>100</v>
      </c>
      <c r="D13" s="354">
        <v>2.423</v>
      </c>
      <c r="E13" s="292">
        <f>SUM(E6:E12)</f>
        <v>438.79499999999996</v>
      </c>
      <c r="F13" s="293">
        <f>SUM(F6:F12)</f>
        <v>100</v>
      </c>
      <c r="G13" s="354">
        <v>3.3330000000000002</v>
      </c>
      <c r="H13" s="292">
        <f>SUM(H6:H12)</f>
        <v>683.68500000000006</v>
      </c>
      <c r="I13" s="293">
        <f>SUM(I6:I12)</f>
        <v>100</v>
      </c>
      <c r="J13" s="354">
        <v>2.4910000000000001</v>
      </c>
      <c r="K13" s="292">
        <f>SUM(K6:K12)</f>
        <v>151.47499999999999</v>
      </c>
      <c r="L13" s="293">
        <f>SUM(L6:L12)</f>
        <v>100</v>
      </c>
      <c r="M13" s="354">
        <v>6.085</v>
      </c>
      <c r="N13" s="292">
        <f>SUM(N6:N12)</f>
        <v>95.062000000000012</v>
      </c>
      <c r="O13" s="293">
        <f>SUM(O6:O12)</f>
        <v>99.999999999999986</v>
      </c>
      <c r="P13" s="354">
        <v>7.7789999999999999</v>
      </c>
      <c r="Q13" s="292">
        <f>SUM(Q6:Q12)</f>
        <v>210.107</v>
      </c>
      <c r="R13" s="293">
        <f>SUM(R6:R12)</f>
        <v>100</v>
      </c>
      <c r="S13" s="354">
        <v>5.0979999999999999</v>
      </c>
      <c r="T13" s="292">
        <f>SUM(T6:T12)</f>
        <v>35.182000000000002</v>
      </c>
      <c r="U13" s="293">
        <f>SUM(U6:U12)</f>
        <v>100</v>
      </c>
      <c r="V13" s="355">
        <v>12.913</v>
      </c>
      <c r="W13" s="260">
        <f>SUM(W6:W12)</f>
        <v>2324.9229999999998</v>
      </c>
      <c r="X13" s="293">
        <f>SUM(X6:X12)</f>
        <v>100</v>
      </c>
      <c r="Y13" s="356">
        <v>1.097</v>
      </c>
      <c r="AA13" s="533" t="s">
        <v>44</v>
      </c>
      <c r="AB13" s="292">
        <f>SUM(AB6:AB12)</f>
        <v>555.42100000000005</v>
      </c>
      <c r="AC13" s="293">
        <f>SUM(AC6:AC12)</f>
        <v>99.999999999999986</v>
      </c>
      <c r="AD13" s="354">
        <v>2.87</v>
      </c>
      <c r="AE13" s="292">
        <f>SUM(AE6:AE12)</f>
        <v>379.072</v>
      </c>
      <c r="AF13" s="293">
        <f>SUM(AF6:AF12)</f>
        <v>100</v>
      </c>
      <c r="AG13" s="354">
        <v>3.6419999999999999</v>
      </c>
      <c r="AH13" s="292">
        <f>SUM(AH6:AH12)</f>
        <v>598.43700000000001</v>
      </c>
      <c r="AI13" s="293">
        <f>SUM(AI6:AI12)</f>
        <v>100</v>
      </c>
      <c r="AJ13" s="354">
        <v>2.7309999999999999</v>
      </c>
      <c r="AK13" s="292">
        <f>SUM(AK6:AK12)</f>
        <v>134.024</v>
      </c>
      <c r="AL13" s="293">
        <f>SUM(AL6:AL12)</f>
        <v>100</v>
      </c>
      <c r="AM13" s="354">
        <v>6.4960000000000004</v>
      </c>
      <c r="AN13" s="292">
        <f>SUM(AN6:AN12)</f>
        <v>80.010000000000005</v>
      </c>
      <c r="AO13" s="293">
        <f>SUM(AO6:AO12)</f>
        <v>100</v>
      </c>
      <c r="AP13" s="354">
        <v>8.5050000000000008</v>
      </c>
      <c r="AQ13" s="292">
        <f>SUM(AQ6:AQ12)</f>
        <v>201.685</v>
      </c>
      <c r="AR13" s="293">
        <f>SUM(AR6:AR12)</f>
        <v>100</v>
      </c>
      <c r="AS13" s="354">
        <v>5.2140000000000004</v>
      </c>
      <c r="AT13" s="292">
        <f>SUM(AT6:AT12)</f>
        <v>30.577999999999999</v>
      </c>
      <c r="AU13" s="293">
        <f>SUM(AU6:AU12)</f>
        <v>100</v>
      </c>
      <c r="AV13" s="355">
        <v>13.875999999999999</v>
      </c>
      <c r="AW13" s="260">
        <f>SUM(AW6:AW12)</f>
        <v>1979.2270000000003</v>
      </c>
      <c r="AX13" s="293">
        <f>SUM(AX6:AX12)</f>
        <v>99.999999999999986</v>
      </c>
      <c r="AY13" s="356">
        <v>1.286</v>
      </c>
    </row>
    <row r="14" spans="1:51" ht="12" customHeight="1">
      <c r="U14" s="313"/>
      <c r="AU14" s="313"/>
    </row>
    <row r="15" spans="1:51" ht="16.5" customHeight="1">
      <c r="A15" s="681" t="s">
        <v>103</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3"/>
      <c r="AA15" s="681" t="s">
        <v>103</v>
      </c>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3"/>
    </row>
    <row r="16" spans="1:51" ht="18.75" customHeight="1">
      <c r="A16" s="620" t="s">
        <v>289</v>
      </c>
      <c r="B16" s="687" t="s">
        <v>227</v>
      </c>
      <c r="C16" s="688"/>
      <c r="D16" s="688"/>
      <c r="E16" s="688"/>
      <c r="F16" s="688"/>
      <c r="G16" s="688"/>
      <c r="H16" s="688"/>
      <c r="I16" s="688"/>
      <c r="J16" s="688"/>
      <c r="K16" s="688"/>
      <c r="L16" s="688"/>
      <c r="M16" s="688"/>
      <c r="N16" s="688"/>
      <c r="O16" s="688"/>
      <c r="P16" s="688"/>
      <c r="Q16" s="688"/>
      <c r="R16" s="688"/>
      <c r="S16" s="688"/>
      <c r="T16" s="688"/>
      <c r="U16" s="688"/>
      <c r="V16" s="688"/>
      <c r="W16" s="688"/>
      <c r="X16" s="688"/>
      <c r="Y16" s="689"/>
      <c r="AA16" s="620" t="s">
        <v>289</v>
      </c>
      <c r="AB16" s="687" t="s">
        <v>227</v>
      </c>
      <c r="AC16" s="688"/>
      <c r="AD16" s="688"/>
      <c r="AE16" s="688"/>
      <c r="AF16" s="688"/>
      <c r="AG16" s="688"/>
      <c r="AH16" s="688"/>
      <c r="AI16" s="688"/>
      <c r="AJ16" s="688"/>
      <c r="AK16" s="688"/>
      <c r="AL16" s="688"/>
      <c r="AM16" s="688"/>
      <c r="AN16" s="688"/>
      <c r="AO16" s="688"/>
      <c r="AP16" s="688"/>
      <c r="AQ16" s="688"/>
      <c r="AR16" s="688"/>
      <c r="AS16" s="688"/>
      <c r="AT16" s="688"/>
      <c r="AU16" s="688"/>
      <c r="AV16" s="688"/>
      <c r="AW16" s="688"/>
      <c r="AX16" s="688"/>
      <c r="AY16" s="689"/>
    </row>
    <row r="17" spans="1:51" ht="20.25" customHeight="1">
      <c r="A17" s="696"/>
      <c r="B17" s="673" t="s">
        <v>96</v>
      </c>
      <c r="C17" s="674"/>
      <c r="D17" s="675"/>
      <c r="E17" s="673" t="s">
        <v>97</v>
      </c>
      <c r="F17" s="674"/>
      <c r="G17" s="675"/>
      <c r="H17" s="673" t="s">
        <v>98</v>
      </c>
      <c r="I17" s="674"/>
      <c r="J17" s="675"/>
      <c r="K17" s="673" t="s">
        <v>99</v>
      </c>
      <c r="L17" s="674"/>
      <c r="M17" s="675"/>
      <c r="N17" s="673" t="s">
        <v>100</v>
      </c>
      <c r="O17" s="674"/>
      <c r="P17" s="675"/>
      <c r="Q17" s="673" t="s">
        <v>101</v>
      </c>
      <c r="R17" s="674"/>
      <c r="S17" s="675"/>
      <c r="T17" s="673" t="s">
        <v>102</v>
      </c>
      <c r="U17" s="674"/>
      <c r="V17" s="675"/>
      <c r="W17" s="690" t="s">
        <v>44</v>
      </c>
      <c r="X17" s="691"/>
      <c r="Y17" s="692"/>
      <c r="AA17" s="696"/>
      <c r="AB17" s="673" t="s">
        <v>96</v>
      </c>
      <c r="AC17" s="674"/>
      <c r="AD17" s="675"/>
      <c r="AE17" s="673" t="s">
        <v>97</v>
      </c>
      <c r="AF17" s="674"/>
      <c r="AG17" s="675"/>
      <c r="AH17" s="673" t="s">
        <v>98</v>
      </c>
      <c r="AI17" s="674"/>
      <c r="AJ17" s="675"/>
      <c r="AK17" s="673" t="s">
        <v>99</v>
      </c>
      <c r="AL17" s="674"/>
      <c r="AM17" s="675"/>
      <c r="AN17" s="673" t="s">
        <v>100</v>
      </c>
      <c r="AO17" s="674"/>
      <c r="AP17" s="675"/>
      <c r="AQ17" s="673" t="s">
        <v>101</v>
      </c>
      <c r="AR17" s="674"/>
      <c r="AS17" s="675"/>
      <c r="AT17" s="673" t="s">
        <v>102</v>
      </c>
      <c r="AU17" s="674"/>
      <c r="AV17" s="675"/>
      <c r="AW17" s="690" t="s">
        <v>44</v>
      </c>
      <c r="AX17" s="691"/>
      <c r="AY17" s="692"/>
    </row>
    <row r="18" spans="1:51" ht="35.25" customHeight="1">
      <c r="A18" s="621"/>
      <c r="B18" s="277" t="s">
        <v>228</v>
      </c>
      <c r="C18" s="15" t="s">
        <v>28</v>
      </c>
      <c r="D18" s="278" t="s">
        <v>282</v>
      </c>
      <c r="E18" s="277" t="s">
        <v>228</v>
      </c>
      <c r="F18" s="15" t="s">
        <v>28</v>
      </c>
      <c r="G18" s="278" t="s">
        <v>282</v>
      </c>
      <c r="H18" s="277" t="s">
        <v>228</v>
      </c>
      <c r="I18" s="15" t="s">
        <v>28</v>
      </c>
      <c r="J18" s="278" t="s">
        <v>282</v>
      </c>
      <c r="K18" s="277" t="s">
        <v>228</v>
      </c>
      <c r="L18" s="15" t="s">
        <v>28</v>
      </c>
      <c r="M18" s="278" t="s">
        <v>282</v>
      </c>
      <c r="N18" s="277" t="s">
        <v>228</v>
      </c>
      <c r="O18" s="15" t="s">
        <v>28</v>
      </c>
      <c r="P18" s="278" t="s">
        <v>282</v>
      </c>
      <c r="Q18" s="277" t="s">
        <v>228</v>
      </c>
      <c r="R18" s="15" t="s">
        <v>28</v>
      </c>
      <c r="S18" s="278" t="s">
        <v>282</v>
      </c>
      <c r="T18" s="277" t="s">
        <v>228</v>
      </c>
      <c r="U18" s="15" t="s">
        <v>28</v>
      </c>
      <c r="V18" s="278" t="s">
        <v>282</v>
      </c>
      <c r="W18" s="277" t="s">
        <v>228</v>
      </c>
      <c r="X18" s="15" t="s">
        <v>28</v>
      </c>
      <c r="Y18" s="307" t="s">
        <v>282</v>
      </c>
      <c r="AA18" s="621"/>
      <c r="AB18" s="277" t="s">
        <v>228</v>
      </c>
      <c r="AC18" s="15" t="s">
        <v>28</v>
      </c>
      <c r="AD18" s="278" t="s">
        <v>282</v>
      </c>
      <c r="AE18" s="277" t="s">
        <v>228</v>
      </c>
      <c r="AF18" s="15" t="s">
        <v>28</v>
      </c>
      <c r="AG18" s="278" t="s">
        <v>282</v>
      </c>
      <c r="AH18" s="277" t="s">
        <v>228</v>
      </c>
      <c r="AI18" s="15" t="s">
        <v>28</v>
      </c>
      <c r="AJ18" s="278" t="s">
        <v>282</v>
      </c>
      <c r="AK18" s="277" t="s">
        <v>228</v>
      </c>
      <c r="AL18" s="15" t="s">
        <v>28</v>
      </c>
      <c r="AM18" s="278" t="s">
        <v>282</v>
      </c>
      <c r="AN18" s="277" t="s">
        <v>228</v>
      </c>
      <c r="AO18" s="15" t="s">
        <v>28</v>
      </c>
      <c r="AP18" s="278" t="s">
        <v>282</v>
      </c>
      <c r="AQ18" s="277" t="s">
        <v>228</v>
      </c>
      <c r="AR18" s="15" t="s">
        <v>28</v>
      </c>
      <c r="AS18" s="278" t="s">
        <v>282</v>
      </c>
      <c r="AT18" s="277" t="s">
        <v>228</v>
      </c>
      <c r="AU18" s="15" t="s">
        <v>28</v>
      </c>
      <c r="AV18" s="278" t="s">
        <v>282</v>
      </c>
      <c r="AW18" s="277" t="s">
        <v>228</v>
      </c>
      <c r="AX18" s="15" t="s">
        <v>28</v>
      </c>
      <c r="AY18" s="307" t="s">
        <v>282</v>
      </c>
    </row>
    <row r="19" spans="1:51" ht="20.25" customHeight="1">
      <c r="A19" s="316" t="s">
        <v>290</v>
      </c>
      <c r="B19" s="309">
        <v>6.5709999999999997</v>
      </c>
      <c r="C19" s="310">
        <f>B19/B$26*100</f>
        <v>1.4786627901743521</v>
      </c>
      <c r="D19" s="343">
        <v>29.535</v>
      </c>
      <c r="E19" s="309">
        <v>8.6329999999999991</v>
      </c>
      <c r="F19" s="310">
        <f>E19/E$26*100</f>
        <v>3.6732262525263271</v>
      </c>
      <c r="G19" s="343">
        <v>25.933</v>
      </c>
      <c r="H19" s="309">
        <v>6.5090000000000003</v>
      </c>
      <c r="I19" s="310">
        <f>H19/H$26*100</f>
        <v>2.2835471637214559</v>
      </c>
      <c r="J19" s="343">
        <v>29.535</v>
      </c>
      <c r="K19" s="309">
        <v>2.19</v>
      </c>
      <c r="L19" s="310">
        <f>K19/K$26*100</f>
        <v>4.2116194542202736</v>
      </c>
      <c r="M19" s="343">
        <v>49.103000000000002</v>
      </c>
      <c r="N19" s="309">
        <v>1.671</v>
      </c>
      <c r="O19" s="310">
        <f>N19/N$26*100</f>
        <v>4.3300251353942629</v>
      </c>
      <c r="P19" s="343">
        <v>54.512</v>
      </c>
      <c r="Q19" s="309">
        <v>0.93899999999999995</v>
      </c>
      <c r="R19" s="310">
        <f>Q19/Q$26*100</f>
        <v>2.85150318858184</v>
      </c>
      <c r="S19" s="343">
        <v>69.635999999999996</v>
      </c>
      <c r="T19" s="309">
        <v>0.13100000000000001</v>
      </c>
      <c r="U19" s="310">
        <f>T19/T$26*100</f>
        <v>2.0879821485495698</v>
      </c>
      <c r="V19" s="343"/>
      <c r="W19" s="309">
        <f>SUM(T19,Q19,N19,K19,H19,E19,B19)</f>
        <v>26.643999999999998</v>
      </c>
      <c r="X19" s="310">
        <f>W19/W$26*100</f>
        <v>2.4349186563167695</v>
      </c>
      <c r="Y19" s="347">
        <v>14.864000000000001</v>
      </c>
      <c r="AA19" s="339" t="s">
        <v>290</v>
      </c>
      <c r="AB19" s="309">
        <v>6.1790000000000003</v>
      </c>
      <c r="AC19" s="310">
        <f>AB19/AB$26*100</f>
        <v>2.0442462358939069</v>
      </c>
      <c r="AD19" s="343">
        <v>30.602</v>
      </c>
      <c r="AE19" s="309">
        <v>7.069</v>
      </c>
      <c r="AF19" s="310">
        <f>AE19/AE$26*100</f>
        <v>3.8894941291692806</v>
      </c>
      <c r="AG19" s="343">
        <v>28.571999999999999</v>
      </c>
      <c r="AH19" s="309">
        <v>5.883</v>
      </c>
      <c r="AI19" s="310">
        <f>AH19/AH$26*100</f>
        <v>2.8169621053236416</v>
      </c>
      <c r="AJ19" s="343">
        <v>30.984000000000002</v>
      </c>
      <c r="AK19" s="309">
        <v>2.19</v>
      </c>
      <c r="AL19" s="310">
        <f>AK19/AK$26*100</f>
        <v>5.7648266603490477</v>
      </c>
      <c r="AM19" s="343">
        <v>49.103000000000002</v>
      </c>
      <c r="AN19" s="309">
        <v>1.514</v>
      </c>
      <c r="AO19" s="310">
        <f>AN19/AN$26*100</f>
        <v>5.9367892714296921</v>
      </c>
      <c r="AP19" s="343">
        <v>56.753999999999998</v>
      </c>
      <c r="AQ19" s="309">
        <v>0.93899999999999995</v>
      </c>
      <c r="AR19" s="310">
        <f>AQ19/AQ$26*100</f>
        <v>3.5506314754594266</v>
      </c>
      <c r="AS19" s="343">
        <v>69.635999999999996</v>
      </c>
      <c r="AT19" s="309">
        <v>0.13100000000000001</v>
      </c>
      <c r="AU19" s="310">
        <f>AT19/AT$26*100</f>
        <v>3.3172955178526213</v>
      </c>
      <c r="AV19" s="343"/>
      <c r="AW19" s="309">
        <f>SUM(AT19,AQ19,AN19,AK19,AH19,AE19,AB19)</f>
        <v>23.905000000000001</v>
      </c>
      <c r="AX19" s="310">
        <f>AW19/AW$26*100</f>
        <v>3.0384995239832371</v>
      </c>
      <c r="AY19" s="347">
        <v>15.667</v>
      </c>
    </row>
    <row r="20" spans="1:51" ht="18" customHeight="1">
      <c r="A20" s="317" t="s">
        <v>291</v>
      </c>
      <c r="B20" s="311">
        <v>17.010999999999999</v>
      </c>
      <c r="C20" s="312">
        <f t="shared" ref="C20:C25" si="16">B20/B$26*100</f>
        <v>3.8279611510661851</v>
      </c>
      <c r="D20" s="344">
        <v>18.542999999999999</v>
      </c>
      <c r="E20" s="311">
        <v>18.54</v>
      </c>
      <c r="F20" s="312">
        <f t="shared" ref="F20:F25" si="17">E20/E$26*100</f>
        <v>7.8885224976066386</v>
      </c>
      <c r="G20" s="344">
        <v>17.827999999999999</v>
      </c>
      <c r="H20" s="311">
        <v>9.0389999999999997</v>
      </c>
      <c r="I20" s="312">
        <f t="shared" ref="I20:I25" si="18">H20/H$26*100</f>
        <v>3.1711450012103604</v>
      </c>
      <c r="J20" s="344">
        <v>25.273</v>
      </c>
      <c r="K20" s="311">
        <v>3.9119999999999999</v>
      </c>
      <c r="L20" s="312">
        <f t="shared" ref="L20:L25" si="19">K20/K$26*100</f>
        <v>7.5232216004153933</v>
      </c>
      <c r="M20" s="344">
        <v>37.747</v>
      </c>
      <c r="N20" s="311">
        <v>1.7410000000000001</v>
      </c>
      <c r="O20" s="312">
        <f t="shared" ref="O20:O25" si="20">N20/N$26*100</f>
        <v>4.5114145785286723</v>
      </c>
      <c r="P20" s="344">
        <v>54.512</v>
      </c>
      <c r="Q20" s="311">
        <v>1.34</v>
      </c>
      <c r="R20" s="312">
        <f>Q20/Q$26*100</f>
        <v>4.0692377771029458</v>
      </c>
      <c r="S20" s="344">
        <v>59.298000000000002</v>
      </c>
      <c r="T20" s="311">
        <v>0.313</v>
      </c>
      <c r="U20" s="312">
        <f t="shared" ref="U20:U25" si="21">T20/T$26*100</f>
        <v>4.9888428434810326</v>
      </c>
      <c r="V20" s="344"/>
      <c r="W20" s="311">
        <f t="shared" ref="W20:W25" si="22">SUM(T20,Q20,N20,K20,H20,E20,B20)</f>
        <v>51.896000000000001</v>
      </c>
      <c r="X20" s="312">
        <f t="shared" ref="X20:X25" si="23">W20/W$26*100</f>
        <v>4.7426264295231597</v>
      </c>
      <c r="Y20" s="348">
        <v>10.606</v>
      </c>
      <c r="AA20" s="340" t="s">
        <v>291</v>
      </c>
      <c r="AB20" s="311">
        <v>16.009</v>
      </c>
      <c r="AC20" s="312">
        <f t="shared" ref="AC20:AC25" si="24">AB20/AB$26*100</f>
        <v>5.2963809662446275</v>
      </c>
      <c r="AD20" s="344">
        <v>19.161999999999999</v>
      </c>
      <c r="AE20" s="311">
        <v>17.914000000000001</v>
      </c>
      <c r="AF20" s="312">
        <f t="shared" ref="AF20:AF25" si="25">AE20/AE$26*100</f>
        <v>9.856613075390932</v>
      </c>
      <c r="AG20" s="344">
        <v>18.135999999999999</v>
      </c>
      <c r="AH20" s="311">
        <v>8.1</v>
      </c>
      <c r="AI20" s="312">
        <f t="shared" ref="AI20:AI25" si="26">AH20/AH$26*100</f>
        <v>3.8785301807107766</v>
      </c>
      <c r="AJ20" s="344">
        <v>26.646999999999998</v>
      </c>
      <c r="AK20" s="311">
        <v>3.286</v>
      </c>
      <c r="AL20" s="312">
        <f t="shared" ref="AL20:AL25" si="27">AK20/AK$26*100</f>
        <v>8.6498723314643691</v>
      </c>
      <c r="AM20" s="344">
        <v>40.914000000000001</v>
      </c>
      <c r="AN20" s="311">
        <v>1.7410000000000001</v>
      </c>
      <c r="AO20" s="312">
        <f t="shared" ref="AO20:AO25" si="28">AN20/AN$26*100</f>
        <v>6.82691553603639</v>
      </c>
      <c r="AP20" s="344">
        <v>54.512</v>
      </c>
      <c r="AQ20" s="311">
        <v>1.288</v>
      </c>
      <c r="AR20" s="312">
        <f>AQ20/AQ$26*100</f>
        <v>4.8703017469560619</v>
      </c>
      <c r="AS20" s="344">
        <v>62.216999999999999</v>
      </c>
      <c r="AT20" s="311">
        <v>0.313</v>
      </c>
      <c r="AU20" s="312">
        <f t="shared" ref="AU20:AU25" si="29">AT20/AT$26*100</f>
        <v>7.9260572296784</v>
      </c>
      <c r="AV20" s="344"/>
      <c r="AW20" s="311">
        <f t="shared" ref="AW20:AW25" si="30">SUM(AT20,AQ20,AN20,AK20,AH20,AE20,AB20)</f>
        <v>48.651000000000003</v>
      </c>
      <c r="AX20" s="312">
        <f t="shared" ref="AX20:AX25" si="31">AW20/AW$26*100</f>
        <v>6.183896270291088</v>
      </c>
      <c r="AY20" s="348">
        <v>10.964</v>
      </c>
    </row>
    <row r="21" spans="1:51" ht="18" customHeight="1">
      <c r="A21" s="317" t="s">
        <v>292</v>
      </c>
      <c r="B21" s="311">
        <v>21.898</v>
      </c>
      <c r="C21" s="312">
        <f t="shared" si="16"/>
        <v>4.9276758148284827</v>
      </c>
      <c r="D21" s="344">
        <v>16.376000000000001</v>
      </c>
      <c r="E21" s="311">
        <v>26.073</v>
      </c>
      <c r="F21" s="312">
        <f t="shared" si="17"/>
        <v>11.093713434740986</v>
      </c>
      <c r="G21" s="344">
        <v>14.996</v>
      </c>
      <c r="H21" s="311">
        <v>23.541</v>
      </c>
      <c r="I21" s="312">
        <f t="shared" si="18"/>
        <v>8.2588698388641557</v>
      </c>
      <c r="J21" s="344">
        <v>15.821999999999999</v>
      </c>
      <c r="K21" s="311">
        <v>7.1680000000000001</v>
      </c>
      <c r="L21" s="312">
        <f t="shared" si="19"/>
        <v>13.78488047847074</v>
      </c>
      <c r="M21" s="344">
        <v>28.271999999999998</v>
      </c>
      <c r="N21" s="311">
        <v>5.4320000000000004</v>
      </c>
      <c r="O21" s="312">
        <f t="shared" si="20"/>
        <v>14.075820787230183</v>
      </c>
      <c r="P21" s="344">
        <v>32.220999999999997</v>
      </c>
      <c r="Q21" s="311">
        <v>4.6669999999999998</v>
      </c>
      <c r="R21" s="312">
        <f>Q21/Q$26*100</f>
        <v>14.172487093835409</v>
      </c>
      <c r="S21" s="344">
        <v>34.658999999999999</v>
      </c>
      <c r="T21" s="311">
        <v>0.499</v>
      </c>
      <c r="U21" s="312">
        <f t="shared" si="21"/>
        <v>7.9534587185208796</v>
      </c>
      <c r="V21" s="344">
        <v>88.36</v>
      </c>
      <c r="W21" s="311">
        <f t="shared" si="22"/>
        <v>89.277999999999992</v>
      </c>
      <c r="X21" s="312">
        <f t="shared" si="23"/>
        <v>8.1588600735118053</v>
      </c>
      <c r="Y21" s="348">
        <v>8.0299999999999994</v>
      </c>
      <c r="AA21" s="340" t="s">
        <v>292</v>
      </c>
      <c r="AB21" s="311">
        <v>17.364000000000001</v>
      </c>
      <c r="AC21" s="312">
        <f t="shared" si="24"/>
        <v>5.7446660689531965</v>
      </c>
      <c r="AD21" s="344">
        <v>18.376999999999999</v>
      </c>
      <c r="AE21" s="311">
        <v>23.565000000000001</v>
      </c>
      <c r="AF21" s="312">
        <f t="shared" si="25"/>
        <v>12.965897461292137</v>
      </c>
      <c r="AG21" s="344">
        <v>15.77</v>
      </c>
      <c r="AH21" s="311">
        <v>20.488</v>
      </c>
      <c r="AI21" s="312">
        <f t="shared" si="26"/>
        <v>9.8102872027657266</v>
      </c>
      <c r="AJ21" s="344">
        <v>16.925999999999998</v>
      </c>
      <c r="AK21" s="311">
        <v>6.0720000000000001</v>
      </c>
      <c r="AL21" s="312">
        <f t="shared" si="27"/>
        <v>15.983574192529415</v>
      </c>
      <c r="AM21" s="344">
        <v>30.602</v>
      </c>
      <c r="AN21" s="311">
        <v>4.806</v>
      </c>
      <c r="AO21" s="312">
        <f t="shared" si="28"/>
        <v>18.845580738765587</v>
      </c>
      <c r="AP21" s="344">
        <v>34.127000000000002</v>
      </c>
      <c r="AQ21" s="311">
        <v>3.972</v>
      </c>
      <c r="AR21" s="312">
        <f>AQ21/AQ$26*100</f>
        <v>15.019284579898661</v>
      </c>
      <c r="AS21" s="344">
        <v>37.747</v>
      </c>
      <c r="AT21" s="311">
        <v>0.34300000000000003</v>
      </c>
      <c r="AU21" s="312">
        <f t="shared" si="29"/>
        <v>8.6857432261331997</v>
      </c>
      <c r="AV21" s="344">
        <v>98.995000000000005</v>
      </c>
      <c r="AW21" s="311">
        <f t="shared" si="30"/>
        <v>76.61</v>
      </c>
      <c r="AX21" s="312">
        <f t="shared" si="31"/>
        <v>9.7376887066452955</v>
      </c>
      <c r="AY21" s="348">
        <v>8.6910000000000007</v>
      </c>
    </row>
    <row r="22" spans="1:51" ht="18" customHeight="1">
      <c r="A22" s="317" t="s">
        <v>293</v>
      </c>
      <c r="B22" s="311">
        <v>31.324000000000002</v>
      </c>
      <c r="C22" s="312">
        <f t="shared" si="16"/>
        <v>7.0487951969900182</v>
      </c>
      <c r="D22" s="344">
        <v>13.701000000000001</v>
      </c>
      <c r="E22" s="311">
        <v>15.289</v>
      </c>
      <c r="F22" s="312">
        <f t="shared" si="17"/>
        <v>6.5052653972981602</v>
      </c>
      <c r="G22" s="344">
        <v>19.544</v>
      </c>
      <c r="H22" s="311">
        <v>30.548999999999999</v>
      </c>
      <c r="I22" s="312">
        <f t="shared" si="18"/>
        <v>10.717480765789945</v>
      </c>
      <c r="J22" s="344">
        <v>13.875999999999999</v>
      </c>
      <c r="K22" s="311">
        <v>3.3490000000000002</v>
      </c>
      <c r="L22" s="312">
        <f t="shared" si="19"/>
        <v>6.4405084713167566</v>
      </c>
      <c r="M22" s="344">
        <v>40.914000000000001</v>
      </c>
      <c r="N22" s="311">
        <v>2.0270000000000001</v>
      </c>
      <c r="O22" s="312">
        <f t="shared" si="20"/>
        <v>5.2525200176206894</v>
      </c>
      <c r="P22" s="344">
        <v>50.723999999999997</v>
      </c>
      <c r="Q22" s="693"/>
      <c r="R22" s="694"/>
      <c r="S22" s="695"/>
      <c r="T22" s="311">
        <v>0.71899999999999997</v>
      </c>
      <c r="U22" s="312">
        <f t="shared" si="21"/>
        <v>11.459993624481989</v>
      </c>
      <c r="V22" s="344">
        <v>74.5</v>
      </c>
      <c r="W22" s="311">
        <f t="shared" si="22"/>
        <v>83.257000000000005</v>
      </c>
      <c r="X22" s="312">
        <f t="shared" si="23"/>
        <v>7.6086181717822141</v>
      </c>
      <c r="Y22" s="348">
        <v>8.33</v>
      </c>
      <c r="AA22" s="340" t="s">
        <v>293</v>
      </c>
      <c r="AB22" s="311">
        <v>21.934999999999999</v>
      </c>
      <c r="AC22" s="312">
        <f t="shared" si="24"/>
        <v>7.2569252604519896</v>
      </c>
      <c r="AD22" s="344">
        <v>16.376000000000001</v>
      </c>
      <c r="AE22" s="311">
        <v>13.601000000000001</v>
      </c>
      <c r="AF22" s="312">
        <f t="shared" si="25"/>
        <v>7.4835209578202555</v>
      </c>
      <c r="AG22" s="344">
        <v>20.725999999999999</v>
      </c>
      <c r="AH22" s="311">
        <v>24.431000000000001</v>
      </c>
      <c r="AI22" s="312">
        <f t="shared" si="26"/>
        <v>11.698317388264812</v>
      </c>
      <c r="AJ22" s="344">
        <v>15.516</v>
      </c>
      <c r="AK22" s="311">
        <v>2.7229999999999999</v>
      </c>
      <c r="AL22" s="312">
        <f t="shared" si="27"/>
        <v>7.167864381794729</v>
      </c>
      <c r="AM22" s="344">
        <v>45.037999999999997</v>
      </c>
      <c r="AN22" s="311">
        <v>1.7150000000000001</v>
      </c>
      <c r="AO22" s="312">
        <f t="shared" si="28"/>
        <v>6.724962748019764</v>
      </c>
      <c r="AP22" s="344">
        <v>54.512</v>
      </c>
      <c r="AQ22" s="693"/>
      <c r="AR22" s="694"/>
      <c r="AS22" s="695"/>
      <c r="AT22" s="311">
        <v>0.71899999999999997</v>
      </c>
      <c r="AU22" s="312">
        <f t="shared" si="29"/>
        <v>18.207141048366676</v>
      </c>
      <c r="AV22" s="344">
        <v>74.5</v>
      </c>
      <c r="AW22" s="311">
        <f t="shared" si="30"/>
        <v>65.123999999999995</v>
      </c>
      <c r="AX22" s="312">
        <f t="shared" si="31"/>
        <v>8.2777344906874841</v>
      </c>
      <c r="AY22" s="348">
        <v>9.4529999999999994</v>
      </c>
    </row>
    <row r="23" spans="1:51" ht="18" customHeight="1">
      <c r="A23" s="317" t="s">
        <v>294</v>
      </c>
      <c r="B23" s="311">
        <v>193.828</v>
      </c>
      <c r="C23" s="312">
        <f t="shared" si="16"/>
        <v>43.616839338595994</v>
      </c>
      <c r="D23" s="344">
        <v>5.327</v>
      </c>
      <c r="E23" s="311">
        <v>94.194999999999993</v>
      </c>
      <c r="F23" s="312">
        <f t="shared" si="17"/>
        <v>40.078715030315927</v>
      </c>
      <c r="G23" s="344">
        <v>7.8129999999999997</v>
      </c>
      <c r="H23" s="311">
        <v>93.322999999999993</v>
      </c>
      <c r="I23" s="312">
        <f t="shared" si="18"/>
        <v>32.740432011058132</v>
      </c>
      <c r="J23" s="344">
        <v>7.8540000000000001</v>
      </c>
      <c r="K23" s="311">
        <v>2.0339999999999998</v>
      </c>
      <c r="L23" s="312">
        <f t="shared" si="19"/>
        <v>3.9116136848785552</v>
      </c>
      <c r="M23" s="344">
        <v>50.723999999999997</v>
      </c>
      <c r="N23" s="311">
        <v>8.6419999999999995</v>
      </c>
      <c r="O23" s="312">
        <f t="shared" si="20"/>
        <v>22.39382239382239</v>
      </c>
      <c r="P23" s="344">
        <v>25.933</v>
      </c>
      <c r="Q23" s="311">
        <v>2.7970000000000002</v>
      </c>
      <c r="R23" s="312">
        <f>Q23/Q$26*100</f>
        <v>8.4937746735499537</v>
      </c>
      <c r="S23" s="344">
        <v>43.890999999999998</v>
      </c>
      <c r="T23" s="311">
        <v>2.8940000000000001</v>
      </c>
      <c r="U23" s="312">
        <f t="shared" si="21"/>
        <v>46.126872808415683</v>
      </c>
      <c r="V23" s="344">
        <v>43.890999999999998</v>
      </c>
      <c r="W23" s="314">
        <f t="shared" si="22"/>
        <v>397.71299999999997</v>
      </c>
      <c r="X23" s="312">
        <f t="shared" si="23"/>
        <v>36.345849105228616</v>
      </c>
      <c r="Y23" s="348">
        <v>3.5390000000000001</v>
      </c>
      <c r="AA23" s="340" t="s">
        <v>294</v>
      </c>
      <c r="AB23" s="311">
        <v>135.673</v>
      </c>
      <c r="AC23" s="312">
        <f t="shared" si="24"/>
        <v>44.885745195409292</v>
      </c>
      <c r="AD23" s="344">
        <v>6.4530000000000003</v>
      </c>
      <c r="AE23" s="311">
        <v>73.942999999999998</v>
      </c>
      <c r="AF23" s="312">
        <f t="shared" si="25"/>
        <v>40.684801866340941</v>
      </c>
      <c r="AG23" s="344">
        <v>8.85</v>
      </c>
      <c r="AH23" s="311">
        <v>72.602000000000004</v>
      </c>
      <c r="AI23" s="312">
        <f t="shared" si="26"/>
        <v>34.764080022217755</v>
      </c>
      <c r="AJ23" s="344">
        <v>8.9380000000000006</v>
      </c>
      <c r="AK23" s="311">
        <v>1.7210000000000001</v>
      </c>
      <c r="AL23" s="312">
        <f t="shared" si="27"/>
        <v>4.5302587591144805</v>
      </c>
      <c r="AM23" s="344">
        <v>54.512</v>
      </c>
      <c r="AN23" s="311">
        <v>5.2050000000000001</v>
      </c>
      <c r="AO23" s="312">
        <f t="shared" si="28"/>
        <v>20.410163908713045</v>
      </c>
      <c r="AP23" s="344">
        <v>33.133000000000003</v>
      </c>
      <c r="AQ23" s="311">
        <v>2.0139999999999998</v>
      </c>
      <c r="AR23" s="312">
        <f>AQ23/AQ$26*100</f>
        <v>7.615518414883157</v>
      </c>
      <c r="AS23" s="344">
        <v>50.723999999999997</v>
      </c>
      <c r="AT23" s="311">
        <v>1.5069999999999999</v>
      </c>
      <c r="AU23" s="312">
        <f t="shared" si="29"/>
        <v>38.16155988857939</v>
      </c>
      <c r="AV23" s="344">
        <v>56.753999999999998</v>
      </c>
      <c r="AW23" s="314">
        <f t="shared" si="30"/>
        <v>292.66500000000002</v>
      </c>
      <c r="AX23" s="312">
        <f t="shared" si="31"/>
        <v>37.199852047126292</v>
      </c>
      <c r="AY23" s="348">
        <v>4.2359999999999998</v>
      </c>
    </row>
    <row r="24" spans="1:51" ht="18" customHeight="1">
      <c r="A24" s="317" t="s">
        <v>295</v>
      </c>
      <c r="B24" s="311">
        <v>53.197000000000003</v>
      </c>
      <c r="C24" s="312">
        <f t="shared" si="16"/>
        <v>11.970845297352763</v>
      </c>
      <c r="D24" s="344">
        <v>10.478</v>
      </c>
      <c r="E24" s="311">
        <v>19.619</v>
      </c>
      <c r="F24" s="312">
        <f t="shared" si="17"/>
        <v>8.3476225933411357</v>
      </c>
      <c r="G24" s="344">
        <v>17.324999999999999</v>
      </c>
      <c r="H24" s="311">
        <v>35.584000000000003</v>
      </c>
      <c r="I24" s="312">
        <f t="shared" si="18"/>
        <v>12.483905711148301</v>
      </c>
      <c r="J24" s="344">
        <v>12.856</v>
      </c>
      <c r="K24" s="311">
        <v>1.931</v>
      </c>
      <c r="L24" s="312">
        <f t="shared" si="19"/>
        <v>3.7135329525567808</v>
      </c>
      <c r="M24" s="344">
        <v>52.515999999999998</v>
      </c>
      <c r="N24" s="311">
        <v>5.181</v>
      </c>
      <c r="O24" s="312">
        <f t="shared" si="20"/>
        <v>13.425410069705372</v>
      </c>
      <c r="P24" s="344">
        <v>33.133000000000003</v>
      </c>
      <c r="Q24" s="311">
        <v>4.9269999999999996</v>
      </c>
      <c r="R24" s="312">
        <f>Q24/Q$26*100</f>
        <v>14.962040692377771</v>
      </c>
      <c r="S24" s="344">
        <v>34.127000000000002</v>
      </c>
      <c r="T24" s="311">
        <v>0.46</v>
      </c>
      <c r="U24" s="312">
        <f t="shared" si="21"/>
        <v>7.3318457124641387</v>
      </c>
      <c r="V24" s="344">
        <v>88.36</v>
      </c>
      <c r="W24" s="311">
        <f t="shared" si="22"/>
        <v>120.899</v>
      </c>
      <c r="X24" s="312">
        <f t="shared" si="23"/>
        <v>11.048612469225382</v>
      </c>
      <c r="Y24" s="348">
        <v>6.8559999999999999</v>
      </c>
      <c r="AA24" s="340" t="s">
        <v>295</v>
      </c>
      <c r="AB24" s="311">
        <v>37.710999999999999</v>
      </c>
      <c r="AC24" s="312">
        <f t="shared" si="24"/>
        <v>12.476221039293593</v>
      </c>
      <c r="AD24" s="344">
        <v>12.474</v>
      </c>
      <c r="AE24" s="311">
        <v>13.867000000000001</v>
      </c>
      <c r="AF24" s="312">
        <f t="shared" si="25"/>
        <v>7.6298790619876105</v>
      </c>
      <c r="AG24" s="344">
        <v>20.495000000000001</v>
      </c>
      <c r="AH24" s="311">
        <v>24.916</v>
      </c>
      <c r="AI24" s="312">
        <f t="shared" si="26"/>
        <v>11.930550368220953</v>
      </c>
      <c r="AJ24" s="344">
        <v>15.369</v>
      </c>
      <c r="AK24" s="311">
        <v>1.4610000000000001</v>
      </c>
      <c r="AL24" s="312">
        <f t="shared" si="27"/>
        <v>3.8458501145068302</v>
      </c>
      <c r="AM24" s="344">
        <v>59.298000000000002</v>
      </c>
      <c r="AN24" s="311">
        <v>3.0960000000000001</v>
      </c>
      <c r="AO24" s="312">
        <f t="shared" si="28"/>
        <v>12.140224296133638</v>
      </c>
      <c r="AP24" s="344">
        <v>41.838000000000001</v>
      </c>
      <c r="AQ24" s="311">
        <v>4.6529999999999996</v>
      </c>
      <c r="AR24" s="312">
        <f>AQ24/AQ$26*100</f>
        <v>17.594343189896392</v>
      </c>
      <c r="AS24" s="344">
        <v>34.658999999999999</v>
      </c>
      <c r="AT24" s="311">
        <v>0.46</v>
      </c>
      <c r="AU24" s="312">
        <f t="shared" si="29"/>
        <v>11.648518612306914</v>
      </c>
      <c r="AV24" s="344">
        <v>88.36</v>
      </c>
      <c r="AW24" s="311">
        <f t="shared" si="30"/>
        <v>86.164000000000001</v>
      </c>
      <c r="AX24" s="312">
        <f t="shared" si="31"/>
        <v>10.952071658000067</v>
      </c>
      <c r="AY24" s="348">
        <v>8.18</v>
      </c>
    </row>
    <row r="25" spans="1:51" ht="18" customHeight="1">
      <c r="A25" s="317" t="s">
        <v>296</v>
      </c>
      <c r="B25" s="311">
        <v>120.559</v>
      </c>
      <c r="C25" s="312">
        <f t="shared" si="16"/>
        <v>27.129220410992193</v>
      </c>
      <c r="D25" s="344">
        <v>6.87</v>
      </c>
      <c r="E25" s="311">
        <v>52.676000000000002</v>
      </c>
      <c r="F25" s="312">
        <f t="shared" si="17"/>
        <v>22.412934794170837</v>
      </c>
      <c r="G25" s="344">
        <v>10.526</v>
      </c>
      <c r="H25" s="311">
        <v>86.494</v>
      </c>
      <c r="I25" s="312">
        <f t="shared" si="18"/>
        <v>30.34461950820765</v>
      </c>
      <c r="J25" s="344">
        <v>8.1649999999999991</v>
      </c>
      <c r="K25" s="311">
        <v>31.414999999999999</v>
      </c>
      <c r="L25" s="312">
        <f t="shared" si="19"/>
        <v>60.414623358141505</v>
      </c>
      <c r="M25" s="344">
        <v>13.667</v>
      </c>
      <c r="N25" s="311">
        <v>13.897</v>
      </c>
      <c r="O25" s="312">
        <f t="shared" si="20"/>
        <v>36.010987017698426</v>
      </c>
      <c r="P25" s="344">
        <v>20.495000000000001</v>
      </c>
      <c r="Q25" s="311">
        <v>18.260000000000002</v>
      </c>
      <c r="R25" s="312">
        <f>Q25/Q$26*100</f>
        <v>55.450956574552087</v>
      </c>
      <c r="S25" s="344">
        <v>17.904</v>
      </c>
      <c r="T25" s="311">
        <v>1.258</v>
      </c>
      <c r="U25" s="312">
        <f t="shared" si="21"/>
        <v>20.051004144086708</v>
      </c>
      <c r="V25" s="344">
        <v>62.216999999999999</v>
      </c>
      <c r="W25" s="311">
        <f t="shared" si="22"/>
        <v>324.55899999999997</v>
      </c>
      <c r="X25" s="312">
        <f t="shared" si="23"/>
        <v>29.660515094412037</v>
      </c>
      <c r="Y25" s="348">
        <v>3.9910000000000001</v>
      </c>
      <c r="AA25" s="340" t="s">
        <v>296</v>
      </c>
      <c r="AB25" s="311">
        <v>67.391999999999996</v>
      </c>
      <c r="AC25" s="312">
        <f t="shared" si="24"/>
        <v>22.295815233753384</v>
      </c>
      <c r="AD25" s="344">
        <v>9.2829999999999995</v>
      </c>
      <c r="AE25" s="311">
        <v>31.786999999999999</v>
      </c>
      <c r="AF25" s="312">
        <f t="shared" si="25"/>
        <v>17.489793447998856</v>
      </c>
      <c r="AG25" s="344">
        <v>13.599</v>
      </c>
      <c r="AH25" s="311">
        <v>52.421999999999997</v>
      </c>
      <c r="AI25" s="312">
        <f t="shared" si="26"/>
        <v>25.101272732496334</v>
      </c>
      <c r="AJ25" s="344">
        <v>10.558</v>
      </c>
      <c r="AK25" s="311">
        <v>20.536000000000001</v>
      </c>
      <c r="AL25" s="312">
        <f t="shared" si="27"/>
        <v>54.057753560241117</v>
      </c>
      <c r="AM25" s="344">
        <v>16.925999999999998</v>
      </c>
      <c r="AN25" s="311">
        <v>7.4249999999999998</v>
      </c>
      <c r="AO25" s="312">
        <f t="shared" si="28"/>
        <v>29.115363500901893</v>
      </c>
      <c r="AP25" s="344">
        <v>27.98</v>
      </c>
      <c r="AQ25" s="311">
        <v>13.58</v>
      </c>
      <c r="AR25" s="312">
        <f>AQ25/AQ$26*100</f>
        <v>51.349920592906308</v>
      </c>
      <c r="AS25" s="344">
        <v>20.725999999999999</v>
      </c>
      <c r="AT25" s="311">
        <v>0.47599999999999998</v>
      </c>
      <c r="AU25" s="312">
        <f t="shared" si="29"/>
        <v>12.053684477082806</v>
      </c>
      <c r="AV25" s="344">
        <v>88.36</v>
      </c>
      <c r="AW25" s="311">
        <f t="shared" si="30"/>
        <v>193.61799999999999</v>
      </c>
      <c r="AX25" s="312">
        <f t="shared" si="31"/>
        <v>24.610257303266529</v>
      </c>
      <c r="AY25" s="348">
        <v>5.3319999999999999</v>
      </c>
    </row>
    <row r="26" spans="1:51" s="525" customFormat="1" ht="27.75" customHeight="1">
      <c r="A26" s="533" t="s">
        <v>44</v>
      </c>
      <c r="B26" s="292">
        <f>SUM(B19:B25)</f>
        <v>444.38800000000003</v>
      </c>
      <c r="C26" s="293">
        <f>SUM(C19:C25)</f>
        <v>99.999999999999986</v>
      </c>
      <c r="D26" s="354">
        <v>3.3069999999999999</v>
      </c>
      <c r="E26" s="292">
        <f>SUM(E19:E25)</f>
        <v>235.02499999999998</v>
      </c>
      <c r="F26" s="293">
        <f>SUM(F19:F25)</f>
        <v>100</v>
      </c>
      <c r="G26" s="354">
        <v>4.7919999999999998</v>
      </c>
      <c r="H26" s="292">
        <f>SUM(H19:H25)</f>
        <v>285.03899999999999</v>
      </c>
      <c r="I26" s="293">
        <f>SUM(I19:I25)</f>
        <v>100</v>
      </c>
      <c r="J26" s="354">
        <v>4.3</v>
      </c>
      <c r="K26" s="292">
        <f>SUM(K19:K25)</f>
        <v>51.998999999999995</v>
      </c>
      <c r="L26" s="293">
        <f>SUM(L19:L25)</f>
        <v>100</v>
      </c>
      <c r="M26" s="354">
        <v>10.606</v>
      </c>
      <c r="N26" s="292">
        <f>SUM(N19:N25)</f>
        <v>38.591000000000001</v>
      </c>
      <c r="O26" s="293">
        <f>SUM(O19:O25)</f>
        <v>100</v>
      </c>
      <c r="P26" s="354">
        <v>12.32</v>
      </c>
      <c r="Q26" s="292">
        <f>SUM(Q19:Q25)</f>
        <v>32.93</v>
      </c>
      <c r="R26" s="293">
        <f>SUM(R19:R25)</f>
        <v>100</v>
      </c>
      <c r="S26" s="354">
        <v>13.369</v>
      </c>
      <c r="T26" s="292">
        <f>SUM(T19:T25)</f>
        <v>6.274</v>
      </c>
      <c r="U26" s="293">
        <f>SUM(U19:U25)</f>
        <v>100</v>
      </c>
      <c r="V26" s="354">
        <v>30.233000000000001</v>
      </c>
      <c r="W26" s="260">
        <f>SUM(W19:W25)</f>
        <v>1094.2460000000001</v>
      </c>
      <c r="X26" s="293">
        <f>SUM(X19:X25)</f>
        <v>99.999999999999972</v>
      </c>
      <c r="Y26" s="356">
        <v>2.0270000000000001</v>
      </c>
      <c r="AA26" s="533" t="s">
        <v>44</v>
      </c>
      <c r="AB26" s="292">
        <f>SUM(AB19:AB25)</f>
        <v>302.26300000000003</v>
      </c>
      <c r="AC26" s="293">
        <f>SUM(AC19:AC25)</f>
        <v>100</v>
      </c>
      <c r="AD26" s="354">
        <v>4.157</v>
      </c>
      <c r="AE26" s="292">
        <f>SUM(AE19:AE25)</f>
        <v>181.74599999999998</v>
      </c>
      <c r="AF26" s="293">
        <f>SUM(AF19:AF25)</f>
        <v>100</v>
      </c>
      <c r="AG26" s="354">
        <v>5.5190000000000001</v>
      </c>
      <c r="AH26" s="292">
        <f>SUM(AH19:AH25)</f>
        <v>208.84200000000001</v>
      </c>
      <c r="AI26" s="293">
        <f>SUM(AI19:AI25)</f>
        <v>100</v>
      </c>
      <c r="AJ26" s="354">
        <v>5.1139999999999999</v>
      </c>
      <c r="AK26" s="292">
        <f>SUM(AK19:AK25)</f>
        <v>37.989000000000004</v>
      </c>
      <c r="AL26" s="293">
        <f>SUM(AL19:AL25)</f>
        <v>100</v>
      </c>
      <c r="AM26" s="354">
        <v>12.422000000000001</v>
      </c>
      <c r="AN26" s="292">
        <f>SUM(AN19:AN25)</f>
        <v>25.501999999999999</v>
      </c>
      <c r="AO26" s="293">
        <f>SUM(AO19:AO25)</f>
        <v>100.00000000000001</v>
      </c>
      <c r="AP26" s="354">
        <v>15.179</v>
      </c>
      <c r="AQ26" s="292">
        <f>SUM(AQ19:AQ25)</f>
        <v>26.445999999999998</v>
      </c>
      <c r="AR26" s="293">
        <f>SUM(AR19:AR25)</f>
        <v>100</v>
      </c>
      <c r="AS26" s="354">
        <v>14.907</v>
      </c>
      <c r="AT26" s="292">
        <f>SUM(AT19:AT25)</f>
        <v>3.9489999999999998</v>
      </c>
      <c r="AU26" s="293">
        <f>SUM(AU19:AU25)</f>
        <v>100.00000000000001</v>
      </c>
      <c r="AV26" s="354">
        <v>37.747</v>
      </c>
      <c r="AW26" s="260">
        <f>SUM(AW19:AW25)</f>
        <v>786.73700000000008</v>
      </c>
      <c r="AX26" s="293">
        <f>SUM(AX19:AX25)</f>
        <v>100</v>
      </c>
      <c r="AY26" s="356">
        <v>2.5009999999999999</v>
      </c>
    </row>
    <row r="27" spans="1:51" ht="17.25" customHeight="1">
      <c r="A27" s="315"/>
      <c r="AA27" s="315"/>
    </row>
    <row r="28" spans="1:51" ht="16.5" customHeight="1">
      <c r="A28" s="681" t="s">
        <v>297</v>
      </c>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3"/>
      <c r="AA28" s="681" t="s">
        <v>297</v>
      </c>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2"/>
      <c r="AY28" s="683"/>
    </row>
    <row r="29" spans="1:51" ht="15.75" customHeight="1">
      <c r="A29" s="620" t="s">
        <v>289</v>
      </c>
      <c r="B29" s="687" t="s">
        <v>227</v>
      </c>
      <c r="C29" s="688"/>
      <c r="D29" s="688"/>
      <c r="E29" s="688"/>
      <c r="F29" s="688"/>
      <c r="G29" s="688"/>
      <c r="H29" s="688"/>
      <c r="I29" s="688"/>
      <c r="J29" s="688"/>
      <c r="K29" s="688"/>
      <c r="L29" s="688"/>
      <c r="M29" s="688"/>
      <c r="N29" s="688"/>
      <c r="O29" s="688"/>
      <c r="P29" s="688"/>
      <c r="Q29" s="688"/>
      <c r="R29" s="688"/>
      <c r="S29" s="688"/>
      <c r="T29" s="688"/>
      <c r="U29" s="688"/>
      <c r="V29" s="688"/>
      <c r="W29" s="688"/>
      <c r="X29" s="688"/>
      <c r="Y29" s="689"/>
      <c r="AA29" s="620" t="s">
        <v>289</v>
      </c>
      <c r="AB29" s="687" t="s">
        <v>227</v>
      </c>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8"/>
      <c r="AY29" s="689"/>
    </row>
    <row r="30" spans="1:51" ht="15.75" customHeight="1">
      <c r="A30" s="696"/>
      <c r="B30" s="673" t="s">
        <v>96</v>
      </c>
      <c r="C30" s="674"/>
      <c r="D30" s="675"/>
      <c r="E30" s="673" t="s">
        <v>97</v>
      </c>
      <c r="F30" s="674"/>
      <c r="G30" s="675"/>
      <c r="H30" s="673" t="s">
        <v>98</v>
      </c>
      <c r="I30" s="674"/>
      <c r="J30" s="675"/>
      <c r="K30" s="673" t="s">
        <v>99</v>
      </c>
      <c r="L30" s="674"/>
      <c r="M30" s="675"/>
      <c r="N30" s="673" t="s">
        <v>100</v>
      </c>
      <c r="O30" s="674"/>
      <c r="P30" s="675"/>
      <c r="Q30" s="673" t="s">
        <v>101</v>
      </c>
      <c r="R30" s="674"/>
      <c r="S30" s="675"/>
      <c r="T30" s="673" t="s">
        <v>102</v>
      </c>
      <c r="U30" s="674"/>
      <c r="V30" s="675"/>
      <c r="W30" s="690" t="s">
        <v>44</v>
      </c>
      <c r="X30" s="691"/>
      <c r="Y30" s="692"/>
      <c r="AA30" s="696"/>
      <c r="AB30" s="673" t="s">
        <v>96</v>
      </c>
      <c r="AC30" s="674"/>
      <c r="AD30" s="675"/>
      <c r="AE30" s="673" t="s">
        <v>97</v>
      </c>
      <c r="AF30" s="674"/>
      <c r="AG30" s="675"/>
      <c r="AH30" s="673" t="s">
        <v>98</v>
      </c>
      <c r="AI30" s="674"/>
      <c r="AJ30" s="675"/>
      <c r="AK30" s="673" t="s">
        <v>99</v>
      </c>
      <c r="AL30" s="674"/>
      <c r="AM30" s="675"/>
      <c r="AN30" s="673" t="s">
        <v>100</v>
      </c>
      <c r="AO30" s="674"/>
      <c r="AP30" s="675"/>
      <c r="AQ30" s="673" t="s">
        <v>101</v>
      </c>
      <c r="AR30" s="674"/>
      <c r="AS30" s="675"/>
      <c r="AT30" s="673" t="s">
        <v>102</v>
      </c>
      <c r="AU30" s="674"/>
      <c r="AV30" s="675"/>
      <c r="AW30" s="690" t="s">
        <v>44</v>
      </c>
      <c r="AX30" s="691"/>
      <c r="AY30" s="692"/>
    </row>
    <row r="31" spans="1:51" ht="34.5" customHeight="1">
      <c r="A31" s="621"/>
      <c r="B31" s="277" t="s">
        <v>228</v>
      </c>
      <c r="C31" s="15" t="s">
        <v>28</v>
      </c>
      <c r="D31" s="278" t="s">
        <v>282</v>
      </c>
      <c r="E31" s="277" t="s">
        <v>228</v>
      </c>
      <c r="F31" s="15" t="s">
        <v>28</v>
      </c>
      <c r="G31" s="278" t="s">
        <v>282</v>
      </c>
      <c r="H31" s="277" t="s">
        <v>228</v>
      </c>
      <c r="I31" s="15" t="s">
        <v>28</v>
      </c>
      <c r="J31" s="278" t="s">
        <v>282</v>
      </c>
      <c r="K31" s="277" t="s">
        <v>228</v>
      </c>
      <c r="L31" s="15" t="s">
        <v>28</v>
      </c>
      <c r="M31" s="278" t="s">
        <v>282</v>
      </c>
      <c r="N31" s="277" t="s">
        <v>228</v>
      </c>
      <c r="O31" s="15" t="s">
        <v>28</v>
      </c>
      <c r="P31" s="278" t="s">
        <v>282</v>
      </c>
      <c r="Q31" s="277" t="s">
        <v>228</v>
      </c>
      <c r="R31" s="15" t="s">
        <v>28</v>
      </c>
      <c r="S31" s="278" t="s">
        <v>282</v>
      </c>
      <c r="T31" s="277" t="s">
        <v>228</v>
      </c>
      <c r="U31" s="15" t="s">
        <v>28</v>
      </c>
      <c r="V31" s="278" t="s">
        <v>282</v>
      </c>
      <c r="W31" s="277" t="s">
        <v>228</v>
      </c>
      <c r="X31" s="15" t="s">
        <v>28</v>
      </c>
      <c r="Y31" s="307" t="s">
        <v>282</v>
      </c>
      <c r="AA31" s="621"/>
      <c r="AB31" s="277" t="s">
        <v>228</v>
      </c>
      <c r="AC31" s="15" t="s">
        <v>28</v>
      </c>
      <c r="AD31" s="278" t="s">
        <v>282</v>
      </c>
      <c r="AE31" s="277" t="s">
        <v>228</v>
      </c>
      <c r="AF31" s="15" t="s">
        <v>28</v>
      </c>
      <c r="AG31" s="278" t="s">
        <v>282</v>
      </c>
      <c r="AH31" s="277" t="s">
        <v>228</v>
      </c>
      <c r="AI31" s="15" t="s">
        <v>28</v>
      </c>
      <c r="AJ31" s="278" t="s">
        <v>282</v>
      </c>
      <c r="AK31" s="277" t="s">
        <v>228</v>
      </c>
      <c r="AL31" s="15" t="s">
        <v>28</v>
      </c>
      <c r="AM31" s="278" t="s">
        <v>282</v>
      </c>
      <c r="AN31" s="277" t="s">
        <v>228</v>
      </c>
      <c r="AO31" s="15" t="s">
        <v>28</v>
      </c>
      <c r="AP31" s="278" t="s">
        <v>282</v>
      </c>
      <c r="AQ31" s="277" t="s">
        <v>228</v>
      </c>
      <c r="AR31" s="15" t="s">
        <v>28</v>
      </c>
      <c r="AS31" s="278" t="s">
        <v>282</v>
      </c>
      <c r="AT31" s="277" t="s">
        <v>228</v>
      </c>
      <c r="AU31" s="15" t="s">
        <v>28</v>
      </c>
      <c r="AV31" s="278" t="s">
        <v>282</v>
      </c>
      <c r="AW31" s="277" t="s">
        <v>228</v>
      </c>
      <c r="AX31" s="15" t="s">
        <v>28</v>
      </c>
      <c r="AY31" s="307" t="s">
        <v>282</v>
      </c>
    </row>
    <row r="32" spans="1:51" ht="18" customHeight="1">
      <c r="A32" s="316" t="s">
        <v>290</v>
      </c>
      <c r="B32" s="309">
        <v>10.375999999999999</v>
      </c>
      <c r="C32" s="310">
        <f>B32/B$39*100</f>
        <v>3.8973819629643538</v>
      </c>
      <c r="D32" s="343">
        <v>23.731000000000002</v>
      </c>
      <c r="E32" s="309">
        <v>18.481999999999999</v>
      </c>
      <c r="F32" s="310">
        <f>E32/E$39*100</f>
        <v>9.0700299357118315</v>
      </c>
      <c r="G32" s="343">
        <v>17.827999999999999</v>
      </c>
      <c r="H32" s="309">
        <v>21.04</v>
      </c>
      <c r="I32" s="310">
        <f>H32/H$39*100</f>
        <v>5.2778258568314484</v>
      </c>
      <c r="J32" s="343">
        <v>16.736999999999998</v>
      </c>
      <c r="K32" s="309">
        <v>3.4</v>
      </c>
      <c r="L32" s="310">
        <f>K32/K$39*100</f>
        <v>3.4179098476014316</v>
      </c>
      <c r="M32" s="343">
        <v>40.048000000000002</v>
      </c>
      <c r="N32" s="309">
        <v>2.4769999999999999</v>
      </c>
      <c r="O32" s="310">
        <f>N32/N$39*100</f>
        <v>4.3863998583318571</v>
      </c>
      <c r="P32" s="343">
        <v>46.279000000000003</v>
      </c>
      <c r="Q32" s="309">
        <v>5.5179999999999998</v>
      </c>
      <c r="R32" s="310">
        <f>Q32/Q$13*100</f>
        <v>2.6262808949725618</v>
      </c>
      <c r="S32" s="343">
        <v>32.220999999999997</v>
      </c>
      <c r="T32" s="309">
        <v>0.78200000000000003</v>
      </c>
      <c r="U32" s="310">
        <f>T32/T$39*100</f>
        <v>2.7051335270513359</v>
      </c>
      <c r="V32" s="343">
        <v>74.5</v>
      </c>
      <c r="W32" s="309">
        <f>SUM(T32,Q32,N32,K32,H32,E32,B32)</f>
        <v>62.074999999999996</v>
      </c>
      <c r="X32" s="310">
        <f>W32/W$39*100</f>
        <v>5.0439512400441382</v>
      </c>
      <c r="Y32" s="347">
        <v>9.6820000000000004</v>
      </c>
      <c r="AA32" s="341" t="s">
        <v>290</v>
      </c>
      <c r="AB32" s="309">
        <v>10.220000000000001</v>
      </c>
      <c r="AC32" s="310">
        <f>AB32/AB$39*100</f>
        <v>4.0370205050620758</v>
      </c>
      <c r="AD32" s="343">
        <v>23.908999999999999</v>
      </c>
      <c r="AE32" s="309">
        <v>18.012</v>
      </c>
      <c r="AF32" s="310">
        <f>AE32/AE$39*100</f>
        <v>9.1280419204767753</v>
      </c>
      <c r="AG32" s="343">
        <v>18.056999999999999</v>
      </c>
      <c r="AH32" s="309">
        <v>20.882999999999999</v>
      </c>
      <c r="AI32" s="310">
        <f>AH32/AH$39*100</f>
        <v>5.3601679688703161</v>
      </c>
      <c r="AJ32" s="343">
        <v>16.798999999999999</v>
      </c>
      <c r="AK32" s="309">
        <v>3.4</v>
      </c>
      <c r="AL32" s="310">
        <f>AK32/AK$39*100</f>
        <v>3.5404127704771229</v>
      </c>
      <c r="AM32" s="343">
        <v>40.048000000000002</v>
      </c>
      <c r="AN32" s="309">
        <v>2.4769999999999999</v>
      </c>
      <c r="AO32" s="310">
        <f>AN32/AN$39*100</f>
        <v>4.5442870771262935</v>
      </c>
      <c r="AP32" s="343">
        <v>46.279000000000003</v>
      </c>
      <c r="AQ32" s="309">
        <v>5.5179999999999998</v>
      </c>
      <c r="AR32" s="310">
        <f>AQ32/AQ$13*100</f>
        <v>2.7359496244143093</v>
      </c>
      <c r="AS32" s="343">
        <v>32.220999999999997</v>
      </c>
      <c r="AT32" s="309">
        <v>0.78200000000000003</v>
      </c>
      <c r="AU32" s="310">
        <f>AT32/AT$39*100</f>
        <v>2.9364274717434569</v>
      </c>
      <c r="AV32" s="343">
        <v>74.5</v>
      </c>
      <c r="AW32" s="309">
        <f>SUM(AT32,AQ32,AN32,AK32,AH32,AE32,AB32)</f>
        <v>61.292000000000002</v>
      </c>
      <c r="AX32" s="310">
        <f>AW32/AW$39*100</f>
        <v>5.1398205272483777</v>
      </c>
      <c r="AY32" s="347">
        <v>9.7449999999999992</v>
      </c>
    </row>
    <row r="33" spans="1:51" ht="18" customHeight="1">
      <c r="A33" s="317" t="s">
        <v>291</v>
      </c>
      <c r="B33" s="311">
        <v>8.2560000000000002</v>
      </c>
      <c r="C33" s="312">
        <f t="shared" ref="C33:C38" si="32">B33/B$39*100</f>
        <v>3.1010780152499717</v>
      </c>
      <c r="D33" s="344">
        <v>26.402000000000001</v>
      </c>
      <c r="E33" s="311">
        <v>17.012</v>
      </c>
      <c r="F33" s="312">
        <f t="shared" ref="F33:F38" si="33">E33/E$39*100</f>
        <v>8.3486283554988479</v>
      </c>
      <c r="G33" s="344">
        <v>18.542999999999999</v>
      </c>
      <c r="H33" s="311">
        <v>17.73</v>
      </c>
      <c r="I33" s="312">
        <f t="shared" ref="I33:I38" si="34">H33/H$39*100</f>
        <v>4.4475215038793525</v>
      </c>
      <c r="J33" s="344">
        <v>18.215</v>
      </c>
      <c r="K33" s="311">
        <v>8.4719999999999995</v>
      </c>
      <c r="L33" s="312">
        <f t="shared" ref="L33:L38" si="35">K33/K$39*100</f>
        <v>8.5166271261409783</v>
      </c>
      <c r="M33" s="344">
        <v>26.164000000000001</v>
      </c>
      <c r="N33" s="311">
        <v>4.8239999999999998</v>
      </c>
      <c r="O33" s="312">
        <f t="shared" ref="O33:O38" si="36">N33/N$39*100</f>
        <v>8.5425889853019292</v>
      </c>
      <c r="P33" s="344">
        <v>34.127000000000002</v>
      </c>
      <c r="Q33" s="311">
        <v>6.6349999999999998</v>
      </c>
      <c r="R33" s="312">
        <f>Q33/Q$13*100</f>
        <v>3.1579147767566047</v>
      </c>
      <c r="S33" s="344">
        <v>29.535</v>
      </c>
      <c r="T33" s="311">
        <v>1.2090000000000001</v>
      </c>
      <c r="U33" s="312">
        <f t="shared" ref="U33:U38" si="37">T33/T$39*100</f>
        <v>4.1822332918223335</v>
      </c>
      <c r="V33" s="344">
        <v>62.216999999999999</v>
      </c>
      <c r="W33" s="311">
        <f t="shared" ref="W33:W38" si="38">SUM(T33,Q33,N33,K33,H33,E33,B33)</f>
        <v>64.138000000000005</v>
      </c>
      <c r="X33" s="312">
        <f t="shared" ref="X33:X38" si="39">W33/W$39*100</f>
        <v>5.2115818708650981</v>
      </c>
      <c r="Y33" s="348">
        <v>9.5239999999999991</v>
      </c>
      <c r="AA33" s="342" t="s">
        <v>291</v>
      </c>
      <c r="AB33" s="311">
        <v>8.141</v>
      </c>
      <c r="AC33" s="312">
        <f t="shared" ref="AC33:AC38" si="40">AB33/AB$39*100</f>
        <v>3.2157909913610916</v>
      </c>
      <c r="AD33" s="344">
        <v>26.646999999999998</v>
      </c>
      <c r="AE33" s="311">
        <v>16.856000000000002</v>
      </c>
      <c r="AF33" s="312">
        <f t="shared" ref="AF33:AF38" si="41">AE33/AE$39*100</f>
        <v>8.542209338860566</v>
      </c>
      <c r="AG33" s="344">
        <v>18.628</v>
      </c>
      <c r="AH33" s="311">
        <v>17.260000000000002</v>
      </c>
      <c r="AI33" s="312">
        <f t="shared" ref="AI33:AI38" si="42">AH33/AH$39*100</f>
        <v>4.4302302898387058</v>
      </c>
      <c r="AJ33" s="344">
        <v>18.459</v>
      </c>
      <c r="AK33" s="311">
        <v>8.2110000000000003</v>
      </c>
      <c r="AL33" s="312">
        <f t="shared" ref="AL33:AL38" si="43">AK33/AK$39*100</f>
        <v>8.5500968407022526</v>
      </c>
      <c r="AM33" s="344">
        <v>26.646999999999998</v>
      </c>
      <c r="AN33" s="311">
        <v>4.6669999999999998</v>
      </c>
      <c r="AO33" s="312">
        <f t="shared" ref="AO33:AO38" si="44">AN33/AN$39*100</f>
        <v>8.562045938210904</v>
      </c>
      <c r="AP33" s="344">
        <v>34.658999999999999</v>
      </c>
      <c r="AQ33" s="311">
        <v>6.6349999999999998</v>
      </c>
      <c r="AR33" s="312">
        <f>AQ33/AQ$13*100</f>
        <v>3.2897835733941538</v>
      </c>
      <c r="AS33" s="344">
        <v>29.535</v>
      </c>
      <c r="AT33" s="311">
        <v>1.2090000000000001</v>
      </c>
      <c r="AU33" s="312">
        <f t="shared" ref="AU33:AU38" si="45">AT33/AT$39*100</f>
        <v>4.5398220119409718</v>
      </c>
      <c r="AV33" s="344">
        <v>62.216999999999999</v>
      </c>
      <c r="AW33" s="311">
        <f>SUM(AT33,AQ33,AN33,AK33,AH33,AE33,AB33)</f>
        <v>62.978999999999999</v>
      </c>
      <c r="AX33" s="312">
        <f t="shared" ref="AX33:AX38" si="46">AW33/AW$39*100</f>
        <v>5.2812888629115644</v>
      </c>
      <c r="AY33" s="348">
        <v>9.6199999999999992</v>
      </c>
    </row>
    <row r="34" spans="1:51" ht="18" customHeight="1">
      <c r="A34" s="317" t="s">
        <v>292</v>
      </c>
      <c r="B34" s="311">
        <v>10.606</v>
      </c>
      <c r="C34" s="312">
        <f t="shared" si="32"/>
        <v>3.9837734289899709</v>
      </c>
      <c r="D34" s="344">
        <v>23.388000000000002</v>
      </c>
      <c r="E34" s="311">
        <v>17.843</v>
      </c>
      <c r="F34" s="312">
        <f t="shared" si="33"/>
        <v>8.7564410855376167</v>
      </c>
      <c r="G34" s="344">
        <v>18.135999999999999</v>
      </c>
      <c r="H34" s="311">
        <v>60.158999999999999</v>
      </c>
      <c r="I34" s="312">
        <f t="shared" si="34"/>
        <v>15.090718903095205</v>
      </c>
      <c r="J34" s="344">
        <v>9.8480000000000008</v>
      </c>
      <c r="K34" s="311">
        <v>29.433</v>
      </c>
      <c r="L34" s="312">
        <f t="shared" si="35"/>
        <v>29.588041336603805</v>
      </c>
      <c r="M34" s="344">
        <v>14.132999999999999</v>
      </c>
      <c r="N34" s="311">
        <v>11.893000000000001</v>
      </c>
      <c r="O34" s="312">
        <f t="shared" si="36"/>
        <v>21.060740216043918</v>
      </c>
      <c r="P34" s="344">
        <v>22.149000000000001</v>
      </c>
      <c r="Q34" s="311">
        <v>50.216000000000001</v>
      </c>
      <c r="R34" s="312">
        <f>Q34/Q$13*100</f>
        <v>23.900203229782921</v>
      </c>
      <c r="S34" s="344">
        <v>10.789</v>
      </c>
      <c r="T34" s="311">
        <v>2.448</v>
      </c>
      <c r="U34" s="312">
        <f t="shared" si="37"/>
        <v>8.4682440846824409</v>
      </c>
      <c r="V34" s="344">
        <v>46.279000000000003</v>
      </c>
      <c r="W34" s="311">
        <f t="shared" si="38"/>
        <v>182.59799999999998</v>
      </c>
      <c r="X34" s="312">
        <f t="shared" si="39"/>
        <v>14.837139082232451</v>
      </c>
      <c r="Y34" s="348">
        <v>5.5030000000000001</v>
      </c>
      <c r="AA34" s="342" t="s">
        <v>292</v>
      </c>
      <c r="AB34" s="311">
        <v>9.51</v>
      </c>
      <c r="AC34" s="312">
        <f t="shared" si="40"/>
        <v>3.7565621333796808</v>
      </c>
      <c r="AD34" s="344">
        <v>24.66</v>
      </c>
      <c r="AE34" s="311">
        <v>17.843</v>
      </c>
      <c r="AF34" s="312">
        <f t="shared" si="41"/>
        <v>9.0423968458287298</v>
      </c>
      <c r="AG34" s="344">
        <v>18.135999999999999</v>
      </c>
      <c r="AH34" s="311">
        <v>59.375999999999998</v>
      </c>
      <c r="AI34" s="312">
        <f t="shared" si="42"/>
        <v>15.240402878879658</v>
      </c>
      <c r="AJ34" s="344">
        <v>9.9139999999999997</v>
      </c>
      <c r="AK34" s="311">
        <v>29.12</v>
      </c>
      <c r="AL34" s="312">
        <f t="shared" si="43"/>
        <v>30.322594081262888</v>
      </c>
      <c r="AM34" s="344">
        <v>14.209</v>
      </c>
      <c r="AN34" s="311">
        <v>11.893000000000001</v>
      </c>
      <c r="AO34" s="312">
        <f t="shared" si="44"/>
        <v>21.818815586702868</v>
      </c>
      <c r="AP34" s="344">
        <v>22.149000000000001</v>
      </c>
      <c r="AQ34" s="311">
        <v>50.058999999999997</v>
      </c>
      <c r="AR34" s="312">
        <f>AQ34/AQ$13*100</f>
        <v>24.820388229169247</v>
      </c>
      <c r="AS34" s="344">
        <v>10.805999999999999</v>
      </c>
      <c r="AT34" s="311">
        <v>2.2909999999999999</v>
      </c>
      <c r="AU34" s="312">
        <f t="shared" si="45"/>
        <v>8.6027561863993096</v>
      </c>
      <c r="AV34" s="344">
        <v>47.628</v>
      </c>
      <c r="AW34" s="311">
        <f>SUM(AT34,AQ34,AN34,AK34,AH34,AE34,AB34)</f>
        <v>180.09199999999998</v>
      </c>
      <c r="AX34" s="312">
        <f t="shared" si="46"/>
        <v>15.102143157234465</v>
      </c>
      <c r="AY34" s="348">
        <v>5.5449999999999999</v>
      </c>
    </row>
    <row r="35" spans="1:51" ht="18" customHeight="1">
      <c r="A35" s="317" t="s">
        <v>293</v>
      </c>
      <c r="B35" s="311">
        <v>10.592000000000001</v>
      </c>
      <c r="C35" s="312">
        <f t="shared" si="32"/>
        <v>3.9785148180144989</v>
      </c>
      <c r="D35" s="344">
        <v>23.388000000000002</v>
      </c>
      <c r="E35" s="311">
        <v>11.811</v>
      </c>
      <c r="F35" s="312">
        <f t="shared" si="33"/>
        <v>5.7962408597929036</v>
      </c>
      <c r="G35" s="344">
        <v>22.292999999999999</v>
      </c>
      <c r="H35" s="311">
        <v>38.204000000000001</v>
      </c>
      <c r="I35" s="312">
        <f t="shared" si="34"/>
        <v>9.5833678248283576</v>
      </c>
      <c r="J35" s="344">
        <v>12.396000000000001</v>
      </c>
      <c r="K35" s="311">
        <v>8.33</v>
      </c>
      <c r="L35" s="312">
        <f t="shared" si="35"/>
        <v>8.3738791266235069</v>
      </c>
      <c r="M35" s="344">
        <v>26.402000000000001</v>
      </c>
      <c r="N35" s="311">
        <v>4.524</v>
      </c>
      <c r="O35" s="312">
        <f t="shared" si="36"/>
        <v>8.0113334513901187</v>
      </c>
      <c r="P35" s="344">
        <v>35.216000000000001</v>
      </c>
      <c r="Q35" s="693"/>
      <c r="R35" s="694"/>
      <c r="S35" s="695"/>
      <c r="T35" s="311">
        <v>1.492</v>
      </c>
      <c r="U35" s="312">
        <f t="shared" si="37"/>
        <v>5.1612010516120108</v>
      </c>
      <c r="V35" s="344">
        <v>56.753999999999998</v>
      </c>
      <c r="W35" s="311">
        <f>SUM(T35,N35,K35,H35,E35,B35)</f>
        <v>74.952999999999989</v>
      </c>
      <c r="X35" s="312">
        <f t="shared" si="39"/>
        <v>6.0903629044708536</v>
      </c>
      <c r="Y35" s="348">
        <v>8.7929999999999993</v>
      </c>
      <c r="AA35" s="342" t="s">
        <v>293</v>
      </c>
      <c r="AB35" s="311">
        <v>10.436</v>
      </c>
      <c r="AC35" s="312">
        <f t="shared" si="40"/>
        <v>4.1223430519401001</v>
      </c>
      <c r="AD35" s="344">
        <v>23.558</v>
      </c>
      <c r="AE35" s="311">
        <v>11.444000000000001</v>
      </c>
      <c r="AF35" s="312">
        <f t="shared" si="41"/>
        <v>5.7995398477646134</v>
      </c>
      <c r="AG35" s="344">
        <v>22.59</v>
      </c>
      <c r="AH35" s="311">
        <v>38.046999999999997</v>
      </c>
      <c r="AI35" s="312">
        <f t="shared" si="42"/>
        <v>9.7657573486380755</v>
      </c>
      <c r="AJ35" s="344">
        <v>12.422000000000001</v>
      </c>
      <c r="AK35" s="311">
        <v>8.1739999999999995</v>
      </c>
      <c r="AL35" s="312">
        <f t="shared" si="43"/>
        <v>8.5115688193764711</v>
      </c>
      <c r="AM35" s="344">
        <v>26.646999999999998</v>
      </c>
      <c r="AN35" s="311">
        <v>4.2830000000000004</v>
      </c>
      <c r="AO35" s="312">
        <f t="shared" si="44"/>
        <v>7.8575621927056583</v>
      </c>
      <c r="AP35" s="344">
        <v>36.415999999999997</v>
      </c>
      <c r="AQ35" s="693"/>
      <c r="AR35" s="694"/>
      <c r="AS35" s="695"/>
      <c r="AT35" s="311">
        <v>1.492</v>
      </c>
      <c r="AU35" s="312">
        <f t="shared" si="45"/>
        <v>5.6024933348353425</v>
      </c>
      <c r="AV35" s="344">
        <v>56.753999999999998</v>
      </c>
      <c r="AW35" s="311">
        <f>SUM(AT35,AN35,AK35,AH35,AE35,AB35)</f>
        <v>73.876000000000005</v>
      </c>
      <c r="AX35" s="312">
        <f t="shared" si="46"/>
        <v>6.1950887762024607</v>
      </c>
      <c r="AY35" s="348">
        <v>8.86</v>
      </c>
    </row>
    <row r="36" spans="1:51" ht="18" customHeight="1">
      <c r="A36" s="317" t="s">
        <v>294</v>
      </c>
      <c r="B36" s="311">
        <v>141.994</v>
      </c>
      <c r="C36" s="312">
        <f t="shared" si="32"/>
        <v>53.335086203658491</v>
      </c>
      <c r="D36" s="344">
        <v>6.3</v>
      </c>
      <c r="E36" s="311">
        <v>69.915999999999997</v>
      </c>
      <c r="F36" s="312">
        <f t="shared" si="33"/>
        <v>34.311233253177605</v>
      </c>
      <c r="G36" s="344">
        <v>9.1110000000000007</v>
      </c>
      <c r="H36" s="311">
        <v>111.65300000000001</v>
      </c>
      <c r="I36" s="312">
        <f t="shared" si="34"/>
        <v>28.007846501559019</v>
      </c>
      <c r="J36" s="344">
        <v>7.1529999999999996</v>
      </c>
      <c r="K36" s="311">
        <v>3.827</v>
      </c>
      <c r="L36" s="312">
        <f t="shared" si="35"/>
        <v>3.8471591137560814</v>
      </c>
      <c r="M36" s="344">
        <v>38.469000000000001</v>
      </c>
      <c r="N36" s="311">
        <v>10.452999999999999</v>
      </c>
      <c r="O36" s="312">
        <f t="shared" si="36"/>
        <v>18.510713653267217</v>
      </c>
      <c r="P36" s="344">
        <v>23.558</v>
      </c>
      <c r="Q36" s="311">
        <v>23.379000000000001</v>
      </c>
      <c r="R36" s="312">
        <f>Q36/Q$13*100</f>
        <v>11.127187575854208</v>
      </c>
      <c r="S36" s="344">
        <v>15.875</v>
      </c>
      <c r="T36" s="311">
        <v>11.897</v>
      </c>
      <c r="U36" s="312">
        <f t="shared" si="37"/>
        <v>41.154697661546976</v>
      </c>
      <c r="V36" s="344">
        <v>22.149000000000001</v>
      </c>
      <c r="W36" s="314">
        <f t="shared" si="38"/>
        <v>373.11900000000003</v>
      </c>
      <c r="X36" s="312">
        <f t="shared" si="39"/>
        <v>30.318067543037113</v>
      </c>
      <c r="Y36" s="348">
        <v>3.677</v>
      </c>
      <c r="AA36" s="342" t="s">
        <v>294</v>
      </c>
      <c r="AB36" s="311">
        <v>136.49299999999999</v>
      </c>
      <c r="AC36" s="312">
        <f t="shared" si="40"/>
        <v>53.916344402880412</v>
      </c>
      <c r="AD36" s="344">
        <v>6.4329999999999998</v>
      </c>
      <c r="AE36" s="311">
        <v>68.037999999999997</v>
      </c>
      <c r="AF36" s="312">
        <f t="shared" si="41"/>
        <v>34.47999756747717</v>
      </c>
      <c r="AG36" s="344">
        <v>9.2390000000000008</v>
      </c>
      <c r="AH36" s="311">
        <v>108.098</v>
      </c>
      <c r="AI36" s="312">
        <f t="shared" si="42"/>
        <v>27.746178092177537</v>
      </c>
      <c r="AJ36" s="344">
        <v>7.2709999999999999</v>
      </c>
      <c r="AK36" s="311">
        <v>3.827</v>
      </c>
      <c r="AL36" s="312">
        <f t="shared" si="43"/>
        <v>3.9850469625341027</v>
      </c>
      <c r="AM36" s="344">
        <v>38.469000000000001</v>
      </c>
      <c r="AN36" s="311">
        <v>10.14</v>
      </c>
      <c r="AO36" s="312">
        <f t="shared" si="44"/>
        <v>18.602773904747927</v>
      </c>
      <c r="AP36" s="344">
        <v>23.908999999999999</v>
      </c>
      <c r="AQ36" s="311">
        <v>22.908999999999999</v>
      </c>
      <c r="AR36" s="312">
        <f>AQ36/AQ$13*100</f>
        <v>11.358802092371768</v>
      </c>
      <c r="AS36" s="344">
        <v>16.036999999999999</v>
      </c>
      <c r="AT36" s="311">
        <v>10.801</v>
      </c>
      <c r="AU36" s="312">
        <f t="shared" si="45"/>
        <v>40.557996320078104</v>
      </c>
      <c r="AV36" s="344">
        <v>23.221</v>
      </c>
      <c r="AW36" s="314">
        <f>SUM(AT36,AQ36,AN36,AK36,AH36,AE36,AB36)</f>
        <v>360.30599999999998</v>
      </c>
      <c r="AX36" s="312">
        <f t="shared" si="46"/>
        <v>30.214516982489627</v>
      </c>
      <c r="AY36" s="348">
        <v>3.754</v>
      </c>
    </row>
    <row r="37" spans="1:51" ht="18" customHeight="1">
      <c r="A37" s="317" t="s">
        <v>295</v>
      </c>
      <c r="B37" s="311">
        <v>35.195999999999998</v>
      </c>
      <c r="C37" s="312">
        <f t="shared" si="32"/>
        <v>13.22014799233745</v>
      </c>
      <c r="D37" s="344">
        <v>12.913</v>
      </c>
      <c r="E37" s="311">
        <v>19.440000000000001</v>
      </c>
      <c r="F37" s="312">
        <f t="shared" si="33"/>
        <v>9.5401678362860114</v>
      </c>
      <c r="G37" s="344">
        <v>17.395</v>
      </c>
      <c r="H37" s="311">
        <v>58.081000000000003</v>
      </c>
      <c r="I37" s="312">
        <f t="shared" si="34"/>
        <v>14.569458345562136</v>
      </c>
      <c r="J37" s="344">
        <v>10.023</v>
      </c>
      <c r="K37" s="311">
        <v>3.7869999999999999</v>
      </c>
      <c r="L37" s="312">
        <f t="shared" si="35"/>
        <v>3.8069484096666528</v>
      </c>
      <c r="M37" s="344">
        <v>38.469000000000001</v>
      </c>
      <c r="N37" s="311">
        <v>7.8319999999999999</v>
      </c>
      <c r="O37" s="312">
        <f t="shared" si="36"/>
        <v>13.869311138657691</v>
      </c>
      <c r="P37" s="344">
        <v>27.157</v>
      </c>
      <c r="Q37" s="311">
        <v>22.629000000000001</v>
      </c>
      <c r="R37" s="312">
        <f>Q37/Q$13*100</f>
        <v>10.770226598828216</v>
      </c>
      <c r="S37" s="344">
        <v>16.091999999999999</v>
      </c>
      <c r="T37" s="311">
        <v>4.7889999999999997</v>
      </c>
      <c r="U37" s="312">
        <f t="shared" si="37"/>
        <v>16.566348415663484</v>
      </c>
      <c r="V37" s="344">
        <v>34.127000000000002</v>
      </c>
      <c r="W37" s="311">
        <f t="shared" si="38"/>
        <v>151.75399999999999</v>
      </c>
      <c r="X37" s="312">
        <f t="shared" si="39"/>
        <v>12.330886451577253</v>
      </c>
      <c r="Y37" s="348">
        <v>6.0789999999999997</v>
      </c>
      <c r="AA37" s="342" t="s">
        <v>295</v>
      </c>
      <c r="AB37" s="311">
        <v>33.944000000000003</v>
      </c>
      <c r="AC37" s="312">
        <f t="shared" si="40"/>
        <v>13.40828023716508</v>
      </c>
      <c r="AD37" s="344">
        <v>13.151</v>
      </c>
      <c r="AE37" s="311">
        <v>18.501000000000001</v>
      </c>
      <c r="AF37" s="312">
        <f t="shared" si="41"/>
        <v>9.3758551838075075</v>
      </c>
      <c r="AG37" s="344">
        <v>17.827999999999999</v>
      </c>
      <c r="AH37" s="311">
        <v>57.506999999999998</v>
      </c>
      <c r="AI37" s="312">
        <f t="shared" si="42"/>
        <v>14.760675160935943</v>
      </c>
      <c r="AJ37" s="344">
        <v>10.077999999999999</v>
      </c>
      <c r="AK37" s="311">
        <v>3.7869999999999999</v>
      </c>
      <c r="AL37" s="312">
        <f t="shared" si="43"/>
        <v>3.943395047587313</v>
      </c>
      <c r="AM37" s="344">
        <v>38.469000000000001</v>
      </c>
      <c r="AN37" s="311">
        <v>7.3630000000000004</v>
      </c>
      <c r="AO37" s="312">
        <f t="shared" si="44"/>
        <v>13.508108901445659</v>
      </c>
      <c r="AP37" s="344">
        <v>27.98</v>
      </c>
      <c r="AQ37" s="311">
        <v>22.16</v>
      </c>
      <c r="AR37" s="312">
        <f>AQ37/AQ$13*100</f>
        <v>10.987430894712052</v>
      </c>
      <c r="AS37" s="344">
        <v>16.260999999999999</v>
      </c>
      <c r="AT37" s="311">
        <v>4.633</v>
      </c>
      <c r="AU37" s="312">
        <f t="shared" si="45"/>
        <v>17.39701851226015</v>
      </c>
      <c r="AV37" s="344">
        <v>34.658999999999999</v>
      </c>
      <c r="AW37" s="311">
        <f>SUM(AT37,AQ37,AN37,AK37,AH37,AE37,AB37)</f>
        <v>147.89499999999998</v>
      </c>
      <c r="AX37" s="312">
        <f t="shared" si="46"/>
        <v>12.402169237052124</v>
      </c>
      <c r="AY37" s="348">
        <v>6.1639999999999997</v>
      </c>
    </row>
    <row r="38" spans="1:51" ht="18" customHeight="1">
      <c r="A38" s="317" t="s">
        <v>296</v>
      </c>
      <c r="B38" s="311">
        <v>49.21</v>
      </c>
      <c r="C38" s="312">
        <f t="shared" si="32"/>
        <v>18.484017578785263</v>
      </c>
      <c r="D38" s="344">
        <v>10.911</v>
      </c>
      <c r="E38" s="311">
        <v>49.265999999999998</v>
      </c>
      <c r="F38" s="312">
        <f t="shared" si="33"/>
        <v>24.17725867399519</v>
      </c>
      <c r="G38" s="344">
        <v>10.893000000000001</v>
      </c>
      <c r="H38" s="311">
        <v>91.781999999999996</v>
      </c>
      <c r="I38" s="312">
        <f t="shared" si="34"/>
        <v>23.023261064244487</v>
      </c>
      <c r="J38" s="344">
        <v>7.9160000000000004</v>
      </c>
      <c r="K38" s="311">
        <v>42.226999999999997</v>
      </c>
      <c r="L38" s="312">
        <f t="shared" si="35"/>
        <v>42.449435039607543</v>
      </c>
      <c r="M38" s="344">
        <v>11.778</v>
      </c>
      <c r="N38" s="311">
        <v>14.467000000000001</v>
      </c>
      <c r="O38" s="312">
        <f t="shared" si="36"/>
        <v>25.618912697007257</v>
      </c>
      <c r="P38" s="344">
        <v>20.163</v>
      </c>
      <c r="Q38" s="311">
        <v>68.802000000000007</v>
      </c>
      <c r="R38" s="312">
        <f>Q38/Q$13*100</f>
        <v>32.746172188456363</v>
      </c>
      <c r="S38" s="344">
        <v>9.1850000000000005</v>
      </c>
      <c r="T38" s="311">
        <v>6.2910000000000004</v>
      </c>
      <c r="U38" s="312">
        <f t="shared" si="37"/>
        <v>21.762141967621424</v>
      </c>
      <c r="V38" s="344">
        <v>30.233000000000001</v>
      </c>
      <c r="W38" s="311">
        <f t="shared" si="38"/>
        <v>322.04500000000002</v>
      </c>
      <c r="X38" s="312">
        <f t="shared" si="39"/>
        <v>26.168010907773088</v>
      </c>
      <c r="Y38" s="348">
        <v>4.0090000000000003</v>
      </c>
      <c r="AA38" s="342" t="s">
        <v>296</v>
      </c>
      <c r="AB38" s="311">
        <v>44.412999999999997</v>
      </c>
      <c r="AC38" s="312">
        <f t="shared" si="40"/>
        <v>17.543658678211539</v>
      </c>
      <c r="AD38" s="344">
        <v>11.481</v>
      </c>
      <c r="AE38" s="311">
        <v>46.631999999999998</v>
      </c>
      <c r="AF38" s="312">
        <f t="shared" si="41"/>
        <v>23.63195929578464</v>
      </c>
      <c r="AG38" s="344">
        <v>11.204000000000001</v>
      </c>
      <c r="AH38" s="311">
        <v>88.424999999999997</v>
      </c>
      <c r="AI38" s="312">
        <f t="shared" si="42"/>
        <v>22.696588260659759</v>
      </c>
      <c r="AJ38" s="344">
        <v>8.0739999999999998</v>
      </c>
      <c r="AK38" s="311">
        <v>39.515000000000001</v>
      </c>
      <c r="AL38" s="312">
        <f t="shared" si="43"/>
        <v>41.146885478059858</v>
      </c>
      <c r="AM38" s="344">
        <v>12.172000000000001</v>
      </c>
      <c r="AN38" s="311">
        <v>13.685</v>
      </c>
      <c r="AO38" s="312">
        <f t="shared" si="44"/>
        <v>25.106406399060688</v>
      </c>
      <c r="AP38" s="344">
        <v>20.725999999999999</v>
      </c>
      <c r="AQ38" s="311">
        <v>67.959999999999994</v>
      </c>
      <c r="AR38" s="312">
        <f>AQ38/AQ$13*100</f>
        <v>33.696110270967097</v>
      </c>
      <c r="AS38" s="344">
        <v>9.25</v>
      </c>
      <c r="AT38" s="311">
        <v>5.423</v>
      </c>
      <c r="AU38" s="312">
        <f t="shared" si="45"/>
        <v>20.363486162742671</v>
      </c>
      <c r="AV38" s="344">
        <v>32.220999999999997</v>
      </c>
      <c r="AW38" s="311">
        <f>SUM(AT38,AQ38,AN38,AK38,AH38,AE38,AB38)</f>
        <v>306.053</v>
      </c>
      <c r="AX38" s="312">
        <f t="shared" si="46"/>
        <v>25.664972456861385</v>
      </c>
      <c r="AY38" s="348">
        <v>4.1280000000000001</v>
      </c>
    </row>
    <row r="39" spans="1:51" s="525" customFormat="1" ht="27.75" customHeight="1">
      <c r="A39" s="533" t="s">
        <v>44</v>
      </c>
      <c r="B39" s="292">
        <f>SUM(B32:B38)</f>
        <v>266.23</v>
      </c>
      <c r="C39" s="293">
        <f>SUM(C32:C38)</f>
        <v>100</v>
      </c>
      <c r="D39" s="354">
        <v>4.47</v>
      </c>
      <c r="E39" s="292">
        <f>SUM(E32:E38)</f>
        <v>203.76999999999998</v>
      </c>
      <c r="F39" s="293">
        <f>SUM(F32:F38)</f>
        <v>100</v>
      </c>
      <c r="G39" s="354">
        <v>5.1849999999999996</v>
      </c>
      <c r="H39" s="292">
        <f>SUM(H32:H38)</f>
        <v>398.649</v>
      </c>
      <c r="I39" s="293">
        <f>SUM(I32:I38)</f>
        <v>100</v>
      </c>
      <c r="J39" s="354">
        <v>3.5339999999999998</v>
      </c>
      <c r="K39" s="292">
        <f>SUM(K32:K38)</f>
        <v>99.475999999999999</v>
      </c>
      <c r="L39" s="293">
        <f>SUM(L32:L38)</f>
        <v>100</v>
      </c>
      <c r="M39" s="354">
        <v>7.593</v>
      </c>
      <c r="N39" s="292">
        <f>SUM(N32:N38)</f>
        <v>56.470000000000006</v>
      </c>
      <c r="O39" s="293">
        <f>SUM(O32:O38)</f>
        <v>99.999999999999986</v>
      </c>
      <c r="P39" s="354">
        <v>10.163</v>
      </c>
      <c r="Q39" s="292">
        <f>SUM(Q32:Q38)</f>
        <v>177.17900000000003</v>
      </c>
      <c r="R39" s="293">
        <f>SUM(R32:R38)</f>
        <v>84.327985264650877</v>
      </c>
      <c r="S39" s="354">
        <v>5.5949999999999998</v>
      </c>
      <c r="T39" s="292">
        <f>SUM(T32:T38)</f>
        <v>28.907999999999998</v>
      </c>
      <c r="U39" s="293">
        <f>SUM(U32:U38)</f>
        <v>100</v>
      </c>
      <c r="V39" s="354">
        <v>14.247</v>
      </c>
      <c r="W39" s="260">
        <f>SUM(W32:W38)</f>
        <v>1230.682</v>
      </c>
      <c r="X39" s="293">
        <f>SUM(X32:X38)</f>
        <v>100</v>
      </c>
      <c r="Y39" s="356">
        <v>1.871</v>
      </c>
      <c r="AA39" s="533" t="s">
        <v>44</v>
      </c>
      <c r="AB39" s="292">
        <f>SUM(AB32:AB38)</f>
        <v>253.15700000000004</v>
      </c>
      <c r="AC39" s="293">
        <f>SUM(AC32:AC38)</f>
        <v>99.999999999999986</v>
      </c>
      <c r="AD39" s="354">
        <v>4.5970000000000004</v>
      </c>
      <c r="AE39" s="292">
        <f>SUM(AE32:AE38)</f>
        <v>197.32599999999999</v>
      </c>
      <c r="AF39" s="293">
        <f>SUM(AF32:AF38)</f>
        <v>100</v>
      </c>
      <c r="AG39" s="354">
        <v>5.2759999999999998</v>
      </c>
      <c r="AH39" s="292">
        <f>SUM(AH32:AH38)</f>
        <v>389.596</v>
      </c>
      <c r="AI39" s="293">
        <f>SUM(AI32:AI38)</f>
        <v>100</v>
      </c>
      <c r="AJ39" s="354">
        <v>3.5830000000000002</v>
      </c>
      <c r="AK39" s="292">
        <f>SUM(AK32:AK38)</f>
        <v>96.033999999999992</v>
      </c>
      <c r="AL39" s="293">
        <f>SUM(AL32:AL38)</f>
        <v>100.00000000000001</v>
      </c>
      <c r="AM39" s="354">
        <v>7.7329999999999997</v>
      </c>
      <c r="AN39" s="292">
        <f>SUM(AN32:AN38)</f>
        <v>54.508000000000003</v>
      </c>
      <c r="AO39" s="293">
        <f>SUM(AO32:AO38)</f>
        <v>100</v>
      </c>
      <c r="AP39" s="354">
        <v>10.355</v>
      </c>
      <c r="AQ39" s="292">
        <f>SUM(AQ32:AQ38)</f>
        <v>175.24099999999999</v>
      </c>
      <c r="AR39" s="293">
        <f>SUM(AR32:AR38)</f>
        <v>86.888464685028623</v>
      </c>
      <c r="AS39" s="354">
        <v>5.6269999999999998</v>
      </c>
      <c r="AT39" s="292">
        <f>SUM(AT32:AT38)</f>
        <v>26.631</v>
      </c>
      <c r="AU39" s="293">
        <f>SUM(AU32:AU38)</f>
        <v>100.00000000000001</v>
      </c>
      <c r="AV39" s="354">
        <v>14.864000000000001</v>
      </c>
      <c r="AW39" s="260">
        <f>SUM(AW32:AW38)</f>
        <v>1192.4929999999999</v>
      </c>
      <c r="AX39" s="293">
        <f>SUM(AX32:AX38)</f>
        <v>100</v>
      </c>
      <c r="AY39" s="356">
        <v>1.913</v>
      </c>
    </row>
    <row r="40" spans="1:51" ht="15.75" customHeight="1"/>
  </sheetData>
  <mergeCells count="72">
    <mergeCell ref="A1:Y1"/>
    <mergeCell ref="A3:A5"/>
    <mergeCell ref="B3:Y3"/>
    <mergeCell ref="B4:D4"/>
    <mergeCell ref="E4:G4"/>
    <mergeCell ref="H4:J4"/>
    <mergeCell ref="K4:M4"/>
    <mergeCell ref="N4:P4"/>
    <mergeCell ref="Q4:S4"/>
    <mergeCell ref="T4:V4"/>
    <mergeCell ref="W4:Y4"/>
    <mergeCell ref="Q9:S9"/>
    <mergeCell ref="A15:Y15"/>
    <mergeCell ref="A16:A18"/>
    <mergeCell ref="B16:Y16"/>
    <mergeCell ref="B17:D17"/>
    <mergeCell ref="E17:G17"/>
    <mergeCell ref="H17:J17"/>
    <mergeCell ref="K17:M17"/>
    <mergeCell ref="N17:P17"/>
    <mergeCell ref="Q35:S35"/>
    <mergeCell ref="Q17:S17"/>
    <mergeCell ref="T17:V17"/>
    <mergeCell ref="W17:Y17"/>
    <mergeCell ref="Q22:S22"/>
    <mergeCell ref="A28:Y28"/>
    <mergeCell ref="A29:A31"/>
    <mergeCell ref="B29:Y29"/>
    <mergeCell ref="B30:D30"/>
    <mergeCell ref="E30:G30"/>
    <mergeCell ref="H30:J30"/>
    <mergeCell ref="K30:M30"/>
    <mergeCell ref="N30:P30"/>
    <mergeCell ref="Q30:S30"/>
    <mergeCell ref="T30:V30"/>
    <mergeCell ref="W30:Y30"/>
    <mergeCell ref="AA1:AY1"/>
    <mergeCell ref="AA3:AA5"/>
    <mergeCell ref="AB3:AY3"/>
    <mergeCell ref="AB4:AD4"/>
    <mergeCell ref="AE4:AG4"/>
    <mergeCell ref="AH4:AJ4"/>
    <mergeCell ref="AK4:AM4"/>
    <mergeCell ref="AN4:AP4"/>
    <mergeCell ref="AQ4:AS4"/>
    <mergeCell ref="AT4:AV4"/>
    <mergeCell ref="AW4:AY4"/>
    <mergeCell ref="AQ9:AS9"/>
    <mergeCell ref="AA15:AY15"/>
    <mergeCell ref="AA16:AA18"/>
    <mergeCell ref="AB16:AY16"/>
    <mergeCell ref="AB17:AD17"/>
    <mergeCell ref="AE17:AG17"/>
    <mergeCell ref="AH17:AJ17"/>
    <mergeCell ref="AK17:AM17"/>
    <mergeCell ref="AN17:AP17"/>
    <mergeCell ref="AQ35:AS35"/>
    <mergeCell ref="AQ17:AS17"/>
    <mergeCell ref="AT17:AV17"/>
    <mergeCell ref="AW17:AY17"/>
    <mergeCell ref="AQ22:AS22"/>
    <mergeCell ref="AA28:AY28"/>
    <mergeCell ref="AA29:AA31"/>
    <mergeCell ref="AB29:AY29"/>
    <mergeCell ref="AB30:AD30"/>
    <mergeCell ref="AE30:AG30"/>
    <mergeCell ref="AH30:AJ30"/>
    <mergeCell ref="AK30:AM30"/>
    <mergeCell ref="AN30:AP30"/>
    <mergeCell ref="AQ30:AS30"/>
    <mergeCell ref="AT30:AV30"/>
    <mergeCell ref="AW30:AY30"/>
  </mergeCells>
  <pageMargins left="0.78740157480314965" right="0.78740157480314965" top="0.98425196850393704" bottom="1.1811023622047245" header="0.51181102362204722" footer="0.51181102362204722"/>
  <pageSetup paperSize="9" scale="83" orientation="landscape" r:id="rId1"/>
  <headerFooter scaleWithDoc="0" alignWithMargins="0">
    <oddHeader>&amp;L&amp;G</oddHeader>
    <oddFooter>&amp;L&amp;D</oddFooter>
  </headerFooter>
  <rowBreaks count="1" manualBreakCount="1">
    <brk id="26" max="16383" man="1"/>
  </rowBreaks>
  <colBreaks count="1" manualBreakCount="1">
    <brk id="25"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topLeftCell="B1" zoomScaleNormal="100" workbookViewId="0">
      <selection activeCell="C25" sqref="C25"/>
    </sheetView>
  </sheetViews>
  <sheetFormatPr defaultRowHeight="12.75"/>
  <cols>
    <col min="1" max="1" width="14.28515625" customWidth="1"/>
    <col min="2" max="15" width="7.5703125" customWidth="1"/>
    <col min="16" max="16" width="8.140625" customWidth="1"/>
    <col min="17" max="17" width="6.85546875" customWidth="1"/>
    <col min="18" max="18" width="5.7109375" customWidth="1"/>
    <col min="19" max="19" width="13.140625" customWidth="1"/>
    <col min="20" max="33" width="7" customWidth="1"/>
    <col min="34" max="34" width="7.5703125" customWidth="1"/>
    <col min="35" max="35" width="7" customWidth="1"/>
  </cols>
  <sheetData>
    <row r="1" spans="1:35" ht="21.75" customHeight="1">
      <c r="A1" s="562" t="s">
        <v>301</v>
      </c>
      <c r="B1" s="562"/>
      <c r="C1" s="562"/>
      <c r="D1" s="562"/>
      <c r="E1" s="562"/>
      <c r="F1" s="562"/>
      <c r="G1" s="562"/>
      <c r="H1" s="562"/>
      <c r="I1" s="562"/>
      <c r="J1" s="562"/>
      <c r="K1" s="562"/>
      <c r="L1" s="562"/>
      <c r="M1" s="562"/>
      <c r="N1" s="562"/>
      <c r="O1" s="562"/>
      <c r="P1" s="562"/>
      <c r="Q1" s="562"/>
      <c r="S1" s="562" t="s">
        <v>302</v>
      </c>
      <c r="T1" s="562"/>
      <c r="U1" s="562"/>
      <c r="V1" s="562"/>
      <c r="W1" s="562"/>
      <c r="X1" s="562"/>
      <c r="Y1" s="562"/>
      <c r="Z1" s="562"/>
      <c r="AA1" s="562"/>
      <c r="AB1" s="562"/>
      <c r="AC1" s="562"/>
      <c r="AD1" s="562"/>
      <c r="AE1" s="562"/>
      <c r="AF1" s="562"/>
      <c r="AG1" s="562"/>
      <c r="AH1" s="562"/>
      <c r="AI1" s="562"/>
    </row>
    <row r="2" spans="1:35" ht="10.5" customHeight="1">
      <c r="A2" s="153"/>
      <c r="B2" s="350"/>
      <c r="C2" s="153"/>
      <c r="D2" s="350"/>
      <c r="E2" s="153"/>
      <c r="F2" s="350"/>
      <c r="G2" s="153"/>
      <c r="H2" s="350"/>
      <c r="I2" s="153"/>
      <c r="J2" s="350"/>
      <c r="K2" s="153"/>
      <c r="L2" s="350"/>
      <c r="M2" s="153"/>
      <c r="N2" s="350"/>
      <c r="O2" s="153"/>
      <c r="P2" s="350"/>
      <c r="Q2" s="153"/>
      <c r="S2" s="153"/>
      <c r="T2" s="350"/>
      <c r="U2" s="153"/>
      <c r="V2" s="350"/>
      <c r="W2" s="153"/>
      <c r="X2" s="350"/>
      <c r="Y2" s="153"/>
      <c r="Z2" s="350"/>
      <c r="AA2" s="153"/>
      <c r="AB2" s="350"/>
      <c r="AC2" s="153"/>
      <c r="AD2" s="350"/>
      <c r="AE2" s="153"/>
      <c r="AF2" s="350"/>
      <c r="AG2" s="153"/>
      <c r="AH2" s="350"/>
      <c r="AI2" s="153"/>
    </row>
    <row r="3" spans="1:35" ht="18.75" customHeight="1">
      <c r="A3" s="620" t="s">
        <v>289</v>
      </c>
      <c r="B3" s="687" t="s">
        <v>227</v>
      </c>
      <c r="C3" s="688"/>
      <c r="D3" s="688"/>
      <c r="E3" s="688"/>
      <c r="F3" s="688"/>
      <c r="G3" s="688"/>
      <c r="H3" s="688"/>
      <c r="I3" s="688"/>
      <c r="J3" s="688"/>
      <c r="K3" s="688"/>
      <c r="L3" s="688"/>
      <c r="M3" s="688"/>
      <c r="N3" s="688"/>
      <c r="O3" s="688"/>
      <c r="P3" s="688"/>
      <c r="Q3" s="689"/>
      <c r="S3" s="620" t="s">
        <v>289</v>
      </c>
      <c r="T3" s="687" t="s">
        <v>227</v>
      </c>
      <c r="U3" s="688"/>
      <c r="V3" s="688"/>
      <c r="W3" s="688"/>
      <c r="X3" s="688"/>
      <c r="Y3" s="688"/>
      <c r="Z3" s="688"/>
      <c r="AA3" s="688"/>
      <c r="AB3" s="688"/>
      <c r="AC3" s="688"/>
      <c r="AD3" s="688"/>
      <c r="AE3" s="688"/>
      <c r="AF3" s="688"/>
      <c r="AG3" s="688"/>
      <c r="AH3" s="688"/>
      <c r="AI3" s="689"/>
    </row>
    <row r="4" spans="1:35" ht="20.25" customHeight="1">
      <c r="A4" s="696"/>
      <c r="B4" s="673" t="s">
        <v>96</v>
      </c>
      <c r="C4" s="675"/>
      <c r="D4" s="673" t="s">
        <v>97</v>
      </c>
      <c r="E4" s="675"/>
      <c r="F4" s="673" t="s">
        <v>98</v>
      </c>
      <c r="G4" s="675"/>
      <c r="H4" s="673" t="s">
        <v>99</v>
      </c>
      <c r="I4" s="675"/>
      <c r="J4" s="673" t="s">
        <v>100</v>
      </c>
      <c r="K4" s="675"/>
      <c r="L4" s="673" t="s">
        <v>101</v>
      </c>
      <c r="M4" s="675"/>
      <c r="N4" s="673" t="s">
        <v>102</v>
      </c>
      <c r="O4" s="674"/>
      <c r="P4" s="690" t="s">
        <v>108</v>
      </c>
      <c r="Q4" s="692"/>
      <c r="S4" s="696"/>
      <c r="T4" s="673" t="s">
        <v>96</v>
      </c>
      <c r="U4" s="675"/>
      <c r="V4" s="673" t="s">
        <v>97</v>
      </c>
      <c r="W4" s="675"/>
      <c r="X4" s="673" t="s">
        <v>98</v>
      </c>
      <c r="Y4" s="675"/>
      <c r="Z4" s="673" t="s">
        <v>99</v>
      </c>
      <c r="AA4" s="675"/>
      <c r="AB4" s="673" t="s">
        <v>100</v>
      </c>
      <c r="AC4" s="675"/>
      <c r="AD4" s="673" t="s">
        <v>101</v>
      </c>
      <c r="AE4" s="675"/>
      <c r="AF4" s="673" t="s">
        <v>102</v>
      </c>
      <c r="AG4" s="674"/>
      <c r="AH4" s="690" t="s">
        <v>108</v>
      </c>
      <c r="AI4" s="692"/>
    </row>
    <row r="5" spans="1:35" ht="35.25" customHeight="1">
      <c r="A5" s="621"/>
      <c r="B5" s="349" t="s">
        <v>303</v>
      </c>
      <c r="C5" s="278" t="s">
        <v>282</v>
      </c>
      <c r="D5" s="349" t="s">
        <v>303</v>
      </c>
      <c r="E5" s="278" t="s">
        <v>282</v>
      </c>
      <c r="F5" s="349" t="s">
        <v>303</v>
      </c>
      <c r="G5" s="278" t="s">
        <v>282</v>
      </c>
      <c r="H5" s="349" t="s">
        <v>303</v>
      </c>
      <c r="I5" s="278" t="s">
        <v>282</v>
      </c>
      <c r="J5" s="349" t="s">
        <v>303</v>
      </c>
      <c r="K5" s="278" t="s">
        <v>282</v>
      </c>
      <c r="L5" s="349" t="s">
        <v>303</v>
      </c>
      <c r="M5" s="278" t="s">
        <v>282</v>
      </c>
      <c r="N5" s="349" t="s">
        <v>303</v>
      </c>
      <c r="O5" s="308" t="s">
        <v>282</v>
      </c>
      <c r="P5" s="349" t="s">
        <v>303</v>
      </c>
      <c r="Q5" s="307" t="s">
        <v>282</v>
      </c>
      <c r="S5" s="621"/>
      <c r="T5" s="349" t="s">
        <v>303</v>
      </c>
      <c r="U5" s="278" t="s">
        <v>282</v>
      </c>
      <c r="V5" s="349" t="s">
        <v>303</v>
      </c>
      <c r="W5" s="278" t="s">
        <v>282</v>
      </c>
      <c r="X5" s="349" t="s">
        <v>303</v>
      </c>
      <c r="Y5" s="278" t="s">
        <v>282</v>
      </c>
      <c r="Z5" s="349" t="s">
        <v>303</v>
      </c>
      <c r="AA5" s="278" t="s">
        <v>282</v>
      </c>
      <c r="AB5" s="349" t="s">
        <v>303</v>
      </c>
      <c r="AC5" s="278" t="s">
        <v>282</v>
      </c>
      <c r="AD5" s="349" t="s">
        <v>303</v>
      </c>
      <c r="AE5" s="278" t="s">
        <v>282</v>
      </c>
      <c r="AF5" s="349" t="s">
        <v>303</v>
      </c>
      <c r="AG5" s="308" t="s">
        <v>282</v>
      </c>
      <c r="AH5" s="349" t="s">
        <v>303</v>
      </c>
      <c r="AI5" s="307" t="s">
        <v>282</v>
      </c>
    </row>
    <row r="6" spans="1:35" ht="20.25" customHeight="1">
      <c r="A6" s="316" t="s">
        <v>290</v>
      </c>
      <c r="B6" s="351">
        <v>1E-3</v>
      </c>
      <c r="C6" s="343">
        <v>178.37200000000001</v>
      </c>
      <c r="D6" s="351">
        <v>0</v>
      </c>
      <c r="E6" s="343">
        <v>180.64</v>
      </c>
      <c r="F6" s="351">
        <v>0.01</v>
      </c>
      <c r="G6" s="343">
        <v>180.23699999999999</v>
      </c>
      <c r="H6" s="351">
        <v>1.4999999999999999E-2</v>
      </c>
      <c r="I6" s="343">
        <v>175.029</v>
      </c>
      <c r="J6" s="351">
        <v>0</v>
      </c>
      <c r="K6" s="343">
        <v>0</v>
      </c>
      <c r="L6" s="351">
        <v>0</v>
      </c>
      <c r="M6" s="343">
        <v>0</v>
      </c>
      <c r="N6" s="351">
        <v>5.0000000000000001E-3</v>
      </c>
      <c r="O6" s="345">
        <v>190.65899999999999</v>
      </c>
      <c r="P6" s="351">
        <v>4.0000000000000001E-3</v>
      </c>
      <c r="Q6" s="347">
        <v>133.58600000000001</v>
      </c>
      <c r="S6" s="339" t="s">
        <v>290</v>
      </c>
      <c r="T6" s="351">
        <v>1E-3</v>
      </c>
      <c r="U6" s="343">
        <v>180.16900000000001</v>
      </c>
      <c r="V6" s="351">
        <v>0</v>
      </c>
      <c r="W6" s="343">
        <v>180.54300000000001</v>
      </c>
      <c r="X6" s="351">
        <v>0.01</v>
      </c>
      <c r="Y6" s="343">
        <v>179.876</v>
      </c>
      <c r="Z6" s="351">
        <v>1.4999999999999999E-2</v>
      </c>
      <c r="AA6" s="343">
        <v>175.029</v>
      </c>
      <c r="AB6" s="351">
        <v>0</v>
      </c>
      <c r="AC6" s="343">
        <v>0</v>
      </c>
      <c r="AD6" s="351">
        <v>0</v>
      </c>
      <c r="AE6" s="343">
        <v>0</v>
      </c>
      <c r="AF6" s="351">
        <v>5.0000000000000001E-3</v>
      </c>
      <c r="AG6" s="345">
        <v>190.65899999999999</v>
      </c>
      <c r="AH6" s="351">
        <v>4.0000000000000001E-3</v>
      </c>
      <c r="AI6" s="347">
        <v>133.708</v>
      </c>
    </row>
    <row r="7" spans="1:35" ht="18" customHeight="1">
      <c r="A7" s="317" t="s">
        <v>291</v>
      </c>
      <c r="B7" s="352">
        <v>0.61499999999999999</v>
      </c>
      <c r="C7" s="344">
        <v>43.83</v>
      </c>
      <c r="D7" s="352">
        <v>1.0629999999999999</v>
      </c>
      <c r="E7" s="344">
        <v>46.225000000000001</v>
      </c>
      <c r="F7" s="352">
        <v>0.79600000000000004</v>
      </c>
      <c r="G7" s="344">
        <v>42.164000000000001</v>
      </c>
      <c r="H7" s="352">
        <v>1.121</v>
      </c>
      <c r="I7" s="344">
        <v>79.632999999999996</v>
      </c>
      <c r="J7" s="352">
        <v>0.93700000000000006</v>
      </c>
      <c r="K7" s="344">
        <v>60.204999999999998</v>
      </c>
      <c r="L7" s="352">
        <v>0.49299999999999999</v>
      </c>
      <c r="M7" s="344">
        <v>60.718000000000004</v>
      </c>
      <c r="N7" s="352">
        <v>4.6280000000000001</v>
      </c>
      <c r="O7" s="346">
        <v>188.46100000000001</v>
      </c>
      <c r="P7" s="352">
        <v>0.91100000000000003</v>
      </c>
      <c r="Q7" s="348">
        <v>25.72</v>
      </c>
      <c r="S7" s="340" t="s">
        <v>291</v>
      </c>
      <c r="T7" s="352">
        <v>0.629</v>
      </c>
      <c r="U7" s="344">
        <v>45.037999999999997</v>
      </c>
      <c r="V7" s="352">
        <v>1.06</v>
      </c>
      <c r="W7" s="344">
        <v>47.216999999999999</v>
      </c>
      <c r="X7" s="352">
        <v>0.66800000000000004</v>
      </c>
      <c r="Y7" s="344">
        <v>45.280999999999999</v>
      </c>
      <c r="Z7" s="352">
        <v>0.69099999999999995</v>
      </c>
      <c r="AA7" s="344">
        <v>56.414000000000001</v>
      </c>
      <c r="AB7" s="352">
        <v>0.95099999999999996</v>
      </c>
      <c r="AC7" s="344">
        <v>60.627000000000002</v>
      </c>
      <c r="AD7" s="352">
        <v>0.495</v>
      </c>
      <c r="AE7" s="344">
        <v>61.448</v>
      </c>
      <c r="AF7" s="352">
        <v>4.6280000000000001</v>
      </c>
      <c r="AG7" s="346">
        <v>188.46100000000001</v>
      </c>
      <c r="AH7" s="352">
        <v>0.84199999999999997</v>
      </c>
      <c r="AI7" s="348">
        <v>26.41</v>
      </c>
    </row>
    <row r="8" spans="1:35" ht="18" customHeight="1">
      <c r="A8" s="317" t="s">
        <v>292</v>
      </c>
      <c r="B8" s="352">
        <v>16.327999999999999</v>
      </c>
      <c r="C8" s="344">
        <v>11.026</v>
      </c>
      <c r="D8" s="352">
        <v>25.023</v>
      </c>
      <c r="E8" s="344">
        <v>9.1950000000000003</v>
      </c>
      <c r="F8" s="352">
        <v>20.683</v>
      </c>
      <c r="G8" s="344">
        <v>7.524</v>
      </c>
      <c r="H8" s="352">
        <v>28.216000000000001</v>
      </c>
      <c r="I8" s="344">
        <v>12.433999999999999</v>
      </c>
      <c r="J8" s="352">
        <v>22.727</v>
      </c>
      <c r="K8" s="344">
        <v>18.693000000000001</v>
      </c>
      <c r="L8" s="352">
        <v>31.948</v>
      </c>
      <c r="M8" s="344">
        <v>8.4350000000000005</v>
      </c>
      <c r="N8" s="352">
        <v>16.565000000000001</v>
      </c>
      <c r="O8" s="346">
        <v>35.064</v>
      </c>
      <c r="P8" s="352">
        <v>24.236999999999998</v>
      </c>
      <c r="Q8" s="348">
        <v>4.2380000000000004</v>
      </c>
      <c r="S8" s="340" t="s">
        <v>292</v>
      </c>
      <c r="T8" s="352">
        <v>16.035</v>
      </c>
      <c r="U8" s="344">
        <v>12.731999999999999</v>
      </c>
      <c r="V8" s="352">
        <v>25.029</v>
      </c>
      <c r="W8" s="344">
        <v>9.4930000000000003</v>
      </c>
      <c r="X8" s="352">
        <v>20.529</v>
      </c>
      <c r="Y8" s="344">
        <v>7.7640000000000002</v>
      </c>
      <c r="Z8" s="352">
        <v>28.099</v>
      </c>
      <c r="AA8" s="344">
        <v>12.68</v>
      </c>
      <c r="AB8" s="352">
        <v>20.960999999999999</v>
      </c>
      <c r="AC8" s="344">
        <v>18.812999999999999</v>
      </c>
      <c r="AD8" s="352">
        <v>31.751999999999999</v>
      </c>
      <c r="AE8" s="344">
        <v>8.4830000000000005</v>
      </c>
      <c r="AF8" s="352">
        <v>15.507999999999999</v>
      </c>
      <c r="AG8" s="346">
        <v>40.997</v>
      </c>
      <c r="AH8" s="352">
        <v>24.161000000000001</v>
      </c>
      <c r="AI8" s="348">
        <v>4.3739999999999997</v>
      </c>
    </row>
    <row r="9" spans="1:35" ht="18" customHeight="1">
      <c r="A9" s="317" t="s">
        <v>293</v>
      </c>
      <c r="B9" s="352">
        <v>66.921999999999997</v>
      </c>
      <c r="C9" s="344">
        <v>5.7770000000000001</v>
      </c>
      <c r="D9" s="352">
        <v>100.258</v>
      </c>
      <c r="E9" s="344">
        <v>6.2450000000000001</v>
      </c>
      <c r="F9" s="352">
        <v>93.347999999999999</v>
      </c>
      <c r="G9" s="344">
        <v>3.3010000000000002</v>
      </c>
      <c r="H9" s="352">
        <v>124.30200000000001</v>
      </c>
      <c r="I9" s="344">
        <v>6.7220000000000004</v>
      </c>
      <c r="J9" s="352">
        <v>112.193</v>
      </c>
      <c r="K9" s="344">
        <v>12.375999999999999</v>
      </c>
      <c r="L9" s="693"/>
      <c r="M9" s="695"/>
      <c r="N9" s="352">
        <v>96.617999999999995</v>
      </c>
      <c r="O9" s="346">
        <v>30.274000000000001</v>
      </c>
      <c r="P9" s="352">
        <v>90.641999999999996</v>
      </c>
      <c r="Q9" s="348">
        <v>2.6259999999999999</v>
      </c>
      <c r="S9" s="340" t="s">
        <v>293</v>
      </c>
      <c r="T9" s="352">
        <v>70.260999999999996</v>
      </c>
      <c r="U9" s="344">
        <v>6.4210000000000003</v>
      </c>
      <c r="V9" s="352">
        <v>100.40900000000001</v>
      </c>
      <c r="W9" s="344">
        <v>6.5650000000000004</v>
      </c>
      <c r="X9" s="352">
        <v>92.864000000000004</v>
      </c>
      <c r="Y9" s="344">
        <v>3.4180000000000001</v>
      </c>
      <c r="Z9" s="352">
        <v>122.845</v>
      </c>
      <c r="AA9" s="344">
        <v>7.1379999999999999</v>
      </c>
      <c r="AB9" s="352">
        <v>109.77500000000001</v>
      </c>
      <c r="AC9" s="344">
        <v>13.211</v>
      </c>
      <c r="AD9" s="693"/>
      <c r="AE9" s="695"/>
      <c r="AF9" s="352">
        <v>96.617999999999995</v>
      </c>
      <c r="AG9" s="346">
        <v>30.274000000000001</v>
      </c>
      <c r="AH9" s="352">
        <v>92.099000000000004</v>
      </c>
      <c r="AI9" s="348">
        <v>2.7349999999999999</v>
      </c>
    </row>
    <row r="10" spans="1:35" ht="18" customHeight="1">
      <c r="A10" s="317" t="s">
        <v>294</v>
      </c>
      <c r="B10" s="352">
        <v>235.119</v>
      </c>
      <c r="C10" s="344">
        <v>1.831</v>
      </c>
      <c r="D10" s="352">
        <v>250.23099999999999</v>
      </c>
      <c r="E10" s="344">
        <v>1.7789999999999999</v>
      </c>
      <c r="F10" s="352">
        <v>182.30600000000001</v>
      </c>
      <c r="G10" s="344">
        <v>1.6819999999999999</v>
      </c>
      <c r="H10" s="352">
        <v>173.72300000000001</v>
      </c>
      <c r="I10" s="344">
        <v>9.0730000000000004</v>
      </c>
      <c r="J10" s="352">
        <v>237.62</v>
      </c>
      <c r="K10" s="344">
        <v>5.0970000000000004</v>
      </c>
      <c r="L10" s="352">
        <v>107.17400000000001</v>
      </c>
      <c r="M10" s="344">
        <v>4.2830000000000004</v>
      </c>
      <c r="N10" s="352">
        <v>218.19800000000001</v>
      </c>
      <c r="O10" s="346">
        <v>8.0630000000000006</v>
      </c>
      <c r="P10" s="352">
        <v>219.21899999999999</v>
      </c>
      <c r="Q10" s="348">
        <v>1.125</v>
      </c>
      <c r="S10" s="340" t="s">
        <v>294</v>
      </c>
      <c r="T10" s="352">
        <v>246.59899999999999</v>
      </c>
      <c r="U10" s="344">
        <v>1.921</v>
      </c>
      <c r="V10" s="352">
        <v>249.72499999999999</v>
      </c>
      <c r="W10" s="344">
        <v>1.929</v>
      </c>
      <c r="X10" s="352">
        <v>185.04599999999999</v>
      </c>
      <c r="Y10" s="344">
        <v>1.746</v>
      </c>
      <c r="Z10" s="352">
        <v>174.44300000000001</v>
      </c>
      <c r="AA10" s="344">
        <v>9.5269999999999992</v>
      </c>
      <c r="AB10" s="352">
        <v>237.97300000000001</v>
      </c>
      <c r="AC10" s="344">
        <v>5.6989999999999998</v>
      </c>
      <c r="AD10" s="352">
        <v>108.197</v>
      </c>
      <c r="AE10" s="344">
        <v>4.3540000000000001</v>
      </c>
      <c r="AF10" s="352">
        <v>218.51400000000001</v>
      </c>
      <c r="AG10" s="346">
        <v>9.2080000000000002</v>
      </c>
      <c r="AH10" s="352">
        <v>223.61699999999999</v>
      </c>
      <c r="AI10" s="348">
        <v>1.1950000000000001</v>
      </c>
    </row>
    <row r="11" spans="1:35" ht="18" customHeight="1">
      <c r="A11" s="317" t="s">
        <v>295</v>
      </c>
      <c r="B11" s="352">
        <v>323.36399999999998</v>
      </c>
      <c r="C11" s="344">
        <v>2.5529999999999999</v>
      </c>
      <c r="D11" s="352">
        <v>312.46499999999997</v>
      </c>
      <c r="E11" s="344">
        <v>2.9239999999999999</v>
      </c>
      <c r="F11" s="352">
        <v>247.6</v>
      </c>
      <c r="G11" s="344">
        <v>2.2559999999999998</v>
      </c>
      <c r="H11" s="352">
        <v>223.125</v>
      </c>
      <c r="I11" s="344">
        <v>7.6269999999999998</v>
      </c>
      <c r="J11" s="352">
        <v>298.52499999999998</v>
      </c>
      <c r="K11" s="344">
        <v>5.5330000000000004</v>
      </c>
      <c r="L11" s="352">
        <v>160.09100000000001</v>
      </c>
      <c r="M11" s="344">
        <v>3.9369999999999998</v>
      </c>
      <c r="N11" s="352">
        <v>176.46600000000001</v>
      </c>
      <c r="O11" s="346">
        <v>18.158999999999999</v>
      </c>
      <c r="P11" s="352">
        <v>273.15800000000002</v>
      </c>
      <c r="Q11" s="348">
        <v>1.633</v>
      </c>
      <c r="S11" s="340" t="s">
        <v>295</v>
      </c>
      <c r="T11" s="352">
        <v>333.13200000000001</v>
      </c>
      <c r="U11" s="344">
        <v>2.6709999999999998</v>
      </c>
      <c r="V11" s="352">
        <v>313.58499999999998</v>
      </c>
      <c r="W11" s="344">
        <v>3.294</v>
      </c>
      <c r="X11" s="352">
        <v>249.08</v>
      </c>
      <c r="Y11" s="344">
        <v>2.3149999999999999</v>
      </c>
      <c r="Z11" s="352">
        <v>223.42599999999999</v>
      </c>
      <c r="AA11" s="344">
        <v>8.1080000000000005</v>
      </c>
      <c r="AB11" s="352">
        <v>297.98899999999998</v>
      </c>
      <c r="AC11" s="344">
        <v>6.2510000000000003</v>
      </c>
      <c r="AD11" s="352">
        <v>160.30600000000001</v>
      </c>
      <c r="AE11" s="344">
        <v>3.94</v>
      </c>
      <c r="AF11" s="352">
        <v>172.935</v>
      </c>
      <c r="AG11" s="346">
        <v>18.643999999999998</v>
      </c>
      <c r="AH11" s="352">
        <v>273.51600000000002</v>
      </c>
      <c r="AI11" s="348">
        <v>1.7649999999999999</v>
      </c>
    </row>
    <row r="12" spans="1:35" ht="18" customHeight="1">
      <c r="A12" s="317" t="s">
        <v>296</v>
      </c>
      <c r="B12" s="352">
        <v>328.14499999999998</v>
      </c>
      <c r="C12" s="344">
        <v>2.0659999999999998</v>
      </c>
      <c r="D12" s="352">
        <v>347.38499999999999</v>
      </c>
      <c r="E12" s="344">
        <v>1.83</v>
      </c>
      <c r="F12" s="352">
        <v>297.10199999999998</v>
      </c>
      <c r="G12" s="344">
        <v>2.0640000000000001</v>
      </c>
      <c r="H12" s="352">
        <v>412.96699999999998</v>
      </c>
      <c r="I12" s="344">
        <v>2.9390000000000001</v>
      </c>
      <c r="J12" s="352">
        <v>332.01600000000002</v>
      </c>
      <c r="K12" s="344">
        <v>3.7040000000000002</v>
      </c>
      <c r="L12" s="352">
        <v>254.28</v>
      </c>
      <c r="M12" s="344">
        <v>2.37</v>
      </c>
      <c r="N12" s="352">
        <v>244.227</v>
      </c>
      <c r="O12" s="346">
        <v>12.622</v>
      </c>
      <c r="P12" s="352">
        <v>321.524</v>
      </c>
      <c r="Q12" s="348">
        <v>1.0649999999999999</v>
      </c>
      <c r="S12" s="340" t="s">
        <v>296</v>
      </c>
      <c r="T12" s="352">
        <v>336.76</v>
      </c>
      <c r="U12" s="344">
        <v>2.4300000000000002</v>
      </c>
      <c r="V12" s="352">
        <v>343.714</v>
      </c>
      <c r="W12" s="344">
        <v>2.14</v>
      </c>
      <c r="X12" s="352">
        <v>299.86799999999999</v>
      </c>
      <c r="Y12" s="344">
        <v>2.1819999999999999</v>
      </c>
      <c r="Z12" s="352">
        <v>403.86599999999999</v>
      </c>
      <c r="AA12" s="344">
        <v>3.15</v>
      </c>
      <c r="AB12" s="352">
        <v>331.95299999999997</v>
      </c>
      <c r="AC12" s="344">
        <v>4.125</v>
      </c>
      <c r="AD12" s="352">
        <v>253.946</v>
      </c>
      <c r="AE12" s="344">
        <v>2.4710000000000001</v>
      </c>
      <c r="AF12" s="352">
        <v>227.81399999999999</v>
      </c>
      <c r="AG12" s="346">
        <v>15.646000000000001</v>
      </c>
      <c r="AH12" s="352">
        <v>320.51400000000001</v>
      </c>
      <c r="AI12" s="348">
        <v>1.177</v>
      </c>
    </row>
    <row r="13" spans="1:35" ht="28.5" customHeight="1">
      <c r="A13" s="291" t="s">
        <v>108</v>
      </c>
      <c r="B13" s="233">
        <v>234.446</v>
      </c>
      <c r="C13" s="354">
        <v>1.6739999999999999</v>
      </c>
      <c r="D13" s="233">
        <v>210.88900000000001</v>
      </c>
      <c r="E13" s="354">
        <v>2.3879999999999999</v>
      </c>
      <c r="F13" s="233">
        <v>178.001</v>
      </c>
      <c r="G13" s="354">
        <v>1.9590000000000001</v>
      </c>
      <c r="H13" s="233">
        <v>232.40899999999999</v>
      </c>
      <c r="I13" s="354">
        <v>5.3360000000000003</v>
      </c>
      <c r="J13" s="233">
        <v>199.6</v>
      </c>
      <c r="K13" s="354">
        <v>5.476</v>
      </c>
      <c r="L13" s="233">
        <v>148.077</v>
      </c>
      <c r="M13" s="354">
        <v>3.694</v>
      </c>
      <c r="N13" s="233">
        <v>178.126</v>
      </c>
      <c r="O13" s="355">
        <v>8.2270000000000003</v>
      </c>
      <c r="P13" s="233">
        <v>203.18600000000001</v>
      </c>
      <c r="Q13" s="356">
        <v>1.07</v>
      </c>
      <c r="S13" s="291" t="s">
        <v>108</v>
      </c>
      <c r="T13" s="233">
        <v>236.50299999999999</v>
      </c>
      <c r="U13" s="354">
        <v>1.8959999999999999</v>
      </c>
      <c r="V13" s="233">
        <v>200.88</v>
      </c>
      <c r="W13" s="354">
        <v>2.694</v>
      </c>
      <c r="X13" s="233">
        <v>173.221</v>
      </c>
      <c r="Y13" s="354">
        <v>2.1219999999999999</v>
      </c>
      <c r="Z13" s="233">
        <v>214.35400000000001</v>
      </c>
      <c r="AA13" s="354">
        <v>5.923</v>
      </c>
      <c r="AB13" s="233">
        <v>184.85599999999999</v>
      </c>
      <c r="AC13" s="354">
        <v>6.4489999999999998</v>
      </c>
      <c r="AD13" s="233">
        <v>145.875</v>
      </c>
      <c r="AE13" s="354">
        <v>3.8159999999999998</v>
      </c>
      <c r="AF13" s="233">
        <v>169.24799999999999</v>
      </c>
      <c r="AG13" s="355">
        <v>9.2629999999999999</v>
      </c>
      <c r="AH13" s="233">
        <v>196.684</v>
      </c>
      <c r="AI13" s="356">
        <v>1.19</v>
      </c>
    </row>
    <row r="14" spans="1:35" ht="12" customHeight="1">
      <c r="B14" s="353"/>
      <c r="D14" s="353"/>
      <c r="F14" s="353"/>
      <c r="H14" s="353"/>
      <c r="J14" s="353"/>
      <c r="L14" s="353"/>
      <c r="N14" s="353"/>
      <c r="P14" s="353"/>
      <c r="T14" s="353"/>
      <c r="V14" s="353"/>
      <c r="X14" s="353"/>
      <c r="Z14" s="353"/>
      <c r="AB14" s="353"/>
      <c r="AD14" s="353"/>
      <c r="AF14" s="353"/>
      <c r="AH14" s="353"/>
    </row>
    <row r="15" spans="1:35" ht="16.5" customHeight="1">
      <c r="A15" s="681" t="s">
        <v>103</v>
      </c>
      <c r="B15" s="682"/>
      <c r="C15" s="682"/>
      <c r="D15" s="682"/>
      <c r="E15" s="682"/>
      <c r="F15" s="682"/>
      <c r="G15" s="682"/>
      <c r="H15" s="682"/>
      <c r="I15" s="682"/>
      <c r="J15" s="682"/>
      <c r="K15" s="682"/>
      <c r="L15" s="682"/>
      <c r="M15" s="682"/>
      <c r="N15" s="682"/>
      <c r="O15" s="682"/>
      <c r="P15" s="682"/>
      <c r="Q15" s="683"/>
      <c r="S15" s="681" t="s">
        <v>103</v>
      </c>
      <c r="T15" s="682"/>
      <c r="U15" s="682"/>
      <c r="V15" s="682"/>
      <c r="W15" s="682"/>
      <c r="X15" s="682"/>
      <c r="Y15" s="682"/>
      <c r="Z15" s="682"/>
      <c r="AA15" s="682"/>
      <c r="AB15" s="682"/>
      <c r="AC15" s="682"/>
      <c r="AD15" s="682"/>
      <c r="AE15" s="682"/>
      <c r="AF15" s="682"/>
      <c r="AG15" s="682"/>
      <c r="AH15" s="682"/>
      <c r="AI15" s="683"/>
    </row>
    <row r="16" spans="1:35" ht="18.75" customHeight="1">
      <c r="A16" s="620" t="s">
        <v>289</v>
      </c>
      <c r="B16" s="687" t="s">
        <v>227</v>
      </c>
      <c r="C16" s="688"/>
      <c r="D16" s="688"/>
      <c r="E16" s="688"/>
      <c r="F16" s="688"/>
      <c r="G16" s="688"/>
      <c r="H16" s="688"/>
      <c r="I16" s="688"/>
      <c r="J16" s="688"/>
      <c r="K16" s="688"/>
      <c r="L16" s="688"/>
      <c r="M16" s="688"/>
      <c r="N16" s="688"/>
      <c r="O16" s="688"/>
      <c r="P16" s="688"/>
      <c r="Q16" s="689"/>
      <c r="S16" s="620" t="s">
        <v>289</v>
      </c>
      <c r="T16" s="687" t="s">
        <v>227</v>
      </c>
      <c r="U16" s="688"/>
      <c r="V16" s="688"/>
      <c r="W16" s="688"/>
      <c r="X16" s="688"/>
      <c r="Y16" s="688"/>
      <c r="Z16" s="688"/>
      <c r="AA16" s="688"/>
      <c r="AB16" s="688"/>
      <c r="AC16" s="688"/>
      <c r="AD16" s="688"/>
      <c r="AE16" s="688"/>
      <c r="AF16" s="688"/>
      <c r="AG16" s="688"/>
      <c r="AH16" s="688"/>
      <c r="AI16" s="689"/>
    </row>
    <row r="17" spans="1:35" ht="23.25" customHeight="1">
      <c r="A17" s="696"/>
      <c r="B17" s="673" t="s">
        <v>96</v>
      </c>
      <c r="C17" s="675"/>
      <c r="D17" s="673" t="s">
        <v>97</v>
      </c>
      <c r="E17" s="675"/>
      <c r="F17" s="673" t="s">
        <v>98</v>
      </c>
      <c r="G17" s="675"/>
      <c r="H17" s="673" t="s">
        <v>99</v>
      </c>
      <c r="I17" s="675"/>
      <c r="J17" s="673" t="s">
        <v>100</v>
      </c>
      <c r="K17" s="675"/>
      <c r="L17" s="673" t="s">
        <v>101</v>
      </c>
      <c r="M17" s="675"/>
      <c r="N17" s="673" t="s">
        <v>102</v>
      </c>
      <c r="O17" s="675"/>
      <c r="P17" s="690" t="s">
        <v>108</v>
      </c>
      <c r="Q17" s="692"/>
      <c r="S17" s="696"/>
      <c r="T17" s="673" t="s">
        <v>96</v>
      </c>
      <c r="U17" s="675"/>
      <c r="V17" s="673" t="s">
        <v>97</v>
      </c>
      <c r="W17" s="675"/>
      <c r="X17" s="673" t="s">
        <v>98</v>
      </c>
      <c r="Y17" s="675"/>
      <c r="Z17" s="673" t="s">
        <v>99</v>
      </c>
      <c r="AA17" s="675"/>
      <c r="AB17" s="673" t="s">
        <v>100</v>
      </c>
      <c r="AC17" s="675"/>
      <c r="AD17" s="673" t="s">
        <v>101</v>
      </c>
      <c r="AE17" s="675"/>
      <c r="AF17" s="673" t="s">
        <v>102</v>
      </c>
      <c r="AG17" s="675"/>
      <c r="AH17" s="690" t="s">
        <v>108</v>
      </c>
      <c r="AI17" s="692"/>
    </row>
    <row r="18" spans="1:35" ht="35.25" customHeight="1">
      <c r="A18" s="621"/>
      <c r="B18" s="349" t="s">
        <v>303</v>
      </c>
      <c r="C18" s="278" t="s">
        <v>282</v>
      </c>
      <c r="D18" s="349" t="s">
        <v>303</v>
      </c>
      <c r="E18" s="278" t="s">
        <v>282</v>
      </c>
      <c r="F18" s="349" t="s">
        <v>303</v>
      </c>
      <c r="G18" s="278" t="s">
        <v>282</v>
      </c>
      <c r="H18" s="349" t="s">
        <v>303</v>
      </c>
      <c r="I18" s="278" t="s">
        <v>282</v>
      </c>
      <c r="J18" s="349" t="s">
        <v>303</v>
      </c>
      <c r="K18" s="278" t="s">
        <v>282</v>
      </c>
      <c r="L18" s="349" t="s">
        <v>303</v>
      </c>
      <c r="M18" s="278" t="s">
        <v>282</v>
      </c>
      <c r="N18" s="349" t="s">
        <v>303</v>
      </c>
      <c r="O18" s="278" t="s">
        <v>282</v>
      </c>
      <c r="P18" s="349" t="s">
        <v>303</v>
      </c>
      <c r="Q18" s="307" t="s">
        <v>282</v>
      </c>
      <c r="S18" s="621"/>
      <c r="T18" s="349" t="s">
        <v>303</v>
      </c>
      <c r="U18" s="278" t="s">
        <v>282</v>
      </c>
      <c r="V18" s="349" t="s">
        <v>303</v>
      </c>
      <c r="W18" s="278" t="s">
        <v>282</v>
      </c>
      <c r="X18" s="349" t="s">
        <v>303</v>
      </c>
      <c r="Y18" s="278" t="s">
        <v>282</v>
      </c>
      <c r="Z18" s="349" t="s">
        <v>303</v>
      </c>
      <c r="AA18" s="278" t="s">
        <v>282</v>
      </c>
      <c r="AB18" s="349" t="s">
        <v>303</v>
      </c>
      <c r="AC18" s="278" t="s">
        <v>282</v>
      </c>
      <c r="AD18" s="349" t="s">
        <v>303</v>
      </c>
      <c r="AE18" s="278" t="s">
        <v>282</v>
      </c>
      <c r="AF18" s="349" t="s">
        <v>303</v>
      </c>
      <c r="AG18" s="278" t="s">
        <v>282</v>
      </c>
      <c r="AH18" s="349" t="s">
        <v>303</v>
      </c>
      <c r="AI18" s="307" t="s">
        <v>282</v>
      </c>
    </row>
    <row r="19" spans="1:35" ht="20.25" customHeight="1">
      <c r="A19" s="316" t="s">
        <v>290</v>
      </c>
      <c r="B19" s="351">
        <v>0</v>
      </c>
      <c r="C19" s="343">
        <v>0</v>
      </c>
      <c r="D19" s="351">
        <v>0</v>
      </c>
      <c r="E19" s="343">
        <v>0</v>
      </c>
      <c r="F19" s="351">
        <v>1E-3</v>
      </c>
      <c r="G19" s="343">
        <v>177.227</v>
      </c>
      <c r="H19" s="351">
        <v>0</v>
      </c>
      <c r="I19" s="343">
        <v>0</v>
      </c>
      <c r="J19" s="351">
        <v>0</v>
      </c>
      <c r="K19" s="343">
        <v>0</v>
      </c>
      <c r="L19" s="351">
        <v>0</v>
      </c>
      <c r="M19" s="343">
        <v>0</v>
      </c>
      <c r="N19" s="351">
        <v>0</v>
      </c>
      <c r="O19" s="343"/>
      <c r="P19" s="351">
        <v>0</v>
      </c>
      <c r="Q19" s="347">
        <v>176.565</v>
      </c>
      <c r="S19" s="339" t="s">
        <v>290</v>
      </c>
      <c r="T19" s="351">
        <v>0</v>
      </c>
      <c r="U19" s="343">
        <v>0</v>
      </c>
      <c r="V19" s="351">
        <v>0</v>
      </c>
      <c r="W19" s="343">
        <v>0</v>
      </c>
      <c r="X19" s="351">
        <v>1E-3</v>
      </c>
      <c r="Y19" s="343">
        <v>175.43899999999999</v>
      </c>
      <c r="Z19" s="351">
        <v>0</v>
      </c>
      <c r="AA19" s="343">
        <v>0</v>
      </c>
      <c r="AB19" s="351">
        <v>0</v>
      </c>
      <c r="AC19" s="343">
        <v>0</v>
      </c>
      <c r="AD19" s="351">
        <v>0</v>
      </c>
      <c r="AE19" s="343">
        <v>0</v>
      </c>
      <c r="AF19" s="351">
        <v>0</v>
      </c>
      <c r="AG19" s="343"/>
      <c r="AH19" s="351">
        <v>0</v>
      </c>
      <c r="AI19" s="347">
        <v>177.17099999999999</v>
      </c>
    </row>
    <row r="20" spans="1:35" ht="18" customHeight="1">
      <c r="A20" s="317" t="s">
        <v>291</v>
      </c>
      <c r="B20" s="352">
        <v>0.46</v>
      </c>
      <c r="C20" s="344">
        <v>57.83</v>
      </c>
      <c r="D20" s="352">
        <v>1.21</v>
      </c>
      <c r="E20" s="344">
        <v>70.710999999999999</v>
      </c>
      <c r="F20" s="352">
        <v>0.77200000000000002</v>
      </c>
      <c r="G20" s="344">
        <v>72.834000000000003</v>
      </c>
      <c r="H20" s="352">
        <v>1.74</v>
      </c>
      <c r="I20" s="344">
        <v>163.05500000000001</v>
      </c>
      <c r="J20" s="352">
        <v>0.40100000000000002</v>
      </c>
      <c r="K20" s="344">
        <v>98.055999999999997</v>
      </c>
      <c r="L20" s="352">
        <v>0.90100000000000002</v>
      </c>
      <c r="M20" s="344">
        <v>124.215</v>
      </c>
      <c r="N20" s="352">
        <v>0.01</v>
      </c>
      <c r="O20" s="344"/>
      <c r="P20" s="352">
        <v>0.88600000000000001</v>
      </c>
      <c r="Q20" s="348">
        <v>44.225999999999999</v>
      </c>
      <c r="S20" s="340" t="s">
        <v>291</v>
      </c>
      <c r="T20" s="352">
        <v>0.46700000000000003</v>
      </c>
      <c r="U20" s="344">
        <v>60.69</v>
      </c>
      <c r="V20" s="352">
        <v>1.204</v>
      </c>
      <c r="W20" s="344">
        <v>73.150000000000006</v>
      </c>
      <c r="X20" s="352">
        <v>0.33700000000000002</v>
      </c>
      <c r="Y20" s="344">
        <v>71.951999999999998</v>
      </c>
      <c r="Z20" s="352">
        <v>0.26700000000000002</v>
      </c>
      <c r="AA20" s="344">
        <v>84.516000000000005</v>
      </c>
      <c r="AB20" s="352">
        <v>0.40100000000000002</v>
      </c>
      <c r="AC20" s="344">
        <v>98.055999999999997</v>
      </c>
      <c r="AD20" s="352">
        <v>0.93100000000000005</v>
      </c>
      <c r="AE20" s="344">
        <v>132.05699999999999</v>
      </c>
      <c r="AF20" s="352">
        <v>0.01</v>
      </c>
      <c r="AG20" s="344"/>
      <c r="AH20" s="352">
        <v>0.71099999999999997</v>
      </c>
      <c r="AI20" s="348">
        <v>49.128</v>
      </c>
    </row>
    <row r="21" spans="1:35" ht="18" customHeight="1">
      <c r="A21" s="317" t="s">
        <v>292</v>
      </c>
      <c r="B21" s="352">
        <v>17.132000000000001</v>
      </c>
      <c r="C21" s="344">
        <v>13.225</v>
      </c>
      <c r="D21" s="352">
        <v>25.123999999999999</v>
      </c>
      <c r="E21" s="344">
        <v>11.942</v>
      </c>
      <c r="F21" s="352">
        <v>22.175999999999998</v>
      </c>
      <c r="G21" s="344">
        <v>12.920999999999999</v>
      </c>
      <c r="H21" s="352">
        <v>32.838000000000001</v>
      </c>
      <c r="I21" s="344">
        <v>26.745000000000001</v>
      </c>
      <c r="J21" s="352">
        <v>22.106000000000002</v>
      </c>
      <c r="K21" s="344">
        <v>39.292999999999999</v>
      </c>
      <c r="L21" s="352">
        <v>33.094999999999999</v>
      </c>
      <c r="M21" s="344">
        <v>30.98</v>
      </c>
      <c r="N21" s="352">
        <v>21.356000000000002</v>
      </c>
      <c r="O21" s="344">
        <v>50.978000000000002</v>
      </c>
      <c r="P21" s="352">
        <v>23.218</v>
      </c>
      <c r="Q21" s="348">
        <v>7.2229999999999999</v>
      </c>
      <c r="S21" s="340" t="s">
        <v>292</v>
      </c>
      <c r="T21" s="352">
        <v>16.983000000000001</v>
      </c>
      <c r="U21" s="344">
        <v>15.597</v>
      </c>
      <c r="V21" s="352">
        <v>25.145</v>
      </c>
      <c r="W21" s="344">
        <v>12.619</v>
      </c>
      <c r="X21" s="352">
        <v>21.768000000000001</v>
      </c>
      <c r="Y21" s="344">
        <v>14.012</v>
      </c>
      <c r="Z21" s="352">
        <v>31.803000000000001</v>
      </c>
      <c r="AA21" s="344">
        <v>29.843</v>
      </c>
      <c r="AB21" s="352">
        <v>15.89</v>
      </c>
      <c r="AC21" s="344">
        <v>42.030999999999999</v>
      </c>
      <c r="AD21" s="352">
        <v>31.030999999999999</v>
      </c>
      <c r="AE21" s="344">
        <v>32.523000000000003</v>
      </c>
      <c r="AF21" s="352">
        <v>19.384</v>
      </c>
      <c r="AG21" s="344">
        <v>69.801000000000002</v>
      </c>
      <c r="AH21" s="352">
        <v>22.619</v>
      </c>
      <c r="AI21" s="348">
        <v>7.8019999999999996</v>
      </c>
    </row>
    <row r="22" spans="1:35" ht="18" customHeight="1">
      <c r="A22" s="317" t="s">
        <v>293</v>
      </c>
      <c r="B22" s="352">
        <v>65.349000000000004</v>
      </c>
      <c r="C22" s="344">
        <v>6.2169999999999996</v>
      </c>
      <c r="D22" s="352">
        <v>101.134</v>
      </c>
      <c r="E22" s="344">
        <v>8.6359999999999992</v>
      </c>
      <c r="F22" s="352">
        <v>97.236000000000004</v>
      </c>
      <c r="G22" s="344">
        <v>4.88</v>
      </c>
      <c r="H22" s="352">
        <v>122.994</v>
      </c>
      <c r="I22" s="344">
        <v>13.084</v>
      </c>
      <c r="J22" s="352">
        <v>115.069</v>
      </c>
      <c r="K22" s="344">
        <v>22.6</v>
      </c>
      <c r="L22" s="693"/>
      <c r="M22" s="695"/>
      <c r="N22" s="352">
        <v>90.272000000000006</v>
      </c>
      <c r="O22" s="344">
        <v>55.521000000000001</v>
      </c>
      <c r="P22" s="352">
        <v>87.364999999999995</v>
      </c>
      <c r="Q22" s="348">
        <v>3.7130000000000001</v>
      </c>
      <c r="S22" s="340" t="s">
        <v>293</v>
      </c>
      <c r="T22" s="352">
        <v>69.585999999999999</v>
      </c>
      <c r="U22" s="344">
        <v>6.9850000000000003</v>
      </c>
      <c r="V22" s="352">
        <v>101.61799999999999</v>
      </c>
      <c r="W22" s="344">
        <v>9.27</v>
      </c>
      <c r="X22" s="352">
        <v>96.933000000000007</v>
      </c>
      <c r="Y22" s="344">
        <v>5.2670000000000003</v>
      </c>
      <c r="Z22" s="352">
        <v>119.018</v>
      </c>
      <c r="AA22" s="344">
        <v>15.893000000000001</v>
      </c>
      <c r="AB22" s="352">
        <v>112.151</v>
      </c>
      <c r="AC22" s="344">
        <v>25.1</v>
      </c>
      <c r="AD22" s="693"/>
      <c r="AE22" s="695"/>
      <c r="AF22" s="352">
        <v>90.272000000000006</v>
      </c>
      <c r="AG22" s="344">
        <v>55.521000000000001</v>
      </c>
      <c r="AH22" s="352">
        <v>89.950999999999993</v>
      </c>
      <c r="AI22" s="348">
        <v>4.0119999999999996</v>
      </c>
    </row>
    <row r="23" spans="1:35" ht="18" customHeight="1">
      <c r="A23" s="317" t="s">
        <v>294</v>
      </c>
      <c r="B23" s="352">
        <v>223.22499999999999</v>
      </c>
      <c r="C23" s="344">
        <v>2.5590000000000002</v>
      </c>
      <c r="D23" s="352">
        <v>248.03200000000001</v>
      </c>
      <c r="E23" s="344">
        <v>2.2930000000000001</v>
      </c>
      <c r="F23" s="352">
        <v>178.06399999999999</v>
      </c>
      <c r="G23" s="344">
        <v>2.669</v>
      </c>
      <c r="H23" s="352">
        <v>173.08600000000001</v>
      </c>
      <c r="I23" s="344">
        <v>18.036999999999999</v>
      </c>
      <c r="J23" s="352">
        <v>227.988</v>
      </c>
      <c r="K23" s="344">
        <v>7.6529999999999996</v>
      </c>
      <c r="L23" s="352">
        <v>110.09399999999999</v>
      </c>
      <c r="M23" s="344">
        <v>15.637</v>
      </c>
      <c r="N23" s="352">
        <v>224.91200000000001</v>
      </c>
      <c r="O23" s="344">
        <v>13.268000000000001</v>
      </c>
      <c r="P23" s="352">
        <v>217.56700000000001</v>
      </c>
      <c r="Q23" s="348">
        <v>1.5880000000000001</v>
      </c>
      <c r="S23" s="340" t="s">
        <v>294</v>
      </c>
      <c r="T23" s="352">
        <v>240.636</v>
      </c>
      <c r="U23" s="344">
        <v>2.8340000000000001</v>
      </c>
      <c r="V23" s="352">
        <v>246.33799999999999</v>
      </c>
      <c r="W23" s="344">
        <v>2.6309999999999998</v>
      </c>
      <c r="X23" s="352">
        <v>183.476</v>
      </c>
      <c r="Y23" s="344">
        <v>2.8879999999999999</v>
      </c>
      <c r="Z23" s="352">
        <v>175.29300000000001</v>
      </c>
      <c r="AA23" s="344">
        <v>21.116</v>
      </c>
      <c r="AB23" s="352">
        <v>222.73599999999999</v>
      </c>
      <c r="AC23" s="344">
        <v>9.8190000000000008</v>
      </c>
      <c r="AD23" s="352">
        <v>115.36199999999999</v>
      </c>
      <c r="AE23" s="344">
        <v>18.975000000000001</v>
      </c>
      <c r="AF23" s="352">
        <v>230.012</v>
      </c>
      <c r="AG23" s="344">
        <v>17.538</v>
      </c>
      <c r="AH23" s="352">
        <v>226.27699999999999</v>
      </c>
      <c r="AI23" s="348">
        <v>1.7709999999999999</v>
      </c>
    </row>
    <row r="24" spans="1:35" ht="18" customHeight="1">
      <c r="A24" s="317" t="s">
        <v>295</v>
      </c>
      <c r="B24" s="352">
        <v>321.91399999999999</v>
      </c>
      <c r="C24" s="344">
        <v>3.5310000000000001</v>
      </c>
      <c r="D24" s="352">
        <v>317.39</v>
      </c>
      <c r="E24" s="344">
        <v>4.1239999999999997</v>
      </c>
      <c r="F24" s="352">
        <v>245.374</v>
      </c>
      <c r="G24" s="344">
        <v>3.8149999999999999</v>
      </c>
      <c r="H24" s="352">
        <v>225.09700000000001</v>
      </c>
      <c r="I24" s="344">
        <v>13.744</v>
      </c>
      <c r="J24" s="352">
        <v>291.61500000000001</v>
      </c>
      <c r="K24" s="344">
        <v>9.6300000000000008</v>
      </c>
      <c r="L24" s="352">
        <v>160.74600000000001</v>
      </c>
      <c r="M24" s="344">
        <v>9.3000000000000007</v>
      </c>
      <c r="N24" s="352">
        <v>168.358</v>
      </c>
      <c r="O24" s="344">
        <v>57.588000000000001</v>
      </c>
      <c r="P24" s="352">
        <v>288.65600000000001</v>
      </c>
      <c r="Q24" s="348">
        <v>2.3929999999999998</v>
      </c>
      <c r="S24" s="340" t="s">
        <v>295</v>
      </c>
      <c r="T24" s="352">
        <v>337.69299999999998</v>
      </c>
      <c r="U24" s="344">
        <v>3.9020000000000001</v>
      </c>
      <c r="V24" s="352">
        <v>320.464</v>
      </c>
      <c r="W24" s="344">
        <v>5.1360000000000001</v>
      </c>
      <c r="X24" s="352">
        <v>249.45</v>
      </c>
      <c r="Y24" s="344">
        <v>4.0529999999999999</v>
      </c>
      <c r="Z24" s="352">
        <v>226.809</v>
      </c>
      <c r="AA24" s="344">
        <v>17.04</v>
      </c>
      <c r="AB24" s="352">
        <v>277.45299999999997</v>
      </c>
      <c r="AC24" s="344">
        <v>13.3</v>
      </c>
      <c r="AD24" s="352">
        <v>162.09399999999999</v>
      </c>
      <c r="AE24" s="344">
        <v>9.3010000000000002</v>
      </c>
      <c r="AF24" s="352">
        <v>168.358</v>
      </c>
      <c r="AG24" s="344">
        <v>57.588000000000001</v>
      </c>
      <c r="AH24" s="352">
        <v>294.97300000000001</v>
      </c>
      <c r="AI24" s="348">
        <v>2.7959999999999998</v>
      </c>
    </row>
    <row r="25" spans="1:35" ht="18" customHeight="1">
      <c r="A25" s="317" t="s">
        <v>296</v>
      </c>
      <c r="B25" s="352">
        <v>328.904</v>
      </c>
      <c r="C25" s="344">
        <v>2.448</v>
      </c>
      <c r="D25" s="352">
        <v>350.363</v>
      </c>
      <c r="E25" s="344">
        <v>2.41</v>
      </c>
      <c r="F25" s="352">
        <v>303.26299999999998</v>
      </c>
      <c r="G25" s="344">
        <v>3.0550000000000002</v>
      </c>
      <c r="H25" s="352">
        <v>443.78100000000001</v>
      </c>
      <c r="I25" s="344">
        <v>4.3120000000000003</v>
      </c>
      <c r="J25" s="352">
        <v>343.71</v>
      </c>
      <c r="K25" s="344">
        <v>5.423</v>
      </c>
      <c r="L25" s="352">
        <v>257.47000000000003</v>
      </c>
      <c r="M25" s="344">
        <v>4.4130000000000003</v>
      </c>
      <c r="N25" s="352">
        <v>286.83499999999998</v>
      </c>
      <c r="O25" s="344">
        <v>30.887</v>
      </c>
      <c r="P25" s="352">
        <v>333.125</v>
      </c>
      <c r="Q25" s="348">
        <v>1.4910000000000001</v>
      </c>
      <c r="S25" s="340" t="s">
        <v>296</v>
      </c>
      <c r="T25" s="352">
        <v>342.327</v>
      </c>
      <c r="U25" s="344">
        <v>3.0619999999999998</v>
      </c>
      <c r="V25" s="352">
        <v>345.74700000000001</v>
      </c>
      <c r="W25" s="344">
        <v>3.1869999999999998</v>
      </c>
      <c r="X25" s="352">
        <v>311.57900000000001</v>
      </c>
      <c r="Y25" s="344">
        <v>3.4369999999999998</v>
      </c>
      <c r="Z25" s="352">
        <v>432.20600000000002</v>
      </c>
      <c r="AA25" s="344">
        <v>4.9829999999999997</v>
      </c>
      <c r="AB25" s="352">
        <v>354.34199999999998</v>
      </c>
      <c r="AC25" s="344">
        <v>6.5759999999999996</v>
      </c>
      <c r="AD25" s="352">
        <v>258.01600000000002</v>
      </c>
      <c r="AE25" s="344">
        <v>5.3849999999999998</v>
      </c>
      <c r="AF25" s="352">
        <v>300.03899999999999</v>
      </c>
      <c r="AG25" s="344">
        <v>70.363</v>
      </c>
      <c r="AH25" s="352">
        <v>338.54</v>
      </c>
      <c r="AI25" s="348">
        <v>1.802</v>
      </c>
    </row>
    <row r="26" spans="1:35" ht="27.75" customHeight="1">
      <c r="A26" s="291" t="s">
        <v>108</v>
      </c>
      <c r="B26" s="233">
        <v>230.59700000000001</v>
      </c>
      <c r="C26" s="354">
        <v>2.194</v>
      </c>
      <c r="D26" s="233">
        <v>213.89099999999999</v>
      </c>
      <c r="E26" s="354">
        <v>3.16</v>
      </c>
      <c r="F26" s="233">
        <v>193.233</v>
      </c>
      <c r="G26" s="354">
        <v>2.8290000000000002</v>
      </c>
      <c r="H26" s="233">
        <v>295.81700000000001</v>
      </c>
      <c r="I26" s="354">
        <v>7.67</v>
      </c>
      <c r="J26" s="233">
        <v>223.148</v>
      </c>
      <c r="K26" s="354">
        <v>7.7320000000000002</v>
      </c>
      <c r="L26" s="233">
        <v>180.899</v>
      </c>
      <c r="M26" s="354">
        <v>7.5570000000000004</v>
      </c>
      <c r="N26" s="233">
        <v>185.64599999999999</v>
      </c>
      <c r="O26" s="354">
        <v>19.021000000000001</v>
      </c>
      <c r="P26" s="233">
        <v>218.35900000000001</v>
      </c>
      <c r="Q26" s="356">
        <v>1.474</v>
      </c>
      <c r="S26" s="291" t="s">
        <v>108</v>
      </c>
      <c r="T26" s="233">
        <v>232.517</v>
      </c>
      <c r="U26" s="354">
        <v>2.7109999999999999</v>
      </c>
      <c r="V26" s="233">
        <v>196.126</v>
      </c>
      <c r="W26" s="354">
        <v>3.899</v>
      </c>
      <c r="X26" s="233">
        <v>185.24299999999999</v>
      </c>
      <c r="Y26" s="354">
        <v>3.3530000000000002</v>
      </c>
      <c r="Z26" s="233">
        <v>263.93599999999998</v>
      </c>
      <c r="AA26" s="354">
        <v>9.8239999999999998</v>
      </c>
      <c r="AB26" s="233">
        <v>192.874</v>
      </c>
      <c r="AC26" s="354">
        <v>11.34</v>
      </c>
      <c r="AD26" s="233">
        <v>174.50200000000001</v>
      </c>
      <c r="AE26" s="354">
        <v>8.81</v>
      </c>
      <c r="AF26" s="233">
        <v>161.672</v>
      </c>
      <c r="AG26" s="354">
        <v>28.789000000000001</v>
      </c>
      <c r="AH26" s="233">
        <v>209.488</v>
      </c>
      <c r="AI26" s="356">
        <v>1.8169999999999999</v>
      </c>
    </row>
    <row r="27" spans="1:35" ht="17.25" customHeight="1">
      <c r="A27" s="315"/>
      <c r="S27" s="315"/>
    </row>
    <row r="28" spans="1:35" ht="16.5" customHeight="1">
      <c r="A28" s="681" t="s">
        <v>297</v>
      </c>
      <c r="B28" s="682"/>
      <c r="C28" s="682"/>
      <c r="D28" s="682"/>
      <c r="E28" s="682"/>
      <c r="F28" s="682"/>
      <c r="G28" s="682"/>
      <c r="H28" s="682"/>
      <c r="I28" s="682"/>
      <c r="J28" s="682"/>
      <c r="K28" s="682"/>
      <c r="L28" s="682"/>
      <c r="M28" s="682"/>
      <c r="N28" s="682"/>
      <c r="O28" s="682"/>
      <c r="P28" s="682"/>
      <c r="Q28" s="683"/>
      <c r="S28" s="681" t="s">
        <v>297</v>
      </c>
      <c r="T28" s="682"/>
      <c r="U28" s="682"/>
      <c r="V28" s="682"/>
      <c r="W28" s="682"/>
      <c r="X28" s="682"/>
      <c r="Y28" s="682"/>
      <c r="Z28" s="682"/>
      <c r="AA28" s="682"/>
      <c r="AB28" s="682"/>
      <c r="AC28" s="682"/>
      <c r="AD28" s="682"/>
      <c r="AE28" s="682"/>
      <c r="AF28" s="682"/>
      <c r="AG28" s="682"/>
      <c r="AH28" s="682"/>
      <c r="AI28" s="683"/>
    </row>
    <row r="29" spans="1:35" ht="15.75" customHeight="1">
      <c r="A29" s="620" t="s">
        <v>289</v>
      </c>
      <c r="B29" s="687" t="s">
        <v>227</v>
      </c>
      <c r="C29" s="688"/>
      <c r="D29" s="688"/>
      <c r="E29" s="688"/>
      <c r="F29" s="688"/>
      <c r="G29" s="688"/>
      <c r="H29" s="688"/>
      <c r="I29" s="688"/>
      <c r="J29" s="688"/>
      <c r="K29" s="688"/>
      <c r="L29" s="688"/>
      <c r="M29" s="688"/>
      <c r="N29" s="688"/>
      <c r="O29" s="688"/>
      <c r="P29" s="688"/>
      <c r="Q29" s="689"/>
      <c r="S29" s="620" t="s">
        <v>289</v>
      </c>
      <c r="T29" s="687" t="s">
        <v>227</v>
      </c>
      <c r="U29" s="688"/>
      <c r="V29" s="688"/>
      <c r="W29" s="688"/>
      <c r="X29" s="688"/>
      <c r="Y29" s="688"/>
      <c r="Z29" s="688"/>
      <c r="AA29" s="688"/>
      <c r="AB29" s="688"/>
      <c r="AC29" s="688"/>
      <c r="AD29" s="688"/>
      <c r="AE29" s="688"/>
      <c r="AF29" s="688"/>
      <c r="AG29" s="688"/>
      <c r="AH29" s="688"/>
      <c r="AI29" s="689"/>
    </row>
    <row r="30" spans="1:35" ht="21.75" customHeight="1">
      <c r="A30" s="696"/>
      <c r="B30" s="673" t="s">
        <v>96</v>
      </c>
      <c r="C30" s="675"/>
      <c r="D30" s="673" t="s">
        <v>97</v>
      </c>
      <c r="E30" s="675"/>
      <c r="F30" s="673" t="s">
        <v>98</v>
      </c>
      <c r="G30" s="675"/>
      <c r="H30" s="673" t="s">
        <v>99</v>
      </c>
      <c r="I30" s="675"/>
      <c r="J30" s="673" t="s">
        <v>100</v>
      </c>
      <c r="K30" s="675"/>
      <c r="L30" s="673" t="s">
        <v>101</v>
      </c>
      <c r="M30" s="675"/>
      <c r="N30" s="673" t="s">
        <v>102</v>
      </c>
      <c r="O30" s="675"/>
      <c r="P30" s="690" t="s">
        <v>108</v>
      </c>
      <c r="Q30" s="692"/>
      <c r="S30" s="696"/>
      <c r="T30" s="673" t="s">
        <v>96</v>
      </c>
      <c r="U30" s="675"/>
      <c r="V30" s="673" t="s">
        <v>97</v>
      </c>
      <c r="W30" s="675"/>
      <c r="X30" s="673" t="s">
        <v>98</v>
      </c>
      <c r="Y30" s="675"/>
      <c r="Z30" s="673" t="s">
        <v>99</v>
      </c>
      <c r="AA30" s="675"/>
      <c r="AB30" s="673" t="s">
        <v>100</v>
      </c>
      <c r="AC30" s="675"/>
      <c r="AD30" s="673" t="s">
        <v>101</v>
      </c>
      <c r="AE30" s="675"/>
      <c r="AF30" s="673" t="s">
        <v>102</v>
      </c>
      <c r="AG30" s="675"/>
      <c r="AH30" s="690" t="s">
        <v>108</v>
      </c>
      <c r="AI30" s="692"/>
    </row>
    <row r="31" spans="1:35" ht="34.5" customHeight="1">
      <c r="A31" s="621"/>
      <c r="B31" s="349" t="s">
        <v>303</v>
      </c>
      <c r="C31" s="278" t="s">
        <v>282</v>
      </c>
      <c r="D31" s="349" t="s">
        <v>303</v>
      </c>
      <c r="E31" s="278" t="s">
        <v>282</v>
      </c>
      <c r="F31" s="349" t="s">
        <v>303</v>
      </c>
      <c r="G31" s="278" t="s">
        <v>282</v>
      </c>
      <c r="H31" s="349" t="s">
        <v>303</v>
      </c>
      <c r="I31" s="278" t="s">
        <v>282</v>
      </c>
      <c r="J31" s="349" t="s">
        <v>303</v>
      </c>
      <c r="K31" s="278" t="s">
        <v>282</v>
      </c>
      <c r="L31" s="349" t="s">
        <v>303</v>
      </c>
      <c r="M31" s="278" t="s">
        <v>282</v>
      </c>
      <c r="N31" s="349" t="s">
        <v>303</v>
      </c>
      <c r="O31" s="278" t="s">
        <v>282</v>
      </c>
      <c r="P31" s="349" t="s">
        <v>303</v>
      </c>
      <c r="Q31" s="307" t="s">
        <v>282</v>
      </c>
      <c r="S31" s="621"/>
      <c r="T31" s="349" t="s">
        <v>303</v>
      </c>
      <c r="U31" s="278" t="s">
        <v>282</v>
      </c>
      <c r="V31" s="349" t="s">
        <v>303</v>
      </c>
      <c r="W31" s="278" t="s">
        <v>282</v>
      </c>
      <c r="X31" s="349" t="s">
        <v>303</v>
      </c>
      <c r="Y31" s="278" t="s">
        <v>282</v>
      </c>
      <c r="Z31" s="349" t="s">
        <v>303</v>
      </c>
      <c r="AA31" s="278" t="s">
        <v>282</v>
      </c>
      <c r="AB31" s="349" t="s">
        <v>303</v>
      </c>
      <c r="AC31" s="278" t="s">
        <v>282</v>
      </c>
      <c r="AD31" s="349" t="s">
        <v>303</v>
      </c>
      <c r="AE31" s="278" t="s">
        <v>282</v>
      </c>
      <c r="AF31" s="349" t="s">
        <v>303</v>
      </c>
      <c r="AG31" s="278" t="s">
        <v>282</v>
      </c>
      <c r="AH31" s="349" t="s">
        <v>303</v>
      </c>
      <c r="AI31" s="307" t="s">
        <v>282</v>
      </c>
    </row>
    <row r="32" spans="1:35" ht="18" customHeight="1">
      <c r="A32" s="316" t="s">
        <v>290</v>
      </c>
      <c r="B32" s="351">
        <v>1E-3</v>
      </c>
      <c r="C32" s="343">
        <v>183.041</v>
      </c>
      <c r="D32" s="351">
        <v>0</v>
      </c>
      <c r="E32" s="343">
        <v>180.845</v>
      </c>
      <c r="F32" s="351">
        <v>1.2E-2</v>
      </c>
      <c r="G32" s="343">
        <v>184.279</v>
      </c>
      <c r="H32" s="351">
        <v>2.4E-2</v>
      </c>
      <c r="I32" s="343">
        <v>177.42099999999999</v>
      </c>
      <c r="J32" s="351">
        <v>0</v>
      </c>
      <c r="K32" s="343">
        <v>0</v>
      </c>
      <c r="L32" s="351">
        <v>0</v>
      </c>
      <c r="M32" s="343">
        <v>0</v>
      </c>
      <c r="N32" s="351">
        <v>6.0000000000000001E-3</v>
      </c>
      <c r="O32" s="343">
        <v>196</v>
      </c>
      <c r="P32" s="351">
        <v>6.0000000000000001E-3</v>
      </c>
      <c r="Q32" s="347">
        <v>136.03399999999999</v>
      </c>
      <c r="S32" s="341" t="s">
        <v>290</v>
      </c>
      <c r="T32" s="351">
        <v>1E-3</v>
      </c>
      <c r="U32" s="343">
        <v>182.85599999999999</v>
      </c>
      <c r="V32" s="351">
        <v>0</v>
      </c>
      <c r="W32" s="343">
        <v>180.48099999999999</v>
      </c>
      <c r="X32" s="351">
        <v>1.2E-2</v>
      </c>
      <c r="Y32" s="343">
        <v>184.197</v>
      </c>
      <c r="Z32" s="351">
        <v>2.4E-2</v>
      </c>
      <c r="AA32" s="343">
        <v>177.42099999999999</v>
      </c>
      <c r="AB32" s="351">
        <v>0</v>
      </c>
      <c r="AC32" s="343">
        <v>0</v>
      </c>
      <c r="AD32" s="351">
        <v>0</v>
      </c>
      <c r="AE32" s="343">
        <v>0</v>
      </c>
      <c r="AF32" s="351">
        <v>6.0000000000000001E-3</v>
      </c>
      <c r="AG32" s="343">
        <v>196</v>
      </c>
      <c r="AH32" s="351">
        <v>6.0000000000000001E-3</v>
      </c>
      <c r="AI32" s="347">
        <v>135.91</v>
      </c>
    </row>
    <row r="33" spans="1:35" ht="18" customHeight="1">
      <c r="A33" s="317" t="s">
        <v>291</v>
      </c>
      <c r="B33" s="352">
        <v>0.93300000000000005</v>
      </c>
      <c r="C33" s="344">
        <v>65.808000000000007</v>
      </c>
      <c r="D33" s="352">
        <v>0.90300000000000002</v>
      </c>
      <c r="E33" s="344">
        <v>51.392000000000003</v>
      </c>
      <c r="F33" s="352">
        <v>0.80900000000000005</v>
      </c>
      <c r="G33" s="344">
        <v>51.936</v>
      </c>
      <c r="H33" s="352">
        <v>0.83499999999999996</v>
      </c>
      <c r="I33" s="344">
        <v>60.302</v>
      </c>
      <c r="J33" s="352">
        <v>1.131</v>
      </c>
      <c r="K33" s="344">
        <v>66.334000000000003</v>
      </c>
      <c r="L33" s="352">
        <v>0.41</v>
      </c>
      <c r="M33" s="344">
        <v>65.837000000000003</v>
      </c>
      <c r="N33" s="352">
        <v>5.8239999999999998</v>
      </c>
      <c r="O33" s="344">
        <v>187.155</v>
      </c>
      <c r="P33" s="352">
        <v>0.93100000000000005</v>
      </c>
      <c r="Q33" s="348">
        <v>30.375</v>
      </c>
      <c r="S33" s="342" t="s">
        <v>291</v>
      </c>
      <c r="T33" s="352">
        <v>0.94599999999999995</v>
      </c>
      <c r="U33" s="344">
        <v>66.033000000000001</v>
      </c>
      <c r="V33" s="352">
        <v>0.90600000000000003</v>
      </c>
      <c r="W33" s="344">
        <v>51.639000000000003</v>
      </c>
      <c r="X33" s="352">
        <v>0.82299999999999995</v>
      </c>
      <c r="Y33" s="344">
        <v>52.326000000000001</v>
      </c>
      <c r="Z33" s="352">
        <v>0.86099999999999999</v>
      </c>
      <c r="AA33" s="344">
        <v>60.381</v>
      </c>
      <c r="AB33" s="352">
        <v>1.157</v>
      </c>
      <c r="AC33" s="344">
        <v>66.802999999999997</v>
      </c>
      <c r="AD33" s="352">
        <v>0.41</v>
      </c>
      <c r="AE33" s="344">
        <v>65.837000000000003</v>
      </c>
      <c r="AF33" s="352">
        <v>5.8239999999999998</v>
      </c>
      <c r="AG33" s="344">
        <v>187.155</v>
      </c>
      <c r="AH33" s="352">
        <v>0.94299999999999995</v>
      </c>
      <c r="AI33" s="348">
        <v>30.504999999999999</v>
      </c>
    </row>
    <row r="34" spans="1:35" ht="18" customHeight="1">
      <c r="A34" s="317" t="s">
        <v>292</v>
      </c>
      <c r="B34" s="352">
        <v>14.667999999999999</v>
      </c>
      <c r="C34" s="344">
        <v>19.835000000000001</v>
      </c>
      <c r="D34" s="352">
        <v>24.876000000000001</v>
      </c>
      <c r="E34" s="344">
        <v>14.464</v>
      </c>
      <c r="F34" s="352">
        <v>20.099</v>
      </c>
      <c r="G34" s="344">
        <v>9.2210000000000001</v>
      </c>
      <c r="H34" s="352">
        <v>27.09</v>
      </c>
      <c r="I34" s="344">
        <v>14.02</v>
      </c>
      <c r="J34" s="352">
        <v>23.01</v>
      </c>
      <c r="K34" s="344">
        <v>20.850999999999999</v>
      </c>
      <c r="L34" s="352">
        <v>31.841999999999999</v>
      </c>
      <c r="M34" s="344">
        <v>8.7669999999999995</v>
      </c>
      <c r="N34" s="352">
        <v>15.587</v>
      </c>
      <c r="O34" s="344">
        <v>44.707000000000001</v>
      </c>
      <c r="P34" s="352">
        <v>24.736000000000001</v>
      </c>
      <c r="Q34" s="348">
        <v>5.2190000000000003</v>
      </c>
      <c r="S34" s="342" t="s">
        <v>292</v>
      </c>
      <c r="T34" s="352">
        <v>14.305</v>
      </c>
      <c r="U34" s="344">
        <v>21.899000000000001</v>
      </c>
      <c r="V34" s="352">
        <v>24.876000000000001</v>
      </c>
      <c r="W34" s="344">
        <v>14.464</v>
      </c>
      <c r="X34" s="352">
        <v>20.100999999999999</v>
      </c>
      <c r="Y34" s="344">
        <v>9.3019999999999996</v>
      </c>
      <c r="Z34" s="352">
        <v>27.326000000000001</v>
      </c>
      <c r="AA34" s="344">
        <v>13.999000000000001</v>
      </c>
      <c r="AB34" s="352">
        <v>23.01</v>
      </c>
      <c r="AC34" s="344">
        <v>20.850999999999999</v>
      </c>
      <c r="AD34" s="352">
        <v>31.809000000000001</v>
      </c>
      <c r="AE34" s="344">
        <v>8.7989999999999995</v>
      </c>
      <c r="AF34" s="352">
        <v>14.927</v>
      </c>
      <c r="AG34" s="344">
        <v>48.774999999999999</v>
      </c>
      <c r="AH34" s="352">
        <v>24.817</v>
      </c>
      <c r="AI34" s="348">
        <v>5.2590000000000003</v>
      </c>
    </row>
    <row r="35" spans="1:35" ht="18" customHeight="1">
      <c r="A35" s="317" t="s">
        <v>293</v>
      </c>
      <c r="B35" s="352">
        <v>71.572999999999993</v>
      </c>
      <c r="C35" s="344">
        <v>13.19</v>
      </c>
      <c r="D35" s="352">
        <v>99.123999999999995</v>
      </c>
      <c r="E35" s="344">
        <v>9.0050000000000008</v>
      </c>
      <c r="F35" s="352">
        <v>90.24</v>
      </c>
      <c r="G35" s="344">
        <v>4.4710000000000001</v>
      </c>
      <c r="H35" s="352">
        <v>124.827</v>
      </c>
      <c r="I35" s="344">
        <v>7.9</v>
      </c>
      <c r="J35" s="352">
        <v>110.904</v>
      </c>
      <c r="K35" s="344">
        <v>14.895</v>
      </c>
      <c r="L35" s="693"/>
      <c r="M35" s="695"/>
      <c r="N35" s="352">
        <v>99.674999999999997</v>
      </c>
      <c r="O35" s="344">
        <v>37.281999999999996</v>
      </c>
      <c r="P35" s="352">
        <v>94.281000000000006</v>
      </c>
      <c r="Q35" s="348">
        <v>3.6949999999999998</v>
      </c>
      <c r="S35" s="342" t="s">
        <v>293</v>
      </c>
      <c r="T35" s="352">
        <v>71.679000000000002</v>
      </c>
      <c r="U35" s="344">
        <v>13.359</v>
      </c>
      <c r="V35" s="352">
        <v>98.971999999999994</v>
      </c>
      <c r="W35" s="344">
        <v>9.2560000000000002</v>
      </c>
      <c r="X35" s="352">
        <v>90.251000000000005</v>
      </c>
      <c r="Y35" s="344">
        <v>4.4870000000000001</v>
      </c>
      <c r="Z35" s="352">
        <v>124.12</v>
      </c>
      <c r="AA35" s="344">
        <v>8.0009999999999994</v>
      </c>
      <c r="AB35" s="352">
        <v>108.824</v>
      </c>
      <c r="AC35" s="344">
        <v>15.723000000000001</v>
      </c>
      <c r="AD35" s="693"/>
      <c r="AE35" s="695"/>
      <c r="AF35" s="352">
        <v>99.674999999999997</v>
      </c>
      <c r="AG35" s="344">
        <v>37.281999999999996</v>
      </c>
      <c r="AH35" s="352">
        <v>93.992999999999995</v>
      </c>
      <c r="AI35" s="348">
        <v>3.734</v>
      </c>
    </row>
    <row r="36" spans="1:35" ht="18" customHeight="1">
      <c r="A36" s="317" t="s">
        <v>294</v>
      </c>
      <c r="B36" s="352">
        <v>251.35499999999999</v>
      </c>
      <c r="C36" s="344">
        <v>2.577</v>
      </c>
      <c r="D36" s="352">
        <v>253.19300000000001</v>
      </c>
      <c r="E36" s="344">
        <v>2.806</v>
      </c>
      <c r="F36" s="352">
        <v>185.852</v>
      </c>
      <c r="G36" s="344">
        <v>2.145</v>
      </c>
      <c r="H36" s="352">
        <v>174.06100000000001</v>
      </c>
      <c r="I36" s="344">
        <v>10.404999999999999</v>
      </c>
      <c r="J36" s="352">
        <v>245.583</v>
      </c>
      <c r="K36" s="344">
        <v>6.6989999999999998</v>
      </c>
      <c r="L36" s="352">
        <v>106.824</v>
      </c>
      <c r="M36" s="344">
        <v>4.4080000000000004</v>
      </c>
      <c r="N36" s="352">
        <v>216.565</v>
      </c>
      <c r="O36" s="344">
        <v>9.5039999999999996</v>
      </c>
      <c r="P36" s="352">
        <v>220.97800000000001</v>
      </c>
      <c r="Q36" s="348">
        <v>1.593</v>
      </c>
      <c r="S36" s="342" t="s">
        <v>294</v>
      </c>
      <c r="T36" s="352">
        <v>252.52699999999999</v>
      </c>
      <c r="U36" s="344">
        <v>2.6059999999999999</v>
      </c>
      <c r="V36" s="352">
        <v>253.40600000000001</v>
      </c>
      <c r="W36" s="344">
        <v>2.83</v>
      </c>
      <c r="X36" s="352">
        <v>186.102</v>
      </c>
      <c r="Y36" s="344">
        <v>2.1850000000000001</v>
      </c>
      <c r="Z36" s="352">
        <v>174.06100000000001</v>
      </c>
      <c r="AA36" s="344">
        <v>10.404999999999999</v>
      </c>
      <c r="AB36" s="352">
        <v>245.79400000000001</v>
      </c>
      <c r="AC36" s="344">
        <v>6.8579999999999997</v>
      </c>
      <c r="AD36" s="352">
        <v>107.56699999999999</v>
      </c>
      <c r="AE36" s="344">
        <v>4.4050000000000002</v>
      </c>
      <c r="AF36" s="352">
        <v>216.91</v>
      </c>
      <c r="AG36" s="344">
        <v>10.238</v>
      </c>
      <c r="AH36" s="352">
        <v>221.45699999999999</v>
      </c>
      <c r="AI36" s="348">
        <v>1.617</v>
      </c>
    </row>
    <row r="37" spans="1:35" ht="18" customHeight="1">
      <c r="A37" s="317" t="s">
        <v>295</v>
      </c>
      <c r="B37" s="352">
        <v>325.55700000000002</v>
      </c>
      <c r="C37" s="344">
        <v>3.5670000000000002</v>
      </c>
      <c r="D37" s="352">
        <v>307.49299999999999</v>
      </c>
      <c r="E37" s="344">
        <v>4.157</v>
      </c>
      <c r="F37" s="352">
        <v>248.964</v>
      </c>
      <c r="G37" s="344">
        <v>2.7930000000000001</v>
      </c>
      <c r="H37" s="352">
        <v>222.12</v>
      </c>
      <c r="I37" s="344">
        <v>9.3170000000000002</v>
      </c>
      <c r="J37" s="352">
        <v>303.096</v>
      </c>
      <c r="K37" s="344">
        <v>6.7160000000000002</v>
      </c>
      <c r="L37" s="352">
        <v>159.94800000000001</v>
      </c>
      <c r="M37" s="344">
        <v>4.3579999999999997</v>
      </c>
      <c r="N37" s="352">
        <v>177.244</v>
      </c>
      <c r="O37" s="344">
        <v>19.356999999999999</v>
      </c>
      <c r="P37" s="352">
        <v>260.81200000000001</v>
      </c>
      <c r="Q37" s="348">
        <v>2.1869999999999998</v>
      </c>
      <c r="S37" s="342" t="s">
        <v>295</v>
      </c>
      <c r="T37" s="352">
        <v>328.06400000000002</v>
      </c>
      <c r="U37" s="344">
        <v>3.5870000000000002</v>
      </c>
      <c r="V37" s="352">
        <v>308.42899999999997</v>
      </c>
      <c r="W37" s="344">
        <v>4.29</v>
      </c>
      <c r="X37" s="352">
        <v>248.91900000000001</v>
      </c>
      <c r="Y37" s="344">
        <v>2.806</v>
      </c>
      <c r="Z37" s="352">
        <v>222.12</v>
      </c>
      <c r="AA37" s="344">
        <v>9.3170000000000002</v>
      </c>
      <c r="AB37" s="352">
        <v>306.62400000000002</v>
      </c>
      <c r="AC37" s="344">
        <v>6.944</v>
      </c>
      <c r="AD37" s="352">
        <v>159.93100000000001</v>
      </c>
      <c r="AE37" s="344">
        <v>4.3630000000000004</v>
      </c>
      <c r="AF37" s="352">
        <v>173.38900000000001</v>
      </c>
      <c r="AG37" s="344">
        <v>19.949000000000002</v>
      </c>
      <c r="AH37" s="352">
        <v>261.01600000000002</v>
      </c>
      <c r="AI37" s="348">
        <v>2.2210000000000001</v>
      </c>
    </row>
    <row r="38" spans="1:35" ht="18" customHeight="1">
      <c r="A38" s="317" t="s">
        <v>296</v>
      </c>
      <c r="B38" s="352">
        <v>326.28500000000003</v>
      </c>
      <c r="C38" s="344">
        <v>3.851</v>
      </c>
      <c r="D38" s="352">
        <v>344.20100000000002</v>
      </c>
      <c r="E38" s="344">
        <v>2.7679999999999998</v>
      </c>
      <c r="F38" s="352">
        <v>291.29700000000003</v>
      </c>
      <c r="G38" s="344">
        <v>2.7709999999999999</v>
      </c>
      <c r="H38" s="352">
        <v>390.04199999999997</v>
      </c>
      <c r="I38" s="344">
        <v>3.875</v>
      </c>
      <c r="J38" s="352">
        <v>320.78399999999999</v>
      </c>
      <c r="K38" s="344">
        <v>4.9489999999999998</v>
      </c>
      <c r="L38" s="352">
        <v>253.43299999999999</v>
      </c>
      <c r="M38" s="344">
        <v>2.7549999999999999</v>
      </c>
      <c r="N38" s="352">
        <v>235.70500000000001</v>
      </c>
      <c r="O38" s="344">
        <v>13.827</v>
      </c>
      <c r="P38" s="352">
        <v>309.83300000000003</v>
      </c>
      <c r="Q38" s="348">
        <v>1.5009999999999999</v>
      </c>
      <c r="S38" s="342" t="s">
        <v>296</v>
      </c>
      <c r="T38" s="352">
        <v>328.31200000000001</v>
      </c>
      <c r="U38" s="344">
        <v>3.9670000000000001</v>
      </c>
      <c r="V38" s="352">
        <v>342.32799999999997</v>
      </c>
      <c r="W38" s="344">
        <v>2.8679999999999999</v>
      </c>
      <c r="X38" s="352">
        <v>292.92599999999999</v>
      </c>
      <c r="Y38" s="344">
        <v>2.8029999999999999</v>
      </c>
      <c r="Z38" s="352">
        <v>389.13900000000001</v>
      </c>
      <c r="AA38" s="344">
        <v>3.9580000000000002</v>
      </c>
      <c r="AB38" s="352">
        <v>319.80599999999998</v>
      </c>
      <c r="AC38" s="344">
        <v>5.149</v>
      </c>
      <c r="AD38" s="352">
        <v>253.13200000000001</v>
      </c>
      <c r="AE38" s="344">
        <v>2.762</v>
      </c>
      <c r="AF38" s="352">
        <v>221.47800000000001</v>
      </c>
      <c r="AG38" s="344">
        <v>15.366</v>
      </c>
      <c r="AH38" s="352">
        <v>309.11</v>
      </c>
      <c r="AI38" s="348">
        <v>1.528</v>
      </c>
    </row>
    <row r="39" spans="1:35" ht="27.75" customHeight="1">
      <c r="A39" s="291" t="s">
        <v>108</v>
      </c>
      <c r="B39" s="233">
        <v>240.87100000000001</v>
      </c>
      <c r="C39" s="354">
        <v>2.5739999999999998</v>
      </c>
      <c r="D39" s="233">
        <v>207.42599999999999</v>
      </c>
      <c r="E39" s="354">
        <v>3.6309999999999998</v>
      </c>
      <c r="F39" s="233">
        <v>167.11</v>
      </c>
      <c r="G39" s="354">
        <v>2.6840000000000002</v>
      </c>
      <c r="H39" s="233">
        <v>199.26400000000001</v>
      </c>
      <c r="I39" s="354">
        <v>7.0780000000000003</v>
      </c>
      <c r="J39" s="233">
        <v>183.50800000000001</v>
      </c>
      <c r="K39" s="354">
        <v>7.593</v>
      </c>
      <c r="L39" s="233">
        <v>141.977</v>
      </c>
      <c r="M39" s="354">
        <v>4.1680000000000001</v>
      </c>
      <c r="N39" s="233">
        <v>176.494</v>
      </c>
      <c r="O39" s="354">
        <v>9.1449999999999996</v>
      </c>
      <c r="P39" s="233">
        <v>189.69499999999999</v>
      </c>
      <c r="Q39" s="356">
        <v>1.536</v>
      </c>
      <c r="S39" s="291" t="s">
        <v>108</v>
      </c>
      <c r="T39" s="233">
        <v>241.262</v>
      </c>
      <c r="U39" s="354">
        <v>2.6280000000000001</v>
      </c>
      <c r="V39" s="233">
        <v>205.25800000000001</v>
      </c>
      <c r="W39" s="354">
        <v>3.722</v>
      </c>
      <c r="X39" s="233">
        <v>166.77600000000001</v>
      </c>
      <c r="Y39" s="354">
        <v>2.7250000000000001</v>
      </c>
      <c r="Z39" s="233">
        <v>194.74</v>
      </c>
      <c r="AA39" s="354">
        <v>7.29</v>
      </c>
      <c r="AB39" s="233">
        <v>181.10499999999999</v>
      </c>
      <c r="AC39" s="354">
        <v>7.8410000000000002</v>
      </c>
      <c r="AD39" s="233">
        <v>141.55500000000001</v>
      </c>
      <c r="AE39" s="354">
        <v>4.1980000000000004</v>
      </c>
      <c r="AF39" s="233">
        <v>170.37100000000001</v>
      </c>
      <c r="AG39" s="354">
        <v>9.7729999999999997</v>
      </c>
      <c r="AH39" s="233">
        <v>188.23699999999999</v>
      </c>
      <c r="AI39" s="356">
        <v>1.5680000000000001</v>
      </c>
    </row>
    <row r="40" spans="1:35" ht="15.75" customHeight="1"/>
  </sheetData>
  <mergeCells count="72">
    <mergeCell ref="L4:M4"/>
    <mergeCell ref="N4:O4"/>
    <mergeCell ref="P4:Q4"/>
    <mergeCell ref="T4:U4"/>
    <mergeCell ref="X4:Y4"/>
    <mergeCell ref="V4:W4"/>
    <mergeCell ref="Z4:AA4"/>
    <mergeCell ref="AB4:AC4"/>
    <mergeCell ref="AD4:AE4"/>
    <mergeCell ref="A1:Q1"/>
    <mergeCell ref="S1:AI1"/>
    <mergeCell ref="A3:A5"/>
    <mergeCell ref="B3:Q3"/>
    <mergeCell ref="S3:S5"/>
    <mergeCell ref="T3:AI3"/>
    <mergeCell ref="B4:C4"/>
    <mergeCell ref="D4:E4"/>
    <mergeCell ref="F4:G4"/>
    <mergeCell ref="H4:I4"/>
    <mergeCell ref="AH4:AI4"/>
    <mergeCell ref="J4:K4"/>
    <mergeCell ref="AF4:AG4"/>
    <mergeCell ref="L9:M9"/>
    <mergeCell ref="AD9:AE9"/>
    <mergeCell ref="A15:Q15"/>
    <mergeCell ref="S15:AI15"/>
    <mergeCell ref="A16:A18"/>
    <mergeCell ref="B16:Q16"/>
    <mergeCell ref="S16:S18"/>
    <mergeCell ref="T16:AI16"/>
    <mergeCell ref="B17:C17"/>
    <mergeCell ref="D17:E17"/>
    <mergeCell ref="AF17:AG17"/>
    <mergeCell ref="AH17:AI17"/>
    <mergeCell ref="L22:M22"/>
    <mergeCell ref="AD22:AE22"/>
    <mergeCell ref="A28:Q28"/>
    <mergeCell ref="S28:AI28"/>
    <mergeCell ref="T17:U17"/>
    <mergeCell ref="V17:W17"/>
    <mergeCell ref="X17:Y17"/>
    <mergeCell ref="Z17:AA17"/>
    <mergeCell ref="AB17:AC17"/>
    <mergeCell ref="AD17:AE17"/>
    <mergeCell ref="F17:G17"/>
    <mergeCell ref="H17:I17"/>
    <mergeCell ref="J17:K17"/>
    <mergeCell ref="L17:M17"/>
    <mergeCell ref="N17:O17"/>
    <mergeCell ref="P17:Q17"/>
    <mergeCell ref="A29:A31"/>
    <mergeCell ref="B29:Q29"/>
    <mergeCell ref="S29:S31"/>
    <mergeCell ref="T29:AI29"/>
    <mergeCell ref="B30:C30"/>
    <mergeCell ref="D30:E30"/>
    <mergeCell ref="F30:G30"/>
    <mergeCell ref="H30:I30"/>
    <mergeCell ref="J30:K30"/>
    <mergeCell ref="L30:M30"/>
    <mergeCell ref="AB30:AC30"/>
    <mergeCell ref="AD30:AE30"/>
    <mergeCell ref="AF30:AG30"/>
    <mergeCell ref="AH30:AI30"/>
    <mergeCell ref="L35:M35"/>
    <mergeCell ref="AD35:AE35"/>
    <mergeCell ref="N30:O30"/>
    <mergeCell ref="P30:Q30"/>
    <mergeCell ref="T30:U30"/>
    <mergeCell ref="V30:W30"/>
    <mergeCell ref="X30:Y30"/>
    <mergeCell ref="Z30:AA30"/>
  </mergeCells>
  <pageMargins left="0.78740157480314965" right="0.78740157480314965" top="0.98425196850393704" bottom="1.1811023622047245" header="0.51181102362204722" footer="0.51181102362204722"/>
  <pageSetup paperSize="9" scale="82" orientation="landscape" r:id="rId1"/>
  <headerFooter scaleWithDoc="0" alignWithMargins="0">
    <oddHeader>&amp;L&amp;G</oddHeader>
    <oddFooter>&amp;L&amp;D</oddFooter>
  </headerFooter>
  <rowBreaks count="1" manualBreakCount="1">
    <brk id="26" max="16383" man="1"/>
  </rowBreaks>
  <colBreaks count="1" manualBreakCount="1">
    <brk id="1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zoomScaleNormal="100" workbookViewId="0">
      <selection activeCell="C27" sqref="C27"/>
    </sheetView>
  </sheetViews>
  <sheetFormatPr defaultRowHeight="12.75"/>
  <cols>
    <col min="1" max="1" width="16.140625" customWidth="1"/>
    <col min="2" max="2" width="6.42578125" customWidth="1"/>
    <col min="3" max="3" width="24.42578125" customWidth="1"/>
    <col min="4" max="8" width="8.7109375" customWidth="1"/>
    <col min="9" max="9" width="8.85546875" customWidth="1"/>
    <col min="10" max="12" width="8.7109375" customWidth="1"/>
    <col min="13" max="13" width="5.5703125" customWidth="1"/>
    <col min="14" max="14" width="16.140625" customWidth="1"/>
    <col min="16" max="16" width="23.7109375" customWidth="1"/>
    <col min="17" max="17" width="9.28515625" customWidth="1"/>
  </cols>
  <sheetData>
    <row r="1" spans="1:25" ht="34.5" customHeight="1">
      <c r="A1" s="562" t="s">
        <v>156</v>
      </c>
      <c r="B1" s="562"/>
      <c r="C1" s="562"/>
      <c r="D1" s="562"/>
      <c r="E1" s="562"/>
      <c r="F1" s="562"/>
      <c r="G1" s="562"/>
      <c r="H1" s="562"/>
      <c r="I1" s="562"/>
      <c r="J1" s="562"/>
      <c r="K1" s="562"/>
      <c r="L1" s="562"/>
      <c r="N1" s="562" t="s">
        <v>183</v>
      </c>
      <c r="O1" s="562"/>
      <c r="P1" s="562"/>
      <c r="Q1" s="562"/>
      <c r="R1" s="562"/>
      <c r="S1" s="562"/>
      <c r="T1" s="562"/>
      <c r="U1" s="562"/>
      <c r="V1" s="562"/>
      <c r="W1" s="562"/>
      <c r="X1" s="562"/>
      <c r="Y1" s="562"/>
    </row>
    <row r="2" spans="1:25" ht="10.5" customHeight="1">
      <c r="C2" s="66"/>
      <c r="D2" s="66"/>
      <c r="E2" s="66"/>
      <c r="F2" s="66"/>
      <c r="G2" s="66"/>
      <c r="H2" s="66"/>
      <c r="I2" s="66"/>
      <c r="J2" s="66"/>
      <c r="K2" s="66"/>
      <c r="L2" s="66"/>
      <c r="P2" s="66"/>
      <c r="Q2" s="66"/>
      <c r="R2" s="66"/>
      <c r="S2" s="66"/>
      <c r="T2" s="66"/>
      <c r="U2" s="66"/>
      <c r="V2" s="66"/>
      <c r="W2" s="66"/>
      <c r="X2" s="66"/>
      <c r="Y2" s="66"/>
    </row>
    <row r="3" spans="1:25" ht="18.75" customHeight="1">
      <c r="A3" s="716" t="s">
        <v>186</v>
      </c>
      <c r="B3" s="717"/>
      <c r="C3" s="717"/>
      <c r="D3" s="718" t="s">
        <v>44</v>
      </c>
      <c r="E3" s="718"/>
      <c r="F3" s="718"/>
      <c r="G3" s="719" t="s">
        <v>77</v>
      </c>
      <c r="H3" s="719"/>
      <c r="I3" s="719"/>
      <c r="J3" s="720" t="s">
        <v>26</v>
      </c>
      <c r="K3" s="720"/>
      <c r="L3" s="721"/>
      <c r="N3" s="716" t="s">
        <v>186</v>
      </c>
      <c r="O3" s="717"/>
      <c r="P3" s="717"/>
      <c r="Q3" s="718" t="s">
        <v>44</v>
      </c>
      <c r="R3" s="718"/>
      <c r="S3" s="718"/>
      <c r="T3" s="719" t="s">
        <v>77</v>
      </c>
      <c r="U3" s="719"/>
      <c r="V3" s="719"/>
      <c r="W3" s="720" t="s">
        <v>26</v>
      </c>
      <c r="X3" s="720"/>
      <c r="Y3" s="721"/>
    </row>
    <row r="4" spans="1:25" ht="20.25" customHeight="1">
      <c r="A4" s="722" t="s">
        <v>184</v>
      </c>
      <c r="B4" s="724" t="s">
        <v>185</v>
      </c>
      <c r="C4" s="724" t="s">
        <v>65</v>
      </c>
      <c r="D4" s="710" t="s">
        <v>80</v>
      </c>
      <c r="E4" s="710"/>
      <c r="F4" s="708" t="s">
        <v>81</v>
      </c>
      <c r="G4" s="710" t="s">
        <v>80</v>
      </c>
      <c r="H4" s="710"/>
      <c r="I4" s="708" t="s">
        <v>81</v>
      </c>
      <c r="J4" s="710" t="s">
        <v>80</v>
      </c>
      <c r="K4" s="710"/>
      <c r="L4" s="711" t="s">
        <v>81</v>
      </c>
      <c r="N4" s="722" t="s">
        <v>184</v>
      </c>
      <c r="O4" s="724" t="s">
        <v>185</v>
      </c>
      <c r="P4" s="724" t="s">
        <v>65</v>
      </c>
      <c r="Q4" s="710" t="s">
        <v>80</v>
      </c>
      <c r="R4" s="710"/>
      <c r="S4" s="708" t="s">
        <v>81</v>
      </c>
      <c r="T4" s="710" t="s">
        <v>80</v>
      </c>
      <c r="U4" s="710"/>
      <c r="V4" s="708" t="s">
        <v>81</v>
      </c>
      <c r="W4" s="710" t="s">
        <v>80</v>
      </c>
      <c r="X4" s="710"/>
      <c r="Y4" s="711" t="s">
        <v>81</v>
      </c>
    </row>
    <row r="5" spans="1:25" ht="18.75" customHeight="1">
      <c r="A5" s="723"/>
      <c r="B5" s="725"/>
      <c r="C5" s="725"/>
      <c r="D5" s="365" t="s">
        <v>27</v>
      </c>
      <c r="E5" s="366" t="s">
        <v>28</v>
      </c>
      <c r="F5" s="709"/>
      <c r="G5" s="365" t="s">
        <v>27</v>
      </c>
      <c r="H5" s="366" t="s">
        <v>28</v>
      </c>
      <c r="I5" s="709"/>
      <c r="J5" s="365" t="s">
        <v>27</v>
      </c>
      <c r="K5" s="366" t="s">
        <v>28</v>
      </c>
      <c r="L5" s="712"/>
      <c r="N5" s="723"/>
      <c r="O5" s="725"/>
      <c r="P5" s="725"/>
      <c r="Q5" s="365" t="s">
        <v>27</v>
      </c>
      <c r="R5" s="366" t="s">
        <v>28</v>
      </c>
      <c r="S5" s="709"/>
      <c r="T5" s="365" t="s">
        <v>27</v>
      </c>
      <c r="U5" s="366" t="s">
        <v>28</v>
      </c>
      <c r="V5" s="709"/>
      <c r="W5" s="365" t="s">
        <v>27</v>
      </c>
      <c r="X5" s="366" t="s">
        <v>28</v>
      </c>
      <c r="Y5" s="712"/>
    </row>
    <row r="6" spans="1:25" ht="21" customHeight="1">
      <c r="A6" s="713" t="s">
        <v>187</v>
      </c>
      <c r="B6" s="371" t="s">
        <v>158</v>
      </c>
      <c r="C6" s="364" t="s">
        <v>188</v>
      </c>
      <c r="D6" s="539">
        <v>38.447000000000003</v>
      </c>
      <c r="E6" s="141">
        <f>D6/$D$42*100</f>
        <v>1.6536884646551886</v>
      </c>
      <c r="F6" s="540">
        <v>12.345000000000001</v>
      </c>
      <c r="G6" s="539">
        <v>12.122</v>
      </c>
      <c r="H6" s="141">
        <f>G6/$G$42*100</f>
        <v>1.1077967985202568</v>
      </c>
      <c r="I6" s="540">
        <v>22.007000000000001</v>
      </c>
      <c r="J6" s="539">
        <v>26.324999999999999</v>
      </c>
      <c r="K6" s="141">
        <f>J6/$J$42*100</f>
        <v>2.1390595938346331</v>
      </c>
      <c r="L6" s="541">
        <v>14.952</v>
      </c>
      <c r="N6" s="713" t="s">
        <v>187</v>
      </c>
      <c r="O6" s="371" t="s">
        <v>158</v>
      </c>
      <c r="P6" s="364" t="s">
        <v>188</v>
      </c>
      <c r="Q6" s="539">
        <v>30.591999999999999</v>
      </c>
      <c r="R6" s="141">
        <f>Q6/$Q$42*100</f>
        <v>1.5456515917806417</v>
      </c>
      <c r="S6" s="540">
        <v>13.875999999999999</v>
      </c>
      <c r="T6" s="539">
        <v>5.1360000000000001</v>
      </c>
      <c r="U6" s="141">
        <f>T6/$T$42*100</f>
        <v>0.65282464870636248</v>
      </c>
      <c r="V6" s="540">
        <v>33.133000000000003</v>
      </c>
      <c r="W6" s="539">
        <v>25.456</v>
      </c>
      <c r="X6" s="141">
        <f>W6/$W$42*100</f>
        <v>2.1346911632876049</v>
      </c>
      <c r="Y6" s="541">
        <v>15.179</v>
      </c>
    </row>
    <row r="7" spans="1:25" ht="19.5" customHeight="1">
      <c r="A7" s="714"/>
      <c r="B7" s="372" t="s">
        <v>157</v>
      </c>
      <c r="C7" s="359" t="s">
        <v>189</v>
      </c>
      <c r="D7" s="542">
        <v>1.802</v>
      </c>
      <c r="E7" s="146">
        <f>D7/$D$42*100</f>
        <v>7.7507909935980682E-2</v>
      </c>
      <c r="F7" s="543">
        <v>52.515999999999998</v>
      </c>
      <c r="G7" s="542">
        <v>0.626</v>
      </c>
      <c r="H7" s="146">
        <f t="shared" ref="H7:H41" si="0">G7/$G$42*100</f>
        <v>5.720844711051648E-2</v>
      </c>
      <c r="I7" s="543">
        <v>80.55</v>
      </c>
      <c r="J7" s="542">
        <v>1.1759999999999999</v>
      </c>
      <c r="K7" s="146">
        <f t="shared" ref="K7:K41" si="1">J7/$J$42*100</f>
        <v>9.5556850231700977E-2</v>
      </c>
      <c r="L7" s="544">
        <v>62.216999999999999</v>
      </c>
      <c r="N7" s="714"/>
      <c r="O7" s="372" t="s">
        <v>157</v>
      </c>
      <c r="P7" s="359" t="s">
        <v>189</v>
      </c>
      <c r="Q7" s="542">
        <v>1.4890000000000001</v>
      </c>
      <c r="R7" s="146">
        <f t="shared" ref="R7:R41" si="2">Q7/$Q$42*100</f>
        <v>7.5231276809668401E-2</v>
      </c>
      <c r="S7" s="543">
        <v>56.753999999999998</v>
      </c>
      <c r="T7" s="542">
        <v>0.313</v>
      </c>
      <c r="U7" s="146">
        <f t="shared" ref="U7:U41" si="3">T7/$T$42*100</f>
        <v>3.9784679720617493E-2</v>
      </c>
      <c r="V7" s="543"/>
      <c r="W7" s="542">
        <v>1.1759999999999999</v>
      </c>
      <c r="X7" s="146">
        <f t="shared" ref="X7:X41" si="4">W7/$W$42*100</f>
        <v>9.8617096481231292E-2</v>
      </c>
      <c r="Y7" s="544">
        <v>62.216999999999999</v>
      </c>
    </row>
    <row r="8" spans="1:25" ht="19.5" customHeight="1">
      <c r="A8" s="714"/>
      <c r="B8" s="373" t="s">
        <v>159</v>
      </c>
      <c r="C8" s="361" t="s">
        <v>190</v>
      </c>
      <c r="D8" s="545">
        <v>2.2730000000000001</v>
      </c>
      <c r="E8" s="363">
        <f>D8/$D$42*100</f>
        <v>9.7766636672854665E-2</v>
      </c>
      <c r="F8" s="546">
        <v>47.628</v>
      </c>
      <c r="G8" s="545">
        <v>0.68400000000000005</v>
      </c>
      <c r="H8" s="363">
        <f t="shared" si="0"/>
        <v>6.250891026133111E-2</v>
      </c>
      <c r="I8" s="546">
        <v>80.55</v>
      </c>
      <c r="J8" s="545">
        <v>1.589</v>
      </c>
      <c r="K8" s="363">
        <f t="shared" si="1"/>
        <v>0.12911550596783405</v>
      </c>
      <c r="L8" s="547">
        <v>56.753999999999998</v>
      </c>
      <c r="N8" s="714"/>
      <c r="O8" s="373" t="s">
        <v>159</v>
      </c>
      <c r="P8" s="361" t="s">
        <v>190</v>
      </c>
      <c r="Q8" s="545">
        <v>2.117</v>
      </c>
      <c r="R8" s="363">
        <f t="shared" si="2"/>
        <v>0.10696078778110678</v>
      </c>
      <c r="S8" s="546">
        <v>49.103000000000002</v>
      </c>
      <c r="T8" s="545">
        <v>0.52800000000000002</v>
      </c>
      <c r="U8" s="363">
        <f t="shared" si="3"/>
        <v>6.7112814352990546E-2</v>
      </c>
      <c r="V8" s="546">
        <v>88.36</v>
      </c>
      <c r="W8" s="545">
        <v>1.589</v>
      </c>
      <c r="X8" s="363">
        <f t="shared" si="4"/>
        <v>0.13325048155499705</v>
      </c>
      <c r="Y8" s="547">
        <v>56.753999999999998</v>
      </c>
    </row>
    <row r="9" spans="1:25" s="525" customFormat="1" ht="19.5" customHeight="1">
      <c r="A9" s="715"/>
      <c r="B9" s="383"/>
      <c r="C9" s="534" t="s">
        <v>191</v>
      </c>
      <c r="D9" s="548">
        <v>42.523000000000003</v>
      </c>
      <c r="E9" s="384">
        <f>D9/$D$42*100</f>
        <v>1.829006023422701</v>
      </c>
      <c r="F9" s="535">
        <v>11.734</v>
      </c>
      <c r="G9" s="548">
        <v>13.433</v>
      </c>
      <c r="H9" s="384">
        <f t="shared" si="0"/>
        <v>1.2276055431878079</v>
      </c>
      <c r="I9" s="535">
        <v>20.844000000000001</v>
      </c>
      <c r="J9" s="548">
        <v>29.09</v>
      </c>
      <c r="K9" s="384">
        <f t="shared" si="1"/>
        <v>2.3637319500341678</v>
      </c>
      <c r="L9" s="536">
        <v>14.209</v>
      </c>
      <c r="N9" s="715"/>
      <c r="O9" s="383"/>
      <c r="P9" s="534" t="s">
        <v>191</v>
      </c>
      <c r="Q9" s="548">
        <v>34.198</v>
      </c>
      <c r="R9" s="384">
        <f t="shared" si="2"/>
        <v>1.727843656371417</v>
      </c>
      <c r="S9" s="535">
        <v>13.09</v>
      </c>
      <c r="T9" s="548">
        <v>5.976</v>
      </c>
      <c r="U9" s="384">
        <f t="shared" si="3"/>
        <v>0.7595950351770292</v>
      </c>
      <c r="V9" s="535">
        <v>30.984000000000002</v>
      </c>
      <c r="W9" s="548">
        <v>28.222000000000001</v>
      </c>
      <c r="X9" s="384">
        <f t="shared" si="4"/>
        <v>2.3666425993990727</v>
      </c>
      <c r="Y9" s="536">
        <v>14.444000000000001</v>
      </c>
    </row>
    <row r="10" spans="1:25" ht="19.5" customHeight="1">
      <c r="A10" s="705" t="s">
        <v>224</v>
      </c>
      <c r="B10" s="358" t="s">
        <v>161</v>
      </c>
      <c r="C10" s="364" t="s">
        <v>192</v>
      </c>
      <c r="D10" s="539">
        <v>1.952</v>
      </c>
      <c r="E10" s="141">
        <f t="shared" ref="E10:E41" si="5">D10/$D$42*100</f>
        <v>8.3959733737532904E-2</v>
      </c>
      <c r="F10" s="540">
        <v>52.515999999999998</v>
      </c>
      <c r="G10" s="539">
        <v>1.6759999999999999</v>
      </c>
      <c r="H10" s="141">
        <f t="shared" si="0"/>
        <v>0.15316510759940194</v>
      </c>
      <c r="I10" s="540">
        <v>54.512</v>
      </c>
      <c r="J10" s="539">
        <v>0.27600000000000002</v>
      </c>
      <c r="K10" s="141">
        <f t="shared" si="1"/>
        <v>2.2426607707440028E-2</v>
      </c>
      <c r="L10" s="541"/>
      <c r="N10" s="705" t="s">
        <v>224</v>
      </c>
      <c r="O10" s="358" t="s">
        <v>161</v>
      </c>
      <c r="P10" s="364" t="s">
        <v>192</v>
      </c>
      <c r="Q10" s="539">
        <v>0.58899999999999997</v>
      </c>
      <c r="R10" s="141">
        <f t="shared" si="2"/>
        <v>2.975904771047326E-2</v>
      </c>
      <c r="S10" s="540">
        <v>80.55</v>
      </c>
      <c r="T10" s="539">
        <v>0.313</v>
      </c>
      <c r="U10" s="141">
        <f t="shared" si="3"/>
        <v>3.9784679720617493E-2</v>
      </c>
      <c r="V10" s="540"/>
      <c r="W10" s="539">
        <v>0.27600000000000002</v>
      </c>
      <c r="X10" s="141">
        <f t="shared" si="4"/>
        <v>2.3144828766003264E-2</v>
      </c>
      <c r="Y10" s="541"/>
    </row>
    <row r="11" spans="1:25" ht="19.5" customHeight="1">
      <c r="A11" s="706"/>
      <c r="B11" s="362" t="s">
        <v>160</v>
      </c>
      <c r="C11" s="361" t="s">
        <v>193</v>
      </c>
      <c r="D11" s="545">
        <v>5.1470000000000002</v>
      </c>
      <c r="E11" s="363">
        <f t="shared" si="5"/>
        <v>0.22138358071059522</v>
      </c>
      <c r="F11" s="546">
        <v>33.133000000000003</v>
      </c>
      <c r="G11" s="545">
        <v>4.0519999999999996</v>
      </c>
      <c r="H11" s="363">
        <f t="shared" si="0"/>
        <v>0.37030132219139417</v>
      </c>
      <c r="I11" s="546">
        <v>37.063000000000002</v>
      </c>
      <c r="J11" s="545">
        <v>1.095</v>
      </c>
      <c r="K11" s="363">
        <f t="shared" si="1"/>
        <v>8.8975128404517489E-2</v>
      </c>
      <c r="L11" s="547">
        <v>65.614000000000004</v>
      </c>
      <c r="N11" s="706"/>
      <c r="O11" s="362" t="s">
        <v>160</v>
      </c>
      <c r="P11" s="361" t="s">
        <v>193</v>
      </c>
      <c r="Q11" s="545">
        <v>3.645</v>
      </c>
      <c r="R11" s="363">
        <f t="shared" si="2"/>
        <v>0.18416252785174031</v>
      </c>
      <c r="S11" s="546">
        <v>39.234999999999999</v>
      </c>
      <c r="T11" s="545">
        <v>2.5489999999999999</v>
      </c>
      <c r="U11" s="363">
        <f t="shared" si="3"/>
        <v>0.3239972798972971</v>
      </c>
      <c r="V11" s="546">
        <v>46.279000000000003</v>
      </c>
      <c r="W11" s="545">
        <v>1.095</v>
      </c>
      <c r="X11" s="363">
        <f t="shared" si="4"/>
        <v>9.1824592386860762E-2</v>
      </c>
      <c r="Y11" s="547">
        <v>65.614000000000004</v>
      </c>
    </row>
    <row r="12" spans="1:25" s="525" customFormat="1" ht="19.5" customHeight="1">
      <c r="A12" s="707"/>
      <c r="B12" s="383"/>
      <c r="C12" s="534" t="s">
        <v>191</v>
      </c>
      <c r="D12" s="548">
        <v>7.0990000000000002</v>
      </c>
      <c r="E12" s="384">
        <f t="shared" si="5"/>
        <v>0.30534331444812812</v>
      </c>
      <c r="F12" s="535">
        <v>28.571999999999999</v>
      </c>
      <c r="G12" s="548">
        <v>5.7270000000000003</v>
      </c>
      <c r="H12" s="384">
        <f t="shared" si="0"/>
        <v>0.52337504249509248</v>
      </c>
      <c r="I12" s="535">
        <v>31.38</v>
      </c>
      <c r="J12" s="548">
        <v>1.3720000000000001</v>
      </c>
      <c r="K12" s="384">
        <f t="shared" si="1"/>
        <v>0.11148299193698449</v>
      </c>
      <c r="L12" s="536">
        <v>59.298000000000002</v>
      </c>
      <c r="N12" s="707"/>
      <c r="O12" s="383"/>
      <c r="P12" s="534" t="s">
        <v>191</v>
      </c>
      <c r="Q12" s="548">
        <v>4.234</v>
      </c>
      <c r="R12" s="384">
        <f t="shared" si="2"/>
        <v>0.21392157556221356</v>
      </c>
      <c r="S12" s="535">
        <v>36.415999999999997</v>
      </c>
      <c r="T12" s="548">
        <v>2.8620000000000001</v>
      </c>
      <c r="U12" s="384">
        <f t="shared" si="3"/>
        <v>0.3637819596179146</v>
      </c>
      <c r="V12" s="535">
        <v>43.890999999999998</v>
      </c>
      <c r="W12" s="548">
        <v>1.3720000000000001</v>
      </c>
      <c r="X12" s="384">
        <f t="shared" si="4"/>
        <v>0.11505327922810317</v>
      </c>
      <c r="Y12" s="536">
        <v>59.298000000000002</v>
      </c>
    </row>
    <row r="13" spans="1:25" ht="19.5" customHeight="1">
      <c r="A13" s="700" t="s">
        <v>199</v>
      </c>
      <c r="B13" s="358" t="s">
        <v>164</v>
      </c>
      <c r="C13" s="364" t="s">
        <v>194</v>
      </c>
      <c r="D13" s="539">
        <v>210.92400000000001</v>
      </c>
      <c r="E13" s="141">
        <f t="shared" si="5"/>
        <v>9.0722965567906719</v>
      </c>
      <c r="F13" s="540">
        <v>5.0869999999999997</v>
      </c>
      <c r="G13" s="539">
        <v>112.62</v>
      </c>
      <c r="H13" s="141">
        <f t="shared" si="0"/>
        <v>10.292037242150744</v>
      </c>
      <c r="I13" s="540">
        <v>7.1159999999999997</v>
      </c>
      <c r="J13" s="539">
        <v>98.304000000000002</v>
      </c>
      <c r="K13" s="141">
        <f t="shared" si="1"/>
        <v>7.9877726234499429</v>
      </c>
      <c r="L13" s="541">
        <v>7.6429999999999998</v>
      </c>
      <c r="N13" s="700" t="s">
        <v>199</v>
      </c>
      <c r="O13" s="358" t="s">
        <v>164</v>
      </c>
      <c r="P13" s="364" t="s">
        <v>194</v>
      </c>
      <c r="Q13" s="539">
        <v>179.74700000000001</v>
      </c>
      <c r="R13" s="141">
        <f t="shared" si="2"/>
        <v>9.0816630709922546</v>
      </c>
      <c r="S13" s="540">
        <v>5.55</v>
      </c>
      <c r="T13" s="539">
        <v>85.394000000000005</v>
      </c>
      <c r="U13" s="141">
        <f t="shared" si="3"/>
        <v>10.854226645566808</v>
      </c>
      <c r="V13" s="540">
        <v>8.2189999999999994</v>
      </c>
      <c r="W13" s="539">
        <v>94.352000000000004</v>
      </c>
      <c r="X13" s="141">
        <f t="shared" si="4"/>
        <v>7.9121771149635505</v>
      </c>
      <c r="Y13" s="541">
        <v>7.806</v>
      </c>
    </row>
    <row r="14" spans="1:25" ht="19.5" customHeight="1">
      <c r="A14" s="701"/>
      <c r="B14" s="360" t="s">
        <v>162</v>
      </c>
      <c r="C14" s="359" t="s">
        <v>195</v>
      </c>
      <c r="D14" s="542">
        <v>51.777999999999999</v>
      </c>
      <c r="E14" s="146">
        <f t="shared" si="5"/>
        <v>2.2270835519784726</v>
      </c>
      <c r="F14" s="543">
        <v>10.622</v>
      </c>
      <c r="G14" s="542">
        <v>28.625</v>
      </c>
      <c r="H14" s="146">
        <f t="shared" si="0"/>
        <v>2.6159613395184254</v>
      </c>
      <c r="I14" s="543">
        <v>14.324999999999999</v>
      </c>
      <c r="J14" s="542">
        <v>23.152999999999999</v>
      </c>
      <c r="K14" s="146">
        <f t="shared" si="1"/>
        <v>1.8813161168491264</v>
      </c>
      <c r="L14" s="544">
        <v>15.929</v>
      </c>
      <c r="N14" s="701"/>
      <c r="O14" s="360" t="s">
        <v>162</v>
      </c>
      <c r="P14" s="359" t="s">
        <v>195</v>
      </c>
      <c r="Q14" s="542">
        <v>45.978000000000002</v>
      </c>
      <c r="R14" s="146">
        <f t="shared" si="2"/>
        <v>2.3230246105808825</v>
      </c>
      <c r="S14" s="543">
        <v>11.281000000000001</v>
      </c>
      <c r="T14" s="542">
        <v>22.824999999999999</v>
      </c>
      <c r="U14" s="146">
        <f t="shared" si="3"/>
        <v>2.9012310371344863</v>
      </c>
      <c r="V14" s="543">
        <v>16.036999999999999</v>
      </c>
      <c r="W14" s="542">
        <v>23.152999999999999</v>
      </c>
      <c r="X14" s="146">
        <f t="shared" si="4"/>
        <v>1.9415660160118604</v>
      </c>
      <c r="Y14" s="544">
        <v>15.929</v>
      </c>
    </row>
    <row r="15" spans="1:25" ht="19.5" customHeight="1">
      <c r="A15" s="701"/>
      <c r="B15" s="360" t="s">
        <v>166</v>
      </c>
      <c r="C15" s="359" t="s">
        <v>196</v>
      </c>
      <c r="D15" s="542">
        <v>44.606000000000002</v>
      </c>
      <c r="E15" s="146">
        <f t="shared" si="5"/>
        <v>1.9186003499469226</v>
      </c>
      <c r="F15" s="543">
        <v>11.46</v>
      </c>
      <c r="G15" s="542">
        <v>29.974</v>
      </c>
      <c r="H15" s="146">
        <f t="shared" si="0"/>
        <v>2.739242801422717</v>
      </c>
      <c r="I15" s="543">
        <v>13.984999999999999</v>
      </c>
      <c r="J15" s="542">
        <v>14.632</v>
      </c>
      <c r="K15" s="146">
        <f t="shared" si="1"/>
        <v>1.1889352317944291</v>
      </c>
      <c r="L15" s="544">
        <v>19.95</v>
      </c>
      <c r="N15" s="701"/>
      <c r="O15" s="360" t="s">
        <v>166</v>
      </c>
      <c r="P15" s="359" t="s">
        <v>196</v>
      </c>
      <c r="Q15" s="542">
        <v>35.948</v>
      </c>
      <c r="R15" s="146">
        <f t="shared" si="2"/>
        <v>1.816261879619852</v>
      </c>
      <c r="S15" s="543">
        <v>12.771000000000001</v>
      </c>
      <c r="T15" s="542">
        <v>21.786000000000001</v>
      </c>
      <c r="U15" s="146">
        <f t="shared" si="3"/>
        <v>2.7691662376785073</v>
      </c>
      <c r="V15" s="543">
        <v>16.434999999999999</v>
      </c>
      <c r="W15" s="542">
        <v>14.163</v>
      </c>
      <c r="X15" s="146">
        <f t="shared" si="4"/>
        <v>1.1876819196119719</v>
      </c>
      <c r="Y15" s="544">
        <v>20.271999999999998</v>
      </c>
    </row>
    <row r="16" spans="1:25" ht="19.5" customHeight="1">
      <c r="A16" s="701"/>
      <c r="B16" s="360" t="s">
        <v>165</v>
      </c>
      <c r="C16" s="359" t="s">
        <v>197</v>
      </c>
      <c r="D16" s="542">
        <v>130.02600000000001</v>
      </c>
      <c r="E16" s="146">
        <f t="shared" si="5"/>
        <v>5.5926989441375277</v>
      </c>
      <c r="F16" s="543">
        <v>6.5990000000000002</v>
      </c>
      <c r="G16" s="542">
        <v>87.239000000000004</v>
      </c>
      <c r="H16" s="146">
        <f t="shared" si="0"/>
        <v>7.9725362898951229</v>
      </c>
      <c r="I16" s="543">
        <v>8.1340000000000003</v>
      </c>
      <c r="J16" s="542">
        <v>42.786000000000001</v>
      </c>
      <c r="K16" s="146">
        <f t="shared" si="1"/>
        <v>3.4766117296033663</v>
      </c>
      <c r="L16" s="544">
        <v>11.712999999999999</v>
      </c>
      <c r="N16" s="701"/>
      <c r="O16" s="360" t="s">
        <v>165</v>
      </c>
      <c r="P16" s="359" t="s">
        <v>197</v>
      </c>
      <c r="Q16" s="542">
        <v>108.258</v>
      </c>
      <c r="R16" s="146">
        <f t="shared" si="2"/>
        <v>5.4697028642451855</v>
      </c>
      <c r="S16" s="543">
        <v>7.266</v>
      </c>
      <c r="T16" s="542">
        <v>66.881</v>
      </c>
      <c r="U16" s="146">
        <f t="shared" si="3"/>
        <v>8.5010835923150765</v>
      </c>
      <c r="V16" s="543">
        <v>9.327</v>
      </c>
      <c r="W16" s="542">
        <v>41.378</v>
      </c>
      <c r="X16" s="146">
        <f t="shared" si="4"/>
        <v>3.4698794372452282</v>
      </c>
      <c r="Y16" s="544">
        <v>11.913</v>
      </c>
    </row>
    <row r="17" spans="1:25" ht="19.5" customHeight="1">
      <c r="A17" s="701"/>
      <c r="B17" s="362" t="s">
        <v>163</v>
      </c>
      <c r="C17" s="361" t="s">
        <v>198</v>
      </c>
      <c r="D17" s="545">
        <v>76.534999999999997</v>
      </c>
      <c r="E17" s="363">
        <f t="shared" si="5"/>
        <v>3.2919355643453283</v>
      </c>
      <c r="F17" s="546">
        <v>8.6999999999999993</v>
      </c>
      <c r="G17" s="545">
        <v>51.783000000000001</v>
      </c>
      <c r="H17" s="363">
        <f t="shared" si="0"/>
        <v>4.7323083334247205</v>
      </c>
      <c r="I17" s="546">
        <v>10.622</v>
      </c>
      <c r="J17" s="545">
        <v>24.751999999999999</v>
      </c>
      <c r="K17" s="363">
        <f t="shared" si="1"/>
        <v>2.0112441810672301</v>
      </c>
      <c r="L17" s="547">
        <v>15.417</v>
      </c>
      <c r="N17" s="701"/>
      <c r="O17" s="362" t="s">
        <v>163</v>
      </c>
      <c r="P17" s="361" t="s">
        <v>198</v>
      </c>
      <c r="Q17" s="545">
        <v>62.158999999999999</v>
      </c>
      <c r="R17" s="363">
        <f t="shared" si="2"/>
        <v>3.1405647650854114</v>
      </c>
      <c r="S17" s="546">
        <v>9.6820000000000004</v>
      </c>
      <c r="T17" s="545">
        <v>38.901000000000003</v>
      </c>
      <c r="U17" s="363">
        <f t="shared" si="3"/>
        <v>4.9446128620183423</v>
      </c>
      <c r="V17" s="546">
        <v>12.27</v>
      </c>
      <c r="W17" s="545">
        <v>23.257999999999999</v>
      </c>
      <c r="X17" s="363">
        <f t="shared" si="4"/>
        <v>1.9503711139119706</v>
      </c>
      <c r="Y17" s="547">
        <v>15.875</v>
      </c>
    </row>
    <row r="18" spans="1:25" s="525" customFormat="1" ht="19.5" customHeight="1">
      <c r="A18" s="702"/>
      <c r="B18" s="370"/>
      <c r="C18" s="534" t="s">
        <v>191</v>
      </c>
      <c r="D18" s="548">
        <v>513.86900000000003</v>
      </c>
      <c r="E18" s="384">
        <f t="shared" si="5"/>
        <v>22.102614967198924</v>
      </c>
      <c r="F18" s="535">
        <v>3.0179999999999998</v>
      </c>
      <c r="G18" s="548">
        <v>310.24200000000002</v>
      </c>
      <c r="H18" s="384">
        <f t="shared" si="0"/>
        <v>28.352177393707436</v>
      </c>
      <c r="I18" s="535">
        <v>4.0960000000000001</v>
      </c>
      <c r="J18" s="548">
        <v>203.62700000000001</v>
      </c>
      <c r="K18" s="384">
        <f t="shared" si="1"/>
        <v>16.545879882764094</v>
      </c>
      <c r="L18" s="536">
        <v>5.1870000000000003</v>
      </c>
      <c r="N18" s="702"/>
      <c r="O18" s="370"/>
      <c r="P18" s="534" t="s">
        <v>191</v>
      </c>
      <c r="Q18" s="548">
        <v>432.09100000000001</v>
      </c>
      <c r="R18" s="384">
        <f t="shared" si="2"/>
        <v>21.831267715222584</v>
      </c>
      <c r="S18" s="535">
        <v>3.3650000000000002</v>
      </c>
      <c r="T18" s="548">
        <v>235.786</v>
      </c>
      <c r="U18" s="384">
        <f t="shared" si="3"/>
        <v>29.970193267110279</v>
      </c>
      <c r="V18" s="535">
        <v>4.7830000000000004</v>
      </c>
      <c r="W18" s="548">
        <v>196.304</v>
      </c>
      <c r="X18" s="384">
        <f t="shared" si="4"/>
        <v>16.461675601744581</v>
      </c>
      <c r="Y18" s="536">
        <v>5.2919999999999998</v>
      </c>
    </row>
    <row r="19" spans="1:25" ht="19.5" customHeight="1">
      <c r="A19" s="700" t="s">
        <v>200</v>
      </c>
      <c r="B19" s="358" t="s">
        <v>168</v>
      </c>
      <c r="C19" s="364" t="s">
        <v>201</v>
      </c>
      <c r="D19" s="539">
        <v>350.04199999999997</v>
      </c>
      <c r="E19" s="141">
        <f t="shared" si="5"/>
        <v>15.056062047619617</v>
      </c>
      <c r="F19" s="540">
        <v>3.8180000000000001</v>
      </c>
      <c r="G19" s="539">
        <v>129.636</v>
      </c>
      <c r="H19" s="141">
        <f t="shared" si="0"/>
        <v>11.847083465844911</v>
      </c>
      <c r="I19" s="540">
        <v>6.6120000000000001</v>
      </c>
      <c r="J19" s="539">
        <v>220.40700000000001</v>
      </c>
      <c r="K19" s="141">
        <f t="shared" si="1"/>
        <v>17.90935262671643</v>
      </c>
      <c r="L19" s="541">
        <v>4.9669999999999996</v>
      </c>
      <c r="N19" s="700" t="s">
        <v>200</v>
      </c>
      <c r="O19" s="358" t="s">
        <v>168</v>
      </c>
      <c r="P19" s="364" t="s">
        <v>201</v>
      </c>
      <c r="Q19" s="539">
        <v>318.91300000000001</v>
      </c>
      <c r="R19" s="141">
        <f t="shared" si="2"/>
        <v>16.112983331901798</v>
      </c>
      <c r="S19" s="540">
        <v>4.0309999999999997</v>
      </c>
      <c r="T19" s="539">
        <v>102.223</v>
      </c>
      <c r="U19" s="141">
        <f t="shared" si="3"/>
        <v>12.993320495465438</v>
      </c>
      <c r="V19" s="540">
        <v>7.4889999999999999</v>
      </c>
      <c r="W19" s="539">
        <v>216.69</v>
      </c>
      <c r="X19" s="141">
        <f t="shared" si="4"/>
        <v>18.171206323569734</v>
      </c>
      <c r="Y19" s="541">
        <v>5.0119999999999996</v>
      </c>
    </row>
    <row r="20" spans="1:25" ht="19.5" customHeight="1">
      <c r="A20" s="701"/>
      <c r="B20" s="374" t="s">
        <v>167</v>
      </c>
      <c r="C20" s="375" t="s">
        <v>202</v>
      </c>
      <c r="D20" s="549">
        <v>211.86699999999999</v>
      </c>
      <c r="E20" s="376">
        <f t="shared" si="5"/>
        <v>9.1128570224230963</v>
      </c>
      <c r="F20" s="550">
        <v>5.0750000000000002</v>
      </c>
      <c r="G20" s="549">
        <v>63.774999999999999</v>
      </c>
      <c r="H20" s="376">
        <f t="shared" si="0"/>
        <v>5.8282247835034955</v>
      </c>
      <c r="I20" s="550">
        <v>9.5470000000000006</v>
      </c>
      <c r="J20" s="549">
        <v>148.09200000000001</v>
      </c>
      <c r="K20" s="376">
        <f t="shared" si="1"/>
        <v>12.033337639892061</v>
      </c>
      <c r="L20" s="551">
        <v>6.16</v>
      </c>
      <c r="N20" s="701"/>
      <c r="O20" s="374" t="s">
        <v>167</v>
      </c>
      <c r="P20" s="375" t="s">
        <v>202</v>
      </c>
      <c r="Q20" s="549">
        <v>188.571</v>
      </c>
      <c r="R20" s="376">
        <f t="shared" si="2"/>
        <v>9.5274930149603616</v>
      </c>
      <c r="S20" s="550">
        <v>5.4089999999999998</v>
      </c>
      <c r="T20" s="549">
        <v>44.390999999999998</v>
      </c>
      <c r="U20" s="376">
        <f t="shared" si="3"/>
        <v>5.6424336021659141</v>
      </c>
      <c r="V20" s="550">
        <v>11.481</v>
      </c>
      <c r="W20" s="549">
        <v>144.18</v>
      </c>
      <c r="X20" s="376">
        <f t="shared" si="4"/>
        <v>12.09065728797953</v>
      </c>
      <c r="Y20" s="551">
        <v>6.2489999999999997</v>
      </c>
    </row>
    <row r="21" spans="1:25" s="525" customFormat="1" ht="19.5" customHeight="1">
      <c r="A21" s="702"/>
      <c r="B21" s="370"/>
      <c r="C21" s="534" t="s">
        <v>191</v>
      </c>
      <c r="D21" s="548">
        <v>561.90899999999999</v>
      </c>
      <c r="E21" s="384">
        <f t="shared" si="5"/>
        <v>24.168919070042715</v>
      </c>
      <c r="F21" s="535">
        <v>2.8479999999999999</v>
      </c>
      <c r="G21" s="548">
        <v>193.411</v>
      </c>
      <c r="H21" s="384">
        <f t="shared" si="0"/>
        <v>17.675308249348408</v>
      </c>
      <c r="I21" s="535">
        <v>5.3339999999999996</v>
      </c>
      <c r="J21" s="548">
        <v>368.49900000000002</v>
      </c>
      <c r="K21" s="384">
        <f t="shared" si="1"/>
        <v>29.942690266608491</v>
      </c>
      <c r="L21" s="536">
        <v>3.7040000000000002</v>
      </c>
      <c r="N21" s="702"/>
      <c r="O21" s="370"/>
      <c r="P21" s="534" t="s">
        <v>191</v>
      </c>
      <c r="Q21" s="548">
        <v>507.48399999999998</v>
      </c>
      <c r="R21" s="384">
        <f t="shared" si="2"/>
        <v>25.640476346862162</v>
      </c>
      <c r="S21" s="535">
        <v>3.0419999999999998</v>
      </c>
      <c r="T21" s="548">
        <v>146.614</v>
      </c>
      <c r="U21" s="384">
        <f t="shared" si="3"/>
        <v>18.635754097631352</v>
      </c>
      <c r="V21" s="535">
        <v>6.1920000000000002</v>
      </c>
      <c r="W21" s="548">
        <v>360.86900000000003</v>
      </c>
      <c r="X21" s="384">
        <f t="shared" si="4"/>
        <v>30.261779753474027</v>
      </c>
      <c r="Y21" s="536">
        <v>3.75</v>
      </c>
    </row>
    <row r="22" spans="1:25" ht="19.5" customHeight="1">
      <c r="A22" s="700" t="s">
        <v>203</v>
      </c>
      <c r="B22" s="358" t="s">
        <v>169</v>
      </c>
      <c r="C22" s="364" t="s">
        <v>204</v>
      </c>
      <c r="D22" s="539">
        <v>232.761</v>
      </c>
      <c r="E22" s="141">
        <f t="shared" si="5"/>
        <v>10.011553065820644</v>
      </c>
      <c r="F22" s="540">
        <v>4.819</v>
      </c>
      <c r="G22" s="539">
        <v>68.153999999999996</v>
      </c>
      <c r="H22" s="141">
        <f t="shared" si="0"/>
        <v>6.2284097513899992</v>
      </c>
      <c r="I22" s="540">
        <v>9.2279999999999998</v>
      </c>
      <c r="J22" s="539">
        <v>164.60599999999999</v>
      </c>
      <c r="K22" s="141">
        <f t="shared" si="1"/>
        <v>13.375196334387221</v>
      </c>
      <c r="L22" s="541">
        <v>5.82</v>
      </c>
      <c r="N22" s="700" t="s">
        <v>203</v>
      </c>
      <c r="O22" s="358" t="s">
        <v>169</v>
      </c>
      <c r="P22" s="364" t="s">
        <v>204</v>
      </c>
      <c r="Q22" s="539">
        <v>211.82599999999999</v>
      </c>
      <c r="R22" s="141">
        <f t="shared" si="2"/>
        <v>10.702444890184564</v>
      </c>
      <c r="S22" s="540">
        <v>5.0750000000000002</v>
      </c>
      <c r="T22" s="539">
        <v>50.662999999999997</v>
      </c>
      <c r="U22" s="141">
        <f t="shared" si="3"/>
        <v>6.439652487813559</v>
      </c>
      <c r="V22" s="540">
        <v>10.738</v>
      </c>
      <c r="W22" s="539">
        <v>161.16399999999999</v>
      </c>
      <c r="X22" s="141">
        <f t="shared" si="4"/>
        <v>13.51490283784112</v>
      </c>
      <c r="Y22" s="541">
        <v>5.8869999999999996</v>
      </c>
    </row>
    <row r="23" spans="1:25" ht="19.5" customHeight="1">
      <c r="A23" s="701"/>
      <c r="B23" s="362" t="s">
        <v>170</v>
      </c>
      <c r="C23" s="361" t="s">
        <v>205</v>
      </c>
      <c r="D23" s="545">
        <v>3.8610000000000002</v>
      </c>
      <c r="E23" s="363">
        <f t="shared" si="5"/>
        <v>0.16606994465195418</v>
      </c>
      <c r="F23" s="546">
        <v>37.747</v>
      </c>
      <c r="G23" s="545">
        <v>1.8779999999999999</v>
      </c>
      <c r="H23" s="363">
        <f t="shared" si="0"/>
        <v>0.17162534133154944</v>
      </c>
      <c r="I23" s="546">
        <v>52.515999999999998</v>
      </c>
      <c r="J23" s="545">
        <v>1.9830000000000001</v>
      </c>
      <c r="K23" s="363">
        <f t="shared" si="1"/>
        <v>0.16113030102845499</v>
      </c>
      <c r="L23" s="547">
        <v>50.723999999999997</v>
      </c>
      <c r="N23" s="701"/>
      <c r="O23" s="362" t="s">
        <v>170</v>
      </c>
      <c r="P23" s="361" t="s">
        <v>205</v>
      </c>
      <c r="Q23" s="545">
        <v>2.7650000000000001</v>
      </c>
      <c r="R23" s="363">
        <f t="shared" si="2"/>
        <v>0.13970079273252728</v>
      </c>
      <c r="S23" s="546">
        <v>43.890999999999998</v>
      </c>
      <c r="T23" s="545">
        <v>0.93899999999999995</v>
      </c>
      <c r="U23" s="363">
        <f t="shared" si="3"/>
        <v>0.11935403916185248</v>
      </c>
      <c r="V23" s="546">
        <v>69.635999999999996</v>
      </c>
      <c r="W23" s="545">
        <v>1.8260000000000001</v>
      </c>
      <c r="X23" s="363">
        <f t="shared" si="4"/>
        <v>0.15312484538667376</v>
      </c>
      <c r="Y23" s="547">
        <v>52.515999999999998</v>
      </c>
    </row>
    <row r="24" spans="1:25" s="525" customFormat="1" ht="19.5" customHeight="1">
      <c r="A24" s="702"/>
      <c r="B24" s="383"/>
      <c r="C24" s="534" t="s">
        <v>191</v>
      </c>
      <c r="D24" s="548">
        <v>236.62200000000001</v>
      </c>
      <c r="E24" s="384">
        <f t="shared" si="5"/>
        <v>10.177623010472599</v>
      </c>
      <c r="F24" s="535">
        <v>4.7750000000000004</v>
      </c>
      <c r="G24" s="548">
        <v>70.031999999999996</v>
      </c>
      <c r="H24" s="384">
        <f t="shared" si="0"/>
        <v>6.4000350927215495</v>
      </c>
      <c r="I24" s="535">
        <v>9.1010000000000009</v>
      </c>
      <c r="J24" s="548">
        <v>166.589</v>
      </c>
      <c r="K24" s="384">
        <f t="shared" si="1"/>
        <v>13.536326635415676</v>
      </c>
      <c r="L24" s="536">
        <v>5.782</v>
      </c>
      <c r="N24" s="702"/>
      <c r="O24" s="383"/>
      <c r="P24" s="534" t="s">
        <v>191</v>
      </c>
      <c r="Q24" s="548">
        <v>214.59200000000001</v>
      </c>
      <c r="R24" s="384">
        <f t="shared" si="2"/>
        <v>10.842196207616093</v>
      </c>
      <c r="S24" s="535">
        <v>5.04</v>
      </c>
      <c r="T24" s="548">
        <v>51.601999999999997</v>
      </c>
      <c r="U24" s="384">
        <f t="shared" si="3"/>
        <v>6.559006526975411</v>
      </c>
      <c r="V24" s="535">
        <v>10.638999999999999</v>
      </c>
      <c r="W24" s="548">
        <v>162.99</v>
      </c>
      <c r="X24" s="384">
        <f t="shared" si="4"/>
        <v>13.668027683227796</v>
      </c>
      <c r="Y24" s="536">
        <v>5.85</v>
      </c>
    </row>
    <row r="25" spans="1:25" ht="19.5" customHeight="1">
      <c r="A25" s="703" t="s">
        <v>223</v>
      </c>
      <c r="B25" s="558" t="s">
        <v>171</v>
      </c>
      <c r="C25" s="379" t="s">
        <v>206</v>
      </c>
      <c r="D25" s="552">
        <v>261.71899999999999</v>
      </c>
      <c r="E25" s="380">
        <f t="shared" si="5"/>
        <v>11.257099156789639</v>
      </c>
      <c r="F25" s="553">
        <v>4.5129999999999999</v>
      </c>
      <c r="G25" s="552">
        <v>105.646</v>
      </c>
      <c r="H25" s="380">
        <f t="shared" si="0"/>
        <v>9.654702241913137</v>
      </c>
      <c r="I25" s="553">
        <v>7.3609999999999998</v>
      </c>
      <c r="J25" s="552">
        <v>156.072</v>
      </c>
      <c r="K25" s="380">
        <f t="shared" si="1"/>
        <v>12.681759123607172</v>
      </c>
      <c r="L25" s="553">
        <v>5.99</v>
      </c>
      <c r="N25" s="703" t="s">
        <v>223</v>
      </c>
      <c r="O25" s="558" t="s">
        <v>171</v>
      </c>
      <c r="P25" s="379" t="s">
        <v>206</v>
      </c>
      <c r="Q25" s="552">
        <v>234.166</v>
      </c>
      <c r="R25" s="380">
        <f t="shared" si="2"/>
        <v>11.831166665824586</v>
      </c>
      <c r="S25" s="553">
        <v>4.8029999999999999</v>
      </c>
      <c r="T25" s="552">
        <v>82.843999999999994</v>
      </c>
      <c r="U25" s="380">
        <f t="shared" si="3"/>
        <v>10.530102258066567</v>
      </c>
      <c r="V25" s="553">
        <v>8.3539999999999992</v>
      </c>
      <c r="W25" s="552">
        <v>151.321</v>
      </c>
      <c r="X25" s="380">
        <f t="shared" si="4"/>
        <v>12.689487803262246</v>
      </c>
      <c r="Y25" s="553">
        <v>6.0890000000000004</v>
      </c>
    </row>
    <row r="26" spans="1:25" ht="19.5" customHeight="1">
      <c r="A26" s="670"/>
      <c r="B26" s="360" t="s">
        <v>174</v>
      </c>
      <c r="C26" s="359" t="s">
        <v>207</v>
      </c>
      <c r="D26" s="542">
        <v>6.4240000000000004</v>
      </c>
      <c r="E26" s="146">
        <f t="shared" si="5"/>
        <v>0.27631010734114314</v>
      </c>
      <c r="F26" s="543">
        <v>29.878</v>
      </c>
      <c r="G26" s="542">
        <v>2.8170000000000002</v>
      </c>
      <c r="H26" s="146">
        <f t="shared" si="0"/>
        <v>0.25743801199732419</v>
      </c>
      <c r="I26" s="543">
        <v>43.890999999999998</v>
      </c>
      <c r="J26" s="542">
        <v>3.6070000000000002</v>
      </c>
      <c r="K26" s="146">
        <f t="shared" si="1"/>
        <v>0.29308976087223254</v>
      </c>
      <c r="L26" s="543">
        <v>39.234999999999999</v>
      </c>
      <c r="N26" s="670"/>
      <c r="O26" s="360" t="s">
        <v>174</v>
      </c>
      <c r="P26" s="359" t="s">
        <v>207</v>
      </c>
      <c r="Q26" s="542">
        <v>5.37</v>
      </c>
      <c r="R26" s="146">
        <f t="shared" si="2"/>
        <v>0.27131763362519767</v>
      </c>
      <c r="S26" s="543">
        <v>32.667999999999999</v>
      </c>
      <c r="T26" s="542">
        <v>2.0339999999999998</v>
      </c>
      <c r="U26" s="146">
        <f t="shared" si="3"/>
        <v>0.25853686438254309</v>
      </c>
      <c r="V26" s="543">
        <v>50.723999999999997</v>
      </c>
      <c r="W26" s="542">
        <v>3.3359999999999999</v>
      </c>
      <c r="X26" s="146">
        <f t="shared" si="4"/>
        <v>0.27975053899777852</v>
      </c>
      <c r="Y26" s="543">
        <v>40.914000000000001</v>
      </c>
    </row>
    <row r="27" spans="1:25" ht="19.5" customHeight="1">
      <c r="A27" s="670"/>
      <c r="B27" s="360" t="s">
        <v>172</v>
      </c>
      <c r="C27" s="359" t="s">
        <v>208</v>
      </c>
      <c r="D27" s="542">
        <v>121.217</v>
      </c>
      <c r="E27" s="146">
        <f t="shared" si="5"/>
        <v>5.2138048383517042</v>
      </c>
      <c r="F27" s="543">
        <v>6.8460000000000001</v>
      </c>
      <c r="G27" s="542">
        <v>36.420999999999999</v>
      </c>
      <c r="H27" s="146">
        <f t="shared" si="0"/>
        <v>3.3284166968244739</v>
      </c>
      <c r="I27" s="543">
        <v>12.688000000000001</v>
      </c>
      <c r="J27" s="542">
        <v>84.796999999999997</v>
      </c>
      <c r="K27" s="146">
        <f t="shared" si="1"/>
        <v>6.8902501948108403</v>
      </c>
      <c r="L27" s="543">
        <v>8.25</v>
      </c>
      <c r="N27" s="670"/>
      <c r="O27" s="360" t="s">
        <v>172</v>
      </c>
      <c r="P27" s="359" t="s">
        <v>208</v>
      </c>
      <c r="Q27" s="542">
        <v>110.633</v>
      </c>
      <c r="R27" s="146">
        <f t="shared" si="2"/>
        <v>5.5896990243680609</v>
      </c>
      <c r="S27" s="543">
        <v>7.1849999999999996</v>
      </c>
      <c r="T27" s="542">
        <v>29.036999999999999</v>
      </c>
      <c r="U27" s="146">
        <f t="shared" si="3"/>
        <v>3.6908234666056554</v>
      </c>
      <c r="V27" s="543">
        <v>14.209</v>
      </c>
      <c r="W27" s="542">
        <v>81.596000000000004</v>
      </c>
      <c r="X27" s="146">
        <f t="shared" si="4"/>
        <v>6.8424835072130517</v>
      </c>
      <c r="Y27" s="543">
        <v>8.42</v>
      </c>
    </row>
    <row r="28" spans="1:25" ht="19.5" customHeight="1">
      <c r="A28" s="670"/>
      <c r="B28" s="374" t="s">
        <v>173</v>
      </c>
      <c r="C28" s="375" t="s">
        <v>209</v>
      </c>
      <c r="D28" s="549">
        <v>26.035</v>
      </c>
      <c r="E28" s="376">
        <f t="shared" si="5"/>
        <v>1.1198215511560807</v>
      </c>
      <c r="F28" s="550">
        <v>15.042</v>
      </c>
      <c r="G28" s="549">
        <v>8.3520000000000003</v>
      </c>
      <c r="H28" s="376">
        <f t="shared" si="0"/>
        <v>0.76326669371730615</v>
      </c>
      <c r="I28" s="550">
        <v>26.402000000000001</v>
      </c>
      <c r="J28" s="549">
        <v>17.683</v>
      </c>
      <c r="K28" s="376">
        <f t="shared" si="1"/>
        <v>1.4368467539516738</v>
      </c>
      <c r="L28" s="550">
        <v>18.215</v>
      </c>
      <c r="N28" s="670"/>
      <c r="O28" s="374" t="s">
        <v>173</v>
      </c>
      <c r="P28" s="375" t="s">
        <v>209</v>
      </c>
      <c r="Q28" s="549">
        <v>22.216999999999999</v>
      </c>
      <c r="R28" s="376">
        <f t="shared" si="2"/>
        <v>1.1225072376631313</v>
      </c>
      <c r="S28" s="550">
        <v>16.260999999999999</v>
      </c>
      <c r="T28" s="549">
        <v>5.8479999999999999</v>
      </c>
      <c r="U28" s="376">
        <f t="shared" si="3"/>
        <v>0.74332526200054672</v>
      </c>
      <c r="V28" s="550">
        <v>31.38</v>
      </c>
      <c r="W28" s="549">
        <v>16.369</v>
      </c>
      <c r="X28" s="376">
        <f t="shared" si="4"/>
        <v>1.3726728335895193</v>
      </c>
      <c r="Y28" s="550">
        <v>18.888999999999999</v>
      </c>
    </row>
    <row r="29" spans="1:25" s="525" customFormat="1" ht="19.5" customHeight="1">
      <c r="A29" s="704"/>
      <c r="B29" s="370"/>
      <c r="C29" s="534" t="s">
        <v>191</v>
      </c>
      <c r="D29" s="548">
        <v>415.39400000000001</v>
      </c>
      <c r="E29" s="384">
        <f t="shared" si="5"/>
        <v>17.866992641479889</v>
      </c>
      <c r="F29" s="535">
        <v>3.4470000000000001</v>
      </c>
      <c r="G29" s="548">
        <v>153.23500000000001</v>
      </c>
      <c r="H29" s="384">
        <f t="shared" si="0"/>
        <v>14.003732257156539</v>
      </c>
      <c r="I29" s="535">
        <v>6.0490000000000004</v>
      </c>
      <c r="J29" s="548">
        <v>262.15899999999999</v>
      </c>
      <c r="K29" s="384">
        <f t="shared" si="1"/>
        <v>21.30194583324192</v>
      </c>
      <c r="L29" s="535">
        <v>4.5090000000000003</v>
      </c>
      <c r="N29" s="704"/>
      <c r="O29" s="370"/>
      <c r="P29" s="534" t="s">
        <v>191</v>
      </c>
      <c r="Q29" s="548">
        <v>372.38600000000002</v>
      </c>
      <c r="R29" s="384">
        <f t="shared" si="2"/>
        <v>18.81469056148098</v>
      </c>
      <c r="S29" s="535">
        <v>3.681</v>
      </c>
      <c r="T29" s="548">
        <v>119.76300000000001</v>
      </c>
      <c r="U29" s="384">
        <f t="shared" si="3"/>
        <v>15.222787851055314</v>
      </c>
      <c r="V29" s="535">
        <v>6.8929999999999998</v>
      </c>
      <c r="W29" s="548">
        <v>252.62299999999999</v>
      </c>
      <c r="X29" s="384">
        <f t="shared" si="4"/>
        <v>21.184478541137832</v>
      </c>
      <c r="Y29" s="535">
        <v>4.6040000000000001</v>
      </c>
    </row>
    <row r="30" spans="1:25" ht="19.5" customHeight="1">
      <c r="A30" s="705" t="s">
        <v>212</v>
      </c>
      <c r="B30" s="358" t="s">
        <v>175</v>
      </c>
      <c r="C30" s="364" t="s">
        <v>210</v>
      </c>
      <c r="D30" s="539">
        <v>6.1280000000000001</v>
      </c>
      <c r="E30" s="141">
        <f t="shared" si="5"/>
        <v>0.26357850837274677</v>
      </c>
      <c r="F30" s="540">
        <v>30.602</v>
      </c>
      <c r="G30" s="539">
        <v>3.4580000000000002</v>
      </c>
      <c r="H30" s="141">
        <f t="shared" si="0"/>
        <v>0.31601726854339612</v>
      </c>
      <c r="I30" s="540">
        <v>40.048000000000002</v>
      </c>
      <c r="J30" s="539">
        <v>2.67</v>
      </c>
      <c r="K30" s="141">
        <f t="shared" si="1"/>
        <v>0.21695305282197416</v>
      </c>
      <c r="L30" s="541">
        <v>45.037999999999997</v>
      </c>
      <c r="N30" s="705" t="s">
        <v>212</v>
      </c>
      <c r="O30" s="358" t="s">
        <v>175</v>
      </c>
      <c r="P30" s="364" t="s">
        <v>210</v>
      </c>
      <c r="Q30" s="539">
        <v>4.5629999999999997</v>
      </c>
      <c r="R30" s="141">
        <f t="shared" si="2"/>
        <v>0.23054420153291932</v>
      </c>
      <c r="S30" s="540">
        <v>35.216000000000001</v>
      </c>
      <c r="T30" s="539">
        <v>2.0489999999999999</v>
      </c>
      <c r="U30" s="141">
        <f t="shared" si="3"/>
        <v>0.26044347842666216</v>
      </c>
      <c r="V30" s="540">
        <v>50.723999999999997</v>
      </c>
      <c r="W30" s="539">
        <v>2.5129999999999999</v>
      </c>
      <c r="X30" s="141">
        <f t="shared" si="4"/>
        <v>0.21073534307596448</v>
      </c>
      <c r="Y30" s="541">
        <v>46.279000000000003</v>
      </c>
    </row>
    <row r="31" spans="1:25" ht="19.5" customHeight="1">
      <c r="A31" s="706"/>
      <c r="B31" s="362" t="s">
        <v>176</v>
      </c>
      <c r="C31" s="361" t="s">
        <v>211</v>
      </c>
      <c r="D31" s="545">
        <v>5.8979999999999997</v>
      </c>
      <c r="E31" s="363">
        <f t="shared" si="5"/>
        <v>0.25368571187703332</v>
      </c>
      <c r="F31" s="546">
        <v>30.984000000000002</v>
      </c>
      <c r="G31" s="545">
        <v>5.2720000000000002</v>
      </c>
      <c r="H31" s="363">
        <f t="shared" si="0"/>
        <v>0.48179382294990869</v>
      </c>
      <c r="I31" s="546">
        <v>32.667999999999999</v>
      </c>
      <c r="J31" s="545">
        <v>0.626</v>
      </c>
      <c r="K31" s="363">
        <f t="shared" si="1"/>
        <v>5.0866146466874845E-2</v>
      </c>
      <c r="L31" s="547">
        <v>80.55</v>
      </c>
      <c r="N31" s="706"/>
      <c r="O31" s="362" t="s">
        <v>176</v>
      </c>
      <c r="P31" s="361" t="s">
        <v>211</v>
      </c>
      <c r="Q31" s="545">
        <v>3.4039999999999999</v>
      </c>
      <c r="R31" s="363">
        <f t="shared" si="2"/>
        <v>0.17198607539295582</v>
      </c>
      <c r="S31" s="546">
        <v>40.048000000000002</v>
      </c>
      <c r="T31" s="545">
        <v>2.778</v>
      </c>
      <c r="U31" s="363">
        <f t="shared" si="3"/>
        <v>0.35310492097084795</v>
      </c>
      <c r="V31" s="546">
        <v>43.890999999999998</v>
      </c>
      <c r="W31" s="545">
        <v>0.626</v>
      </c>
      <c r="X31" s="363">
        <f t="shared" si="4"/>
        <v>5.2495155099703053E-2</v>
      </c>
      <c r="Y31" s="547">
        <v>80.55</v>
      </c>
    </row>
    <row r="32" spans="1:25" s="525" customFormat="1" ht="19.5" customHeight="1">
      <c r="A32" s="707"/>
      <c r="B32" s="383"/>
      <c r="C32" s="534" t="s">
        <v>191</v>
      </c>
      <c r="D32" s="548">
        <v>12.026</v>
      </c>
      <c r="E32" s="384">
        <f t="shared" si="5"/>
        <v>0.51726422024978014</v>
      </c>
      <c r="F32" s="535">
        <v>22.007000000000001</v>
      </c>
      <c r="G32" s="548">
        <v>8.73</v>
      </c>
      <c r="H32" s="384">
        <f t="shared" si="0"/>
        <v>0.79781109149330498</v>
      </c>
      <c r="I32" s="535">
        <v>25.707000000000001</v>
      </c>
      <c r="J32" s="548">
        <v>3.2959999999999998</v>
      </c>
      <c r="K32" s="384">
        <f t="shared" si="1"/>
        <v>0.26781919928884901</v>
      </c>
      <c r="L32" s="536">
        <v>40.914000000000001</v>
      </c>
      <c r="N32" s="707"/>
      <c r="O32" s="383"/>
      <c r="P32" s="534" t="s">
        <v>191</v>
      </c>
      <c r="Q32" s="548">
        <v>7.9669999999999996</v>
      </c>
      <c r="R32" s="384">
        <f t="shared" si="2"/>
        <v>0.40253027692587517</v>
      </c>
      <c r="S32" s="535">
        <v>26.898</v>
      </c>
      <c r="T32" s="548">
        <v>4.827</v>
      </c>
      <c r="U32" s="384">
        <f t="shared" si="3"/>
        <v>0.61354839939751005</v>
      </c>
      <c r="V32" s="535">
        <v>34.127000000000002</v>
      </c>
      <c r="W32" s="548">
        <v>3.1389999999999998</v>
      </c>
      <c r="X32" s="384">
        <f t="shared" si="4"/>
        <v>0.26323049817566752</v>
      </c>
      <c r="Y32" s="536">
        <v>41.838000000000001</v>
      </c>
    </row>
    <row r="33" spans="1:25" ht="19.5" customHeight="1">
      <c r="A33" s="705" t="s">
        <v>225</v>
      </c>
      <c r="B33" s="358" t="s">
        <v>213</v>
      </c>
      <c r="C33" s="364" t="s">
        <v>214</v>
      </c>
      <c r="D33" s="539">
        <v>166.435</v>
      </c>
      <c r="E33" s="141">
        <f t="shared" si="5"/>
        <v>7.1587286294089596</v>
      </c>
      <c r="F33" s="540">
        <v>5.7850000000000001</v>
      </c>
      <c r="G33" s="539">
        <v>89.337000000000003</v>
      </c>
      <c r="H33" s="141">
        <f t="shared" si="0"/>
        <v>8.1642668362814863</v>
      </c>
      <c r="I33" s="540">
        <v>8.0299999999999994</v>
      </c>
      <c r="J33" s="539">
        <v>77.097999999999999</v>
      </c>
      <c r="K33" s="141">
        <f t="shared" si="1"/>
        <v>6.2646615979283018</v>
      </c>
      <c r="L33" s="541">
        <v>8.6630000000000003</v>
      </c>
      <c r="N33" s="705" t="s">
        <v>225</v>
      </c>
      <c r="O33" s="358" t="s">
        <v>213</v>
      </c>
      <c r="P33" s="364" t="s">
        <v>214</v>
      </c>
      <c r="Q33" s="539">
        <v>148.10300000000001</v>
      </c>
      <c r="R33" s="141">
        <f t="shared" si="2"/>
        <v>7.4828594958645525</v>
      </c>
      <c r="S33" s="540">
        <v>6.16</v>
      </c>
      <c r="T33" s="539">
        <v>72.100999999999999</v>
      </c>
      <c r="U33" s="141">
        <f t="shared" si="3"/>
        <v>9.1645852796685059</v>
      </c>
      <c r="V33" s="540">
        <v>8.968</v>
      </c>
      <c r="W33" s="539">
        <v>76.003</v>
      </c>
      <c r="X33" s="141">
        <f t="shared" si="4"/>
        <v>6.3734652924005291</v>
      </c>
      <c r="Y33" s="541">
        <v>8.7270000000000003</v>
      </c>
    </row>
    <row r="34" spans="1:25" ht="19.5" customHeight="1">
      <c r="A34" s="706"/>
      <c r="B34" s="362" t="s">
        <v>215</v>
      </c>
      <c r="C34" s="361" t="s">
        <v>216</v>
      </c>
      <c r="D34" s="545">
        <v>191.93299999999999</v>
      </c>
      <c r="E34" s="363">
        <f t="shared" si="5"/>
        <v>8.2554526513554833</v>
      </c>
      <c r="F34" s="546">
        <v>5.3579999999999997</v>
      </c>
      <c r="G34" s="545">
        <v>119.384</v>
      </c>
      <c r="H34" s="363">
        <f t="shared" si="0"/>
        <v>10.910180910290574</v>
      </c>
      <c r="I34" s="546">
        <v>6.9029999999999996</v>
      </c>
      <c r="J34" s="545">
        <v>72.549000000000007</v>
      </c>
      <c r="K34" s="363">
        <f t="shared" si="1"/>
        <v>5.895028849880676</v>
      </c>
      <c r="L34" s="547">
        <v>8.9380000000000006</v>
      </c>
      <c r="N34" s="706"/>
      <c r="O34" s="362" t="s">
        <v>215</v>
      </c>
      <c r="P34" s="361" t="s">
        <v>216</v>
      </c>
      <c r="Q34" s="545">
        <v>152.20500000000001</v>
      </c>
      <c r="R34" s="363">
        <f t="shared" si="2"/>
        <v>7.6901118111588858</v>
      </c>
      <c r="S34" s="546">
        <v>6.069</v>
      </c>
      <c r="T34" s="545">
        <v>83.099000000000004</v>
      </c>
      <c r="U34" s="363">
        <f t="shared" si="3"/>
        <v>10.562514696816592</v>
      </c>
      <c r="V34" s="546">
        <v>8.3379999999999992</v>
      </c>
      <c r="W34" s="545">
        <v>69.105999999999995</v>
      </c>
      <c r="X34" s="363">
        <f t="shared" si="4"/>
        <v>5.7950961474761638</v>
      </c>
      <c r="Y34" s="547">
        <v>9.1639999999999997</v>
      </c>
    </row>
    <row r="35" spans="1:25" s="525" customFormat="1" ht="19.5" customHeight="1">
      <c r="A35" s="707"/>
      <c r="B35" s="362"/>
      <c r="C35" s="534" t="s">
        <v>191</v>
      </c>
      <c r="D35" s="548">
        <v>358.36799999999999</v>
      </c>
      <c r="E35" s="385">
        <f t="shared" si="5"/>
        <v>15.414181280764444</v>
      </c>
      <c r="F35" s="537">
        <v>3.766</v>
      </c>
      <c r="G35" s="545">
        <v>208.721</v>
      </c>
      <c r="H35" s="385">
        <f t="shared" si="0"/>
        <v>19.074447746572059</v>
      </c>
      <c r="I35" s="537">
        <v>5.1159999999999997</v>
      </c>
      <c r="J35" s="545">
        <v>149.64699999999999</v>
      </c>
      <c r="K35" s="385">
        <f t="shared" si="1"/>
        <v>12.159690447808977</v>
      </c>
      <c r="L35" s="538">
        <v>6.1260000000000003</v>
      </c>
      <c r="N35" s="707"/>
      <c r="O35" s="362"/>
      <c r="P35" s="534" t="s">
        <v>191</v>
      </c>
      <c r="Q35" s="548">
        <v>300.30900000000003</v>
      </c>
      <c r="R35" s="385">
        <f t="shared" si="2"/>
        <v>15.173021831722435</v>
      </c>
      <c r="S35" s="537">
        <v>4.1740000000000004</v>
      </c>
      <c r="T35" s="545">
        <v>155.19999999999999</v>
      </c>
      <c r="U35" s="385">
        <f t="shared" si="3"/>
        <v>19.727099976485093</v>
      </c>
      <c r="V35" s="537">
        <v>6.0060000000000002</v>
      </c>
      <c r="W35" s="545">
        <v>145.10900000000001</v>
      </c>
      <c r="X35" s="385">
        <f t="shared" si="4"/>
        <v>12.168561439876694</v>
      </c>
      <c r="Y35" s="538">
        <v>6.2270000000000003</v>
      </c>
    </row>
    <row r="36" spans="1:25" ht="19.5" customHeight="1">
      <c r="A36" s="705" t="s">
        <v>221</v>
      </c>
      <c r="B36" s="378" t="s">
        <v>177</v>
      </c>
      <c r="C36" s="379" t="s">
        <v>217</v>
      </c>
      <c r="D36" s="552">
        <v>17.422000000000001</v>
      </c>
      <c r="E36" s="380">
        <f t="shared" si="5"/>
        <v>0.74935782847095211</v>
      </c>
      <c r="F36" s="553">
        <v>18.376999999999999</v>
      </c>
      <c r="G36" s="552">
        <v>12.343</v>
      </c>
      <c r="H36" s="380">
        <f t="shared" si="0"/>
        <v>1.1279933908707744</v>
      </c>
      <c r="I36" s="553">
        <v>21.731999999999999</v>
      </c>
      <c r="J36" s="552">
        <v>5.0789999999999997</v>
      </c>
      <c r="K36" s="380">
        <f t="shared" si="1"/>
        <v>0.41269833531191269</v>
      </c>
      <c r="L36" s="554">
        <v>33.619</v>
      </c>
      <c r="N36" s="705" t="s">
        <v>221</v>
      </c>
      <c r="O36" s="378" t="s">
        <v>177</v>
      </c>
      <c r="P36" s="379" t="s">
        <v>217</v>
      </c>
      <c r="Q36" s="552">
        <v>9.8049999999999997</v>
      </c>
      <c r="R36" s="380">
        <f t="shared" si="2"/>
        <v>0.49539467368623141</v>
      </c>
      <c r="S36" s="553">
        <v>24.276</v>
      </c>
      <c r="T36" s="552">
        <v>4.726</v>
      </c>
      <c r="U36" s="380">
        <f t="shared" si="3"/>
        <v>0.60071053150044185</v>
      </c>
      <c r="V36" s="553">
        <v>34.658999999999999</v>
      </c>
      <c r="W36" s="552">
        <v>5.0789999999999997</v>
      </c>
      <c r="X36" s="380">
        <f t="shared" si="4"/>
        <v>0.42591516413960345</v>
      </c>
      <c r="Y36" s="554">
        <v>33.619</v>
      </c>
    </row>
    <row r="37" spans="1:25" ht="19.5" customHeight="1">
      <c r="A37" s="706"/>
      <c r="B37" s="381" t="s">
        <v>178</v>
      </c>
      <c r="C37" s="359" t="s">
        <v>218</v>
      </c>
      <c r="D37" s="542">
        <v>19.981000000000002</v>
      </c>
      <c r="E37" s="146">
        <f t="shared" si="5"/>
        <v>0.85942594252543303</v>
      </c>
      <c r="F37" s="543">
        <v>17.123000000000001</v>
      </c>
      <c r="G37" s="542">
        <v>12.443</v>
      </c>
      <c r="H37" s="146">
        <f t="shared" si="0"/>
        <v>1.1371321204411446</v>
      </c>
      <c r="I37" s="543">
        <v>21.597999999999999</v>
      </c>
      <c r="J37" s="542">
        <v>7.5380000000000003</v>
      </c>
      <c r="K37" s="146">
        <f t="shared" si="1"/>
        <v>0.61250640905319897</v>
      </c>
      <c r="L37" s="544">
        <v>27.698</v>
      </c>
      <c r="N37" s="706"/>
      <c r="O37" s="381" t="s">
        <v>178</v>
      </c>
      <c r="P37" s="359" t="s">
        <v>218</v>
      </c>
      <c r="Q37" s="542">
        <v>11.686999999999999</v>
      </c>
      <c r="R37" s="146">
        <f t="shared" si="2"/>
        <v>0.59048215720254837</v>
      </c>
      <c r="S37" s="543">
        <v>22.292999999999999</v>
      </c>
      <c r="T37" s="542">
        <v>5.0880000000000001</v>
      </c>
      <c r="U37" s="146">
        <f t="shared" si="3"/>
        <v>0.64672348376518152</v>
      </c>
      <c r="V37" s="543">
        <v>33.133000000000003</v>
      </c>
      <c r="W37" s="542">
        <v>6.5990000000000002</v>
      </c>
      <c r="X37" s="146">
        <f t="shared" si="4"/>
        <v>0.55337943850309979</v>
      </c>
      <c r="Y37" s="544">
        <v>29.535</v>
      </c>
    </row>
    <row r="38" spans="1:25" ht="19.5" customHeight="1">
      <c r="A38" s="706"/>
      <c r="B38" s="381" t="s">
        <v>180</v>
      </c>
      <c r="C38" s="359" t="s">
        <v>219</v>
      </c>
      <c r="D38" s="542">
        <v>55.146000000000001</v>
      </c>
      <c r="E38" s="146">
        <f t="shared" si="5"/>
        <v>2.3719485024026588</v>
      </c>
      <c r="F38" s="543">
        <v>10.295</v>
      </c>
      <c r="G38" s="542">
        <v>47.463000000000001</v>
      </c>
      <c r="H38" s="146">
        <f t="shared" si="0"/>
        <v>4.3375152159847348</v>
      </c>
      <c r="I38" s="543">
        <v>11.11</v>
      </c>
      <c r="J38" s="542">
        <v>7.6829999999999998</v>
      </c>
      <c r="K38" s="146">
        <f t="shared" si="1"/>
        <v>0.62428850368210764</v>
      </c>
      <c r="L38" s="544">
        <v>27.422999999999998</v>
      </c>
      <c r="N38" s="706"/>
      <c r="O38" s="381" t="s">
        <v>180</v>
      </c>
      <c r="P38" s="359" t="s">
        <v>219</v>
      </c>
      <c r="Q38" s="542">
        <v>29.152999999999999</v>
      </c>
      <c r="R38" s="146">
        <f t="shared" si="2"/>
        <v>1.4729465499209287</v>
      </c>
      <c r="S38" s="543">
        <v>14.209</v>
      </c>
      <c r="T38" s="542">
        <v>22.879000000000001</v>
      </c>
      <c r="U38" s="146">
        <f t="shared" si="3"/>
        <v>2.9080948476933153</v>
      </c>
      <c r="V38" s="543">
        <v>16.036999999999999</v>
      </c>
      <c r="W38" s="542">
        <v>6.274</v>
      </c>
      <c r="X38" s="146">
        <f t="shared" si="4"/>
        <v>0.52612556405037847</v>
      </c>
      <c r="Y38" s="544">
        <v>30.233000000000001</v>
      </c>
    </row>
    <row r="39" spans="1:25" ht="19.5" customHeight="1">
      <c r="A39" s="706"/>
      <c r="B39" s="377" t="s">
        <v>179</v>
      </c>
      <c r="C39" s="361" t="s">
        <v>220</v>
      </c>
      <c r="D39" s="545">
        <v>63.222999999999999</v>
      </c>
      <c r="E39" s="363">
        <f t="shared" si="5"/>
        <v>2.7193577080369074</v>
      </c>
      <c r="F39" s="546">
        <v>9.5960000000000001</v>
      </c>
      <c r="G39" s="545">
        <v>49.191000000000003</v>
      </c>
      <c r="H39" s="363">
        <f t="shared" si="0"/>
        <v>4.4954324629607285</v>
      </c>
      <c r="I39" s="546">
        <v>10.911</v>
      </c>
      <c r="J39" s="545">
        <v>14.032</v>
      </c>
      <c r="K39" s="363">
        <f t="shared" si="1"/>
        <v>1.1401817367782552</v>
      </c>
      <c r="L39" s="547">
        <v>20.382999999999999</v>
      </c>
      <c r="N39" s="706"/>
      <c r="O39" s="377" t="s">
        <v>179</v>
      </c>
      <c r="P39" s="361" t="s">
        <v>220</v>
      </c>
      <c r="Q39" s="545">
        <v>34.293999999999997</v>
      </c>
      <c r="R39" s="363">
        <f t="shared" si="2"/>
        <v>1.7326940274753309</v>
      </c>
      <c r="S39" s="546">
        <v>13.09</v>
      </c>
      <c r="T39" s="545">
        <v>22.295999999999999</v>
      </c>
      <c r="U39" s="363">
        <f t="shared" si="3"/>
        <v>2.8339911151785548</v>
      </c>
      <c r="V39" s="546">
        <v>16.260999999999999</v>
      </c>
      <c r="W39" s="545">
        <v>11.997999999999999</v>
      </c>
      <c r="X39" s="363">
        <f t="shared" si="4"/>
        <v>1.0061291867192286</v>
      </c>
      <c r="Y39" s="547">
        <v>22.007000000000001</v>
      </c>
    </row>
    <row r="40" spans="1:25" s="525" customFormat="1" ht="19.5" customHeight="1">
      <c r="A40" s="707"/>
      <c r="B40" s="383"/>
      <c r="C40" s="534" t="s">
        <v>191</v>
      </c>
      <c r="D40" s="548">
        <v>155.77099999999999</v>
      </c>
      <c r="E40" s="384">
        <f t="shared" si="5"/>
        <v>6.7000469692772739</v>
      </c>
      <c r="F40" s="535">
        <v>5.9969999999999999</v>
      </c>
      <c r="G40" s="548">
        <v>121.43899999999999</v>
      </c>
      <c r="H40" s="384">
        <f t="shared" si="0"/>
        <v>11.097981802961678</v>
      </c>
      <c r="I40" s="535">
        <v>6.8419999999999996</v>
      </c>
      <c r="J40" s="548">
        <v>34.332000000000001</v>
      </c>
      <c r="K40" s="384">
        <f t="shared" si="1"/>
        <v>2.7896749848254747</v>
      </c>
      <c r="L40" s="536">
        <v>13.09</v>
      </c>
      <c r="N40" s="707"/>
      <c r="O40" s="383"/>
      <c r="P40" s="534" t="s">
        <v>191</v>
      </c>
      <c r="Q40" s="548">
        <v>84.938999999999993</v>
      </c>
      <c r="R40" s="384">
        <f t="shared" si="2"/>
        <v>4.2915174082850394</v>
      </c>
      <c r="S40" s="535">
        <v>8.2420000000000009</v>
      </c>
      <c r="T40" s="548">
        <v>54.988</v>
      </c>
      <c r="U40" s="384">
        <f t="shared" si="3"/>
        <v>6.9893928705345516</v>
      </c>
      <c r="V40" s="535">
        <v>10.31</v>
      </c>
      <c r="W40" s="548">
        <v>29.95</v>
      </c>
      <c r="X40" s="384">
        <f t="shared" si="4"/>
        <v>2.5115493534123101</v>
      </c>
      <c r="Y40" s="536">
        <v>14.021000000000001</v>
      </c>
    </row>
    <row r="41" spans="1:25" ht="19.5" customHeight="1">
      <c r="A41" s="382" t="s">
        <v>222</v>
      </c>
      <c r="B41" s="367" t="s">
        <v>182</v>
      </c>
      <c r="C41" s="368" t="s">
        <v>181</v>
      </c>
      <c r="D41" s="555">
        <v>21.343</v>
      </c>
      <c r="E41" s="369">
        <f t="shared" si="5"/>
        <v>0.91800850264352718</v>
      </c>
      <c r="F41" s="556">
        <v>16.614000000000001</v>
      </c>
      <c r="G41" s="555">
        <v>9.2739999999999991</v>
      </c>
      <c r="H41" s="369">
        <f t="shared" si="0"/>
        <v>0.84752578035611781</v>
      </c>
      <c r="I41" s="556">
        <v>25.062999999999999</v>
      </c>
      <c r="J41" s="555">
        <v>12.07</v>
      </c>
      <c r="K41" s="369">
        <f t="shared" si="1"/>
        <v>0.98075780807536628</v>
      </c>
      <c r="L41" s="557">
        <v>22.007000000000001</v>
      </c>
      <c r="N41" s="382" t="s">
        <v>222</v>
      </c>
      <c r="O41" s="367" t="s">
        <v>182</v>
      </c>
      <c r="P41" s="368" t="s">
        <v>181</v>
      </c>
      <c r="Q41" s="555">
        <v>21.03</v>
      </c>
      <c r="R41" s="369">
        <f t="shared" si="2"/>
        <v>1.0625344199511932</v>
      </c>
      <c r="S41" s="556">
        <v>16.736999999999998</v>
      </c>
      <c r="T41" s="555">
        <v>9.1170000000000009</v>
      </c>
      <c r="U41" s="369">
        <f t="shared" si="3"/>
        <v>1.1588400160155583</v>
      </c>
      <c r="V41" s="556">
        <v>25.273</v>
      </c>
      <c r="W41" s="555">
        <v>11.913</v>
      </c>
      <c r="X41" s="369">
        <f t="shared" si="4"/>
        <v>0.99900125032390164</v>
      </c>
      <c r="Y41" s="557">
        <v>22.149000000000001</v>
      </c>
    </row>
    <row r="42" spans="1:25" s="525" customFormat="1" ht="35.25" customHeight="1">
      <c r="A42" s="697" t="s">
        <v>44</v>
      </c>
      <c r="B42" s="698"/>
      <c r="C42" s="699"/>
      <c r="D42" s="62">
        <f>SUM(D40,D41,D35,D32,D29,D24,D21,D18,D12,D9)</f>
        <v>2324.9240000000004</v>
      </c>
      <c r="E42" s="91">
        <f>SUM(E40,E41,E35,E32,E29,E24,E21,E18,E12,E9)</f>
        <v>99.999999999999986</v>
      </c>
      <c r="F42" s="276">
        <f>'4.'!D9</f>
        <v>1.097</v>
      </c>
      <c r="G42" s="62">
        <f>SUM(G40,G41,G35,G32,G29,G24,G21,G18,G12,G9)</f>
        <v>1094.2440000000001</v>
      </c>
      <c r="H42" s="91">
        <f>SUM(H40,H41,H35,H32,H29,H24,H21,H18,H12,H9)</f>
        <v>99.999999999999986</v>
      </c>
      <c r="I42" s="276">
        <f>'4.'!G9</f>
        <v>2.0270000000000001</v>
      </c>
      <c r="J42" s="62">
        <f>SUM(J40,J41,J35,J32,J29,J24,J21,J18,J12,J9)</f>
        <v>1230.681</v>
      </c>
      <c r="K42" s="91">
        <f>SUM(K40,K41,K35,K32,K29,K24,K21,K18,K12,K9)</f>
        <v>100</v>
      </c>
      <c r="L42" s="520">
        <f>'4.'!J9</f>
        <v>1.871</v>
      </c>
      <c r="N42" s="697" t="s">
        <v>44</v>
      </c>
      <c r="O42" s="698"/>
      <c r="P42" s="699"/>
      <c r="Q42" s="62">
        <f>SUM(Q40,Q41,Q35,Q32,Q29,Q24,Q21,Q18,Q12,Q9)</f>
        <v>1979.2300000000002</v>
      </c>
      <c r="R42" s="91">
        <f>SUM(R40,R41,R35,R32,R29,R24,R21,R18,R12,R9)</f>
        <v>99.999999999999986</v>
      </c>
      <c r="S42" s="276">
        <f>'4.'!D8</f>
        <v>0.67200000000000004</v>
      </c>
      <c r="T42" s="62">
        <f>SUM(T40,T41,T35,T32,T29,T24,T21,T18,T12,T9)</f>
        <v>786.7349999999999</v>
      </c>
      <c r="U42" s="91">
        <f>SUM(U40,U41,U35,U32,U29,U24,U21,U18,U12,U9)</f>
        <v>100</v>
      </c>
      <c r="V42" s="276">
        <f>'4.'!G8</f>
        <v>2.2480000000000002</v>
      </c>
      <c r="W42" s="62">
        <f>SUM(W40,W41,W35,W32,W29,W24,W21,W18,W12,W9)</f>
        <v>1192.4910000000002</v>
      </c>
      <c r="X42" s="91">
        <f>SUM(X40,X41,X35,X32,X29,X24,X21,X18,X12,X9)</f>
        <v>99.999999999999986</v>
      </c>
      <c r="Y42" s="520">
        <f>'4.'!J8</f>
        <v>1.5669999999999999</v>
      </c>
    </row>
    <row r="43" spans="1:25" ht="13.5" customHeight="1">
      <c r="D43" s="237"/>
      <c r="E43" s="237"/>
      <c r="F43" s="237"/>
      <c r="G43" s="237"/>
      <c r="H43" s="237"/>
      <c r="I43" s="237"/>
      <c r="J43" s="237"/>
    </row>
    <row r="46" spans="1:25">
      <c r="L46" s="357"/>
    </row>
  </sheetData>
  <mergeCells count="48">
    <mergeCell ref="L4:L5"/>
    <mergeCell ref="D3:F3"/>
    <mergeCell ref="G3:I3"/>
    <mergeCell ref="J3:L3"/>
    <mergeCell ref="D4:E4"/>
    <mergeCell ref="F4:F5"/>
    <mergeCell ref="G4:H4"/>
    <mergeCell ref="I4:I5"/>
    <mergeCell ref="J4:K4"/>
    <mergeCell ref="A36:A40"/>
    <mergeCell ref="A6:A9"/>
    <mergeCell ref="A13:A18"/>
    <mergeCell ref="A10:A12"/>
    <mergeCell ref="A3:C3"/>
    <mergeCell ref="A4:A5"/>
    <mergeCell ref="B4:B5"/>
    <mergeCell ref="C4:C5"/>
    <mergeCell ref="N13:N18"/>
    <mergeCell ref="A42:C42"/>
    <mergeCell ref="A1:L1"/>
    <mergeCell ref="N1:Y1"/>
    <mergeCell ref="N3:P3"/>
    <mergeCell ref="Q3:S3"/>
    <mergeCell ref="T3:V3"/>
    <mergeCell ref="W3:Y3"/>
    <mergeCell ref="N4:N5"/>
    <mergeCell ref="O4:O5"/>
    <mergeCell ref="P4:P5"/>
    <mergeCell ref="A19:A21"/>
    <mergeCell ref="A22:A24"/>
    <mergeCell ref="A25:A29"/>
    <mergeCell ref="A30:A32"/>
    <mergeCell ref="A33:A35"/>
    <mergeCell ref="V4:V5"/>
    <mergeCell ref="W4:X4"/>
    <mergeCell ref="Y4:Y5"/>
    <mergeCell ref="N6:N9"/>
    <mergeCell ref="N10:N12"/>
    <mergeCell ref="Q4:R4"/>
    <mergeCell ref="S4:S5"/>
    <mergeCell ref="T4:U4"/>
    <mergeCell ref="N42:P42"/>
    <mergeCell ref="N19:N21"/>
    <mergeCell ref="N22:N24"/>
    <mergeCell ref="N25:N29"/>
    <mergeCell ref="N30:N32"/>
    <mergeCell ref="N33:N35"/>
    <mergeCell ref="N36:N40"/>
  </mergeCells>
  <pageMargins left="0.78740157480314965" right="0.78740157480314965" top="0.98425196850393704" bottom="1.1811023622047245" header="0.51181102362204722" footer="0.51181102362204722"/>
  <pageSetup paperSize="9" scale="95" orientation="landscape" r:id="rId1"/>
  <headerFooter scaleWithDoc="0" alignWithMargins="0">
    <oddHeader>&amp;L&amp;G</oddHeader>
    <oddFooter>&amp;L&amp;D</oddFooter>
  </headerFooter>
  <rowBreaks count="1" manualBreakCount="1">
    <brk id="24"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C25" sqref="C25"/>
    </sheetView>
  </sheetViews>
  <sheetFormatPr defaultRowHeight="12.75"/>
  <cols>
    <col min="1" max="1" width="29.5703125" customWidth="1"/>
    <col min="2" max="2" width="10.5703125" customWidth="1"/>
    <col min="3" max="3" width="8" customWidth="1"/>
    <col min="4" max="4" width="7.5703125" customWidth="1"/>
    <col min="5" max="5" width="10.140625" customWidth="1"/>
    <col min="6" max="6" width="8.28515625" customWidth="1"/>
    <col min="7" max="8" width="11" customWidth="1"/>
    <col min="9" max="9" width="10.85546875" customWidth="1"/>
    <col min="10" max="10" width="8.140625" customWidth="1"/>
    <col min="11" max="11" width="8.28515625" customWidth="1"/>
    <col min="12" max="12" width="5.42578125" customWidth="1"/>
  </cols>
  <sheetData>
    <row r="1" spans="1:12" ht="18.75" customHeight="1">
      <c r="A1" s="562" t="s">
        <v>20</v>
      </c>
      <c r="B1" s="562"/>
      <c r="C1" s="562"/>
      <c r="D1" s="562"/>
      <c r="E1" s="562"/>
      <c r="F1" s="562"/>
      <c r="G1" s="562"/>
      <c r="H1" s="562"/>
      <c r="I1" s="562"/>
      <c r="J1" s="562"/>
      <c r="K1" s="562"/>
    </row>
    <row r="2" spans="1:12" ht="10.5" customHeight="1">
      <c r="A2" s="57"/>
      <c r="B2" s="56">
        <f>SUM(B15:B19,B8:B9,B5,B12:B13)</f>
        <v>4346.799</v>
      </c>
      <c r="C2" s="12"/>
      <c r="D2" s="58"/>
      <c r="E2" s="57"/>
      <c r="F2" s="12"/>
      <c r="G2" s="58"/>
      <c r="H2" s="12"/>
      <c r="I2" s="57"/>
      <c r="J2" s="12"/>
      <c r="K2" s="58"/>
    </row>
    <row r="3" spans="1:12" ht="39.75" customHeight="1">
      <c r="A3" s="563" t="s">
        <v>21</v>
      </c>
      <c r="B3" s="565" t="s">
        <v>152</v>
      </c>
      <c r="C3" s="566"/>
      <c r="D3" s="567" t="s">
        <v>22</v>
      </c>
      <c r="E3" s="569" t="s">
        <v>23</v>
      </c>
      <c r="F3" s="570"/>
      <c r="G3" s="571" t="s">
        <v>24</v>
      </c>
      <c r="H3" s="573" t="s">
        <v>25</v>
      </c>
      <c r="I3" s="575" t="s">
        <v>26</v>
      </c>
      <c r="J3" s="576"/>
      <c r="K3" s="567" t="s">
        <v>24</v>
      </c>
    </row>
    <row r="4" spans="1:12" ht="21.75" customHeight="1">
      <c r="A4" s="564"/>
      <c r="B4" s="13" t="s">
        <v>27</v>
      </c>
      <c r="C4" s="14" t="s">
        <v>28</v>
      </c>
      <c r="D4" s="568"/>
      <c r="E4" s="13" t="s">
        <v>27</v>
      </c>
      <c r="F4" s="15" t="s">
        <v>28</v>
      </c>
      <c r="G4" s="572"/>
      <c r="H4" s="574"/>
      <c r="I4" s="13" t="s">
        <v>27</v>
      </c>
      <c r="J4" s="15" t="s">
        <v>28</v>
      </c>
      <c r="K4" s="568"/>
    </row>
    <row r="5" spans="1:12" ht="16.899999999999999" customHeight="1">
      <c r="A5" s="16" t="s">
        <v>29</v>
      </c>
      <c r="B5" s="17">
        <v>2324.9250000000002</v>
      </c>
      <c r="C5" s="18">
        <f t="shared" ref="C5:C19" si="0">B5/$B$20*100</f>
        <v>51.278677836441986</v>
      </c>
      <c r="D5" s="19">
        <v>1.097</v>
      </c>
      <c r="E5" s="20">
        <v>1094.2439999999999</v>
      </c>
      <c r="F5" s="18">
        <f>E5/$E20*100</f>
        <v>75.717582421384407</v>
      </c>
      <c r="G5" s="48">
        <v>2.0270000000000001</v>
      </c>
      <c r="H5" s="21">
        <f>E5/$B5*100</f>
        <v>47.065776315365007</v>
      </c>
      <c r="I5" s="22">
        <v>1230.681</v>
      </c>
      <c r="J5" s="18">
        <f t="shared" ref="J5:J11" si="1">I5/$I$20*100</f>
        <v>39.844149890392096</v>
      </c>
      <c r="K5" s="19">
        <v>1.871</v>
      </c>
    </row>
    <row r="6" spans="1:12" ht="16.899999999999999" customHeight="1">
      <c r="A6" s="23" t="s">
        <v>30</v>
      </c>
      <c r="B6" s="24">
        <v>2120.172</v>
      </c>
      <c r="C6" s="18">
        <f t="shared" si="0"/>
        <v>46.762634040171136</v>
      </c>
      <c r="D6" s="25">
        <v>1.2050000000000001</v>
      </c>
      <c r="E6" s="26">
        <v>1015.704</v>
      </c>
      <c r="F6" s="27">
        <f t="shared" ref="F6:F19" si="2">E6/$E$20*100</f>
        <v>70.282908871997321</v>
      </c>
      <c r="G6" s="49">
        <v>2.129</v>
      </c>
      <c r="H6" s="28">
        <f>E6/$B6*100</f>
        <v>47.906679269417765</v>
      </c>
      <c r="I6" s="29">
        <v>1104.4680000000001</v>
      </c>
      <c r="J6" s="27">
        <f t="shared" si="1"/>
        <v>35.757916585322739</v>
      </c>
      <c r="K6" s="25">
        <v>2.0150000000000001</v>
      </c>
    </row>
    <row r="7" spans="1:12" ht="16.899999999999999" customHeight="1">
      <c r="A7" s="30" t="s">
        <v>31</v>
      </c>
      <c r="B7" s="24">
        <v>204.75299999999999</v>
      </c>
      <c r="C7" s="18">
        <f t="shared" si="0"/>
        <v>4.51604379627085</v>
      </c>
      <c r="D7" s="25">
        <v>5.2869999999999999</v>
      </c>
      <c r="E7" s="26">
        <v>78.540000000000006</v>
      </c>
      <c r="F7" s="27">
        <f t="shared" si="2"/>
        <v>5.4346735493870941</v>
      </c>
      <c r="G7" s="49">
        <v>8.6519999999999992</v>
      </c>
      <c r="H7" s="28">
        <f>E7/$B7*100</f>
        <v>38.358412330954863</v>
      </c>
      <c r="I7" s="29">
        <v>126.21299999999999</v>
      </c>
      <c r="J7" s="27">
        <f t="shared" si="1"/>
        <v>4.0862333050693529</v>
      </c>
      <c r="K7" s="25">
        <v>6.7910000000000004</v>
      </c>
    </row>
    <row r="8" spans="1:12" ht="16.899999999999999" customHeight="1">
      <c r="A8" s="31" t="s">
        <v>32</v>
      </c>
      <c r="B8" s="32">
        <v>63.691000000000003</v>
      </c>
      <c r="C8" s="18">
        <f t="shared" si="0"/>
        <v>1.4047723131201335</v>
      </c>
      <c r="D8" s="25">
        <v>9.6219999999999999</v>
      </c>
      <c r="E8" s="33">
        <v>10.948</v>
      </c>
      <c r="F8" s="27">
        <f t="shared" si="2"/>
        <v>0.75756055536911016</v>
      </c>
      <c r="G8" s="49">
        <v>23.082999999999998</v>
      </c>
      <c r="H8" s="28">
        <f>E8/$B8*100</f>
        <v>17.189241808104754</v>
      </c>
      <c r="I8" s="34">
        <v>52.743000000000002</v>
      </c>
      <c r="J8" s="27">
        <f t="shared" si="1"/>
        <v>1.7075911610473795</v>
      </c>
      <c r="K8" s="25">
        <v>10.582000000000001</v>
      </c>
    </row>
    <row r="9" spans="1:12" ht="16.899999999999999" customHeight="1">
      <c r="A9" s="31" t="s">
        <v>33</v>
      </c>
      <c r="B9" s="32">
        <v>1225.79</v>
      </c>
      <c r="C9" s="18">
        <f t="shared" si="0"/>
        <v>27.036093854697345</v>
      </c>
      <c r="D9" s="25">
        <v>1.8759999999999999</v>
      </c>
      <c r="E9" s="33">
        <v>39.884</v>
      </c>
      <c r="F9" s="27">
        <f t="shared" si="2"/>
        <v>2.7598232727750811</v>
      </c>
      <c r="G9" s="49">
        <v>12.172000000000001</v>
      </c>
      <c r="H9" s="28">
        <f>E9/$B9*100</f>
        <v>3.253738405436494</v>
      </c>
      <c r="I9" s="34">
        <v>1185.9059999999999</v>
      </c>
      <c r="J9" s="27">
        <f t="shared" si="1"/>
        <v>38.394528248925042</v>
      </c>
      <c r="K9" s="25">
        <v>1.92</v>
      </c>
    </row>
    <row r="10" spans="1:12" ht="16.899999999999999" customHeight="1">
      <c r="A10" s="23" t="s">
        <v>34</v>
      </c>
      <c r="B10" s="24">
        <v>985.59799999999996</v>
      </c>
      <c r="C10" s="18">
        <f t="shared" si="0"/>
        <v>21.738405461785455</v>
      </c>
      <c r="D10" s="25">
        <v>2.1720000000000002</v>
      </c>
      <c r="E10" s="26">
        <v>5.91</v>
      </c>
      <c r="F10" s="27">
        <f t="shared" si="2"/>
        <v>0.40894984309750093</v>
      </c>
      <c r="G10" s="49">
        <v>31.001000000000001</v>
      </c>
      <c r="H10" s="28">
        <f t="shared" ref="H10:H20" si="3">E10/$B10*100</f>
        <v>0.59963595705348427</v>
      </c>
      <c r="I10" s="29">
        <v>979.68799999999999</v>
      </c>
      <c r="J10" s="27">
        <f t="shared" si="1"/>
        <v>31.718077647918875</v>
      </c>
      <c r="K10" s="25">
        <v>2.1800000000000002</v>
      </c>
    </row>
    <row r="11" spans="1:12" ht="16.899999999999999" customHeight="1">
      <c r="A11" s="35" t="s">
        <v>35</v>
      </c>
      <c r="B11" s="24">
        <v>240.19200000000001</v>
      </c>
      <c r="C11" s="18">
        <f t="shared" si="0"/>
        <v>5.2976883929118896</v>
      </c>
      <c r="D11" s="25">
        <v>4.8600000000000003</v>
      </c>
      <c r="E11" s="26">
        <v>33.973999999999997</v>
      </c>
      <c r="F11" s="27">
        <f t="shared" si="2"/>
        <v>2.3508734296775797</v>
      </c>
      <c r="G11" s="49">
        <v>13.195</v>
      </c>
      <c r="H11" s="28">
        <f t="shared" si="3"/>
        <v>14.144517719158006</v>
      </c>
      <c r="I11" s="29">
        <v>206.21899999999999</v>
      </c>
      <c r="J11" s="27">
        <f t="shared" si="1"/>
        <v>6.6764829766988898</v>
      </c>
      <c r="K11" s="25">
        <v>5.266</v>
      </c>
    </row>
    <row r="12" spans="1:12" ht="16.899999999999999" customHeight="1">
      <c r="A12" s="31" t="s">
        <v>36</v>
      </c>
      <c r="B12" s="32">
        <v>223.35599999999999</v>
      </c>
      <c r="C12" s="18">
        <f t="shared" si="0"/>
        <v>4.9263526207668358</v>
      </c>
      <c r="D12" s="25">
        <v>5.05</v>
      </c>
      <c r="E12" s="33">
        <v>203.804</v>
      </c>
      <c r="F12" s="27">
        <f t="shared" si="2"/>
        <v>14.102472728027596</v>
      </c>
      <c r="G12" s="49">
        <v>5.2990000000000004</v>
      </c>
      <c r="H12" s="28">
        <f t="shared" si="3"/>
        <v>91.246261573452244</v>
      </c>
      <c r="I12" s="34">
        <v>19.552</v>
      </c>
      <c r="J12" s="27">
        <f t="shared" ref="J12:J19" si="4">I12/$I$20*100</f>
        <v>0.63300954403045639</v>
      </c>
      <c r="K12" s="25">
        <v>17.359000000000002</v>
      </c>
    </row>
    <row r="13" spans="1:12" ht="16.899999999999999" customHeight="1">
      <c r="A13" s="31" t="s">
        <v>37</v>
      </c>
      <c r="B13" s="32">
        <v>75.512</v>
      </c>
      <c r="C13" s="18">
        <f t="shared" si="0"/>
        <v>1.6654969604548135</v>
      </c>
      <c r="D13" s="25">
        <v>8.8230000000000004</v>
      </c>
      <c r="E13" s="33">
        <v>30.521999999999998</v>
      </c>
      <c r="F13" s="27">
        <f t="shared" si="2"/>
        <v>2.1120079714081088</v>
      </c>
      <c r="G13" s="49">
        <v>13.919</v>
      </c>
      <c r="H13" s="28">
        <f t="shared" si="3"/>
        <v>40.420065684924253</v>
      </c>
      <c r="I13" s="34">
        <v>44.988999999999997</v>
      </c>
      <c r="J13" s="27">
        <f t="shared" si="4"/>
        <v>1.4565500397087869</v>
      </c>
      <c r="K13" s="25">
        <v>11.472</v>
      </c>
      <c r="L13" s="36"/>
    </row>
    <row r="14" spans="1:12" ht="16.899999999999999" customHeight="1">
      <c r="A14" s="31" t="s">
        <v>150</v>
      </c>
      <c r="B14" s="32">
        <f>4533.902-B2</f>
        <v>187.10300000000007</v>
      </c>
      <c r="C14" s="18">
        <f t="shared" si="0"/>
        <v>4.1267543938973548</v>
      </c>
      <c r="D14" s="69"/>
      <c r="E14" s="33">
        <v>0</v>
      </c>
      <c r="F14" s="27">
        <f t="shared" si="2"/>
        <v>0</v>
      </c>
      <c r="G14" s="70"/>
      <c r="H14" s="28">
        <f t="shared" si="3"/>
        <v>0</v>
      </c>
      <c r="I14" s="34">
        <f>B14</f>
        <v>187.10300000000007</v>
      </c>
      <c r="J14" s="27">
        <f t="shared" si="4"/>
        <v>6.0575892346936646</v>
      </c>
      <c r="K14" s="69"/>
    </row>
    <row r="15" spans="1:12" ht="16.899999999999999" customHeight="1">
      <c r="A15" s="31" t="s">
        <v>39</v>
      </c>
      <c r="B15" s="32">
        <v>205.648</v>
      </c>
      <c r="C15" s="18">
        <f t="shared" si="0"/>
        <v>4.5357839670994204</v>
      </c>
      <c r="D15" s="25">
        <v>5.274</v>
      </c>
      <c r="E15" s="33">
        <v>1.2070000000000001</v>
      </c>
      <c r="F15" s="27">
        <f t="shared" si="2"/>
        <v>8.3519874893178289E-2</v>
      </c>
      <c r="G15" s="49">
        <v>62.222999999999999</v>
      </c>
      <c r="H15" s="28">
        <f t="shared" si="3"/>
        <v>0.58692523146347164</v>
      </c>
      <c r="I15" s="34">
        <v>204.441</v>
      </c>
      <c r="J15" s="27">
        <f t="shared" si="4"/>
        <v>6.6189189950455471</v>
      </c>
      <c r="K15" s="25">
        <v>5.2910000000000004</v>
      </c>
    </row>
    <row r="16" spans="1:12" ht="16.899999999999999" customHeight="1">
      <c r="A16" s="31" t="s">
        <v>40</v>
      </c>
      <c r="B16" s="32">
        <v>66.334999999999994</v>
      </c>
      <c r="C16" s="18">
        <f t="shared" si="0"/>
        <v>1.463088527277387</v>
      </c>
      <c r="D16" s="25">
        <v>9.4250000000000007</v>
      </c>
      <c r="E16" s="33">
        <v>11.273999999999999</v>
      </c>
      <c r="F16" s="27">
        <f t="shared" si="2"/>
        <v>0.78011853317787239</v>
      </c>
      <c r="G16" s="49">
        <v>22.768000000000001</v>
      </c>
      <c r="H16" s="28">
        <f t="shared" si="3"/>
        <v>16.995552875555891</v>
      </c>
      <c r="I16" s="34">
        <v>55.061</v>
      </c>
      <c r="J16" s="27">
        <f t="shared" si="4"/>
        <v>1.7826380167686662</v>
      </c>
      <c r="K16" s="25">
        <v>10.353</v>
      </c>
    </row>
    <row r="17" spans="1:11" ht="16.899999999999999" customHeight="1">
      <c r="A17" s="31" t="s">
        <v>41</v>
      </c>
      <c r="B17" s="32">
        <v>79.097999999999999</v>
      </c>
      <c r="C17" s="18">
        <f t="shared" si="0"/>
        <v>1.7445899801098479</v>
      </c>
      <c r="D17" s="25">
        <v>8.6259999999999994</v>
      </c>
      <c r="E17" s="33">
        <v>34.381</v>
      </c>
      <c r="F17" s="27">
        <f t="shared" si="2"/>
        <v>2.3790363038130593</v>
      </c>
      <c r="G17" s="49">
        <v>13.105</v>
      </c>
      <c r="H17" s="28">
        <f t="shared" si="3"/>
        <v>43.466332903486816</v>
      </c>
      <c r="I17" s="34">
        <v>44.716999999999999</v>
      </c>
      <c r="J17" s="27">
        <f t="shared" si="4"/>
        <v>1.4477438512893781</v>
      </c>
      <c r="K17" s="25">
        <v>11.492000000000001</v>
      </c>
    </row>
    <row r="18" spans="1:11" ht="16.899999999999999" customHeight="1">
      <c r="A18" s="37" t="s">
        <v>42</v>
      </c>
      <c r="B18" s="38">
        <v>34.231000000000002</v>
      </c>
      <c r="C18" s="18">
        <f t="shared" si="0"/>
        <v>0.7550008800366661</v>
      </c>
      <c r="D18" s="39">
        <v>13.135</v>
      </c>
      <c r="E18" s="40">
        <v>1.2849999999999999</v>
      </c>
      <c r="F18" s="41">
        <f t="shared" si="2"/>
        <v>8.8917182467053935E-2</v>
      </c>
      <c r="G18" s="51">
        <v>62.222999999999999</v>
      </c>
      <c r="H18" s="42">
        <f t="shared" si="3"/>
        <v>3.7539072770295925</v>
      </c>
      <c r="I18" s="43">
        <v>32.947000000000003</v>
      </c>
      <c r="J18" s="41">
        <f t="shared" si="4"/>
        <v>1.0666819479936298</v>
      </c>
      <c r="K18" s="39">
        <v>13.382</v>
      </c>
    </row>
    <row r="19" spans="1:11" ht="16.899999999999999" customHeight="1">
      <c r="A19" s="44" t="s">
        <v>43</v>
      </c>
      <c r="B19" s="45">
        <v>48.213000000000001</v>
      </c>
      <c r="C19" s="18">
        <f t="shared" si="0"/>
        <v>1.0633886660982086</v>
      </c>
      <c r="D19" s="46">
        <v>11.071999999999999</v>
      </c>
      <c r="E19" s="47">
        <v>17.616</v>
      </c>
      <c r="F19" s="50">
        <f t="shared" si="2"/>
        <v>1.2189611566845309</v>
      </c>
      <c r="G19" s="52">
        <v>18.247</v>
      </c>
      <c r="H19" s="55">
        <f t="shared" si="3"/>
        <v>36.53786323190841</v>
      </c>
      <c r="I19" s="59">
        <v>30.597000000000001</v>
      </c>
      <c r="J19" s="50">
        <f t="shared" si="4"/>
        <v>0.99059907010535375</v>
      </c>
      <c r="K19" s="46">
        <v>13.882999999999999</v>
      </c>
    </row>
    <row r="20" spans="1:11" ht="18" customHeight="1">
      <c r="A20" s="60" t="s">
        <v>44</v>
      </c>
      <c r="B20" s="62">
        <f>SUM(B12:B19,B8:B9,B5)</f>
        <v>4533.902</v>
      </c>
      <c r="C20" s="63">
        <f>SUM(C12:C19,C8:C9,C5)</f>
        <v>100</v>
      </c>
      <c r="D20" s="64"/>
      <c r="E20" s="62">
        <f>SUM(E12:E19,E8:E9,E5)</f>
        <v>1445.165</v>
      </c>
      <c r="F20" s="63">
        <f>SUM(F12:F19,F8:F9,F5)</f>
        <v>100</v>
      </c>
      <c r="G20" s="53"/>
      <c r="H20" s="65">
        <f t="shared" si="3"/>
        <v>31.874641313376422</v>
      </c>
      <c r="I20" s="62">
        <f>SUM(I12:I19,I8:I9,I5)</f>
        <v>3088.7370000000001</v>
      </c>
      <c r="J20" s="63">
        <f>SUM(J12:J19,J8:J9,J5)</f>
        <v>100</v>
      </c>
      <c r="K20" s="54"/>
    </row>
    <row r="21" spans="1:11" ht="33.75" customHeight="1">
      <c r="A21" s="559" t="s">
        <v>151</v>
      </c>
      <c r="B21" s="560"/>
      <c r="C21" s="560"/>
      <c r="D21" s="560"/>
      <c r="E21" s="560"/>
      <c r="F21" s="560"/>
      <c r="G21" s="560"/>
      <c r="H21" s="560"/>
      <c r="I21" s="66"/>
      <c r="J21" s="67"/>
      <c r="K21" s="58"/>
    </row>
    <row r="22" spans="1:11" ht="31.5" customHeight="1">
      <c r="A22" s="561" t="s">
        <v>45</v>
      </c>
      <c r="B22" s="561"/>
      <c r="C22" s="561"/>
      <c r="D22" s="561"/>
      <c r="E22" s="561"/>
      <c r="F22" s="561"/>
      <c r="G22" s="561"/>
      <c r="H22" s="561"/>
      <c r="I22" s="66"/>
      <c r="J22" s="66"/>
      <c r="K22" s="68"/>
    </row>
    <row r="23" spans="1:11" ht="15.75" customHeight="1">
      <c r="A23" s="12"/>
      <c r="B23" s="12"/>
      <c r="C23" s="12"/>
      <c r="D23" s="12"/>
      <c r="E23" s="12"/>
      <c r="F23" s="12"/>
      <c r="G23" s="12"/>
      <c r="H23" s="12"/>
      <c r="I23" s="66"/>
      <c r="J23" s="66"/>
      <c r="K23" s="68"/>
    </row>
    <row r="24" spans="1:11" ht="15" customHeight="1">
      <c r="A24" s="12"/>
      <c r="B24" s="12"/>
      <c r="C24" s="12"/>
      <c r="D24" s="12"/>
      <c r="E24" s="12"/>
      <c r="F24" s="12"/>
      <c r="G24" s="12"/>
      <c r="H24" s="12"/>
    </row>
  </sheetData>
  <mergeCells count="11">
    <mergeCell ref="A21:H21"/>
    <mergeCell ref="A22:H22"/>
    <mergeCell ref="A1:K1"/>
    <mergeCell ref="A3:A4"/>
    <mergeCell ref="B3:C3"/>
    <mergeCell ref="D3:D4"/>
    <mergeCell ref="E3:F3"/>
    <mergeCell ref="G3:G4"/>
    <mergeCell ref="H3:H4"/>
    <mergeCell ref="I3:J3"/>
    <mergeCell ref="K3:K4"/>
  </mergeCells>
  <hyperlinks>
    <hyperlink ref="A1:K1" location="'0'!A1" display="EESTI   ÜLDPINDALA  JAOTUS  MAAKATEGOORIATE  JÄRGI"/>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115" zoomScaleNormal="115" workbookViewId="0">
      <selection activeCell="C25" sqref="C25"/>
    </sheetView>
  </sheetViews>
  <sheetFormatPr defaultRowHeight="12.75"/>
  <cols>
    <col min="1" max="1" width="15.28515625" customWidth="1"/>
    <col min="2" max="2" width="8.85546875" customWidth="1"/>
    <col min="3" max="3" width="11.42578125" customWidth="1"/>
    <col min="4" max="4" width="7.5703125" customWidth="1"/>
    <col min="5" max="5" width="10.7109375" customWidth="1"/>
    <col min="6" max="6" width="10.140625" customWidth="1"/>
    <col min="7" max="7" width="13.5703125" customWidth="1"/>
    <col min="8" max="8" width="7.42578125" customWidth="1"/>
  </cols>
  <sheetData>
    <row r="1" spans="1:8" ht="15.75" customHeight="1">
      <c r="A1" s="562" t="s">
        <v>306</v>
      </c>
      <c r="B1" s="562"/>
      <c r="C1" s="562"/>
      <c r="D1" s="562"/>
      <c r="E1" s="562"/>
      <c r="F1" s="562"/>
      <c r="G1" s="562"/>
      <c r="H1" s="562"/>
    </row>
    <row r="2" spans="1:8" ht="7.5" customHeight="1">
      <c r="A2" s="153"/>
      <c r="B2" s="153"/>
      <c r="C2" s="153"/>
      <c r="D2" s="153"/>
      <c r="E2" s="153"/>
      <c r="F2" s="153"/>
      <c r="G2" s="153"/>
      <c r="H2" s="153"/>
    </row>
    <row r="3" spans="1:8" ht="24" customHeight="1">
      <c r="A3" s="726" t="s">
        <v>307</v>
      </c>
      <c r="B3" s="727"/>
      <c r="C3" s="565" t="s">
        <v>92</v>
      </c>
      <c r="D3" s="593"/>
      <c r="E3" s="593"/>
      <c r="F3" s="593"/>
      <c r="G3" s="593"/>
      <c r="H3" s="672"/>
    </row>
    <row r="4" spans="1:8" ht="20.25" customHeight="1">
      <c r="A4" s="728"/>
      <c r="B4" s="729"/>
      <c r="C4" s="673" t="s">
        <v>320</v>
      </c>
      <c r="D4" s="675"/>
      <c r="E4" s="673" t="s">
        <v>77</v>
      </c>
      <c r="F4" s="675"/>
      <c r="G4" s="673" t="s">
        <v>26</v>
      </c>
      <c r="H4" s="676"/>
    </row>
    <row r="5" spans="1:8" ht="18.75" customHeight="1">
      <c r="A5" s="730"/>
      <c r="B5" s="731"/>
      <c r="C5" s="75" t="s">
        <v>94</v>
      </c>
      <c r="D5" s="386" t="s">
        <v>28</v>
      </c>
      <c r="E5" s="75" t="s">
        <v>94</v>
      </c>
      <c r="F5" s="386" t="s">
        <v>28</v>
      </c>
      <c r="G5" s="156" t="s">
        <v>94</v>
      </c>
      <c r="H5" s="387" t="s">
        <v>28</v>
      </c>
    </row>
    <row r="6" spans="1:8" ht="21.75" customHeight="1">
      <c r="A6" s="16" t="s">
        <v>96</v>
      </c>
      <c r="B6" s="16" t="s">
        <v>337</v>
      </c>
      <c r="C6" s="160">
        <f t="shared" ref="C6:C24" si="0">E6+G6</f>
        <v>137534.20000000001</v>
      </c>
      <c r="D6" s="388">
        <f>C6/$C$25*100</f>
        <v>29.114391104854548</v>
      </c>
      <c r="E6" s="160">
        <v>82938.3</v>
      </c>
      <c r="F6" s="414">
        <f>E6/$E$25*100</f>
        <v>34.711222158049374</v>
      </c>
      <c r="G6" s="160">
        <v>54595.9</v>
      </c>
      <c r="H6" s="389">
        <f>G6/$G$25*100</f>
        <v>23.386098790128273</v>
      </c>
    </row>
    <row r="7" spans="1:8" ht="21" customHeight="1">
      <c r="A7" s="31" t="s">
        <v>97</v>
      </c>
      <c r="B7" s="31" t="s">
        <v>325</v>
      </c>
      <c r="C7" s="165">
        <f t="shared" si="0"/>
        <v>121693.2</v>
      </c>
      <c r="D7" s="390">
        <f t="shared" ref="D7:D25" si="1">C7/$C$25*100</f>
        <v>25.761035579523384</v>
      </c>
      <c r="E7" s="165">
        <v>68110</v>
      </c>
      <c r="F7" s="415">
        <f t="shared" ref="F7:F24" si="2">E7/$E$25*100</f>
        <v>28.505302630807993</v>
      </c>
      <c r="G7" s="165">
        <v>53583.199999999997</v>
      </c>
      <c r="H7" s="391">
        <f t="shared" ref="H7:H24" si="3">G7/$G$25*100</f>
        <v>22.952309764857823</v>
      </c>
    </row>
    <row r="8" spans="1:8" ht="21" customHeight="1">
      <c r="A8" s="31" t="s">
        <v>341</v>
      </c>
      <c r="B8" s="31" t="s">
        <v>333</v>
      </c>
      <c r="C8" s="165">
        <f t="shared" si="0"/>
        <v>367.7</v>
      </c>
      <c r="D8" s="390">
        <f t="shared" si="1"/>
        <v>7.7837814952608261E-2</v>
      </c>
      <c r="E8" s="165">
        <v>63.7</v>
      </c>
      <c r="F8" s="415">
        <f t="shared" si="2"/>
        <v>2.6659635553993085E-2</v>
      </c>
      <c r="G8" s="165">
        <v>304</v>
      </c>
      <c r="H8" s="391">
        <f t="shared" si="3"/>
        <v>0.13021809388981581</v>
      </c>
    </row>
    <row r="9" spans="1:8" ht="21" customHeight="1">
      <c r="A9" s="31" t="s">
        <v>308</v>
      </c>
      <c r="B9" s="31" t="s">
        <v>172</v>
      </c>
      <c r="C9" s="165">
        <f t="shared" si="0"/>
        <v>3548.6</v>
      </c>
      <c r="D9" s="390">
        <f t="shared" si="1"/>
        <v>0.75119736236286561</v>
      </c>
      <c r="E9" s="165">
        <v>1077.0999999999999</v>
      </c>
      <c r="F9" s="415">
        <f t="shared" si="2"/>
        <v>0.45078639647105101</v>
      </c>
      <c r="G9" s="165">
        <v>2471.5</v>
      </c>
      <c r="H9" s="391">
        <f t="shared" si="3"/>
        <v>1.0586645363443412</v>
      </c>
    </row>
    <row r="10" spans="1:8" ht="21" customHeight="1">
      <c r="A10" s="31" t="s">
        <v>309</v>
      </c>
      <c r="B10" s="31" t="s">
        <v>331</v>
      </c>
      <c r="C10" s="165">
        <f t="shared" si="0"/>
        <v>3294.3</v>
      </c>
      <c r="D10" s="390">
        <f t="shared" si="1"/>
        <v>0.69736500897029485</v>
      </c>
      <c r="E10" s="165">
        <v>792.7</v>
      </c>
      <c r="F10" s="415">
        <f t="shared" si="2"/>
        <v>0.33175970335400817</v>
      </c>
      <c r="G10" s="165">
        <v>2501.6</v>
      </c>
      <c r="H10" s="391">
        <f t="shared" si="3"/>
        <v>1.0715578410354052</v>
      </c>
    </row>
    <row r="11" spans="1:8" ht="21" customHeight="1">
      <c r="A11" s="31" t="s">
        <v>310</v>
      </c>
      <c r="B11" s="31" t="s">
        <v>330</v>
      </c>
      <c r="C11" s="165">
        <f t="shared" si="0"/>
        <v>1680</v>
      </c>
      <c r="D11" s="390">
        <f t="shared" si="1"/>
        <v>0.35563646755611067</v>
      </c>
      <c r="E11" s="165">
        <v>308.39999999999998</v>
      </c>
      <c r="F11" s="415">
        <f t="shared" si="2"/>
        <v>0.12907113979358661</v>
      </c>
      <c r="G11" s="165">
        <v>1371.6</v>
      </c>
      <c r="H11" s="391">
        <f t="shared" si="3"/>
        <v>0.5875234788791821</v>
      </c>
    </row>
    <row r="12" spans="1:8" ht="21" customHeight="1">
      <c r="A12" s="31" t="s">
        <v>340</v>
      </c>
      <c r="B12" s="31" t="s">
        <v>338</v>
      </c>
      <c r="C12" s="165">
        <f t="shared" si="0"/>
        <v>825.8</v>
      </c>
      <c r="D12" s="390">
        <f t="shared" si="1"/>
        <v>0.17481225887371199</v>
      </c>
      <c r="E12" s="165">
        <v>343.1</v>
      </c>
      <c r="F12" s="415">
        <f t="shared" si="2"/>
        <v>0.14359373561342273</v>
      </c>
      <c r="G12" s="165">
        <v>482.7</v>
      </c>
      <c r="H12" s="391">
        <f t="shared" si="3"/>
        <v>0.20676405894938846</v>
      </c>
    </row>
    <row r="13" spans="1:8" ht="21" customHeight="1">
      <c r="A13" s="31" t="s">
        <v>339</v>
      </c>
      <c r="B13" s="31" t="s">
        <v>335</v>
      </c>
      <c r="C13" s="165">
        <f t="shared" si="0"/>
        <v>53.5</v>
      </c>
      <c r="D13" s="390">
        <f t="shared" si="1"/>
        <v>1.1325327984673762E-2</v>
      </c>
      <c r="E13" s="165">
        <v>17.100000000000001</v>
      </c>
      <c r="F13" s="415">
        <f t="shared" si="2"/>
        <v>7.1566682570373902E-3</v>
      </c>
      <c r="G13" s="165">
        <v>36.4</v>
      </c>
      <c r="H13" s="391">
        <f t="shared" si="3"/>
        <v>1.5591903347333206E-2</v>
      </c>
    </row>
    <row r="14" spans="1:8" ht="21" customHeight="1">
      <c r="A14" s="31" t="s">
        <v>311</v>
      </c>
      <c r="B14" s="31" t="s">
        <v>324</v>
      </c>
      <c r="C14" s="165">
        <f t="shared" si="0"/>
        <v>1810.6</v>
      </c>
      <c r="D14" s="390">
        <f t="shared" si="1"/>
        <v>0.38328296914112731</v>
      </c>
      <c r="E14" s="165">
        <v>891.2</v>
      </c>
      <c r="F14" s="415">
        <f t="shared" si="2"/>
        <v>0.37298378658898962</v>
      </c>
      <c r="G14" s="165">
        <v>919.4</v>
      </c>
      <c r="H14" s="391">
        <f t="shared" si="3"/>
        <v>0.39382406421808114</v>
      </c>
    </row>
    <row r="15" spans="1:8" ht="21" customHeight="1">
      <c r="A15" s="31" t="s">
        <v>98</v>
      </c>
      <c r="B15" s="31" t="s">
        <v>336</v>
      </c>
      <c r="C15" s="165">
        <f t="shared" si="0"/>
        <v>107943.5</v>
      </c>
      <c r="D15" s="390">
        <f t="shared" si="1"/>
        <v>22.850383949787517</v>
      </c>
      <c r="E15" s="165">
        <v>49938.9</v>
      </c>
      <c r="F15" s="415">
        <f t="shared" si="2"/>
        <v>20.900359088968688</v>
      </c>
      <c r="G15" s="165">
        <v>58004.6</v>
      </c>
      <c r="H15" s="391">
        <f t="shared" si="3"/>
        <v>24.846212002767139</v>
      </c>
    </row>
    <row r="16" spans="1:8" ht="21" customHeight="1">
      <c r="A16" s="31" t="s">
        <v>99</v>
      </c>
      <c r="B16" s="31" t="s">
        <v>332</v>
      </c>
      <c r="C16" s="165">
        <f t="shared" si="0"/>
        <v>34127.5</v>
      </c>
      <c r="D16" s="390">
        <f t="shared" si="1"/>
        <v>7.2243949681673607</v>
      </c>
      <c r="E16" s="165">
        <v>15906.1</v>
      </c>
      <c r="F16" s="415">
        <f t="shared" si="2"/>
        <v>6.6569988867404932</v>
      </c>
      <c r="G16" s="165">
        <v>18221.400000000001</v>
      </c>
      <c r="H16" s="391">
        <f t="shared" si="3"/>
        <v>7.8051183421180585</v>
      </c>
    </row>
    <row r="17" spans="1:8" ht="21" customHeight="1">
      <c r="A17" s="31" t="s">
        <v>100</v>
      </c>
      <c r="B17" s="31" t="s">
        <v>323</v>
      </c>
      <c r="C17" s="165">
        <f t="shared" si="0"/>
        <v>23559</v>
      </c>
      <c r="D17" s="390">
        <f t="shared" si="1"/>
        <v>4.9871663923538163</v>
      </c>
      <c r="E17" s="165">
        <v>10468.299999999999</v>
      </c>
      <c r="F17" s="415">
        <f t="shared" si="2"/>
        <v>4.3811783810026022</v>
      </c>
      <c r="G17" s="165">
        <v>13090.7</v>
      </c>
      <c r="H17" s="391">
        <f t="shared" si="3"/>
        <v>5.607388163432276</v>
      </c>
    </row>
    <row r="18" spans="1:8" ht="21" customHeight="1">
      <c r="A18" s="31" t="s">
        <v>101</v>
      </c>
      <c r="B18" s="31" t="s">
        <v>334</v>
      </c>
      <c r="C18" s="165">
        <f t="shared" si="0"/>
        <v>28493.3</v>
      </c>
      <c r="D18" s="390">
        <f t="shared" si="1"/>
        <v>6.0317003339384092</v>
      </c>
      <c r="E18" s="165">
        <v>6425</v>
      </c>
      <c r="F18" s="415">
        <f t="shared" si="2"/>
        <v>2.6889820790330545</v>
      </c>
      <c r="G18" s="165">
        <v>22068.3</v>
      </c>
      <c r="H18" s="391">
        <f t="shared" si="3"/>
        <v>9.4529340835152027</v>
      </c>
    </row>
    <row r="19" spans="1:8" ht="21" customHeight="1">
      <c r="A19" s="31" t="s">
        <v>312</v>
      </c>
      <c r="B19" s="31" t="s">
        <v>329</v>
      </c>
      <c r="C19" s="165">
        <f t="shared" si="0"/>
        <v>4786.5</v>
      </c>
      <c r="D19" s="390">
        <f t="shared" si="1"/>
        <v>1.0132463999745975</v>
      </c>
      <c r="E19" s="165">
        <v>1282.0999999999999</v>
      </c>
      <c r="F19" s="415">
        <f t="shared" si="2"/>
        <v>0.53658271183319517</v>
      </c>
      <c r="G19" s="165">
        <v>3504.4</v>
      </c>
      <c r="H19" s="391">
        <f t="shared" si="3"/>
        <v>1.5011062112745741</v>
      </c>
    </row>
    <row r="20" spans="1:8" ht="21" customHeight="1">
      <c r="A20" s="31" t="s">
        <v>313</v>
      </c>
      <c r="B20" s="31" t="s">
        <v>328</v>
      </c>
      <c r="C20" s="165">
        <f t="shared" si="0"/>
        <v>1532.3999999999999</v>
      </c>
      <c r="D20" s="390">
        <f t="shared" si="1"/>
        <v>0.32439126362082377</v>
      </c>
      <c r="E20" s="165">
        <v>198.1</v>
      </c>
      <c r="F20" s="415">
        <f t="shared" si="2"/>
        <v>8.2908536942637834E-2</v>
      </c>
      <c r="G20" s="165">
        <v>1334.3</v>
      </c>
      <c r="H20" s="391">
        <f t="shared" si="3"/>
        <v>0.57154606143809616</v>
      </c>
    </row>
    <row r="21" spans="1:8" ht="21" customHeight="1">
      <c r="A21" s="31" t="s">
        <v>342</v>
      </c>
      <c r="B21" s="31" t="s">
        <v>326</v>
      </c>
      <c r="C21" s="165">
        <f t="shared" si="0"/>
        <v>775.4</v>
      </c>
      <c r="D21" s="390">
        <f t="shared" si="1"/>
        <v>0.16414316484702868</v>
      </c>
      <c r="E21" s="165">
        <v>160.9</v>
      </c>
      <c r="F21" s="415">
        <f t="shared" si="2"/>
        <v>6.7339644593995107E-2</v>
      </c>
      <c r="G21" s="165">
        <v>614.5</v>
      </c>
      <c r="H21" s="391">
        <f t="shared" si="3"/>
        <v>0.26322045623451251</v>
      </c>
    </row>
    <row r="22" spans="1:8" ht="21" customHeight="1">
      <c r="A22" s="31" t="s">
        <v>343</v>
      </c>
      <c r="B22" s="31" t="s">
        <v>321</v>
      </c>
      <c r="C22" s="165">
        <f t="shared" si="0"/>
        <v>192.60000000000002</v>
      </c>
      <c r="D22" s="390">
        <f t="shared" si="1"/>
        <v>4.0771180744825546E-2</v>
      </c>
      <c r="E22" s="165">
        <v>6.8</v>
      </c>
      <c r="F22" s="415">
        <f t="shared" si="2"/>
        <v>2.84592655835405E-3</v>
      </c>
      <c r="G22" s="165">
        <v>185.8</v>
      </c>
      <c r="H22" s="391">
        <f t="shared" si="3"/>
        <v>7.958724291028875E-2</v>
      </c>
    </row>
    <row r="23" spans="1:8" ht="21" customHeight="1">
      <c r="A23" s="420" t="s">
        <v>344</v>
      </c>
      <c r="B23" s="31" t="s">
        <v>322</v>
      </c>
      <c r="C23" s="165">
        <f t="shared" si="0"/>
        <v>66.400000000000006</v>
      </c>
      <c r="D23" s="422">
        <f t="shared" si="1"/>
        <v>1.4056108003408183E-2</v>
      </c>
      <c r="E23" s="165">
        <v>9.9</v>
      </c>
      <c r="F23" s="134">
        <f t="shared" si="2"/>
        <v>4.1433342540742784E-3</v>
      </c>
      <c r="G23" s="421">
        <v>56.5</v>
      </c>
      <c r="H23" s="423">
        <f t="shared" si="3"/>
        <v>2.4201718107811163E-2</v>
      </c>
    </row>
    <row r="24" spans="1:8" ht="21" customHeight="1">
      <c r="A24" s="31" t="s">
        <v>314</v>
      </c>
      <c r="B24" s="31" t="s">
        <v>327</v>
      </c>
      <c r="C24" s="165">
        <f t="shared" si="0"/>
        <v>108</v>
      </c>
      <c r="D24" s="390">
        <f t="shared" si="1"/>
        <v>2.2862344342892828E-2</v>
      </c>
      <c r="E24" s="165">
        <v>0.3</v>
      </c>
      <c r="F24" s="415">
        <f t="shared" si="2"/>
        <v>1.2555558345679632E-4</v>
      </c>
      <c r="G24" s="165">
        <v>107.7</v>
      </c>
      <c r="H24" s="391">
        <f t="shared" si="3"/>
        <v>4.613318655241172E-2</v>
      </c>
    </row>
    <row r="25" spans="1:8" ht="24" customHeight="1">
      <c r="A25" s="430" t="s">
        <v>315</v>
      </c>
      <c r="B25" s="392"/>
      <c r="C25" s="393">
        <f>SUM(C6:C24)</f>
        <v>472392.5</v>
      </c>
      <c r="D25" s="394">
        <f t="shared" si="1"/>
        <v>100</v>
      </c>
      <c r="E25" s="393">
        <f>SUM(E6:E24)</f>
        <v>238938</v>
      </c>
      <c r="F25" s="416">
        <f>SUM(F6:F24)</f>
        <v>100</v>
      </c>
      <c r="G25" s="393">
        <f>SUM(G6:G24)</f>
        <v>233454.49999999997</v>
      </c>
      <c r="H25" s="395">
        <f>SUM(H6:H24)</f>
        <v>100.00000000000003</v>
      </c>
    </row>
    <row r="26" spans="1:8" ht="24" customHeight="1">
      <c r="A26" s="426" t="s">
        <v>316</v>
      </c>
      <c r="B26" s="396"/>
      <c r="C26" s="431">
        <f>C25/'1.'!B5</f>
        <v>203.18612428357903</v>
      </c>
      <c r="D26" s="432"/>
      <c r="E26" s="431">
        <f>E25/'1.'!E5</f>
        <v>218.35897660850782</v>
      </c>
      <c r="F26" s="432"/>
      <c r="G26" s="431">
        <f>G25/'1.'!I5</f>
        <v>189.69538003755642</v>
      </c>
      <c r="H26" s="433"/>
    </row>
    <row r="27" spans="1:8" ht="9.75" customHeight="1">
      <c r="A27" s="397"/>
      <c r="B27" s="397"/>
      <c r="C27" s="398"/>
      <c r="D27" s="399"/>
      <c r="E27" s="399"/>
      <c r="F27" s="399"/>
      <c r="G27" s="398"/>
      <c r="H27" s="399"/>
    </row>
    <row r="28" spans="1:8" ht="24" customHeight="1">
      <c r="A28" s="400" t="s">
        <v>317</v>
      </c>
      <c r="B28" s="400"/>
      <c r="C28" s="401">
        <f>'20.'!B13</f>
        <v>14697.94</v>
      </c>
      <c r="D28" s="402">
        <f>C28/SUM($C$25,$C$28,$C$30)*100</f>
        <v>2.8894713333018398</v>
      </c>
      <c r="E28" s="401">
        <f>'20.'!F13</f>
        <v>7675.42</v>
      </c>
      <c r="F28" s="417">
        <f>E28/SUM($E$25,$E$28,$E$30)*100</f>
        <v>2.982744938937711</v>
      </c>
      <c r="G28" s="401">
        <f>'20.'!J13</f>
        <v>7022.5199999999995</v>
      </c>
      <c r="H28" s="403">
        <f>G28/SUM($G$25,$G$28,$G$30)*100</f>
        <v>2.7939776297023586</v>
      </c>
    </row>
    <row r="29" spans="1:8" ht="24" customHeight="1">
      <c r="A29" s="427" t="s">
        <v>316</v>
      </c>
      <c r="B29" s="404"/>
      <c r="C29" s="405">
        <f>C28/'1.'!B5</f>
        <v>6.321898555867393</v>
      </c>
      <c r="D29" s="425"/>
      <c r="E29" s="405">
        <f>E28/'1.'!E5</f>
        <v>7.0143587719009659</v>
      </c>
      <c r="F29" s="399"/>
      <c r="G29" s="405">
        <f>G28/'1.'!I5</f>
        <v>5.7062065636830335</v>
      </c>
      <c r="H29" s="406"/>
    </row>
    <row r="30" spans="1:8" ht="24" customHeight="1">
      <c r="A30" s="429" t="s">
        <v>318</v>
      </c>
      <c r="B30" s="400"/>
      <c r="C30" s="401">
        <f>'20.'!D13</f>
        <v>21581.85</v>
      </c>
      <c r="D30" s="402">
        <f>C30/SUM($C$25,$C$28,$C$30)*100</f>
        <v>4.2427807498615664</v>
      </c>
      <c r="E30" s="401">
        <f>'20.'!H13</f>
        <v>10713.98</v>
      </c>
      <c r="F30" s="417">
        <f>E30/SUM($E$25,$E$28,$E$30)*100</f>
        <v>4.1635597297450637</v>
      </c>
      <c r="G30" s="401">
        <f>'20.'!L13</f>
        <v>10867.869999999999</v>
      </c>
      <c r="H30" s="403">
        <f>G30/SUM($G$25,$G$28,$G$30)*100</f>
        <v>4.3238873883610687</v>
      </c>
    </row>
    <row r="31" spans="1:8" ht="24" customHeight="1">
      <c r="A31" s="428" t="s">
        <v>316</v>
      </c>
      <c r="B31" s="407"/>
      <c r="C31" s="408">
        <f>C30/'1.'!B5</f>
        <v>9.282815574695956</v>
      </c>
      <c r="D31" s="424"/>
      <c r="E31" s="408">
        <f>E30/'1.'!E5</f>
        <v>9.7912165842353271</v>
      </c>
      <c r="F31" s="418"/>
      <c r="G31" s="408">
        <f>G30/'1.'!I5</f>
        <v>8.8307774313571095</v>
      </c>
      <c r="H31" s="409"/>
    </row>
    <row r="32" spans="1:8" ht="24" customHeight="1">
      <c r="A32" s="392" t="s">
        <v>319</v>
      </c>
      <c r="B32" s="392"/>
      <c r="C32" s="393">
        <f>SUM(C30,C28)</f>
        <v>36279.79</v>
      </c>
      <c r="D32" s="410">
        <f>C32/SUM($C$25,$C$28,$C$30)*100</f>
        <v>7.1322520831634071</v>
      </c>
      <c r="E32" s="393">
        <f>SUM(E30,E28)</f>
        <v>18389.400000000001</v>
      </c>
      <c r="F32" s="419">
        <f>E32/SUM($E$25,$E$28,$E$30)*100</f>
        <v>7.1463046686827747</v>
      </c>
      <c r="G32" s="393">
        <f>SUM(G30,G28)</f>
        <v>17890.39</v>
      </c>
      <c r="H32" s="411">
        <f>G32/SUM($G$25,$G$28,$G$30)*100</f>
        <v>7.1178650180634282</v>
      </c>
    </row>
    <row r="33" spans="1:8" ht="24" customHeight="1">
      <c r="A33" s="428" t="s">
        <v>316</v>
      </c>
      <c r="B33" s="407"/>
      <c r="C33" s="408">
        <f>C32/'1.'!B5</f>
        <v>15.60471413056335</v>
      </c>
      <c r="D33" s="424"/>
      <c r="E33" s="408">
        <f>E32/'1.'!E5</f>
        <v>16.805575356136295</v>
      </c>
      <c r="F33" s="418"/>
      <c r="G33" s="408">
        <f>G32/'1.'!I5</f>
        <v>14.536983995040144</v>
      </c>
      <c r="H33" s="409"/>
    </row>
    <row r="34" spans="1:8" ht="13.5" customHeight="1"/>
    <row r="35" spans="1:8">
      <c r="A35" s="412"/>
      <c r="B35" s="412"/>
      <c r="C35" s="413"/>
      <c r="G35" s="413"/>
    </row>
  </sheetData>
  <mergeCells count="6">
    <mergeCell ref="A1:H1"/>
    <mergeCell ref="C3:H3"/>
    <mergeCell ref="C4:D4"/>
    <mergeCell ref="G4:H4"/>
    <mergeCell ref="E4:F4"/>
    <mergeCell ref="A3:B5"/>
  </mergeCells>
  <pageMargins left="0.78740157480314965" right="0.78740157480314965" top="0.98425196850393704" bottom="1.1811023622047245" header="0.51181102362204722" footer="0.51181102362204722"/>
  <pageSetup paperSize="9" orientation="portrait" r:id="rId1"/>
  <headerFooter scaleWithDoc="0" alignWithMargins="0">
    <oddHeader>&amp;L&amp;G</oddHeader>
    <oddFooter>&amp;L&amp;D</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C25" sqref="C25"/>
    </sheetView>
  </sheetViews>
  <sheetFormatPr defaultRowHeight="12.75"/>
  <cols>
    <col min="1" max="1" width="16.28515625" customWidth="1"/>
    <col min="2" max="13" width="8.7109375" customWidth="1"/>
  </cols>
  <sheetData>
    <row r="1" spans="1:13" ht="15.75" customHeight="1">
      <c r="A1" s="562" t="s">
        <v>345</v>
      </c>
      <c r="B1" s="562"/>
      <c r="C1" s="562"/>
      <c r="D1" s="562"/>
      <c r="E1" s="562"/>
      <c r="F1" s="562"/>
      <c r="G1" s="562"/>
      <c r="H1" s="562"/>
      <c r="I1" s="562"/>
      <c r="J1" s="562"/>
      <c r="K1" s="562"/>
      <c r="L1" s="562"/>
      <c r="M1" s="562"/>
    </row>
    <row r="2" spans="1:13" ht="6.75" customHeight="1">
      <c r="A2" s="66"/>
      <c r="B2" s="66"/>
      <c r="C2" s="66"/>
    </row>
    <row r="3" spans="1:13" ht="13.15" customHeight="1">
      <c r="A3" s="735" t="s">
        <v>347</v>
      </c>
      <c r="B3" s="735"/>
      <c r="C3" s="735"/>
      <c r="D3" s="735"/>
      <c r="E3" s="735"/>
      <c r="F3" s="732" t="s">
        <v>77</v>
      </c>
      <c r="G3" s="732"/>
      <c r="H3" s="732"/>
      <c r="I3" s="732"/>
      <c r="J3" s="732" t="s">
        <v>26</v>
      </c>
      <c r="K3" s="732"/>
      <c r="L3" s="732"/>
      <c r="M3" s="732"/>
    </row>
    <row r="4" spans="1:13" ht="23.45" customHeight="1">
      <c r="A4" s="620" t="s">
        <v>272</v>
      </c>
      <c r="B4" s="733" t="s">
        <v>346</v>
      </c>
      <c r="C4" s="734"/>
      <c r="D4" s="733" t="s">
        <v>318</v>
      </c>
      <c r="E4" s="734"/>
      <c r="F4" s="733" t="s">
        <v>346</v>
      </c>
      <c r="G4" s="734"/>
      <c r="H4" s="733" t="s">
        <v>318</v>
      </c>
      <c r="I4" s="734"/>
      <c r="J4" s="733" t="s">
        <v>346</v>
      </c>
      <c r="K4" s="734"/>
      <c r="L4" s="733" t="s">
        <v>318</v>
      </c>
      <c r="M4" s="734"/>
    </row>
    <row r="5" spans="1:13" ht="20.45" customHeight="1">
      <c r="A5" s="621"/>
      <c r="B5" s="437" t="s">
        <v>94</v>
      </c>
      <c r="C5" s="155" t="s">
        <v>28</v>
      </c>
      <c r="D5" s="437" t="s">
        <v>94</v>
      </c>
      <c r="E5" s="155" t="s">
        <v>28</v>
      </c>
      <c r="F5" s="437" t="s">
        <v>94</v>
      </c>
      <c r="G5" s="155" t="s">
        <v>28</v>
      </c>
      <c r="H5" s="437" t="s">
        <v>94</v>
      </c>
      <c r="I5" s="155" t="s">
        <v>28</v>
      </c>
      <c r="J5" s="437" t="s">
        <v>94</v>
      </c>
      <c r="K5" s="155" t="s">
        <v>28</v>
      </c>
      <c r="L5" s="437" t="s">
        <v>94</v>
      </c>
      <c r="M5" s="155" t="s">
        <v>28</v>
      </c>
    </row>
    <row r="6" spans="1:13" ht="20.45" customHeight="1">
      <c r="A6" s="434" t="s">
        <v>96</v>
      </c>
      <c r="B6" s="160">
        <f t="shared" ref="B6:B12" si="0">F6+J6</f>
        <v>4672.5200000000004</v>
      </c>
      <c r="C6" s="86">
        <f>B6/$B$13*100</f>
        <v>31.790305308090794</v>
      </c>
      <c r="D6" s="160">
        <f t="shared" ref="D6:D12" si="1">H6+L6</f>
        <v>3434.6899999999996</v>
      </c>
      <c r="E6" s="86">
        <f>D6/$D$13*100</f>
        <v>15.914715374261243</v>
      </c>
      <c r="F6" s="160">
        <v>2606.67</v>
      </c>
      <c r="G6" s="86">
        <f>F6/$F$13*100</f>
        <v>33.961268569016418</v>
      </c>
      <c r="H6" s="160">
        <v>1859.84</v>
      </c>
      <c r="I6" s="86">
        <f>H6/$H$13*100</f>
        <v>17.359001976856405</v>
      </c>
      <c r="J6" s="160">
        <v>2065.85</v>
      </c>
      <c r="K6" s="86">
        <f>J6/$J$13*100</f>
        <v>29.417502548942547</v>
      </c>
      <c r="L6" s="160">
        <v>1574.85</v>
      </c>
      <c r="M6" s="86">
        <f>L6/$L$13*100</f>
        <v>14.490879997644432</v>
      </c>
    </row>
    <row r="7" spans="1:13" ht="20.45" customHeight="1">
      <c r="A7" s="435" t="s">
        <v>97</v>
      </c>
      <c r="B7" s="165">
        <f t="shared" si="0"/>
        <v>4454.67</v>
      </c>
      <c r="C7" s="86">
        <f t="shared" ref="C7:C12" si="2">B7/$B$13*100</f>
        <v>30.308124812048494</v>
      </c>
      <c r="D7" s="165">
        <f t="shared" si="1"/>
        <v>6802.65</v>
      </c>
      <c r="E7" s="86">
        <f t="shared" ref="E7:E12" si="3">D7/$D$13*100</f>
        <v>31.520235753654113</v>
      </c>
      <c r="F7" s="165">
        <v>2740.66</v>
      </c>
      <c r="G7" s="86">
        <f t="shared" ref="G7:G12" si="4">F7/$F$13*100</f>
        <v>35.706971084318511</v>
      </c>
      <c r="H7" s="165">
        <v>3823.18</v>
      </c>
      <c r="I7" s="86">
        <f t="shared" ref="I7:I12" si="5">H7/$H$13*100</f>
        <v>35.684031517699303</v>
      </c>
      <c r="J7" s="165">
        <v>1714.01</v>
      </c>
      <c r="K7" s="86">
        <f t="shared" ref="K7:K12" si="6">J7/$J$13*100</f>
        <v>24.40733525856815</v>
      </c>
      <c r="L7" s="165">
        <v>2979.47</v>
      </c>
      <c r="M7" s="86">
        <f t="shared" ref="M7:M12" si="7">L7/$L$13*100</f>
        <v>27.415399705738107</v>
      </c>
    </row>
    <row r="8" spans="1:13" ht="20.45" customHeight="1">
      <c r="A8" s="435" t="s">
        <v>98</v>
      </c>
      <c r="B8" s="165">
        <f t="shared" si="0"/>
        <v>1782.22</v>
      </c>
      <c r="C8" s="86">
        <f t="shared" si="2"/>
        <v>12.125644818253441</v>
      </c>
      <c r="D8" s="165">
        <f t="shared" si="1"/>
        <v>3948.2</v>
      </c>
      <c r="E8" s="86">
        <f t="shared" si="3"/>
        <v>18.294075809071046</v>
      </c>
      <c r="F8" s="165">
        <v>1072.9100000000001</v>
      </c>
      <c r="G8" s="86">
        <f t="shared" si="4"/>
        <v>13.978518439381821</v>
      </c>
      <c r="H8" s="165">
        <v>2294.08</v>
      </c>
      <c r="I8" s="86">
        <f t="shared" si="5"/>
        <v>21.412024289759735</v>
      </c>
      <c r="J8" s="165">
        <v>709.31</v>
      </c>
      <c r="K8" s="86">
        <f t="shared" si="6"/>
        <v>10.100505231740172</v>
      </c>
      <c r="L8" s="165">
        <v>1654.12</v>
      </c>
      <c r="M8" s="86">
        <f t="shared" si="7"/>
        <v>15.220277754518596</v>
      </c>
    </row>
    <row r="9" spans="1:13" ht="20.45" customHeight="1">
      <c r="A9" s="435" t="s">
        <v>99</v>
      </c>
      <c r="B9" s="165">
        <f t="shared" si="0"/>
        <v>615.56999999999994</v>
      </c>
      <c r="C9" s="86">
        <f t="shared" si="2"/>
        <v>4.1881379295329815</v>
      </c>
      <c r="D9" s="165">
        <f t="shared" si="1"/>
        <v>1762.17</v>
      </c>
      <c r="E9" s="86">
        <f t="shared" si="3"/>
        <v>8.1650553590169519</v>
      </c>
      <c r="F9" s="165">
        <v>358.38</v>
      </c>
      <c r="G9" s="86">
        <f t="shared" si="4"/>
        <v>4.6691907413535674</v>
      </c>
      <c r="H9" s="165">
        <v>1030.98</v>
      </c>
      <c r="I9" s="86">
        <f t="shared" si="5"/>
        <v>9.6227545692637104</v>
      </c>
      <c r="J9" s="165">
        <v>257.19</v>
      </c>
      <c r="K9" s="86">
        <f t="shared" si="6"/>
        <v>3.6623605201551586</v>
      </c>
      <c r="L9" s="165">
        <v>731.19</v>
      </c>
      <c r="M9" s="86">
        <f t="shared" si="7"/>
        <v>6.7279972984586687</v>
      </c>
    </row>
    <row r="10" spans="1:13" ht="20.45" customHeight="1">
      <c r="A10" s="435" t="s">
        <v>100</v>
      </c>
      <c r="B10" s="165">
        <f t="shared" si="0"/>
        <v>420.9</v>
      </c>
      <c r="C10" s="86">
        <f t="shared" si="2"/>
        <v>2.8636666090622218</v>
      </c>
      <c r="D10" s="165">
        <f t="shared" si="1"/>
        <v>584.29999999999995</v>
      </c>
      <c r="E10" s="86">
        <f t="shared" si="3"/>
        <v>2.7073675333671581</v>
      </c>
      <c r="F10" s="165">
        <v>160.46</v>
      </c>
      <c r="G10" s="86">
        <f t="shared" si="4"/>
        <v>2.090569636580148</v>
      </c>
      <c r="H10" s="165">
        <v>307.91000000000003</v>
      </c>
      <c r="I10" s="86">
        <f t="shared" si="5"/>
        <v>2.8739086688606852</v>
      </c>
      <c r="J10" s="165">
        <v>260.44</v>
      </c>
      <c r="K10" s="86">
        <f t="shared" si="6"/>
        <v>3.708640203231889</v>
      </c>
      <c r="L10" s="165">
        <v>276.39</v>
      </c>
      <c r="M10" s="86">
        <f t="shared" si="7"/>
        <v>2.5431846350756864</v>
      </c>
    </row>
    <row r="11" spans="1:13" ht="20.45" customHeight="1">
      <c r="A11" s="435" t="s">
        <v>101</v>
      </c>
      <c r="B11" s="165">
        <f t="shared" si="0"/>
        <v>1252.3699999999999</v>
      </c>
      <c r="C11" s="86">
        <f t="shared" si="2"/>
        <v>8.5207178693068535</v>
      </c>
      <c r="D11" s="165">
        <f t="shared" si="1"/>
        <v>2351.17</v>
      </c>
      <c r="E11" s="86">
        <f t="shared" si="3"/>
        <v>10.894200450841797</v>
      </c>
      <c r="F11" s="165">
        <v>343.45</v>
      </c>
      <c r="G11" s="86">
        <f t="shared" si="4"/>
        <v>4.4746736986379894</v>
      </c>
      <c r="H11" s="165">
        <v>564.49</v>
      </c>
      <c r="I11" s="86">
        <f t="shared" si="5"/>
        <v>5.2687236675819822</v>
      </c>
      <c r="J11" s="165">
        <v>908.92</v>
      </c>
      <c r="K11" s="86">
        <f t="shared" si="6"/>
        <v>12.942932166800523</v>
      </c>
      <c r="L11" s="165">
        <v>1786.68</v>
      </c>
      <c r="M11" s="86">
        <f t="shared" si="7"/>
        <v>16.440019985516944</v>
      </c>
    </row>
    <row r="12" spans="1:13" ht="20.45" customHeight="1">
      <c r="A12" s="436" t="s">
        <v>102</v>
      </c>
      <c r="B12" s="170">
        <f t="shared" si="0"/>
        <v>1499.69</v>
      </c>
      <c r="C12" s="86">
        <f t="shared" si="2"/>
        <v>10.203402653705213</v>
      </c>
      <c r="D12" s="170">
        <f t="shared" si="1"/>
        <v>2698.67</v>
      </c>
      <c r="E12" s="86">
        <f t="shared" si="3"/>
        <v>12.504349719787694</v>
      </c>
      <c r="F12" s="170">
        <v>392.89</v>
      </c>
      <c r="G12" s="86">
        <f t="shared" si="4"/>
        <v>5.1188078307115443</v>
      </c>
      <c r="H12" s="170">
        <v>833.5</v>
      </c>
      <c r="I12" s="86">
        <f t="shared" si="5"/>
        <v>7.7795553099781785</v>
      </c>
      <c r="J12" s="170">
        <v>1106.8</v>
      </c>
      <c r="K12" s="86">
        <f t="shared" si="6"/>
        <v>15.760724070561565</v>
      </c>
      <c r="L12" s="170">
        <v>1865.17</v>
      </c>
      <c r="M12" s="86">
        <f t="shared" si="7"/>
        <v>17.162240623047573</v>
      </c>
    </row>
    <row r="13" spans="1:13" ht="20.45" customHeight="1">
      <c r="A13" s="438" t="s">
        <v>44</v>
      </c>
      <c r="B13" s="439">
        <f t="shared" ref="B13:M13" si="8">SUM(B6:B12)</f>
        <v>14697.94</v>
      </c>
      <c r="C13" s="91">
        <f t="shared" si="8"/>
        <v>100</v>
      </c>
      <c r="D13" s="439">
        <f t="shared" si="8"/>
        <v>21581.85</v>
      </c>
      <c r="E13" s="91">
        <f t="shared" si="8"/>
        <v>100</v>
      </c>
      <c r="F13" s="439">
        <f t="shared" si="8"/>
        <v>7675.42</v>
      </c>
      <c r="G13" s="91">
        <f t="shared" si="8"/>
        <v>99.999999999999972</v>
      </c>
      <c r="H13" s="439">
        <f t="shared" si="8"/>
        <v>10713.98</v>
      </c>
      <c r="I13" s="91">
        <f t="shared" si="8"/>
        <v>99.999999999999986</v>
      </c>
      <c r="J13" s="439">
        <f t="shared" si="8"/>
        <v>7022.5199999999995</v>
      </c>
      <c r="K13" s="91">
        <f t="shared" si="8"/>
        <v>100</v>
      </c>
      <c r="L13" s="439">
        <f t="shared" si="8"/>
        <v>10867.869999999999</v>
      </c>
      <c r="M13" s="91">
        <f t="shared" si="8"/>
        <v>100</v>
      </c>
    </row>
    <row r="14" spans="1:13" ht="6.75" customHeight="1"/>
  </sheetData>
  <mergeCells count="11">
    <mergeCell ref="A1:M1"/>
    <mergeCell ref="F3:I3"/>
    <mergeCell ref="F4:G4"/>
    <mergeCell ref="H4:I4"/>
    <mergeCell ref="J3:M3"/>
    <mergeCell ref="J4:K4"/>
    <mergeCell ref="L4:M4"/>
    <mergeCell ref="A3:E3"/>
    <mergeCell ref="A4:A5"/>
    <mergeCell ref="B4:C4"/>
    <mergeCell ref="D4:E4"/>
  </mergeCell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zoomScale="60" zoomScaleNormal="100" workbookViewId="0">
      <selection activeCell="C25" sqref="C25"/>
    </sheetView>
  </sheetViews>
  <sheetFormatPr defaultRowHeight="12.75"/>
  <cols>
    <col min="1" max="1" width="14" customWidth="1"/>
    <col min="2" max="2" width="20.140625" customWidth="1"/>
    <col min="3" max="3" width="8.7109375" customWidth="1"/>
    <col min="4" max="4" width="6.7109375" customWidth="1"/>
    <col min="5" max="5" width="8.7109375" customWidth="1"/>
    <col min="6" max="6" width="10.42578125" customWidth="1"/>
    <col min="7" max="7" width="9.7109375" customWidth="1"/>
    <col min="8" max="8" width="6.7109375" customWidth="1"/>
    <col min="9" max="9" width="8.7109375" customWidth="1"/>
    <col min="10" max="10" width="10.42578125" customWidth="1"/>
    <col min="11" max="11" width="8.7109375" customWidth="1"/>
  </cols>
  <sheetData>
    <row r="1" spans="1:11" ht="29.25" customHeight="1">
      <c r="A1" s="747" t="str">
        <f>('0'!B1-1) &amp; ". a. RAIETE  MAHT  METSAMAAL"</f>
        <v>2019. a. RAIETE  MAHT  METSAMAAL</v>
      </c>
      <c r="B1" s="747"/>
      <c r="C1" s="562"/>
      <c r="D1" s="562"/>
      <c r="E1" s="562"/>
      <c r="F1" s="562"/>
      <c r="G1" s="562"/>
      <c r="H1" s="562"/>
      <c r="I1" s="562"/>
      <c r="J1" s="562"/>
      <c r="K1" s="562"/>
    </row>
    <row r="2" spans="1:11" ht="9.75" customHeight="1">
      <c r="A2" s="73"/>
      <c r="B2" s="73"/>
      <c r="C2" s="73"/>
      <c r="D2" s="73"/>
      <c r="E2" s="73"/>
      <c r="F2" s="73"/>
      <c r="G2" s="73"/>
      <c r="H2" s="73"/>
      <c r="I2" s="73"/>
      <c r="J2" s="73"/>
    </row>
    <row r="3" spans="1:11" ht="19.5" customHeight="1">
      <c r="A3" s="565" t="s">
        <v>256</v>
      </c>
      <c r="B3" s="566"/>
      <c r="C3" s="742" t="s">
        <v>91</v>
      </c>
      <c r="D3" s="743"/>
      <c r="E3" s="744"/>
      <c r="F3" s="565" t="s">
        <v>92</v>
      </c>
      <c r="G3" s="593"/>
      <c r="H3" s="593"/>
      <c r="I3" s="593"/>
      <c r="J3" s="745" t="s">
        <v>257</v>
      </c>
      <c r="K3" s="746"/>
    </row>
    <row r="4" spans="1:11" ht="25.5" customHeight="1">
      <c r="A4" s="453" t="s">
        <v>260</v>
      </c>
      <c r="B4" s="452" t="s">
        <v>261</v>
      </c>
      <c r="C4" s="277" t="s">
        <v>27</v>
      </c>
      <c r="D4" s="440" t="s">
        <v>28</v>
      </c>
      <c r="E4" s="441" t="s">
        <v>258</v>
      </c>
      <c r="F4" s="277" t="s">
        <v>94</v>
      </c>
      <c r="G4" s="459" t="s">
        <v>265</v>
      </c>
      <c r="H4" s="440" t="s">
        <v>28</v>
      </c>
      <c r="I4" s="458" t="s">
        <v>258</v>
      </c>
      <c r="J4" s="277" t="s">
        <v>95</v>
      </c>
      <c r="K4" s="442" t="s">
        <v>258</v>
      </c>
    </row>
    <row r="5" spans="1:11" ht="20.25" customHeight="1">
      <c r="A5" s="736" t="s">
        <v>270</v>
      </c>
      <c r="B5" s="454" t="s">
        <v>262</v>
      </c>
      <c r="C5" s="158">
        <v>11.042</v>
      </c>
      <c r="D5" s="86">
        <f>C5/$C$15*100</f>
        <v>12.505804405685486</v>
      </c>
      <c r="E5" s="506">
        <v>27.765999999999998</v>
      </c>
      <c r="F5" s="443">
        <v>25.45</v>
      </c>
      <c r="G5" s="443">
        <v>0.28199999999999997</v>
      </c>
      <c r="H5" s="86">
        <f>F5/$F$15*100</f>
        <v>0.22601463029556942</v>
      </c>
      <c r="I5" s="511">
        <v>51.85</v>
      </c>
      <c r="J5" s="158">
        <f>F5/C5</f>
        <v>2.3048360804202135</v>
      </c>
      <c r="K5" s="516">
        <v>50.652000000000001</v>
      </c>
    </row>
    <row r="6" spans="1:11" ht="18" customHeight="1">
      <c r="A6" s="670"/>
      <c r="B6" s="122" t="s">
        <v>263</v>
      </c>
      <c r="C6" s="163">
        <v>19.533000000000001</v>
      </c>
      <c r="D6" s="87">
        <f t="shared" ref="D6:D14" si="0">C6/$C$15*100</f>
        <v>22.122430488702648</v>
      </c>
      <c r="E6" s="507">
        <v>19.785</v>
      </c>
      <c r="F6" s="444">
        <v>1422.056</v>
      </c>
      <c r="G6" s="444">
        <v>53.231999999999999</v>
      </c>
      <c r="H6" s="87">
        <f t="shared" ref="H6:H14" si="1">F6/$F$15*100</f>
        <v>12.628898275033251</v>
      </c>
      <c r="I6" s="512">
        <v>15.868</v>
      </c>
      <c r="J6" s="163">
        <f>F6/C6</f>
        <v>72.802744074130956</v>
      </c>
      <c r="K6" s="517">
        <v>15.577999999999999</v>
      </c>
    </row>
    <row r="7" spans="1:11" ht="18" customHeight="1">
      <c r="A7" s="704"/>
      <c r="B7" s="455" t="s">
        <v>264</v>
      </c>
      <c r="C7" s="456">
        <v>13.907999999999999</v>
      </c>
      <c r="D7" s="88">
        <f t="shared" si="0"/>
        <v>15.751741321705644</v>
      </c>
      <c r="E7" s="508">
        <v>24.367999999999999</v>
      </c>
      <c r="F7" s="457">
        <v>400.72500000000002</v>
      </c>
      <c r="G7" s="457">
        <v>136.40100000000001</v>
      </c>
      <c r="H7" s="88">
        <f t="shared" si="1"/>
        <v>3.5587313448012594</v>
      </c>
      <c r="I7" s="513">
        <v>37.186999999999998</v>
      </c>
      <c r="J7" s="456">
        <f>F7/C7</f>
        <v>28.812553925798106</v>
      </c>
      <c r="K7" s="518">
        <v>36.119999999999997</v>
      </c>
    </row>
    <row r="8" spans="1:11" ht="18" customHeight="1">
      <c r="A8" s="460"/>
      <c r="B8" s="461" t="s">
        <v>191</v>
      </c>
      <c r="C8" s="462">
        <v>44.484000000000002</v>
      </c>
      <c r="D8" s="463">
        <f t="shared" si="0"/>
        <v>50.381108783056796</v>
      </c>
      <c r="E8" s="509">
        <v>10.599</v>
      </c>
      <c r="F8" s="464">
        <v>1848.231</v>
      </c>
      <c r="G8" s="464">
        <v>189.91499999999999</v>
      </c>
      <c r="H8" s="463">
        <f t="shared" si="1"/>
        <v>16.41364425013008</v>
      </c>
      <c r="I8" s="514">
        <v>17.175999999999998</v>
      </c>
      <c r="J8" s="462">
        <f>F8/C8</f>
        <v>41.548219584569729</v>
      </c>
      <c r="K8" s="519">
        <v>16.907</v>
      </c>
    </row>
    <row r="9" spans="1:11" ht="18" customHeight="1">
      <c r="A9" s="703" t="s">
        <v>271</v>
      </c>
      <c r="B9" s="454" t="s">
        <v>267</v>
      </c>
      <c r="C9" s="158">
        <v>29.856000000000002</v>
      </c>
      <c r="D9" s="86">
        <f t="shared" si="0"/>
        <v>33.813919247975541</v>
      </c>
      <c r="E9" s="506">
        <v>14.882999999999999</v>
      </c>
      <c r="F9" s="443">
        <v>8331.4940000000006</v>
      </c>
      <c r="G9" s="443">
        <v>301.12700000000001</v>
      </c>
      <c r="H9" s="86">
        <f t="shared" si="1"/>
        <v>73.989765666788003</v>
      </c>
      <c r="I9" s="511">
        <v>10.388999999999999</v>
      </c>
      <c r="J9" s="158">
        <f t="shared" ref="J9:J15" si="2">F9/C9</f>
        <v>279.05593515541267</v>
      </c>
      <c r="K9" s="516">
        <v>9.1039999999999992</v>
      </c>
    </row>
    <row r="10" spans="1:11" ht="18" customHeight="1">
      <c r="A10" s="704"/>
      <c r="B10" s="122" t="s">
        <v>268</v>
      </c>
      <c r="C10" s="163">
        <v>5.2110000000000003</v>
      </c>
      <c r="D10" s="87">
        <f t="shared" si="0"/>
        <v>5.9018064443060192</v>
      </c>
      <c r="E10" s="507">
        <v>40.728000000000002</v>
      </c>
      <c r="F10" s="444">
        <v>822.04399999999998</v>
      </c>
      <c r="G10" s="444">
        <v>74.311999999999998</v>
      </c>
      <c r="H10" s="87">
        <f t="shared" si="1"/>
        <v>7.3003524851352086</v>
      </c>
      <c r="I10" s="512">
        <v>25.651</v>
      </c>
      <c r="J10" s="163">
        <f t="shared" si="2"/>
        <v>157.75167914028017</v>
      </c>
      <c r="K10" s="517">
        <v>24.119</v>
      </c>
    </row>
    <row r="11" spans="1:11" ht="18" customHeight="1">
      <c r="A11" s="460"/>
      <c r="B11" s="461" t="s">
        <v>191</v>
      </c>
      <c r="C11" s="462">
        <v>35.067</v>
      </c>
      <c r="D11" s="463">
        <f t="shared" si="0"/>
        <v>39.715725692281559</v>
      </c>
      <c r="E11" s="509">
        <v>13.122</v>
      </c>
      <c r="F11" s="464">
        <v>9153.5380000000005</v>
      </c>
      <c r="G11" s="464">
        <v>375.43900000000002</v>
      </c>
      <c r="H11" s="463">
        <f t="shared" si="1"/>
        <v>81.290118151923224</v>
      </c>
      <c r="I11" s="514">
        <v>9.9369999999999994</v>
      </c>
      <c r="J11" s="462">
        <f t="shared" si="2"/>
        <v>261.02997119799244</v>
      </c>
      <c r="K11" s="519">
        <v>8.8119999999999994</v>
      </c>
    </row>
    <row r="12" spans="1:11" ht="18" customHeight="1">
      <c r="A12" s="703" t="s">
        <v>259</v>
      </c>
      <c r="B12" s="122" t="s">
        <v>269</v>
      </c>
      <c r="C12" s="163">
        <v>2.423</v>
      </c>
      <c r="D12" s="87">
        <f t="shared" si="0"/>
        <v>2.7442097514015518</v>
      </c>
      <c r="E12" s="507">
        <v>58.688000000000002</v>
      </c>
      <c r="F12" s="444">
        <v>119.009</v>
      </c>
      <c r="G12" s="444">
        <v>0.57899999999999996</v>
      </c>
      <c r="H12" s="87">
        <f t="shared" si="1"/>
        <v>1.0568870387758513</v>
      </c>
      <c r="I12" s="512">
        <v>79.819999999999993</v>
      </c>
      <c r="J12" s="163">
        <f t="shared" si="2"/>
        <v>49.116384647131653</v>
      </c>
      <c r="K12" s="517">
        <v>93.424999999999997</v>
      </c>
    </row>
    <row r="13" spans="1:11" ht="18" customHeight="1">
      <c r="A13" s="704"/>
      <c r="B13" s="122" t="s">
        <v>259</v>
      </c>
      <c r="C13" s="163">
        <v>6.3209999999999997</v>
      </c>
      <c r="D13" s="87">
        <f t="shared" si="0"/>
        <v>7.1589557732600939</v>
      </c>
      <c r="E13" s="507">
        <v>37.219000000000001</v>
      </c>
      <c r="F13" s="444">
        <v>139.55600000000001</v>
      </c>
      <c r="G13" s="444">
        <v>5.6219999999999999</v>
      </c>
      <c r="H13" s="87">
        <f t="shared" si="1"/>
        <v>1.2393594399028875</v>
      </c>
      <c r="I13" s="512">
        <v>46.798000000000002</v>
      </c>
      <c r="J13" s="163">
        <f t="shared" si="2"/>
        <v>22.078152191109005</v>
      </c>
      <c r="K13" s="517">
        <v>41.011000000000003</v>
      </c>
    </row>
    <row r="14" spans="1:11" ht="18" customHeight="1">
      <c r="A14" s="460"/>
      <c r="B14" s="461" t="s">
        <v>191</v>
      </c>
      <c r="C14" s="462">
        <v>8.7439999999999998</v>
      </c>
      <c r="D14" s="463">
        <f t="shared" si="0"/>
        <v>9.9031655246616452</v>
      </c>
      <c r="E14" s="509">
        <v>31.606000000000002</v>
      </c>
      <c r="F14" s="464">
        <v>258.56400000000002</v>
      </c>
      <c r="G14" s="464">
        <v>6.2</v>
      </c>
      <c r="H14" s="463">
        <f t="shared" si="1"/>
        <v>2.2962375979467038</v>
      </c>
      <c r="I14" s="514">
        <v>45.572000000000003</v>
      </c>
      <c r="J14" s="462">
        <f t="shared" si="2"/>
        <v>29.5704483074108</v>
      </c>
      <c r="K14" s="519">
        <v>49.076000000000001</v>
      </c>
    </row>
    <row r="15" spans="1:11" ht="20.25" customHeight="1">
      <c r="A15" s="737" t="s">
        <v>266</v>
      </c>
      <c r="B15" s="738"/>
      <c r="C15" s="445">
        <f>SUM(C14,C11,C8)</f>
        <v>88.295000000000002</v>
      </c>
      <c r="D15" s="91">
        <f>SUM(D14,D11,D8)</f>
        <v>100</v>
      </c>
      <c r="E15" s="510">
        <v>5.6879999999999997</v>
      </c>
      <c r="F15" s="446">
        <f>SUM(F14,F11,F8)</f>
        <v>11260.333000000001</v>
      </c>
      <c r="G15" s="446">
        <f>SUM(G14,G11,G8)</f>
        <v>571.55399999999997</v>
      </c>
      <c r="H15" s="91">
        <f>SUM(H14,H11,H8)</f>
        <v>100</v>
      </c>
      <c r="I15" s="515">
        <v>11.271000000000001</v>
      </c>
      <c r="J15" s="445">
        <f t="shared" si="2"/>
        <v>127.53081148422901</v>
      </c>
      <c r="K15" s="520">
        <v>10.599</v>
      </c>
    </row>
    <row r="16" spans="1:11" ht="9" customHeight="1">
      <c r="A16" s="450"/>
      <c r="B16" s="450"/>
      <c r="C16" s="67"/>
      <c r="D16" s="447"/>
      <c r="E16" s="448"/>
      <c r="F16" s="451"/>
      <c r="G16" s="451"/>
      <c r="H16" s="447"/>
      <c r="I16" s="448"/>
      <c r="J16" s="449"/>
    </row>
    <row r="17" spans="1:11" ht="19.5" customHeight="1">
      <c r="A17" s="748" t="s">
        <v>103</v>
      </c>
      <c r="B17" s="749"/>
      <c r="C17" s="749"/>
      <c r="D17" s="749"/>
      <c r="E17" s="749"/>
      <c r="F17" s="749"/>
      <c r="G17" s="749"/>
      <c r="H17" s="749"/>
      <c r="I17" s="749"/>
      <c r="J17" s="749"/>
      <c r="K17" s="750"/>
    </row>
    <row r="18" spans="1:11" ht="19.5" customHeight="1">
      <c r="A18" s="565" t="s">
        <v>256</v>
      </c>
      <c r="B18" s="566"/>
      <c r="C18" s="742" t="s">
        <v>91</v>
      </c>
      <c r="D18" s="743"/>
      <c r="E18" s="744"/>
      <c r="F18" s="565" t="s">
        <v>92</v>
      </c>
      <c r="G18" s="593"/>
      <c r="H18" s="593"/>
      <c r="I18" s="593"/>
      <c r="J18" s="745" t="s">
        <v>257</v>
      </c>
      <c r="K18" s="746"/>
    </row>
    <row r="19" spans="1:11" ht="25.5" customHeight="1">
      <c r="A19" s="453" t="s">
        <v>260</v>
      </c>
      <c r="B19" s="452" t="s">
        <v>261</v>
      </c>
      <c r="C19" s="277" t="s">
        <v>27</v>
      </c>
      <c r="D19" s="440" t="s">
        <v>28</v>
      </c>
      <c r="E19" s="441" t="s">
        <v>258</v>
      </c>
      <c r="F19" s="277" t="s">
        <v>94</v>
      </c>
      <c r="G19" s="459" t="s">
        <v>265</v>
      </c>
      <c r="H19" s="440" t="s">
        <v>28</v>
      </c>
      <c r="I19" s="458" t="s">
        <v>258</v>
      </c>
      <c r="J19" s="277" t="s">
        <v>95</v>
      </c>
      <c r="K19" s="442" t="s">
        <v>258</v>
      </c>
    </row>
    <row r="20" spans="1:11" ht="20.25" customHeight="1">
      <c r="A20" s="736" t="s">
        <v>270</v>
      </c>
      <c r="B20" s="454" t="s">
        <v>262</v>
      </c>
      <c r="C20" s="158">
        <v>4.2750000000000004</v>
      </c>
      <c r="D20" s="86">
        <f>C20/$C$15*100</f>
        <v>4.8417237669177196</v>
      </c>
      <c r="E20" s="506">
        <v>45.326000000000001</v>
      </c>
      <c r="F20" s="443">
        <v>6.1029999999999998</v>
      </c>
      <c r="G20" s="443">
        <v>0</v>
      </c>
      <c r="H20" s="86">
        <f>F20/$F$15*100</f>
        <v>5.4199107610760709E-2</v>
      </c>
      <c r="I20" s="511">
        <v>108.765</v>
      </c>
      <c r="J20" s="158">
        <f>F20/C20</f>
        <v>1.4276023391812864</v>
      </c>
      <c r="K20" s="516">
        <v>105.093</v>
      </c>
    </row>
    <row r="21" spans="1:11" ht="18" customHeight="1">
      <c r="A21" s="670"/>
      <c r="B21" s="122" t="s">
        <v>263</v>
      </c>
      <c r="C21" s="163">
        <v>12.102</v>
      </c>
      <c r="D21" s="87">
        <f t="shared" ref="D21:D29" si="3">C21/$C$15*100</f>
        <v>13.706325386488476</v>
      </c>
      <c r="E21" s="507">
        <v>26.402999999999999</v>
      </c>
      <c r="F21" s="444">
        <v>801.63800000000003</v>
      </c>
      <c r="G21" s="444">
        <v>31.74</v>
      </c>
      <c r="H21" s="87">
        <f t="shared" ref="H21:H29" si="4">F21/$F$15*100</f>
        <v>7.119132267225134</v>
      </c>
      <c r="I21" s="512">
        <v>21.189</v>
      </c>
      <c r="J21" s="163">
        <f>F21/C21</f>
        <v>66.240125599074531</v>
      </c>
      <c r="K21" s="517">
        <v>21.184000000000001</v>
      </c>
    </row>
    <row r="22" spans="1:11" ht="18" customHeight="1">
      <c r="A22" s="704"/>
      <c r="B22" s="455" t="s">
        <v>264</v>
      </c>
      <c r="C22" s="456">
        <v>2.9660000000000002</v>
      </c>
      <c r="D22" s="88">
        <f t="shared" si="3"/>
        <v>3.3591936123223287</v>
      </c>
      <c r="E22" s="508">
        <v>53.790999999999997</v>
      </c>
      <c r="F22" s="457">
        <v>155.06800000000001</v>
      </c>
      <c r="G22" s="457">
        <v>65.754999999999995</v>
      </c>
      <c r="H22" s="88">
        <f t="shared" si="4"/>
        <v>1.3771173552327449</v>
      </c>
      <c r="I22" s="513">
        <v>81.150999999999996</v>
      </c>
      <c r="J22" s="456">
        <f>F22/C22</f>
        <v>52.281861092380311</v>
      </c>
      <c r="K22" s="518">
        <v>81.150999999999996</v>
      </c>
    </row>
    <row r="23" spans="1:11" ht="18" customHeight="1">
      <c r="A23" s="460"/>
      <c r="B23" s="461" t="s">
        <v>191</v>
      </c>
      <c r="C23" s="462">
        <v>19.343</v>
      </c>
      <c r="D23" s="463">
        <f t="shared" si="3"/>
        <v>21.907242765728522</v>
      </c>
      <c r="E23" s="509">
        <v>19.952000000000002</v>
      </c>
      <c r="F23" s="464">
        <v>962.80899999999997</v>
      </c>
      <c r="G23" s="464">
        <v>97.495999999999995</v>
      </c>
      <c r="H23" s="463">
        <f t="shared" si="4"/>
        <v>8.5504487300686396</v>
      </c>
      <c r="I23" s="514">
        <v>23.978999999999999</v>
      </c>
      <c r="J23" s="462">
        <f>F23/C23</f>
        <v>49.775577728377186</v>
      </c>
      <c r="K23" s="519">
        <v>23.702999999999999</v>
      </c>
    </row>
    <row r="24" spans="1:11" ht="18" customHeight="1">
      <c r="A24" s="703" t="s">
        <v>271</v>
      </c>
      <c r="B24" s="454" t="s">
        <v>267</v>
      </c>
      <c r="C24" s="158">
        <v>9.8059999999999992</v>
      </c>
      <c r="D24" s="86">
        <f t="shared" si="3"/>
        <v>11.105951639390678</v>
      </c>
      <c r="E24" s="506">
        <v>29.742000000000001</v>
      </c>
      <c r="F24" s="443">
        <v>2718.529</v>
      </c>
      <c r="G24" s="443">
        <v>109.303</v>
      </c>
      <c r="H24" s="86">
        <f t="shared" si="4"/>
        <v>24.142527578891315</v>
      </c>
      <c r="I24" s="511">
        <v>16.202999999999999</v>
      </c>
      <c r="J24" s="158">
        <f t="shared" ref="J24:J30" si="5">F24/C24</f>
        <v>277.23118498878239</v>
      </c>
      <c r="K24" s="516">
        <v>14.654999999999999</v>
      </c>
    </row>
    <row r="25" spans="1:11" ht="18" customHeight="1">
      <c r="A25" s="704"/>
      <c r="B25" s="122" t="s">
        <v>268</v>
      </c>
      <c r="C25" s="163">
        <v>1.046</v>
      </c>
      <c r="D25" s="87">
        <f t="shared" si="3"/>
        <v>1.1846650433206862</v>
      </c>
      <c r="E25" s="507">
        <v>80.307000000000002</v>
      </c>
      <c r="F25" s="444">
        <v>173.11099999999999</v>
      </c>
      <c r="G25" s="444">
        <v>18.641999999999999</v>
      </c>
      <c r="H25" s="87">
        <f t="shared" si="4"/>
        <v>1.5373524033436665</v>
      </c>
      <c r="I25" s="512">
        <v>34.256</v>
      </c>
      <c r="J25" s="158">
        <f t="shared" si="5"/>
        <v>165.49808795411087</v>
      </c>
      <c r="K25" s="517">
        <v>34.256</v>
      </c>
    </row>
    <row r="26" spans="1:11" ht="18" customHeight="1">
      <c r="A26" s="460"/>
      <c r="B26" s="461" t="s">
        <v>191</v>
      </c>
      <c r="C26" s="462">
        <v>10.852</v>
      </c>
      <c r="D26" s="463">
        <f t="shared" si="3"/>
        <v>12.290616682711365</v>
      </c>
      <c r="E26" s="509">
        <v>28.135000000000002</v>
      </c>
      <c r="F26" s="464">
        <v>2891.64</v>
      </c>
      <c r="G26" s="464">
        <v>127.94499999999999</v>
      </c>
      <c r="H26" s="463">
        <f t="shared" si="4"/>
        <v>25.679879982234983</v>
      </c>
      <c r="I26" s="514">
        <v>15.541</v>
      </c>
      <c r="J26" s="462">
        <f t="shared" si="5"/>
        <v>266.46148175451526</v>
      </c>
      <c r="K26" s="519">
        <v>14.205</v>
      </c>
    </row>
    <row r="27" spans="1:11" ht="18" customHeight="1">
      <c r="A27" s="703" t="s">
        <v>259</v>
      </c>
      <c r="B27" s="122" t="s">
        <v>269</v>
      </c>
      <c r="C27" s="163">
        <v>0.23599999999999999</v>
      </c>
      <c r="D27" s="87">
        <f t="shared" si="3"/>
        <v>0.26728580327311852</v>
      </c>
      <c r="E27" s="507"/>
      <c r="F27" s="444">
        <v>0</v>
      </c>
      <c r="G27" s="444">
        <v>0</v>
      </c>
      <c r="H27" s="87">
        <f t="shared" si="4"/>
        <v>0</v>
      </c>
      <c r="I27" s="512"/>
      <c r="J27" s="163">
        <f t="shared" si="5"/>
        <v>0</v>
      </c>
      <c r="K27" s="517"/>
    </row>
    <row r="28" spans="1:11" ht="18" customHeight="1">
      <c r="A28" s="704"/>
      <c r="B28" s="122" t="s">
        <v>259</v>
      </c>
      <c r="C28" s="163">
        <v>2.952</v>
      </c>
      <c r="D28" s="87">
        <f t="shared" si="3"/>
        <v>3.3433376748400248</v>
      </c>
      <c r="E28" s="507">
        <v>53.790999999999997</v>
      </c>
      <c r="F28" s="444">
        <v>104.82599999999999</v>
      </c>
      <c r="G28" s="444">
        <v>1.3480000000000001</v>
      </c>
      <c r="H28" s="87">
        <f t="shared" si="4"/>
        <v>0.93093161632076049</v>
      </c>
      <c r="I28" s="512">
        <v>56.774000000000001</v>
      </c>
      <c r="J28" s="163">
        <f t="shared" si="5"/>
        <v>35.510162601626014</v>
      </c>
      <c r="K28" s="517">
        <v>46.151000000000003</v>
      </c>
    </row>
    <row r="29" spans="1:11" ht="18" customHeight="1">
      <c r="A29" s="460"/>
      <c r="B29" s="461" t="s">
        <v>191</v>
      </c>
      <c r="C29" s="462">
        <v>3.1869999999999998</v>
      </c>
      <c r="D29" s="463">
        <f t="shared" si="3"/>
        <v>3.6094909111501212</v>
      </c>
      <c r="E29" s="509">
        <v>51.744</v>
      </c>
      <c r="F29" s="464">
        <v>104.82599999999999</v>
      </c>
      <c r="G29" s="464">
        <v>1.3480000000000001</v>
      </c>
      <c r="H29" s="463">
        <f t="shared" si="4"/>
        <v>0.93093161632076049</v>
      </c>
      <c r="I29" s="514">
        <v>58.192999999999998</v>
      </c>
      <c r="J29" s="462">
        <f t="shared" si="5"/>
        <v>32.891747725133357</v>
      </c>
      <c r="K29" s="519">
        <v>47.767000000000003</v>
      </c>
    </row>
    <row r="30" spans="1:11" ht="20.25" customHeight="1">
      <c r="A30" s="737" t="s">
        <v>266</v>
      </c>
      <c r="B30" s="738"/>
      <c r="C30" s="445">
        <f>SUM(C29,C26,C23)</f>
        <v>33.381999999999998</v>
      </c>
      <c r="D30" s="91">
        <f>SUM(D29,D26,D23)</f>
        <v>37.807350359590011</v>
      </c>
      <c r="E30" s="510">
        <v>9.2170000000000005</v>
      </c>
      <c r="F30" s="446">
        <f>SUM(F29,F26,F23)</f>
        <v>3959.2749999999996</v>
      </c>
      <c r="G30" s="446">
        <f>SUM(G29,G26,G23)</f>
        <v>226.78899999999999</v>
      </c>
      <c r="H30" s="91">
        <f>SUM(H29,H26,H23)</f>
        <v>35.16126032862438</v>
      </c>
      <c r="I30" s="515">
        <v>17.849</v>
      </c>
      <c r="J30" s="445">
        <f t="shared" si="5"/>
        <v>118.60508657360253</v>
      </c>
      <c r="K30" s="520">
        <v>17.047000000000001</v>
      </c>
    </row>
    <row r="31" spans="1:11" ht="9" customHeight="1">
      <c r="A31" s="450"/>
      <c r="B31" s="450"/>
      <c r="C31" s="67"/>
      <c r="D31" s="447"/>
      <c r="E31" s="448"/>
      <c r="F31" s="451"/>
      <c r="G31" s="451"/>
      <c r="H31" s="447"/>
      <c r="I31" s="448"/>
      <c r="J31" s="449"/>
    </row>
    <row r="32" spans="1:11" ht="22.5" customHeight="1">
      <c r="A32" s="739" t="s">
        <v>104</v>
      </c>
      <c r="B32" s="740"/>
      <c r="C32" s="740"/>
      <c r="D32" s="740"/>
      <c r="E32" s="740"/>
      <c r="F32" s="740"/>
      <c r="G32" s="740"/>
      <c r="H32" s="740"/>
      <c r="I32" s="740"/>
      <c r="J32" s="740"/>
      <c r="K32" s="741"/>
    </row>
    <row r="33" spans="1:11" ht="20.25" customHeight="1">
      <c r="A33" s="565" t="s">
        <v>256</v>
      </c>
      <c r="B33" s="566"/>
      <c r="C33" s="742" t="s">
        <v>91</v>
      </c>
      <c r="D33" s="743"/>
      <c r="E33" s="744"/>
      <c r="F33" s="565" t="s">
        <v>92</v>
      </c>
      <c r="G33" s="593"/>
      <c r="H33" s="593"/>
      <c r="I33" s="593"/>
      <c r="J33" s="745" t="s">
        <v>257</v>
      </c>
      <c r="K33" s="746"/>
    </row>
    <row r="34" spans="1:11" ht="37.5" customHeight="1">
      <c r="A34" s="453" t="s">
        <v>260</v>
      </c>
      <c r="B34" s="452" t="s">
        <v>261</v>
      </c>
      <c r="C34" s="277" t="s">
        <v>27</v>
      </c>
      <c r="D34" s="440" t="s">
        <v>28</v>
      </c>
      <c r="E34" s="441" t="s">
        <v>258</v>
      </c>
      <c r="F34" s="277" t="s">
        <v>94</v>
      </c>
      <c r="G34" s="459" t="s">
        <v>265</v>
      </c>
      <c r="H34" s="440" t="s">
        <v>28</v>
      </c>
      <c r="I34" s="458" t="s">
        <v>258</v>
      </c>
      <c r="J34" s="277" t="s">
        <v>95</v>
      </c>
      <c r="K34" s="442" t="s">
        <v>258</v>
      </c>
    </row>
    <row r="35" spans="1:11" ht="20.25" customHeight="1">
      <c r="A35" s="736" t="s">
        <v>270</v>
      </c>
      <c r="B35" s="454" t="s">
        <v>262</v>
      </c>
      <c r="C35" s="158">
        <v>6.7670000000000003</v>
      </c>
      <c r="D35" s="86">
        <f>C35/$C$15*100</f>
        <v>7.6640806387677678</v>
      </c>
      <c r="E35" s="506">
        <v>35.747999999999998</v>
      </c>
      <c r="F35" s="443">
        <v>19.347000000000001</v>
      </c>
      <c r="G35" s="443">
        <v>0.28199999999999997</v>
      </c>
      <c r="H35" s="86">
        <f>F35/$F$15*100</f>
        <v>0.17181552268480871</v>
      </c>
      <c r="I35" s="511">
        <v>58.722999999999999</v>
      </c>
      <c r="J35" s="158">
        <f t="shared" ref="J35:J45" si="6">F35/C35</f>
        <v>2.8590217230678294</v>
      </c>
      <c r="K35" s="516">
        <v>57.893999999999998</v>
      </c>
    </row>
    <row r="36" spans="1:11" ht="18" customHeight="1">
      <c r="A36" s="670"/>
      <c r="B36" s="122" t="s">
        <v>263</v>
      </c>
      <c r="C36" s="163">
        <v>7.4320000000000004</v>
      </c>
      <c r="D36" s="87">
        <f t="shared" ref="D36:D44" si="7">C36/$C$15*100</f>
        <v>8.4172376691771902</v>
      </c>
      <c r="E36" s="507">
        <v>34.421999999999997</v>
      </c>
      <c r="F36" s="444">
        <v>620.41800000000001</v>
      </c>
      <c r="G36" s="444">
        <v>21.492000000000001</v>
      </c>
      <c r="H36" s="87">
        <f t="shared" ref="H36:H44" si="8">F36/$F$15*100</f>
        <v>5.5097660078081176</v>
      </c>
      <c r="I36" s="512">
        <v>23.483000000000001</v>
      </c>
      <c r="J36" s="163">
        <f t="shared" si="6"/>
        <v>83.479278794402575</v>
      </c>
      <c r="K36" s="517">
        <v>22.783999999999999</v>
      </c>
    </row>
    <row r="37" spans="1:11" ht="18" customHeight="1">
      <c r="A37" s="704"/>
      <c r="B37" s="455" t="s">
        <v>264</v>
      </c>
      <c r="C37" s="456">
        <v>10.942</v>
      </c>
      <c r="D37" s="88">
        <f t="shared" si="7"/>
        <v>12.392547709383317</v>
      </c>
      <c r="E37" s="508">
        <v>27.765999999999998</v>
      </c>
      <c r="F37" s="457">
        <v>245.65700000000001</v>
      </c>
      <c r="G37" s="457">
        <v>70.646000000000001</v>
      </c>
      <c r="H37" s="88">
        <f t="shared" si="8"/>
        <v>2.1816139895685147</v>
      </c>
      <c r="I37" s="513">
        <v>32.387999999999998</v>
      </c>
      <c r="J37" s="456">
        <f t="shared" si="6"/>
        <v>22.450831657832207</v>
      </c>
      <c r="K37" s="518">
        <v>32.460999999999999</v>
      </c>
    </row>
    <row r="38" spans="1:11" ht="18" customHeight="1">
      <c r="A38" s="460"/>
      <c r="B38" s="461" t="s">
        <v>191</v>
      </c>
      <c r="C38" s="462">
        <v>25.140999999999998</v>
      </c>
      <c r="D38" s="463">
        <f t="shared" si="7"/>
        <v>28.47386601732827</v>
      </c>
      <c r="E38" s="509">
        <v>16.826000000000001</v>
      </c>
      <c r="F38" s="464">
        <v>885.423</v>
      </c>
      <c r="G38" s="464">
        <v>92.42</v>
      </c>
      <c r="H38" s="463">
        <f t="shared" si="8"/>
        <v>7.8632044007934745</v>
      </c>
      <c r="I38" s="514">
        <v>24.443000000000001</v>
      </c>
      <c r="J38" s="462">
        <f t="shared" si="6"/>
        <v>35.218288850881031</v>
      </c>
      <c r="K38" s="519">
        <v>23.843</v>
      </c>
    </row>
    <row r="39" spans="1:11" ht="18" customHeight="1">
      <c r="A39" s="703" t="s">
        <v>271</v>
      </c>
      <c r="B39" s="454" t="s">
        <v>267</v>
      </c>
      <c r="C39" s="158">
        <v>20.05</v>
      </c>
      <c r="D39" s="86">
        <f t="shared" si="7"/>
        <v>22.707967608584859</v>
      </c>
      <c r="E39" s="506">
        <v>19.459</v>
      </c>
      <c r="F39" s="443">
        <v>5612.9650000000001</v>
      </c>
      <c r="G39" s="443">
        <v>191.82400000000001</v>
      </c>
      <c r="H39" s="86">
        <f t="shared" si="8"/>
        <v>49.847238087896692</v>
      </c>
      <c r="I39" s="511">
        <v>13.303000000000001</v>
      </c>
      <c r="J39" s="158">
        <f t="shared" si="6"/>
        <v>279.94837905236909</v>
      </c>
      <c r="K39" s="516">
        <v>11.532</v>
      </c>
    </row>
    <row r="40" spans="1:11" ht="18" customHeight="1">
      <c r="A40" s="704"/>
      <c r="B40" s="122" t="s">
        <v>268</v>
      </c>
      <c r="C40" s="163">
        <v>4.165</v>
      </c>
      <c r="D40" s="87">
        <f t="shared" si="7"/>
        <v>4.7171414009853336</v>
      </c>
      <c r="E40" s="507">
        <v>45.326000000000001</v>
      </c>
      <c r="F40" s="444">
        <v>648.93299999999999</v>
      </c>
      <c r="G40" s="444">
        <v>55.67</v>
      </c>
      <c r="H40" s="87">
        <f t="shared" si="8"/>
        <v>5.7630000817915414</v>
      </c>
      <c r="I40" s="512">
        <v>31.027999999999999</v>
      </c>
      <c r="J40" s="163">
        <f t="shared" si="6"/>
        <v>155.80624249699881</v>
      </c>
      <c r="K40" s="517">
        <v>28.905000000000001</v>
      </c>
    </row>
    <row r="41" spans="1:11" ht="18" customHeight="1">
      <c r="A41" s="460"/>
      <c r="B41" s="461" t="s">
        <v>191</v>
      </c>
      <c r="C41" s="462">
        <v>24.215</v>
      </c>
      <c r="D41" s="463">
        <f t="shared" si="7"/>
        <v>27.425109009570193</v>
      </c>
      <c r="E41" s="509">
        <v>17.195</v>
      </c>
      <c r="F41" s="464">
        <v>6261.8969999999999</v>
      </c>
      <c r="G41" s="464">
        <v>247.494</v>
      </c>
      <c r="H41" s="463">
        <f t="shared" si="8"/>
        <v>55.610229288956191</v>
      </c>
      <c r="I41" s="514">
        <v>12.638</v>
      </c>
      <c r="J41" s="462">
        <f t="shared" si="6"/>
        <v>258.5957877348751</v>
      </c>
      <c r="K41" s="519">
        <v>11.096</v>
      </c>
    </row>
    <row r="42" spans="1:11" ht="18" customHeight="1">
      <c r="A42" s="703" t="s">
        <v>259</v>
      </c>
      <c r="B42" s="122" t="s">
        <v>269</v>
      </c>
      <c r="C42" s="163">
        <v>2.1869999999999998</v>
      </c>
      <c r="D42" s="87">
        <f t="shared" si="7"/>
        <v>2.4769239481284329</v>
      </c>
      <c r="E42" s="507">
        <v>61.667999999999999</v>
      </c>
      <c r="F42" s="444">
        <v>119.009</v>
      </c>
      <c r="G42" s="444">
        <v>0.57899999999999996</v>
      </c>
      <c r="H42" s="87">
        <f t="shared" si="8"/>
        <v>1.0568870387758513</v>
      </c>
      <c r="I42" s="512">
        <v>77.757000000000005</v>
      </c>
      <c r="J42" s="163">
        <f t="shared" si="6"/>
        <v>54.416552354823963</v>
      </c>
      <c r="K42" s="517">
        <v>91.385999999999996</v>
      </c>
    </row>
    <row r="43" spans="1:11" ht="18" customHeight="1">
      <c r="A43" s="704"/>
      <c r="B43" s="122" t="s">
        <v>259</v>
      </c>
      <c r="C43" s="163">
        <v>3.3690000000000002</v>
      </c>
      <c r="D43" s="87">
        <f t="shared" si="7"/>
        <v>3.8156180984200692</v>
      </c>
      <c r="E43" s="507">
        <v>49.904000000000003</v>
      </c>
      <c r="F43" s="444">
        <v>34.729999999999997</v>
      </c>
      <c r="G43" s="444">
        <v>4.2729999999999997</v>
      </c>
      <c r="H43" s="87">
        <f t="shared" si="8"/>
        <v>0.30842782358212673</v>
      </c>
      <c r="I43" s="512">
        <v>71.522000000000006</v>
      </c>
      <c r="J43" s="163">
        <f t="shared" si="6"/>
        <v>10.30869694271297</v>
      </c>
      <c r="K43" s="517">
        <v>64.415000000000006</v>
      </c>
    </row>
    <row r="44" spans="1:11" ht="18" customHeight="1">
      <c r="A44" s="460"/>
      <c r="B44" s="461" t="s">
        <v>191</v>
      </c>
      <c r="C44" s="462">
        <v>5.556</v>
      </c>
      <c r="D44" s="463">
        <f t="shared" si="7"/>
        <v>6.292542046548502</v>
      </c>
      <c r="E44" s="509">
        <v>39.768000000000001</v>
      </c>
      <c r="F44" s="464">
        <v>153.738</v>
      </c>
      <c r="G44" s="464">
        <v>4.8520000000000003</v>
      </c>
      <c r="H44" s="463">
        <f t="shared" si="8"/>
        <v>1.365305981625943</v>
      </c>
      <c r="I44" s="514">
        <v>64.804000000000002</v>
      </c>
      <c r="J44" s="462">
        <f t="shared" si="6"/>
        <v>27.670626349892007</v>
      </c>
      <c r="K44" s="519">
        <v>75.941000000000003</v>
      </c>
    </row>
    <row r="45" spans="1:11" ht="27" customHeight="1">
      <c r="A45" s="737" t="s">
        <v>266</v>
      </c>
      <c r="B45" s="738"/>
      <c r="C45" s="445">
        <f>SUM(C44,C41,C38)</f>
        <v>54.911999999999999</v>
      </c>
      <c r="D45" s="91">
        <f>SUM(D44,D41,D38)</f>
        <v>62.191517073446967</v>
      </c>
      <c r="E45" s="510">
        <v>7.4420000000000002</v>
      </c>
      <c r="F45" s="446">
        <f>SUM(F44,F41,F38)</f>
        <v>7301.058</v>
      </c>
      <c r="G45" s="446">
        <f>SUM(G44,G41,G38)</f>
        <v>344.76600000000002</v>
      </c>
      <c r="H45" s="91">
        <f>SUM(H44,H41,H38)</f>
        <v>64.838739671375606</v>
      </c>
      <c r="I45" s="515">
        <v>14.412000000000001</v>
      </c>
      <c r="J45" s="445">
        <f t="shared" si="6"/>
        <v>132.95924388111888</v>
      </c>
      <c r="K45" s="520">
        <v>13.465</v>
      </c>
    </row>
    <row r="46" spans="1:11" ht="13.5" customHeight="1"/>
    <row r="47" spans="1:11" ht="23.25" customHeight="1">
      <c r="K47" s="267"/>
    </row>
  </sheetData>
  <mergeCells count="27">
    <mergeCell ref="C33:E33"/>
    <mergeCell ref="F33:I33"/>
    <mergeCell ref="J33:K33"/>
    <mergeCell ref="A30:B30"/>
    <mergeCell ref="A1:K1"/>
    <mergeCell ref="C3:E3"/>
    <mergeCell ref="J3:K3"/>
    <mergeCell ref="A17:K17"/>
    <mergeCell ref="A3:B3"/>
    <mergeCell ref="A5:A7"/>
    <mergeCell ref="F3:I3"/>
    <mergeCell ref="A9:A10"/>
    <mergeCell ref="A27:A28"/>
    <mergeCell ref="C18:E18"/>
    <mergeCell ref="F18:I18"/>
    <mergeCell ref="J18:K18"/>
    <mergeCell ref="A32:K32"/>
    <mergeCell ref="A12:A13"/>
    <mergeCell ref="A15:B15"/>
    <mergeCell ref="A18:B18"/>
    <mergeCell ref="A20:A22"/>
    <mergeCell ref="A24:A25"/>
    <mergeCell ref="A33:B33"/>
    <mergeCell ref="A35:A37"/>
    <mergeCell ref="A39:A40"/>
    <mergeCell ref="A42:A43"/>
    <mergeCell ref="A45:B45"/>
  </mergeCells>
  <pageMargins left="0.78740157480314965" right="0.78740157480314965" top="0.98425196850393704" bottom="1.1811023622047245" header="0.51181102362204722" footer="0.51181102362204722"/>
  <pageSetup paperSize="9" scale="80" orientation="landscape" r:id="rId1"/>
  <headerFooter scaleWithDoc="0" alignWithMargins="0">
    <oddHeader>&amp;L&amp;G</oddHeader>
    <oddFooter>&amp;L&amp;D</oddFooter>
  </headerFooter>
  <rowBreaks count="1" manualBreakCount="1">
    <brk id="30" max="16383"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Normal="100" workbookViewId="0">
      <selection activeCell="V18" sqref="V18"/>
    </sheetView>
  </sheetViews>
  <sheetFormatPr defaultRowHeight="12.75"/>
  <cols>
    <col min="1" max="1" width="18.85546875" customWidth="1"/>
    <col min="2" max="2" width="10.140625" customWidth="1"/>
    <col min="3" max="3" width="7.140625" customWidth="1"/>
    <col min="4" max="4" width="11.42578125" customWidth="1"/>
    <col min="5" max="5" width="6.7109375" customWidth="1"/>
    <col min="6" max="6" width="8.140625" customWidth="1"/>
    <col min="7" max="7" width="7.5703125" customWidth="1"/>
    <col min="8" max="8" width="12" customWidth="1"/>
    <col min="9" max="9" width="7" customWidth="1"/>
    <col min="10" max="10" width="8.140625" customWidth="1"/>
    <col min="11" max="11" width="8.42578125" customWidth="1"/>
    <col min="12" max="13" width="8" customWidth="1"/>
    <col min="14" max="14" width="8.42578125" customWidth="1"/>
    <col min="15" max="15" width="6.85546875" customWidth="1"/>
    <col min="16" max="16" width="8" customWidth="1"/>
    <col min="18" max="18" width="8.42578125" customWidth="1"/>
  </cols>
  <sheetData>
    <row r="1" spans="1:19" ht="15.75" customHeight="1">
      <c r="A1" s="562" t="s">
        <v>111</v>
      </c>
      <c r="B1" s="562"/>
      <c r="C1" s="562"/>
      <c r="D1" s="562"/>
      <c r="E1" s="562"/>
      <c r="F1" s="562"/>
      <c r="G1" s="562"/>
      <c r="H1" s="562"/>
      <c r="I1" s="562"/>
      <c r="J1" s="562"/>
    </row>
    <row r="2" spans="1:19" ht="11.25" customHeight="1">
      <c r="A2" s="73"/>
      <c r="B2" s="73"/>
      <c r="C2" s="72"/>
      <c r="D2" s="73"/>
      <c r="E2" s="72"/>
      <c r="F2" s="73"/>
      <c r="G2" s="72"/>
    </row>
    <row r="3" spans="1:19" ht="15" customHeight="1">
      <c r="A3" s="588" t="s">
        <v>112</v>
      </c>
      <c r="B3" s="565" t="s">
        <v>113</v>
      </c>
      <c r="C3" s="566"/>
      <c r="D3" s="565" t="s">
        <v>67</v>
      </c>
      <c r="E3" s="593"/>
      <c r="F3" s="566"/>
      <c r="G3" s="684" t="s">
        <v>114</v>
      </c>
      <c r="H3" s="565" t="s">
        <v>115</v>
      </c>
      <c r="I3" s="593"/>
      <c r="J3" s="593"/>
      <c r="K3" s="565" t="s">
        <v>116</v>
      </c>
      <c r="L3" s="593"/>
      <c r="M3" s="566"/>
      <c r="N3" s="565" t="s">
        <v>117</v>
      </c>
      <c r="O3" s="593"/>
      <c r="P3" s="672"/>
    </row>
    <row r="4" spans="1:19" ht="29.25" customHeight="1">
      <c r="A4" s="564"/>
      <c r="B4" s="466" t="s">
        <v>27</v>
      </c>
      <c r="C4" s="467" t="s">
        <v>28</v>
      </c>
      <c r="D4" s="468" t="s">
        <v>27</v>
      </c>
      <c r="E4" s="15" t="s">
        <v>28</v>
      </c>
      <c r="F4" s="61" t="s">
        <v>118</v>
      </c>
      <c r="G4" s="686"/>
      <c r="H4" s="469" t="s">
        <v>94</v>
      </c>
      <c r="I4" s="15" t="s">
        <v>28</v>
      </c>
      <c r="J4" s="468" t="s">
        <v>95</v>
      </c>
      <c r="K4" s="469" t="s">
        <v>27</v>
      </c>
      <c r="L4" s="15" t="s">
        <v>28</v>
      </c>
      <c r="M4" s="61" t="s">
        <v>118</v>
      </c>
      <c r="N4" s="469" t="s">
        <v>27</v>
      </c>
      <c r="O4" s="15" t="s">
        <v>28</v>
      </c>
      <c r="P4" s="181" t="s">
        <v>118</v>
      </c>
    </row>
    <row r="5" spans="1:19" ht="21.75" customHeight="1">
      <c r="A5" s="470" t="s">
        <v>119</v>
      </c>
      <c r="B5" s="478">
        <v>432.67115050708799</v>
      </c>
      <c r="C5" s="471">
        <f>B5/B$20*100</f>
        <v>9.953787921994051</v>
      </c>
      <c r="D5" s="472">
        <v>226.18700000000001</v>
      </c>
      <c r="E5" s="473">
        <f t="shared" ref="E5:E19" si="0">D5/D$20*100</f>
        <v>9.7287827655589911</v>
      </c>
      <c r="F5" s="498">
        <v>5.0163661222795692</v>
      </c>
      <c r="G5" s="474">
        <f>D5/B5*100</f>
        <v>52.276885051131842</v>
      </c>
      <c r="H5" s="475">
        <v>45430.921999999999</v>
      </c>
      <c r="I5" s="473">
        <f t="shared" ref="I5:I19" si="1">H5/H$20*100</f>
        <v>9.6171973964473931</v>
      </c>
      <c r="J5" s="476">
        <f t="shared" ref="J5:J19" si="2">H5/D5</f>
        <v>200.85558409634504</v>
      </c>
      <c r="K5" s="140">
        <v>36.435000000000002</v>
      </c>
      <c r="L5" s="473">
        <f t="shared" ref="L5:L20" si="3">K5/D5*100</f>
        <v>16.108352823106546</v>
      </c>
      <c r="M5" s="471">
        <v>12.739439691573274</v>
      </c>
      <c r="N5" s="140">
        <v>40.619</v>
      </c>
      <c r="O5" s="473">
        <f t="shared" ref="O5:O20" si="4">N5/D5*100</f>
        <v>17.95814967261602</v>
      </c>
      <c r="P5" s="500">
        <v>12.064543803359761</v>
      </c>
      <c r="R5" s="449"/>
      <c r="S5" s="67"/>
    </row>
    <row r="6" spans="1:19" ht="21.75" customHeight="1">
      <c r="A6" s="477" t="s">
        <v>120</v>
      </c>
      <c r="B6" s="478">
        <v>103.256216384997</v>
      </c>
      <c r="C6" s="479">
        <f t="shared" ref="C6:C19" si="5">B6/B$20*100</f>
        <v>2.3754541487668481</v>
      </c>
      <c r="D6" s="480">
        <v>67.784999999999997</v>
      </c>
      <c r="E6" s="481">
        <f t="shared" si="0"/>
        <v>2.915576667816524</v>
      </c>
      <c r="F6" s="329">
        <v>9.3234044653044634</v>
      </c>
      <c r="G6" s="482">
        <f t="shared" ref="G6:G20" si="6">D6/B6*100</f>
        <v>65.647379279577279</v>
      </c>
      <c r="H6" s="483">
        <v>14751.26</v>
      </c>
      <c r="I6" s="481">
        <f t="shared" si="1"/>
        <v>3.1226700454443472</v>
      </c>
      <c r="J6" s="484">
        <f t="shared" si="2"/>
        <v>217.61835214280447</v>
      </c>
      <c r="K6" s="145">
        <v>11.489000000000001</v>
      </c>
      <c r="L6" s="481">
        <f t="shared" si="3"/>
        <v>16.949177546654866</v>
      </c>
      <c r="M6" s="479">
        <v>22.552724206841734</v>
      </c>
      <c r="N6" s="145">
        <v>7.19</v>
      </c>
      <c r="O6" s="481">
        <f t="shared" si="4"/>
        <v>10.607066460131298</v>
      </c>
      <c r="P6" s="501">
        <v>28.30744561125853</v>
      </c>
      <c r="R6" s="449"/>
      <c r="S6" s="67"/>
    </row>
    <row r="7" spans="1:19" ht="21.75" customHeight="1">
      <c r="A7" s="477" t="s">
        <v>121</v>
      </c>
      <c r="B7" s="478">
        <v>297.16741401288698</v>
      </c>
      <c r="C7" s="479">
        <f t="shared" si="5"/>
        <v>6.8364655534462848</v>
      </c>
      <c r="D7" s="480">
        <v>187.875</v>
      </c>
      <c r="E7" s="481">
        <f t="shared" si="0"/>
        <v>8.0809023599030674</v>
      </c>
      <c r="F7" s="329">
        <v>5.5289071767954727</v>
      </c>
      <c r="G7" s="482">
        <f t="shared" si="6"/>
        <v>63.221938591104276</v>
      </c>
      <c r="H7" s="483">
        <v>38067.391000000003</v>
      </c>
      <c r="I7" s="481">
        <f t="shared" si="1"/>
        <v>8.0584235911995137</v>
      </c>
      <c r="J7" s="484">
        <f t="shared" si="2"/>
        <v>202.62084364604127</v>
      </c>
      <c r="K7" s="145">
        <v>32.381999999999998</v>
      </c>
      <c r="L7" s="481">
        <f t="shared" si="3"/>
        <v>17.235928143712574</v>
      </c>
      <c r="M7" s="479">
        <v>13.512626224225688</v>
      </c>
      <c r="N7" s="145">
        <v>19.518999999999998</v>
      </c>
      <c r="O7" s="481">
        <f t="shared" si="4"/>
        <v>10.389354624085161</v>
      </c>
      <c r="P7" s="501">
        <v>17.377659098534572</v>
      </c>
      <c r="R7" s="449"/>
      <c r="S7" s="67"/>
    </row>
    <row r="8" spans="1:19" ht="21.75" customHeight="1">
      <c r="A8" s="477" t="s">
        <v>123</v>
      </c>
      <c r="B8" s="478">
        <v>254.51878657346501</v>
      </c>
      <c r="C8" s="479">
        <f t="shared" si="5"/>
        <v>5.8553153376331597</v>
      </c>
      <c r="D8" s="480">
        <v>135.297</v>
      </c>
      <c r="E8" s="481">
        <f t="shared" si="0"/>
        <v>5.8194110264154641</v>
      </c>
      <c r="F8" s="329">
        <v>6.5542474339194694</v>
      </c>
      <c r="G8" s="482">
        <f t="shared" si="6"/>
        <v>53.157962059098338</v>
      </c>
      <c r="H8" s="483">
        <v>27794.527999999998</v>
      </c>
      <c r="I8" s="481">
        <f t="shared" si="1"/>
        <v>5.883778064576461</v>
      </c>
      <c r="J8" s="484">
        <f t="shared" si="2"/>
        <v>205.43343902673377</v>
      </c>
      <c r="K8" s="145">
        <v>18.751000000000001</v>
      </c>
      <c r="L8" s="481">
        <f t="shared" si="3"/>
        <v>13.859139522679737</v>
      </c>
      <c r="M8" s="479">
        <v>17.726291339672773</v>
      </c>
      <c r="N8" s="145">
        <v>13.492000000000001</v>
      </c>
      <c r="O8" s="481">
        <f t="shared" si="4"/>
        <v>9.9721353762463334</v>
      </c>
      <c r="P8" s="501">
        <v>20.845797809511279</v>
      </c>
      <c r="R8" s="449"/>
      <c r="S8" s="67"/>
    </row>
    <row r="9" spans="1:19" ht="21.75" customHeight="1">
      <c r="A9" s="477" t="s">
        <v>122</v>
      </c>
      <c r="B9" s="478">
        <v>267.44399357780401</v>
      </c>
      <c r="C9" s="479">
        <f t="shared" si="5"/>
        <v>6.1526653440254968</v>
      </c>
      <c r="D9" s="480">
        <v>143.423</v>
      </c>
      <c r="E9" s="481">
        <f t="shared" si="0"/>
        <v>6.1689275271557031</v>
      </c>
      <c r="F9" s="329">
        <v>6.3601216487157997</v>
      </c>
      <c r="G9" s="482">
        <f t="shared" si="6"/>
        <v>53.627302704136369</v>
      </c>
      <c r="H9" s="483">
        <v>28718.637999999999</v>
      </c>
      <c r="I9" s="481">
        <f t="shared" si="1"/>
        <v>6.0794013954441688</v>
      </c>
      <c r="J9" s="484">
        <f t="shared" si="2"/>
        <v>200.2373259519045</v>
      </c>
      <c r="K9" s="145">
        <v>17.202000000000002</v>
      </c>
      <c r="L9" s="481">
        <f t="shared" si="3"/>
        <v>11.993892193023434</v>
      </c>
      <c r="M9" s="479">
        <v>18.497377297206764</v>
      </c>
      <c r="N9" s="145">
        <v>19.474</v>
      </c>
      <c r="O9" s="481">
        <f t="shared" si="4"/>
        <v>13.578017472790277</v>
      </c>
      <c r="P9" s="501">
        <v>17.397511158884804</v>
      </c>
      <c r="R9" s="449"/>
      <c r="S9" s="67"/>
    </row>
    <row r="10" spans="1:19" ht="21.75" customHeight="1">
      <c r="A10" s="477" t="s">
        <v>124</v>
      </c>
      <c r="B10" s="478">
        <v>181.576423016549</v>
      </c>
      <c r="C10" s="479">
        <f t="shared" si="5"/>
        <v>4.1772445521795882</v>
      </c>
      <c r="D10" s="480">
        <v>96.415999999999997</v>
      </c>
      <c r="E10" s="481">
        <f t="shared" si="0"/>
        <v>4.1470567235258242</v>
      </c>
      <c r="F10" s="329">
        <v>7.7963943732264118</v>
      </c>
      <c r="G10" s="482">
        <f t="shared" si="6"/>
        <v>53.099404866683919</v>
      </c>
      <c r="H10" s="483">
        <v>18590.767</v>
      </c>
      <c r="I10" s="481">
        <f t="shared" si="1"/>
        <v>3.9354489875939591</v>
      </c>
      <c r="J10" s="484">
        <f t="shared" si="2"/>
        <v>192.81827704945238</v>
      </c>
      <c r="K10" s="145">
        <v>14.734</v>
      </c>
      <c r="L10" s="481">
        <f t="shared" si="3"/>
        <v>15.281695984069035</v>
      </c>
      <c r="M10" s="479">
        <v>19.963629526618433</v>
      </c>
      <c r="N10" s="145">
        <v>13.568</v>
      </c>
      <c r="O10" s="481">
        <f t="shared" si="4"/>
        <v>14.072353136408895</v>
      </c>
      <c r="P10" s="501">
        <v>20.788418939088515</v>
      </c>
      <c r="R10" s="449"/>
      <c r="S10" s="67"/>
    </row>
    <row r="11" spans="1:19" ht="21.75" customHeight="1">
      <c r="A11" s="521" t="s">
        <v>125</v>
      </c>
      <c r="B11" s="478">
        <v>369.57853735452602</v>
      </c>
      <c r="C11" s="479">
        <f t="shared" si="5"/>
        <v>8.5023149267897491</v>
      </c>
      <c r="D11" s="480">
        <v>188.459</v>
      </c>
      <c r="E11" s="481">
        <f t="shared" si="0"/>
        <v>8.1060214389619283</v>
      </c>
      <c r="F11" s="329">
        <v>5.519960078683372</v>
      </c>
      <c r="G11" s="482">
        <f t="shared" si="6"/>
        <v>50.992950334455358</v>
      </c>
      <c r="H11" s="483">
        <v>36237.686000000002</v>
      </c>
      <c r="I11" s="481">
        <f t="shared" si="1"/>
        <v>7.6710963394596794</v>
      </c>
      <c r="J11" s="484">
        <f t="shared" si="2"/>
        <v>192.2841891339761</v>
      </c>
      <c r="K11" s="145">
        <v>37.472999999999999</v>
      </c>
      <c r="L11" s="481">
        <f t="shared" si="3"/>
        <v>19.883900477026835</v>
      </c>
      <c r="M11" s="479">
        <v>12.561670322972962</v>
      </c>
      <c r="N11" s="145">
        <v>25.873000000000001</v>
      </c>
      <c r="O11" s="481">
        <f t="shared" si="4"/>
        <v>13.728715529637746</v>
      </c>
      <c r="P11" s="501">
        <v>15.110803324321109</v>
      </c>
      <c r="R11" s="449"/>
      <c r="S11" s="67"/>
    </row>
    <row r="12" spans="1:19" ht="21.75" customHeight="1">
      <c r="A12" s="477" t="s">
        <v>127</v>
      </c>
      <c r="B12" s="478">
        <v>182.339999486198</v>
      </c>
      <c r="C12" s="479">
        <f t="shared" si="5"/>
        <v>4.1948109608301376</v>
      </c>
      <c r="D12" s="480">
        <v>91.688999999999993</v>
      </c>
      <c r="E12" s="481">
        <f t="shared" si="0"/>
        <v>3.943738424362754</v>
      </c>
      <c r="F12" s="329">
        <v>7.9986428705889345</v>
      </c>
      <c r="G12" s="482">
        <f t="shared" si="6"/>
        <v>50.28463324468764</v>
      </c>
      <c r="H12" s="483">
        <v>19927.477999999999</v>
      </c>
      <c r="I12" s="481">
        <f t="shared" si="1"/>
        <v>4.2184151477128884</v>
      </c>
      <c r="J12" s="484">
        <f t="shared" si="2"/>
        <v>217.33771771968284</v>
      </c>
      <c r="K12" s="145">
        <v>6.8010000000000002</v>
      </c>
      <c r="L12" s="481">
        <f t="shared" si="3"/>
        <v>7.4174655629355772</v>
      </c>
      <c r="M12" s="479">
        <v>29.074127787784064</v>
      </c>
      <c r="N12" s="145">
        <v>5.742</v>
      </c>
      <c r="O12" s="481">
        <f t="shared" si="4"/>
        <v>6.262474233550372</v>
      </c>
      <c r="P12" s="501">
        <v>31.522486456728029</v>
      </c>
      <c r="R12" s="449"/>
      <c r="S12" s="67"/>
    </row>
    <row r="13" spans="1:19" ht="21.75" customHeight="1">
      <c r="A13" s="477" t="s">
        <v>126</v>
      </c>
      <c r="B13" s="478">
        <v>541.92820481538001</v>
      </c>
      <c r="C13" s="479">
        <f t="shared" si="5"/>
        <v>12.467293956061626</v>
      </c>
      <c r="D13" s="480">
        <v>283.51900000000001</v>
      </c>
      <c r="E13" s="481">
        <f t="shared" si="0"/>
        <v>12.19475372549492</v>
      </c>
      <c r="F13" s="329">
        <v>4.4498765084344916</v>
      </c>
      <c r="G13" s="482">
        <f t="shared" si="6"/>
        <v>52.31670864899661</v>
      </c>
      <c r="H13" s="483">
        <v>56424.786999999997</v>
      </c>
      <c r="I13" s="481">
        <f t="shared" si="1"/>
        <v>11.944470654403597</v>
      </c>
      <c r="J13" s="484">
        <f t="shared" si="2"/>
        <v>199.01589311474714</v>
      </c>
      <c r="K13" s="145">
        <v>48.731999999999999</v>
      </c>
      <c r="L13" s="481">
        <f t="shared" si="3"/>
        <v>17.188266042134742</v>
      </c>
      <c r="M13" s="479">
        <v>11.011104942601923</v>
      </c>
      <c r="N13" s="145">
        <v>28.388999999999999</v>
      </c>
      <c r="O13" s="481">
        <f t="shared" si="4"/>
        <v>10.013085542767856</v>
      </c>
      <c r="P13" s="501">
        <v>14.428808402926085</v>
      </c>
      <c r="R13" s="449"/>
      <c r="S13" s="67"/>
    </row>
    <row r="14" spans="1:19" ht="21.75" customHeight="1">
      <c r="A14" s="477" t="s">
        <v>128</v>
      </c>
      <c r="B14" s="478">
        <v>276.53579416684698</v>
      </c>
      <c r="C14" s="479">
        <f t="shared" si="5"/>
        <v>6.3618261692534599</v>
      </c>
      <c r="D14" s="480">
        <v>147.572</v>
      </c>
      <c r="E14" s="481">
        <f t="shared" si="0"/>
        <v>6.3473848199899692</v>
      </c>
      <c r="F14" s="329">
        <v>6.2671656909523481</v>
      </c>
      <c r="G14" s="482">
        <f t="shared" si="6"/>
        <v>53.364520294599885</v>
      </c>
      <c r="H14" s="483">
        <v>27053.411</v>
      </c>
      <c r="I14" s="481">
        <f t="shared" si="1"/>
        <v>5.72689222187085</v>
      </c>
      <c r="J14" s="484">
        <f t="shared" si="2"/>
        <v>183.32346922180358</v>
      </c>
      <c r="K14" s="145">
        <v>25.312000000000001</v>
      </c>
      <c r="L14" s="481">
        <f t="shared" si="3"/>
        <v>17.152305315371478</v>
      </c>
      <c r="M14" s="479">
        <v>15.276609949709885</v>
      </c>
      <c r="N14" s="145">
        <v>17.401</v>
      </c>
      <c r="O14" s="481">
        <f t="shared" si="4"/>
        <v>11.791532268994118</v>
      </c>
      <c r="P14" s="501">
        <v>18.392420477292848</v>
      </c>
      <c r="R14" s="449"/>
      <c r="S14" s="67"/>
    </row>
    <row r="15" spans="1:19" ht="21.75" customHeight="1">
      <c r="A15" s="477" t="s">
        <v>129</v>
      </c>
      <c r="B15" s="478">
        <v>293.79543256394402</v>
      </c>
      <c r="C15" s="479">
        <f t="shared" si="5"/>
        <v>6.7588916542382149</v>
      </c>
      <c r="D15" s="480">
        <v>172.62700000000001</v>
      </c>
      <c r="E15" s="481">
        <f t="shared" si="0"/>
        <v>7.4250535285854262</v>
      </c>
      <c r="F15" s="329">
        <v>5.7780784185188061</v>
      </c>
      <c r="G15" s="482">
        <f t="shared" si="6"/>
        <v>58.757550617274511</v>
      </c>
      <c r="H15" s="483">
        <v>34997.561000000002</v>
      </c>
      <c r="I15" s="481">
        <f t="shared" si="1"/>
        <v>7.4085763113328165</v>
      </c>
      <c r="J15" s="484">
        <f t="shared" si="2"/>
        <v>202.73515151164071</v>
      </c>
      <c r="K15" s="145">
        <v>18.507000000000001</v>
      </c>
      <c r="L15" s="481">
        <f t="shared" si="3"/>
        <v>10.720802655436287</v>
      </c>
      <c r="M15" s="479">
        <v>17.841410283560322</v>
      </c>
      <c r="N15" s="145">
        <v>17.777000000000001</v>
      </c>
      <c r="O15" s="481">
        <f t="shared" si="4"/>
        <v>10.297925585221316</v>
      </c>
      <c r="P15" s="501">
        <v>18.199349625262183</v>
      </c>
      <c r="R15" s="449"/>
      <c r="S15" s="67"/>
    </row>
    <row r="16" spans="1:19" ht="21.75" customHeight="1">
      <c r="A16" s="477" t="s">
        <v>130</v>
      </c>
      <c r="B16" s="478">
        <v>334.96599412546902</v>
      </c>
      <c r="C16" s="479">
        <f t="shared" si="5"/>
        <v>7.7060383219384621</v>
      </c>
      <c r="D16" s="480">
        <v>143.614</v>
      </c>
      <c r="E16" s="481">
        <f t="shared" si="0"/>
        <v>6.1771428423958437</v>
      </c>
      <c r="F16" s="329">
        <v>6.355755346698011</v>
      </c>
      <c r="G16" s="482">
        <f t="shared" si="6"/>
        <v>42.87420290974557</v>
      </c>
      <c r="H16" s="483">
        <v>29617.866000000002</v>
      </c>
      <c r="I16" s="481">
        <f t="shared" si="1"/>
        <v>6.2697574965246767</v>
      </c>
      <c r="J16" s="484">
        <f t="shared" si="2"/>
        <v>206.23244251953153</v>
      </c>
      <c r="K16" s="145">
        <v>23.356000000000002</v>
      </c>
      <c r="L16" s="481">
        <f t="shared" si="3"/>
        <v>16.263038422437926</v>
      </c>
      <c r="M16" s="479">
        <v>15.899226936497989</v>
      </c>
      <c r="N16" s="145">
        <v>10.036</v>
      </c>
      <c r="O16" s="481">
        <f t="shared" si="4"/>
        <v>6.9881766401604288</v>
      </c>
      <c r="P16" s="501">
        <v>24.089432689065337</v>
      </c>
      <c r="R16" s="449"/>
      <c r="S16" s="67"/>
    </row>
    <row r="17" spans="1:19" ht="21.75" customHeight="1">
      <c r="A17" s="477" t="s">
        <v>131</v>
      </c>
      <c r="B17" s="478">
        <v>191.701119229889</v>
      </c>
      <c r="C17" s="479">
        <f t="shared" si="5"/>
        <v>4.4101675902977764</v>
      </c>
      <c r="D17" s="480">
        <v>117.31</v>
      </c>
      <c r="E17" s="481">
        <f t="shared" si="0"/>
        <v>5.0457519938269</v>
      </c>
      <c r="F17" s="329">
        <v>7.0526286008525947</v>
      </c>
      <c r="G17" s="482">
        <f t="shared" si="6"/>
        <v>61.194217577478625</v>
      </c>
      <c r="H17" s="483">
        <v>25850.861000000001</v>
      </c>
      <c r="I17" s="481">
        <f t="shared" si="1"/>
        <v>5.4723263838916472</v>
      </c>
      <c r="J17" s="484">
        <f t="shared" si="2"/>
        <v>220.36366038700879</v>
      </c>
      <c r="K17" s="145">
        <v>18.007999999999999</v>
      </c>
      <c r="L17" s="481">
        <f t="shared" si="3"/>
        <v>15.350779984656038</v>
      </c>
      <c r="M17" s="479">
        <v>18.083953194716827</v>
      </c>
      <c r="N17" s="145">
        <v>20.997</v>
      </c>
      <c r="O17" s="481">
        <f t="shared" si="4"/>
        <v>17.898729861051912</v>
      </c>
      <c r="P17" s="501">
        <v>16.76096819782299</v>
      </c>
      <c r="R17" s="449"/>
      <c r="S17" s="67"/>
    </row>
    <row r="18" spans="1:19" ht="21.75" customHeight="1">
      <c r="A18" s="477" t="s">
        <v>132</v>
      </c>
      <c r="B18" s="478">
        <v>342.03593953681798</v>
      </c>
      <c r="C18" s="479">
        <f t="shared" si="5"/>
        <v>7.8686854897983158</v>
      </c>
      <c r="D18" s="480">
        <v>168.761</v>
      </c>
      <c r="E18" s="481">
        <f t="shared" si="0"/>
        <v>7.258768666185504</v>
      </c>
      <c r="F18" s="329">
        <v>5.8464752222170846</v>
      </c>
      <c r="G18" s="482">
        <f t="shared" si="6"/>
        <v>49.340136661818242</v>
      </c>
      <c r="H18" s="483">
        <v>33690.000999999997</v>
      </c>
      <c r="I18" s="481">
        <f t="shared" si="1"/>
        <v>7.1317810786122733</v>
      </c>
      <c r="J18" s="484">
        <f t="shared" si="2"/>
        <v>199.63143735815737</v>
      </c>
      <c r="K18" s="145">
        <v>20.989000000000001</v>
      </c>
      <c r="L18" s="481">
        <f t="shared" si="3"/>
        <v>12.437115210267775</v>
      </c>
      <c r="M18" s="479">
        <v>16.764376150692062</v>
      </c>
      <c r="N18" s="145">
        <v>17.169</v>
      </c>
      <c r="O18" s="481">
        <f t="shared" si="4"/>
        <v>10.173559056891108</v>
      </c>
      <c r="P18" s="501">
        <v>18.51464228878519</v>
      </c>
      <c r="R18" s="449"/>
      <c r="S18" s="67"/>
    </row>
    <row r="19" spans="1:19" ht="21.75" customHeight="1">
      <c r="A19" s="485" t="s">
        <v>133</v>
      </c>
      <c r="B19" s="486">
        <v>277.28396100998799</v>
      </c>
      <c r="C19" s="487">
        <f t="shared" si="5"/>
        <v>6.3790380727468285</v>
      </c>
      <c r="D19" s="488">
        <v>154.392</v>
      </c>
      <c r="E19" s="489">
        <f t="shared" si="0"/>
        <v>6.640727489821181</v>
      </c>
      <c r="F19" s="331">
        <v>6.1224792309308329</v>
      </c>
      <c r="G19" s="490">
        <f t="shared" si="6"/>
        <v>55.680104769723293</v>
      </c>
      <c r="H19" s="491">
        <v>35239.372000000003</v>
      </c>
      <c r="I19" s="489">
        <f t="shared" si="1"/>
        <v>7.4597648854857326</v>
      </c>
      <c r="J19" s="492">
        <f t="shared" si="2"/>
        <v>228.24610083424014</v>
      </c>
      <c r="K19" s="504">
        <v>15.526</v>
      </c>
      <c r="L19" s="489">
        <f t="shared" si="3"/>
        <v>10.056220529561118</v>
      </c>
      <c r="M19" s="487">
        <v>19.455922753575226</v>
      </c>
      <c r="N19" s="504">
        <v>20.329999999999998</v>
      </c>
      <c r="O19" s="489">
        <f t="shared" si="4"/>
        <v>13.167780714026634</v>
      </c>
      <c r="P19" s="502">
        <v>17.031073721723132</v>
      </c>
      <c r="R19" s="449"/>
      <c r="S19" s="67"/>
    </row>
    <row r="20" spans="1:19" ht="21.75" customHeight="1">
      <c r="A20" s="265" t="s">
        <v>44</v>
      </c>
      <c r="B20" s="493">
        <f>SUM(B5:B19)</f>
        <v>4346.7989663618491</v>
      </c>
      <c r="C20" s="494">
        <f>SUM(C5:C19)</f>
        <v>99.999999999999986</v>
      </c>
      <c r="D20" s="495">
        <f>SUM(D5:D19)</f>
        <v>2324.9259999999999</v>
      </c>
      <c r="E20" s="131">
        <f>SUM(E5:E19)</f>
        <v>100</v>
      </c>
      <c r="F20" s="499">
        <v>1.0967083078179285</v>
      </c>
      <c r="G20" s="496">
        <f t="shared" si="6"/>
        <v>53.485933395854715</v>
      </c>
      <c r="H20" s="465">
        <f>SUM(H5:H19)</f>
        <v>472392.52899999998</v>
      </c>
      <c r="I20" s="131">
        <f>SUM(I5:I19)</f>
        <v>100</v>
      </c>
      <c r="J20" s="446">
        <f>H20/D20</f>
        <v>203.18604936243131</v>
      </c>
      <c r="K20" s="74">
        <f>SUM(K5:K19)</f>
        <v>345.69699999999995</v>
      </c>
      <c r="L20" s="131">
        <f t="shared" si="3"/>
        <v>14.869161427073378</v>
      </c>
      <c r="M20" s="497">
        <v>3.9993615634778878</v>
      </c>
      <c r="N20" s="74">
        <f>SUM(N5:N19)</f>
        <v>277.57600000000002</v>
      </c>
      <c r="O20" s="131">
        <f t="shared" si="4"/>
        <v>11.939132686373675</v>
      </c>
      <c r="P20" s="503">
        <v>4.5004973602509875</v>
      </c>
    </row>
    <row r="21" spans="1:19" ht="13.5" customHeight="1"/>
  </sheetData>
  <mergeCells count="8">
    <mergeCell ref="K3:M3"/>
    <mergeCell ref="N3:P3"/>
    <mergeCell ref="A1:J1"/>
    <mergeCell ref="A3:A4"/>
    <mergeCell ref="B3:C3"/>
    <mergeCell ref="D3:F3"/>
    <mergeCell ref="G3:G4"/>
    <mergeCell ref="H3:J3"/>
  </mergeCells>
  <pageMargins left="0.78740157480314965" right="0.78740157480314965" top="0.98425196850393704" bottom="1.1811023622047245" header="0.51181102362204722" footer="0.51181102362204722"/>
  <pageSetup paperSize="9" scale="90" orientation="landscape" r:id="rId1"/>
  <headerFooter scaleWithDoc="0" alignWithMargins="0">
    <oddHeader>&amp;L&amp;G</oddHeader>
    <oddFooter>&amp;L&amp;D</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O33" sqref="O33"/>
    </sheetView>
  </sheetViews>
  <sheetFormatPr defaultRowHeight="12.75"/>
  <cols>
    <col min="1" max="1" width="13.28515625" customWidth="1"/>
    <col min="3" max="3" width="10" customWidth="1"/>
  </cols>
  <sheetData>
    <row r="1" spans="1:10">
      <c r="B1" t="s">
        <v>191</v>
      </c>
      <c r="C1" s="505" t="s">
        <v>337</v>
      </c>
      <c r="D1" s="505" t="s">
        <v>325</v>
      </c>
      <c r="E1" s="505" t="s">
        <v>336</v>
      </c>
      <c r="F1" s="505" t="s">
        <v>332</v>
      </c>
      <c r="G1" s="505" t="s">
        <v>323</v>
      </c>
      <c r="H1" s="505" t="s">
        <v>334</v>
      </c>
      <c r="I1" s="505" t="s">
        <v>365</v>
      </c>
      <c r="J1" s="505" t="s">
        <v>191</v>
      </c>
    </row>
    <row r="2" spans="1:10">
      <c r="A2" t="s">
        <v>29</v>
      </c>
      <c r="B2">
        <f>'1.'!B5</f>
        <v>2324.9250000000002</v>
      </c>
      <c r="C2">
        <f>'6.'!B5</f>
        <v>710.61900000000003</v>
      </c>
      <c r="D2">
        <f>'6.'!B6</f>
        <v>438.79399999999998</v>
      </c>
      <c r="E2">
        <f>'6.'!B7</f>
        <v>683.68600000000004</v>
      </c>
      <c r="F2">
        <f>'6.'!B8</f>
        <v>151.47499999999999</v>
      </c>
      <c r="G2">
        <f>'6.'!B9</f>
        <v>95.061999999999998</v>
      </c>
      <c r="H2">
        <f>'6.'!B10</f>
        <v>210.107</v>
      </c>
      <c r="I2">
        <f>'6.'!B11</f>
        <v>35.182000000000002</v>
      </c>
      <c r="J2">
        <f>SUM(C2:I2)</f>
        <v>2324.9249999999997</v>
      </c>
    </row>
    <row r="3" spans="1:10">
      <c r="A3" t="s">
        <v>363</v>
      </c>
      <c r="B3">
        <f>'1.'!B6</f>
        <v>2120.172</v>
      </c>
      <c r="C3">
        <f>'12.'!B5</f>
        <v>668.404</v>
      </c>
      <c r="D3">
        <f>'12.'!B6</f>
        <v>376.12700000000001</v>
      </c>
      <c r="E3">
        <f>'12.'!B7</f>
        <v>629.36900000000003</v>
      </c>
      <c r="F3">
        <f>'12.'!B8</f>
        <v>133.501</v>
      </c>
      <c r="G3">
        <f>'12.'!B9</f>
        <v>84.349000000000004</v>
      </c>
      <c r="H3">
        <f>'12.'!B10</f>
        <v>195.67500000000001</v>
      </c>
      <c r="I3">
        <f>'12.'!B11</f>
        <v>32.747</v>
      </c>
      <c r="J3">
        <f>SUM(C3:I3)</f>
        <v>2120.172</v>
      </c>
    </row>
    <row r="4" spans="1:10">
      <c r="A4" t="s">
        <v>364</v>
      </c>
      <c r="B4">
        <f>'1.'!B7</f>
        <v>204.75299999999999</v>
      </c>
    </row>
    <row r="6" spans="1:10">
      <c r="A6" t="s">
        <v>360</v>
      </c>
      <c r="B6">
        <f>'4.'!B9</f>
        <v>2324.9250000000002</v>
      </c>
    </row>
    <row r="7" spans="1:10">
      <c r="A7" t="s">
        <v>361</v>
      </c>
      <c r="B7">
        <f>'5.'!B11</f>
        <v>2324.9250000000002</v>
      </c>
    </row>
    <row r="8" spans="1:10">
      <c r="A8" t="s">
        <v>362</v>
      </c>
      <c r="B8">
        <f>'6.'!B12</f>
        <v>2324.9249999999997</v>
      </c>
    </row>
    <row r="9" spans="1:10">
      <c r="A9" t="s">
        <v>366</v>
      </c>
      <c r="B9">
        <f>'12.'!B12</f>
        <v>2120.172</v>
      </c>
    </row>
  </sheetData>
  <conditionalFormatting sqref="J2">
    <cfRule type="cellIs" dxfId="3" priority="4" operator="notEqual">
      <formula>$B$2</formula>
    </cfRule>
  </conditionalFormatting>
  <conditionalFormatting sqref="B9">
    <cfRule type="cellIs" dxfId="2" priority="3" operator="notEqual">
      <formula>$B$3</formula>
    </cfRule>
  </conditionalFormatting>
  <conditionalFormatting sqref="B8">
    <cfRule type="cellIs" dxfId="1" priority="2" operator="notEqual">
      <formula>$B$2</formula>
    </cfRule>
  </conditionalFormatting>
  <conditionalFormatting sqref="J3">
    <cfRule type="cellIs" dxfId="0" priority="1" operator="notEqual">
      <formula>$B$3</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Zeros="0" zoomScaleNormal="100" workbookViewId="0">
      <selection activeCell="C25" sqref="C25"/>
    </sheetView>
  </sheetViews>
  <sheetFormatPr defaultRowHeight="12.75"/>
  <cols>
    <col min="1" max="1" width="22.140625" customWidth="1"/>
    <col min="2" max="2" width="10.5703125" customWidth="1"/>
    <col min="3" max="3" width="5.42578125" bestFit="1" customWidth="1"/>
    <col min="4" max="4" width="6.140625" customWidth="1"/>
    <col min="5" max="5" width="11.5703125" customWidth="1"/>
    <col min="6" max="6" width="5.42578125" bestFit="1" customWidth="1"/>
    <col min="7" max="7" width="6.140625" customWidth="1"/>
    <col min="8" max="8" width="11.5703125" customWidth="1"/>
    <col min="9" max="9" width="8.42578125" customWidth="1"/>
    <col min="10" max="10" width="6.140625" customWidth="1"/>
    <col min="11" max="11" width="10" customWidth="1"/>
    <col min="12" max="12" width="5.85546875" customWidth="1"/>
    <col min="13" max="13" width="6.140625" customWidth="1"/>
    <col min="14" max="14" width="9.5703125" customWidth="1"/>
    <col min="15" max="15" width="5.85546875" customWidth="1"/>
    <col min="16" max="16" width="6.140625" customWidth="1"/>
  </cols>
  <sheetData>
    <row r="1" spans="1:16" ht="15.75" customHeight="1">
      <c r="A1" s="562" t="s">
        <v>46</v>
      </c>
      <c r="B1" s="562"/>
      <c r="C1" s="562"/>
      <c r="D1" s="562"/>
      <c r="E1" s="562"/>
      <c r="F1" s="562"/>
      <c r="G1" s="562"/>
      <c r="H1" s="562"/>
      <c r="I1" s="562"/>
      <c r="J1" s="562"/>
      <c r="K1" s="562"/>
      <c r="L1" s="562"/>
      <c r="M1" s="562"/>
      <c r="N1" s="562"/>
      <c r="O1" s="562"/>
      <c r="P1" s="562"/>
    </row>
    <row r="2" spans="1:16" ht="10.5" customHeight="1">
      <c r="A2" s="73"/>
      <c r="B2" s="73"/>
      <c r="C2" s="72"/>
      <c r="D2" s="73"/>
      <c r="E2" s="56"/>
      <c r="F2" s="72"/>
      <c r="G2" s="73"/>
      <c r="H2" s="73"/>
      <c r="I2" s="72"/>
      <c r="J2" s="73"/>
      <c r="K2" s="73"/>
      <c r="L2" s="72"/>
      <c r="M2" s="73"/>
      <c r="N2" s="73"/>
      <c r="O2" s="72"/>
      <c r="P2" s="73"/>
    </row>
    <row r="3" spans="1:16" ht="53.25" customHeight="1">
      <c r="A3" s="581" t="s">
        <v>21</v>
      </c>
      <c r="B3" s="583" t="s">
        <v>47</v>
      </c>
      <c r="C3" s="584"/>
      <c r="D3" s="579" t="s">
        <v>48</v>
      </c>
      <c r="E3" s="577" t="s">
        <v>49</v>
      </c>
      <c r="F3" s="578"/>
      <c r="G3" s="579" t="s">
        <v>48</v>
      </c>
      <c r="H3" s="577" t="s">
        <v>50</v>
      </c>
      <c r="I3" s="578"/>
      <c r="J3" s="579" t="s">
        <v>48</v>
      </c>
      <c r="K3" s="577" t="s">
        <v>51</v>
      </c>
      <c r="L3" s="578"/>
      <c r="M3" s="579" t="s">
        <v>48</v>
      </c>
      <c r="N3" s="577" t="s">
        <v>52</v>
      </c>
      <c r="O3" s="578"/>
      <c r="P3" s="579" t="s">
        <v>48</v>
      </c>
    </row>
    <row r="4" spans="1:16" ht="30" customHeight="1">
      <c r="A4" s="582"/>
      <c r="B4" s="75" t="s">
        <v>27</v>
      </c>
      <c r="C4" s="15" t="s">
        <v>28</v>
      </c>
      <c r="D4" s="580"/>
      <c r="E4" s="97" t="s">
        <v>27</v>
      </c>
      <c r="F4" s="15" t="s">
        <v>28</v>
      </c>
      <c r="G4" s="580"/>
      <c r="H4" s="97" t="s">
        <v>27</v>
      </c>
      <c r="I4" s="15" t="s">
        <v>28</v>
      </c>
      <c r="J4" s="580"/>
      <c r="K4" s="97" t="s">
        <v>27</v>
      </c>
      <c r="L4" s="15" t="s">
        <v>28</v>
      </c>
      <c r="M4" s="580"/>
      <c r="N4" s="97" t="s">
        <v>27</v>
      </c>
      <c r="O4" s="15" t="s">
        <v>28</v>
      </c>
      <c r="P4" s="580"/>
    </row>
    <row r="5" spans="1:16" ht="16.5" customHeight="1">
      <c r="A5" s="76" t="s">
        <v>29</v>
      </c>
      <c r="B5" s="81">
        <v>1094.2439999999999</v>
      </c>
      <c r="C5" s="86">
        <f>B5/B$20*100</f>
        <v>75.717582421384407</v>
      </c>
      <c r="D5" s="92">
        <v>2.0270000000000001</v>
      </c>
      <c r="E5" s="81">
        <v>106.22</v>
      </c>
      <c r="F5" s="86">
        <f>E5/E$20*100</f>
        <v>20.078180525941718</v>
      </c>
      <c r="G5" s="92">
        <v>7.4189999999999996</v>
      </c>
      <c r="H5" s="81">
        <v>640.25900000000001</v>
      </c>
      <c r="I5" s="86">
        <f>H5/H$20*100</f>
        <v>40.315022605060015</v>
      </c>
      <c r="J5" s="92">
        <v>2.8290000000000002</v>
      </c>
      <c r="K5" s="81">
        <v>477.18599999999998</v>
      </c>
      <c r="L5" s="86">
        <f>K5/K$20*100</f>
        <v>50.332731052683208</v>
      </c>
      <c r="M5" s="92">
        <v>3.3479999999999999</v>
      </c>
      <c r="N5" s="81">
        <v>7.0149999999999997</v>
      </c>
      <c r="O5" s="86">
        <f>N5/N$20*100</f>
        <v>29.85233414187838</v>
      </c>
      <c r="P5" s="92">
        <v>28.591999999999999</v>
      </c>
    </row>
    <row r="6" spans="1:16" ht="15" customHeight="1">
      <c r="A6" s="77" t="s">
        <v>53</v>
      </c>
      <c r="B6" s="82">
        <v>1015.704</v>
      </c>
      <c r="C6" s="87">
        <f t="shared" ref="C6:C19" si="0">B6/B$20*100</f>
        <v>70.282908871997321</v>
      </c>
      <c r="D6" s="93">
        <v>2.129</v>
      </c>
      <c r="E6" s="82">
        <v>100.61799999999999</v>
      </c>
      <c r="F6" s="87">
        <f t="shared" ref="F6:F19" si="1">E6/E$20*100</f>
        <v>19.0192653752514</v>
      </c>
      <c r="G6" s="93">
        <v>7.6280000000000001</v>
      </c>
      <c r="H6" s="82">
        <v>588.255</v>
      </c>
      <c r="I6" s="87">
        <f t="shared" ref="I6:I19" si="2">H6/H$20*100</f>
        <v>37.040500207790252</v>
      </c>
      <c r="J6" s="93">
        <v>2.972</v>
      </c>
      <c r="K6" s="82">
        <v>409.04899999999998</v>
      </c>
      <c r="L6" s="87">
        <f t="shared" ref="L6:L19" si="3">K6/K$20*100</f>
        <v>43.145761410370405</v>
      </c>
      <c r="M6" s="93">
        <v>3.6480000000000001</v>
      </c>
      <c r="N6" s="82">
        <v>6.5460000000000003</v>
      </c>
      <c r="O6" s="87">
        <f t="shared" ref="O6:O19" si="4">N6/N$20*100</f>
        <v>27.856504532107749</v>
      </c>
      <c r="P6" s="93">
        <v>29.553999999999998</v>
      </c>
    </row>
    <row r="7" spans="1:16" ht="15" customHeight="1">
      <c r="A7" s="77" t="s">
        <v>54</v>
      </c>
      <c r="B7" s="82">
        <v>78.540000000000006</v>
      </c>
      <c r="C7" s="87">
        <f t="shared" si="0"/>
        <v>5.4346735493870941</v>
      </c>
      <c r="D7" s="93">
        <v>8.6519999999999992</v>
      </c>
      <c r="E7" s="82">
        <v>5.6020000000000003</v>
      </c>
      <c r="F7" s="87">
        <f t="shared" si="1"/>
        <v>1.0589151506903174</v>
      </c>
      <c r="G7" s="93">
        <v>31.809000000000001</v>
      </c>
      <c r="H7" s="82">
        <v>52.003999999999998</v>
      </c>
      <c r="I7" s="87">
        <f t="shared" si="2"/>
        <v>3.2745223972697621</v>
      </c>
      <c r="J7" s="93">
        <v>10.662000000000001</v>
      </c>
      <c r="K7" s="82">
        <v>68.137</v>
      </c>
      <c r="L7" s="87">
        <f t="shared" si="3"/>
        <v>7.1869696423127998</v>
      </c>
      <c r="M7" s="93">
        <v>9.3030000000000008</v>
      </c>
      <c r="N7" s="82">
        <v>0.46899999999999997</v>
      </c>
      <c r="O7" s="87">
        <f t="shared" si="4"/>
        <v>1.9958296097706285</v>
      </c>
      <c r="P7" s="93">
        <v>88.361999999999995</v>
      </c>
    </row>
    <row r="8" spans="1:16" ht="15" customHeight="1">
      <c r="A8" s="78" t="s">
        <v>32</v>
      </c>
      <c r="B8" s="82">
        <v>10.948</v>
      </c>
      <c r="C8" s="87">
        <f t="shared" si="0"/>
        <v>0.75756055536911016</v>
      </c>
      <c r="D8" s="93">
        <v>23.082999999999998</v>
      </c>
      <c r="E8" s="82">
        <v>4.806</v>
      </c>
      <c r="F8" s="87">
        <f t="shared" si="1"/>
        <v>0.90845166265934763</v>
      </c>
      <c r="G8" s="93">
        <v>34.143000000000001</v>
      </c>
      <c r="H8" s="82">
        <v>33.941000000000003</v>
      </c>
      <c r="I8" s="87">
        <f t="shared" si="2"/>
        <v>2.1371541551752369</v>
      </c>
      <c r="J8" s="93">
        <v>13.195</v>
      </c>
      <c r="K8" s="82">
        <v>13.148</v>
      </c>
      <c r="L8" s="87">
        <f t="shared" si="3"/>
        <v>1.3868276686253973</v>
      </c>
      <c r="M8" s="93">
        <v>21.114000000000001</v>
      </c>
      <c r="N8" s="82">
        <v>0.84699999999999998</v>
      </c>
      <c r="O8" s="87">
        <f t="shared" si="4"/>
        <v>3.6044086982424783</v>
      </c>
      <c r="P8" s="93">
        <v>74.504000000000005</v>
      </c>
    </row>
    <row r="9" spans="1:16" ht="15" customHeight="1">
      <c r="A9" s="78" t="s">
        <v>33</v>
      </c>
      <c r="B9" s="82">
        <v>39.884</v>
      </c>
      <c r="C9" s="87">
        <f t="shared" si="0"/>
        <v>2.7598232727750811</v>
      </c>
      <c r="D9" s="93">
        <v>12.172000000000001</v>
      </c>
      <c r="E9" s="82">
        <v>102.547</v>
      </c>
      <c r="F9" s="87">
        <f t="shared" si="1"/>
        <v>19.383893601899317</v>
      </c>
      <c r="G9" s="93">
        <v>7.5570000000000004</v>
      </c>
      <c r="H9" s="82">
        <v>709.92899999999997</v>
      </c>
      <c r="I9" s="87">
        <f t="shared" si="2"/>
        <v>44.70191544826023</v>
      </c>
      <c r="J9" s="93">
        <v>2.661</v>
      </c>
      <c r="K9" s="82">
        <v>370.3</v>
      </c>
      <c r="L9" s="87">
        <f t="shared" si="3"/>
        <v>39.058585769089191</v>
      </c>
      <c r="M9" s="93">
        <v>3.8530000000000002</v>
      </c>
      <c r="N9" s="82">
        <v>3.13</v>
      </c>
      <c r="O9" s="87">
        <f t="shared" si="4"/>
        <v>13.319715732584367</v>
      </c>
      <c r="P9" s="93">
        <v>41.85</v>
      </c>
    </row>
    <row r="10" spans="1:16" ht="15" customHeight="1">
      <c r="A10" s="77" t="s">
        <v>55</v>
      </c>
      <c r="B10" s="82">
        <v>5.91</v>
      </c>
      <c r="C10" s="87">
        <f t="shared" si="0"/>
        <v>0.40894984309750093</v>
      </c>
      <c r="D10" s="93">
        <v>31.001000000000001</v>
      </c>
      <c r="E10" s="82">
        <v>77.153999999999996</v>
      </c>
      <c r="F10" s="87">
        <f t="shared" si="1"/>
        <v>14.583994919021908</v>
      </c>
      <c r="G10" s="93">
        <v>8.7319999999999993</v>
      </c>
      <c r="H10" s="82">
        <v>586.66099999999994</v>
      </c>
      <c r="I10" s="87">
        <f t="shared" si="2"/>
        <v>36.94013122268818</v>
      </c>
      <c r="J10" s="93">
        <v>2.9769999999999999</v>
      </c>
      <c r="K10" s="82">
        <v>313.68200000000002</v>
      </c>
      <c r="L10" s="87">
        <f t="shared" si="3"/>
        <v>33.086619771048973</v>
      </c>
      <c r="M10" s="93">
        <v>4.2160000000000002</v>
      </c>
      <c r="N10" s="82">
        <v>2.1909999999999998</v>
      </c>
      <c r="O10" s="87">
        <f t="shared" si="4"/>
        <v>9.3238010128090547</v>
      </c>
      <c r="P10" s="93">
        <v>49.112000000000002</v>
      </c>
    </row>
    <row r="11" spans="1:16" ht="15" customHeight="1">
      <c r="A11" s="78" t="s">
        <v>35</v>
      </c>
      <c r="B11" s="82">
        <v>33.973999999999997</v>
      </c>
      <c r="C11" s="87">
        <f t="shared" si="0"/>
        <v>2.3508734296775797</v>
      </c>
      <c r="D11" s="93">
        <v>13.195</v>
      </c>
      <c r="E11" s="82">
        <v>25.393999999999998</v>
      </c>
      <c r="F11" s="87">
        <f t="shared" si="1"/>
        <v>4.8000877073598573</v>
      </c>
      <c r="G11" s="93">
        <v>15.265000000000001</v>
      </c>
      <c r="H11" s="82">
        <v>123.268</v>
      </c>
      <c r="I11" s="87">
        <f t="shared" si="2"/>
        <v>7.7617842255720531</v>
      </c>
      <c r="J11" s="93">
        <v>6.8739999999999997</v>
      </c>
      <c r="K11" s="82">
        <v>56.618000000000002</v>
      </c>
      <c r="L11" s="87">
        <f t="shared" si="3"/>
        <v>5.9719659980402149</v>
      </c>
      <c r="M11" s="93">
        <v>10.208</v>
      </c>
      <c r="N11" s="82">
        <v>0.93899999999999995</v>
      </c>
      <c r="O11" s="87">
        <f t="shared" si="4"/>
        <v>3.99591471977531</v>
      </c>
      <c r="P11" s="93">
        <v>69.64</v>
      </c>
    </row>
    <row r="12" spans="1:16" ht="15" customHeight="1">
      <c r="A12" s="78" t="s">
        <v>36</v>
      </c>
      <c r="B12" s="82">
        <v>203.804</v>
      </c>
      <c r="C12" s="87">
        <f t="shared" si="0"/>
        <v>14.102472728027596</v>
      </c>
      <c r="D12" s="93">
        <v>5.2990000000000004</v>
      </c>
      <c r="E12" s="82">
        <v>5.7530000000000001</v>
      </c>
      <c r="F12" s="87">
        <f t="shared" si="1"/>
        <v>1.0874578475404133</v>
      </c>
      <c r="G12" s="93">
        <v>31.398</v>
      </c>
      <c r="H12" s="82">
        <v>6.4009999999999998</v>
      </c>
      <c r="I12" s="87">
        <f t="shared" si="2"/>
        <v>0.40305010893246185</v>
      </c>
      <c r="J12" s="93">
        <v>29.896999999999998</v>
      </c>
      <c r="K12" s="82">
        <v>7.3970000000000002</v>
      </c>
      <c r="L12" s="87">
        <f t="shared" si="3"/>
        <v>0.7802224113798345</v>
      </c>
      <c r="M12" s="93">
        <v>28</v>
      </c>
      <c r="N12" s="82"/>
      <c r="O12" s="87">
        <f t="shared" si="4"/>
        <v>0</v>
      </c>
      <c r="P12" s="93"/>
    </row>
    <row r="13" spans="1:16" ht="15" customHeight="1">
      <c r="A13" s="78" t="s">
        <v>37</v>
      </c>
      <c r="B13" s="82">
        <v>30.521999999999998</v>
      </c>
      <c r="C13" s="87">
        <f t="shared" si="0"/>
        <v>2.1120079714081088</v>
      </c>
      <c r="D13" s="93">
        <v>13.919</v>
      </c>
      <c r="E13" s="82">
        <v>10.159000000000001</v>
      </c>
      <c r="F13" s="87">
        <f t="shared" si="1"/>
        <v>1.9202997172193741</v>
      </c>
      <c r="G13" s="93">
        <v>23.931999999999999</v>
      </c>
      <c r="H13" s="82">
        <v>18.021000000000001</v>
      </c>
      <c r="I13" s="87">
        <f t="shared" si="2"/>
        <v>1.1347236389738942</v>
      </c>
      <c r="J13" s="93">
        <v>18.088999999999999</v>
      </c>
      <c r="K13" s="82">
        <v>13.333</v>
      </c>
      <c r="L13" s="87">
        <f t="shared" si="3"/>
        <v>1.4063411397765762</v>
      </c>
      <c r="M13" s="93">
        <v>20.992000000000001</v>
      </c>
      <c r="N13" s="82">
        <v>3.4769999999999999</v>
      </c>
      <c r="O13" s="87">
        <f t="shared" si="4"/>
        <v>14.796374313800587</v>
      </c>
      <c r="P13" s="93">
        <v>40.061</v>
      </c>
    </row>
    <row r="14" spans="1:16" ht="15" customHeight="1">
      <c r="A14" s="78" t="s">
        <v>38</v>
      </c>
      <c r="B14" s="82"/>
      <c r="C14" s="87">
        <f t="shared" si="0"/>
        <v>0</v>
      </c>
      <c r="D14" s="93"/>
      <c r="E14" s="82">
        <f>'1.'!B14</f>
        <v>187.10300000000007</v>
      </c>
      <c r="F14" s="87">
        <f t="shared" si="1"/>
        <v>35.367047740023303</v>
      </c>
      <c r="G14" s="93"/>
      <c r="H14" s="82"/>
      <c r="I14" s="87">
        <f t="shared" si="2"/>
        <v>0</v>
      </c>
      <c r="J14" s="93"/>
      <c r="K14" s="82"/>
      <c r="L14" s="87">
        <f t="shared" si="3"/>
        <v>0</v>
      </c>
      <c r="M14" s="93"/>
      <c r="N14" s="82"/>
      <c r="O14" s="87">
        <f t="shared" si="4"/>
        <v>0</v>
      </c>
      <c r="P14" s="93"/>
    </row>
    <row r="15" spans="1:16" ht="15" customHeight="1">
      <c r="A15" s="78" t="s">
        <v>39</v>
      </c>
      <c r="B15" s="82">
        <v>1.2070000000000001</v>
      </c>
      <c r="C15" s="87">
        <f t="shared" si="0"/>
        <v>8.3519874893178289E-2</v>
      </c>
      <c r="D15" s="93">
        <v>62.222999999999999</v>
      </c>
      <c r="E15" s="82">
        <v>31.015999999999998</v>
      </c>
      <c r="F15" s="87">
        <f t="shared" si="1"/>
        <v>5.8627833476991933</v>
      </c>
      <c r="G15" s="93">
        <v>13.813000000000001</v>
      </c>
      <c r="H15" s="82">
        <v>133.411</v>
      </c>
      <c r="I15" s="87">
        <f t="shared" si="2"/>
        <v>8.4004558792046051</v>
      </c>
      <c r="J15" s="93">
        <v>6.6</v>
      </c>
      <c r="K15" s="82">
        <v>36.728000000000002</v>
      </c>
      <c r="L15" s="87">
        <f t="shared" si="3"/>
        <v>3.8740041537323999</v>
      </c>
      <c r="M15" s="93">
        <v>12.68</v>
      </c>
      <c r="N15" s="82">
        <v>3.286</v>
      </c>
      <c r="O15" s="87">
        <f t="shared" si="4"/>
        <v>13.983573769096559</v>
      </c>
      <c r="P15" s="93">
        <v>40.926000000000002</v>
      </c>
    </row>
    <row r="16" spans="1:16" ht="15" customHeight="1">
      <c r="A16" s="79" t="s">
        <v>40</v>
      </c>
      <c r="B16" s="94">
        <v>11.273999999999999</v>
      </c>
      <c r="C16" s="88">
        <f t="shared" si="0"/>
        <v>0.78011853317787239</v>
      </c>
      <c r="D16" s="95">
        <v>22.768000000000001</v>
      </c>
      <c r="E16" s="94">
        <v>34.960999999999999</v>
      </c>
      <c r="F16" s="88">
        <f t="shared" si="1"/>
        <v>6.6084849309682587</v>
      </c>
      <c r="G16" s="95">
        <v>13.016999999999999</v>
      </c>
      <c r="H16" s="94">
        <v>14.505000000000001</v>
      </c>
      <c r="I16" s="88">
        <f t="shared" si="2"/>
        <v>0.91333257773244181</v>
      </c>
      <c r="J16" s="95">
        <v>20.085000000000001</v>
      </c>
      <c r="K16" s="94">
        <v>5.0990000000000002</v>
      </c>
      <c r="L16" s="88">
        <f t="shared" si="3"/>
        <v>0.53783345621546252</v>
      </c>
      <c r="M16" s="95">
        <v>33.149000000000001</v>
      </c>
      <c r="N16" s="94">
        <v>0.495</v>
      </c>
      <c r="O16" s="88">
        <f t="shared" si="4"/>
        <v>2.1064726158559939</v>
      </c>
      <c r="P16" s="95">
        <v>88.361999999999995</v>
      </c>
    </row>
    <row r="17" spans="1:16" ht="15" customHeight="1">
      <c r="A17" s="79" t="s">
        <v>41</v>
      </c>
      <c r="B17" s="94">
        <v>34.381</v>
      </c>
      <c r="C17" s="88">
        <f t="shared" si="0"/>
        <v>2.3790363038130593</v>
      </c>
      <c r="D17" s="95">
        <v>13.105</v>
      </c>
      <c r="E17" s="94">
        <v>7.13</v>
      </c>
      <c r="F17" s="88">
        <f t="shared" si="1"/>
        <v>1.3477445598753948</v>
      </c>
      <c r="G17" s="95">
        <v>28.291</v>
      </c>
      <c r="H17" s="94">
        <v>18.986000000000001</v>
      </c>
      <c r="I17" s="88">
        <f t="shared" si="2"/>
        <v>1.1954865440074554</v>
      </c>
      <c r="J17" s="95">
        <v>17.640999999999998</v>
      </c>
      <c r="K17" s="94">
        <v>17.577000000000002</v>
      </c>
      <c r="L17" s="88">
        <f t="shared" si="3"/>
        <v>1.8539907158068611</v>
      </c>
      <c r="M17" s="95">
        <v>18.327000000000002</v>
      </c>
      <c r="N17" s="94">
        <v>1.024</v>
      </c>
      <c r="O17" s="88">
        <f t="shared" si="4"/>
        <v>4.3576322396697735</v>
      </c>
      <c r="P17" s="95">
        <v>65.62</v>
      </c>
    </row>
    <row r="18" spans="1:16" ht="15" customHeight="1">
      <c r="A18" s="79" t="s">
        <v>42</v>
      </c>
      <c r="B18" s="94">
        <v>1.2849999999999999</v>
      </c>
      <c r="C18" s="88">
        <f t="shared" si="0"/>
        <v>8.8917182467053935E-2</v>
      </c>
      <c r="D18" s="95">
        <v>62.222999999999999</v>
      </c>
      <c r="E18" s="94">
        <v>31.382000000000001</v>
      </c>
      <c r="F18" s="88">
        <f t="shared" si="1"/>
        <v>5.9319663082762482</v>
      </c>
      <c r="G18" s="95">
        <v>13.71</v>
      </c>
      <c r="H18" s="94"/>
      <c r="I18" s="88"/>
      <c r="J18" s="95"/>
      <c r="K18" s="94">
        <v>1.5649999999999999</v>
      </c>
      <c r="L18" s="88">
        <f t="shared" si="3"/>
        <v>0.16507341811672852</v>
      </c>
      <c r="M18" s="95">
        <v>56.762</v>
      </c>
      <c r="N18" s="94"/>
      <c r="O18" s="88">
        <f t="shared" si="4"/>
        <v>0</v>
      </c>
      <c r="P18" s="95"/>
    </row>
    <row r="19" spans="1:16" ht="15.75" customHeight="1">
      <c r="A19" s="80" t="s">
        <v>43</v>
      </c>
      <c r="B19" s="83">
        <v>17.616</v>
      </c>
      <c r="C19" s="89">
        <f t="shared" si="0"/>
        <v>1.2189611566845309</v>
      </c>
      <c r="D19" s="96">
        <v>18.247</v>
      </c>
      <c r="E19" s="83">
        <v>7.9550000000000001</v>
      </c>
      <c r="F19" s="89">
        <f t="shared" si="1"/>
        <v>1.5036897578974429</v>
      </c>
      <c r="G19" s="96">
        <v>26.919</v>
      </c>
      <c r="H19" s="83">
        <v>12.686999999999999</v>
      </c>
      <c r="I19" s="89">
        <f t="shared" si="2"/>
        <v>0.79885904265367036</v>
      </c>
      <c r="J19" s="96">
        <v>21.494</v>
      </c>
      <c r="K19" s="83">
        <v>5.73</v>
      </c>
      <c r="L19" s="89">
        <f t="shared" si="3"/>
        <v>0.60439021457434794</v>
      </c>
      <c r="M19" s="96">
        <v>31.398</v>
      </c>
      <c r="N19" s="83">
        <v>4.2249999999999996</v>
      </c>
      <c r="O19" s="89">
        <f t="shared" si="4"/>
        <v>17.979488488871866</v>
      </c>
      <c r="P19" s="96">
        <v>36.43</v>
      </c>
    </row>
    <row r="20" spans="1:16" ht="19.5" customHeight="1">
      <c r="A20" s="90" t="s">
        <v>44</v>
      </c>
      <c r="B20" s="74">
        <f>SUM(B12:B19,B8:B9,B5)</f>
        <v>1445.165</v>
      </c>
      <c r="C20" s="91">
        <f>SUM(C12:C19,C8:C9,C5)</f>
        <v>100</v>
      </c>
      <c r="D20" s="84">
        <v>1.6659999999999999</v>
      </c>
      <c r="E20" s="74">
        <f>SUM(E12:E19,E8:E9,E5)</f>
        <v>529.03200000000004</v>
      </c>
      <c r="F20" s="91">
        <f>SUM(F12:F19,F8:F9,F5)</f>
        <v>100</v>
      </c>
      <c r="G20" s="84">
        <v>4.0229999999999997</v>
      </c>
      <c r="H20" s="74">
        <f>SUM(H12:H19,H8:H9,H5)</f>
        <v>1588.1399999999999</v>
      </c>
      <c r="I20" s="91">
        <f>SUM(I12:I19,I8:I9,I5)</f>
        <v>100</v>
      </c>
      <c r="J20" s="84">
        <v>1.55</v>
      </c>
      <c r="K20" s="74">
        <f>SUM(K12:K19,K8:K9,K5)</f>
        <v>948.06299999999999</v>
      </c>
      <c r="L20" s="91">
        <f>SUM(L12:L19,L8:L9,L5)</f>
        <v>100</v>
      </c>
      <c r="M20" s="84">
        <v>2.226</v>
      </c>
      <c r="N20" s="74">
        <f>SUM(N12:N19,N8:N9,N5)</f>
        <v>23.498999999999999</v>
      </c>
      <c r="O20" s="91">
        <f>SUM(O12:O19,O8:O9,O5)</f>
        <v>100</v>
      </c>
      <c r="P20" s="84">
        <v>15.859</v>
      </c>
    </row>
    <row r="21" spans="1:16" ht="21.75" customHeight="1">
      <c r="A21" s="12" t="s">
        <v>56</v>
      </c>
      <c r="B21" s="98"/>
      <c r="C21" s="98"/>
      <c r="D21" s="98"/>
      <c r="E21" s="99"/>
      <c r="F21" s="98"/>
      <c r="G21" s="98"/>
      <c r="H21" s="98"/>
      <c r="I21" s="67"/>
      <c r="J21" s="57"/>
      <c r="K21" s="98"/>
      <c r="L21" s="67"/>
      <c r="M21" s="57"/>
      <c r="N21" s="98"/>
      <c r="O21" s="67"/>
      <c r="P21" s="57"/>
    </row>
    <row r="22" spans="1:16" ht="15.75" customHeight="1">
      <c r="A22" s="12" t="s">
        <v>57</v>
      </c>
      <c r="B22" s="98"/>
      <c r="C22" s="98"/>
      <c r="D22" s="98"/>
      <c r="E22" s="98"/>
      <c r="F22" s="98"/>
      <c r="G22" s="98"/>
      <c r="H22" s="99"/>
      <c r="I22" s="66"/>
      <c r="J22" s="66"/>
      <c r="K22" s="98"/>
      <c r="L22" s="66"/>
      <c r="M22" s="66"/>
      <c r="N22" s="98"/>
      <c r="O22" s="66"/>
      <c r="P22" s="66"/>
    </row>
    <row r="23" spans="1:16" ht="15.75" customHeight="1">
      <c r="A23" s="12" t="s">
        <v>58</v>
      </c>
      <c r="B23" s="66"/>
      <c r="C23" s="85"/>
      <c r="D23" s="66"/>
      <c r="E23" s="66"/>
      <c r="F23" s="66"/>
      <c r="G23" s="66"/>
      <c r="H23" s="66"/>
      <c r="I23" s="66"/>
      <c r="J23" s="66"/>
      <c r="K23" s="66"/>
      <c r="L23" s="66"/>
      <c r="M23" s="66"/>
      <c r="N23" s="100" t="s">
        <v>59</v>
      </c>
      <c r="O23" s="100">
        <v>788.75095601227349</v>
      </c>
      <c r="P23" s="66"/>
    </row>
    <row r="24" spans="1:16">
      <c r="N24" s="100" t="s">
        <v>60</v>
      </c>
      <c r="O24" s="100">
        <v>67.3860939280342</v>
      </c>
    </row>
    <row r="25" spans="1:16">
      <c r="N25" s="100" t="s">
        <v>61</v>
      </c>
      <c r="O25" s="100">
        <v>766.26253270789778</v>
      </c>
    </row>
    <row r="26" spans="1:16">
      <c r="N26" s="100" t="s">
        <v>62</v>
      </c>
      <c r="O26" s="100">
        <v>207.12433787771315</v>
      </c>
    </row>
    <row r="27" spans="1:16">
      <c r="N27" s="100" t="s">
        <v>63</v>
      </c>
      <c r="O27" s="100">
        <v>367.90954826200334</v>
      </c>
    </row>
    <row r="28" spans="1:16">
      <c r="N28" s="66"/>
      <c r="O28" s="66"/>
    </row>
    <row r="29" spans="1:16">
      <c r="N29" s="66"/>
      <c r="O29" s="66"/>
    </row>
    <row r="32" spans="1:16" ht="20.25" customHeight="1">
      <c r="A32" s="101"/>
      <c r="B32" s="71"/>
      <c r="C32" s="85"/>
      <c r="D32" s="66"/>
      <c r="E32" s="66"/>
      <c r="F32" s="66"/>
      <c r="G32" s="66"/>
      <c r="H32" s="66"/>
      <c r="I32" s="66"/>
      <c r="J32" s="66"/>
      <c r="K32" s="66"/>
      <c r="L32" s="66"/>
      <c r="M32" s="66"/>
      <c r="N32" s="66"/>
      <c r="O32" s="66"/>
      <c r="P32" s="66"/>
    </row>
  </sheetData>
  <mergeCells count="12">
    <mergeCell ref="K3:L3"/>
    <mergeCell ref="M3:M4"/>
    <mergeCell ref="N3:O3"/>
    <mergeCell ref="P3:P4"/>
    <mergeCell ref="A1:P1"/>
    <mergeCell ref="A3:A4"/>
    <mergeCell ref="B3:C3"/>
    <mergeCell ref="D3:D4"/>
    <mergeCell ref="E3:F3"/>
    <mergeCell ref="G3:G4"/>
    <mergeCell ref="H3:I3"/>
    <mergeCell ref="J3:J4"/>
  </mergeCells>
  <pageMargins left="0.78740157480314965" right="0.78740157480314965" top="0.98425196850393704" bottom="1.1811023622047245" header="0.51181102362204722" footer="0.51181102362204722"/>
  <pageSetup paperSize="9" scale="96" orientation="landscape" r:id="rId1"/>
  <headerFooter scaleWithDoc="0" alignWithMargins="0">
    <oddHeader>&amp;L&amp;G</oddHeader>
    <oddFooter>&amp;L&amp;D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5" sqref="C25"/>
    </sheetView>
  </sheetViews>
  <sheetFormatPr defaultRowHeight="12.75"/>
  <cols>
    <col min="1" max="1" width="47" customWidth="1"/>
    <col min="2" max="2" width="21.85546875" customWidth="1"/>
    <col min="3" max="3" width="17.5703125" customWidth="1"/>
    <col min="4" max="4" width="19.7109375" customWidth="1"/>
  </cols>
  <sheetData>
    <row r="1" spans="1:5" ht="18.75" customHeight="1">
      <c r="A1" s="562" t="s">
        <v>64</v>
      </c>
      <c r="B1" s="562"/>
      <c r="C1" s="562"/>
      <c r="D1" s="562"/>
    </row>
    <row r="2" spans="1:5" ht="10.5" customHeight="1">
      <c r="A2" s="57"/>
      <c r="B2" s="57"/>
      <c r="C2" s="57"/>
      <c r="D2" s="12"/>
    </row>
    <row r="3" spans="1:5" ht="36.75" customHeight="1">
      <c r="A3" s="585" t="s">
        <v>65</v>
      </c>
      <c r="B3" s="102" t="s">
        <v>66</v>
      </c>
      <c r="C3" s="103" t="s">
        <v>67</v>
      </c>
      <c r="D3" s="104" t="s">
        <v>68</v>
      </c>
    </row>
    <row r="4" spans="1:5" ht="17.25" customHeight="1">
      <c r="A4" s="586"/>
      <c r="B4" s="105" t="s">
        <v>27</v>
      </c>
      <c r="C4" s="106" t="s">
        <v>27</v>
      </c>
      <c r="D4" s="107" t="s">
        <v>28</v>
      </c>
    </row>
    <row r="5" spans="1:5" ht="33" customHeight="1">
      <c r="A5" s="108" t="s">
        <v>69</v>
      </c>
      <c r="B5" s="109">
        <v>4533.8999999999996</v>
      </c>
      <c r="C5" s="20">
        <f>'6.'!B12</f>
        <v>2324.9249999999997</v>
      </c>
      <c r="D5" s="110">
        <f>C5/B5*100</f>
        <v>51.278700456560578</v>
      </c>
    </row>
    <row r="6" spans="1:5" ht="33" customHeight="1">
      <c r="A6" s="111" t="s">
        <v>70</v>
      </c>
      <c r="B6" s="32">
        <v>4376.5</v>
      </c>
      <c r="C6" s="33">
        <f>'6.'!B12</f>
        <v>2324.9249999999997</v>
      </c>
      <c r="D6" s="112">
        <f t="shared" ref="D6:D13" si="0">C6/B6*100</f>
        <v>53.122929281389233</v>
      </c>
      <c r="E6" s="36"/>
    </row>
    <row r="7" spans="1:5" ht="33" customHeight="1">
      <c r="A7" s="111" t="s">
        <v>71</v>
      </c>
      <c r="B7" s="32">
        <v>4349.6000000000004</v>
      </c>
      <c r="C7" s="33">
        <f>'6.'!B12</f>
        <v>2324.9249999999997</v>
      </c>
      <c r="D7" s="112">
        <f t="shared" si="0"/>
        <v>53.451466801544953</v>
      </c>
    </row>
    <row r="8" spans="1:5" ht="33" customHeight="1">
      <c r="A8" s="111" t="s">
        <v>72</v>
      </c>
      <c r="B8" s="32">
        <v>4533.8999999999996</v>
      </c>
      <c r="C8" s="33">
        <f>'12.'!B12</f>
        <v>2120.172</v>
      </c>
      <c r="D8" s="112">
        <f t="shared" si="0"/>
        <v>46.762654668166483</v>
      </c>
    </row>
    <row r="9" spans="1:5" ht="33" customHeight="1">
      <c r="A9" s="111" t="s">
        <v>73</v>
      </c>
      <c r="B9" s="32">
        <v>4376.5</v>
      </c>
      <c r="C9" s="33">
        <f>'12.'!B12</f>
        <v>2120.172</v>
      </c>
      <c r="D9" s="112">
        <f t="shared" si="0"/>
        <v>48.444464754941166</v>
      </c>
    </row>
    <row r="10" spans="1:5" ht="33" customHeight="1">
      <c r="A10" s="111" t="s">
        <v>74</v>
      </c>
      <c r="B10" s="32">
        <v>4349.6000000000004</v>
      </c>
      <c r="C10" s="33">
        <f>'12.'!B12</f>
        <v>2120.172</v>
      </c>
      <c r="D10" s="112">
        <f t="shared" si="0"/>
        <v>48.744068420084602</v>
      </c>
    </row>
    <row r="11" spans="1:5" ht="33" customHeight="1">
      <c r="A11" s="111" t="s">
        <v>143</v>
      </c>
      <c r="B11" s="32">
        <v>4533.8999999999996</v>
      </c>
      <c r="C11" s="33">
        <v>2443.5</v>
      </c>
      <c r="D11" s="112">
        <f t="shared" si="0"/>
        <v>53.893998544299613</v>
      </c>
    </row>
    <row r="12" spans="1:5" ht="33" customHeight="1">
      <c r="A12" s="111" t="s">
        <v>144</v>
      </c>
      <c r="B12" s="32">
        <v>4376.5</v>
      </c>
      <c r="C12" s="33">
        <v>2443.5</v>
      </c>
      <c r="D12" s="112">
        <f t="shared" si="0"/>
        <v>55.832286073346282</v>
      </c>
    </row>
    <row r="13" spans="1:5" ht="33" customHeight="1">
      <c r="A13" s="111" t="s">
        <v>145</v>
      </c>
      <c r="B13" s="32">
        <v>4349.6000000000004</v>
      </c>
      <c r="C13" s="33">
        <v>2443.5</v>
      </c>
      <c r="D13" s="112">
        <f t="shared" si="0"/>
        <v>56.177579547544596</v>
      </c>
    </row>
    <row r="14" spans="1:5" ht="16.899999999999999" customHeight="1">
      <c r="A14" s="113"/>
      <c r="B14" s="114"/>
      <c r="C14" s="115"/>
      <c r="D14" s="116"/>
    </row>
  </sheetData>
  <mergeCells count="2">
    <mergeCell ref="A1:D1"/>
    <mergeCell ref="A3:A4"/>
  </mergeCells>
  <hyperlinks>
    <hyperlink ref="A1:D1" location="'0'!A1" display="EESTIMAA METSASUSE  JAOTUS"/>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C25" sqref="C25"/>
    </sheetView>
  </sheetViews>
  <sheetFormatPr defaultRowHeight="12.75"/>
  <cols>
    <col min="1" max="1" width="28.42578125" customWidth="1"/>
    <col min="2" max="2" width="11.140625" customWidth="1"/>
    <col min="3" max="3" width="9.85546875" customWidth="1"/>
    <col min="4" max="4" width="8" customWidth="1"/>
    <col min="5" max="5" width="11.140625" customWidth="1"/>
    <col min="6" max="6" width="10.28515625" customWidth="1"/>
    <col min="7" max="7" width="8.28515625" customWidth="1"/>
    <col min="8" max="8" width="9.28515625" customWidth="1"/>
    <col min="9" max="9" width="7.7109375" customWidth="1"/>
    <col min="10" max="10" width="7.85546875" customWidth="1"/>
  </cols>
  <sheetData>
    <row r="1" spans="1:10" ht="15.75" customHeight="1">
      <c r="A1" s="562" t="s">
        <v>75</v>
      </c>
      <c r="B1" s="562"/>
      <c r="C1" s="562"/>
      <c r="D1" s="562"/>
      <c r="E1" s="562"/>
      <c r="F1" s="562"/>
      <c r="G1" s="562"/>
      <c r="H1" s="562"/>
      <c r="I1" s="562"/>
      <c r="J1" s="562"/>
    </row>
    <row r="2" spans="1:10" ht="10.5" customHeight="1">
      <c r="A2" s="73"/>
      <c r="B2" s="73"/>
      <c r="C2" s="73"/>
      <c r="D2" s="73"/>
    </row>
    <row r="3" spans="1:10" ht="31.5" customHeight="1">
      <c r="A3" s="588" t="s">
        <v>359</v>
      </c>
      <c r="B3" s="565" t="s">
        <v>76</v>
      </c>
      <c r="C3" s="566"/>
      <c r="D3" s="589" t="s">
        <v>22</v>
      </c>
      <c r="E3" s="591" t="s">
        <v>77</v>
      </c>
      <c r="F3" s="592"/>
      <c r="G3" s="589" t="s">
        <v>22</v>
      </c>
      <c r="H3" s="565" t="s">
        <v>26</v>
      </c>
      <c r="I3" s="593"/>
      <c r="J3" s="589" t="s">
        <v>22</v>
      </c>
    </row>
    <row r="4" spans="1:10" ht="20.25" customHeight="1">
      <c r="A4" s="564"/>
      <c r="B4" s="75" t="s">
        <v>27</v>
      </c>
      <c r="C4" s="127" t="s">
        <v>28</v>
      </c>
      <c r="D4" s="590"/>
      <c r="E4" s="75" t="s">
        <v>27</v>
      </c>
      <c r="F4" s="127" t="s">
        <v>28</v>
      </c>
      <c r="G4" s="590"/>
      <c r="H4" s="75" t="s">
        <v>27</v>
      </c>
      <c r="I4" s="127" t="s">
        <v>28</v>
      </c>
      <c r="J4" s="590"/>
    </row>
    <row r="5" spans="1:10" ht="16.899999999999999" customHeight="1">
      <c r="A5" s="121" t="s">
        <v>355</v>
      </c>
      <c r="B5" s="128">
        <v>345.697</v>
      </c>
      <c r="C5" s="129">
        <f>B5/$B$9*100</f>
        <v>14.869167822617932</v>
      </c>
      <c r="D5" s="123">
        <v>3.8460000000000001</v>
      </c>
      <c r="E5" s="128">
        <v>307.50700000000001</v>
      </c>
      <c r="F5" s="129">
        <f>E5/$E$9*100</f>
        <v>28.102233139957818</v>
      </c>
      <c r="G5" s="123">
        <v>4.117</v>
      </c>
      <c r="H5" s="128">
        <v>38.189</v>
      </c>
      <c r="I5" s="129">
        <f>H5/$H$9*100</f>
        <v>3.1030787019544466</v>
      </c>
      <c r="J5" s="123">
        <v>12.396000000000001</v>
      </c>
    </row>
    <row r="6" spans="1:10" ht="16.899999999999999" customHeight="1">
      <c r="A6" s="122" t="s">
        <v>356</v>
      </c>
      <c r="B6" s="82">
        <v>277.57600000000002</v>
      </c>
      <c r="C6" s="130">
        <f t="shared" ref="C6:C7" si="0">B6/$B$9*100</f>
        <v>11.93913782165016</v>
      </c>
      <c r="D6" s="93">
        <v>4.3650000000000002</v>
      </c>
      <c r="E6" s="82">
        <v>125.22199999999999</v>
      </c>
      <c r="F6" s="130">
        <f t="shared" ref="F6:F7" si="1">E6/$E$9*100</f>
        <v>11.443699942608779</v>
      </c>
      <c r="G6" s="93">
        <v>6.7329999999999997</v>
      </c>
      <c r="H6" s="82">
        <v>152.35400000000001</v>
      </c>
      <c r="I6" s="130">
        <f t="shared" ref="I6:I7" si="2">H6/$H$9*100</f>
        <v>12.379649966156951</v>
      </c>
      <c r="J6" s="93">
        <v>6.0650000000000004</v>
      </c>
    </row>
    <row r="7" spans="1:10" ht="16.899999999999999" customHeight="1">
      <c r="A7" s="125" t="s">
        <v>357</v>
      </c>
      <c r="B7" s="83">
        <v>1701.652</v>
      </c>
      <c r="C7" s="126">
        <f t="shared" si="0"/>
        <v>73.191694355731912</v>
      </c>
      <c r="D7" s="96">
        <v>0.97299999999999998</v>
      </c>
      <c r="E7" s="83">
        <v>661.51400000000001</v>
      </c>
      <c r="F7" s="126">
        <f t="shared" si="1"/>
        <v>60.453975530137704</v>
      </c>
      <c r="G7" s="96">
        <v>2.5499999999999998</v>
      </c>
      <c r="H7" s="83">
        <v>1040.1379999999999</v>
      </c>
      <c r="I7" s="126">
        <f t="shared" si="2"/>
        <v>84.517271331888594</v>
      </c>
      <c r="J7" s="96">
        <v>1.7869999999999999</v>
      </c>
    </row>
    <row r="8" spans="1:10" ht="18.75" customHeight="1">
      <c r="A8" s="120" t="s">
        <v>141</v>
      </c>
      <c r="B8" s="81">
        <v>1979.2280000000001</v>
      </c>
      <c r="C8" s="124"/>
      <c r="D8" s="92">
        <v>0.67200000000000004</v>
      </c>
      <c r="E8" s="81">
        <v>786.73699999999997</v>
      </c>
      <c r="F8" s="124"/>
      <c r="G8" s="92">
        <v>2.2480000000000002</v>
      </c>
      <c r="H8" s="81">
        <v>1192.492</v>
      </c>
      <c r="I8" s="124"/>
      <c r="J8" s="92">
        <v>1.5669999999999999</v>
      </c>
    </row>
    <row r="9" spans="1:10" ht="18" customHeight="1">
      <c r="A9" s="118" t="s">
        <v>140</v>
      </c>
      <c r="B9" s="74">
        <v>2324.9250000000002</v>
      </c>
      <c r="C9" s="131">
        <f>SUM(C5:C7)</f>
        <v>100</v>
      </c>
      <c r="D9" s="117">
        <v>1.097</v>
      </c>
      <c r="E9" s="74">
        <v>1094.2439999999999</v>
      </c>
      <c r="F9" s="131">
        <f>SUM(F5:F7)</f>
        <v>99.999908612704303</v>
      </c>
      <c r="G9" s="117">
        <v>2.0270000000000001</v>
      </c>
      <c r="H9" s="74">
        <v>1230.681</v>
      </c>
      <c r="I9" s="119"/>
      <c r="J9" s="117">
        <v>1.871</v>
      </c>
    </row>
    <row r="10" spans="1:10" ht="22.5" customHeight="1">
      <c r="A10" s="560" t="s">
        <v>358</v>
      </c>
      <c r="B10" s="560"/>
      <c r="C10" s="560"/>
      <c r="D10" s="560"/>
    </row>
    <row r="11" spans="1:10" ht="17.25" customHeight="1">
      <c r="A11" s="587"/>
      <c r="B11" s="587"/>
      <c r="C11" s="587"/>
      <c r="D11" s="587"/>
      <c r="E11" s="587"/>
      <c r="F11" s="587"/>
    </row>
  </sheetData>
  <mergeCells count="10">
    <mergeCell ref="A10:D10"/>
    <mergeCell ref="A11:F11"/>
    <mergeCell ref="A1:J1"/>
    <mergeCell ref="A3:A4"/>
    <mergeCell ref="D3:D4"/>
    <mergeCell ref="G3:G4"/>
    <mergeCell ref="J3:J4"/>
    <mergeCell ref="E3:F3"/>
    <mergeCell ref="B3:C3"/>
    <mergeCell ref="H3:I3"/>
  </mergeCells>
  <hyperlinks>
    <hyperlink ref="A1:J1" location="'0'!A1" display="METSAMAA  PINDALA  KAITSEREŽIIMI  JÄRGI"/>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election activeCell="C25" sqref="C25"/>
    </sheetView>
  </sheetViews>
  <sheetFormatPr defaultRowHeight="12.75"/>
  <cols>
    <col min="1" max="1" width="25.140625" customWidth="1"/>
    <col min="2" max="2" width="11.42578125" customWidth="1"/>
    <col min="3" max="3" width="9.28515625" customWidth="1"/>
    <col min="4" max="4" width="7.5703125" customWidth="1"/>
    <col min="5" max="5" width="11.42578125" customWidth="1"/>
    <col min="6" max="6" width="8.42578125" customWidth="1"/>
    <col min="7" max="7" width="7.7109375" customWidth="1"/>
    <col min="8" max="8" width="11.42578125" customWidth="1"/>
    <col min="9" max="9" width="8.42578125" customWidth="1"/>
    <col min="11" max="12" width="7.7109375" customWidth="1"/>
  </cols>
  <sheetData>
    <row r="1" spans="1:13" ht="15.75" customHeight="1">
      <c r="A1" s="562" t="s">
        <v>78</v>
      </c>
      <c r="B1" s="562"/>
      <c r="C1" s="562"/>
      <c r="D1" s="562"/>
      <c r="E1" s="562"/>
      <c r="F1" s="562"/>
      <c r="G1" s="562"/>
      <c r="H1" s="562"/>
      <c r="I1" s="562"/>
      <c r="J1" s="562"/>
    </row>
    <row r="2" spans="1:13" ht="11.1" customHeight="1">
      <c r="A2" s="73"/>
      <c r="B2" s="73"/>
      <c r="C2" s="73"/>
      <c r="D2" s="73"/>
      <c r="E2" s="73"/>
      <c r="F2" s="73"/>
      <c r="G2" s="73"/>
      <c r="H2" s="73"/>
      <c r="I2" s="73"/>
      <c r="J2" s="73"/>
      <c r="K2" s="133"/>
      <c r="L2" s="134"/>
      <c r="M2" s="135"/>
    </row>
    <row r="3" spans="1:13" ht="18.75" customHeight="1">
      <c r="A3" s="597" t="s">
        <v>79</v>
      </c>
      <c r="B3" s="600" t="s">
        <v>44</v>
      </c>
      <c r="C3" s="601"/>
      <c r="D3" s="602"/>
      <c r="E3" s="603" t="s">
        <v>77</v>
      </c>
      <c r="F3" s="604"/>
      <c r="G3" s="604"/>
      <c r="H3" s="605" t="s">
        <v>26</v>
      </c>
      <c r="I3" s="606"/>
      <c r="J3" s="607"/>
      <c r="K3" s="133"/>
      <c r="L3" s="134"/>
      <c r="M3" s="135"/>
    </row>
    <row r="4" spans="1:13" ht="18.75" customHeight="1">
      <c r="A4" s="598"/>
      <c r="B4" s="608" t="s">
        <v>80</v>
      </c>
      <c r="C4" s="609"/>
      <c r="D4" s="610" t="s">
        <v>81</v>
      </c>
      <c r="E4" s="608" t="s">
        <v>80</v>
      </c>
      <c r="F4" s="609"/>
      <c r="G4" s="610" t="s">
        <v>81</v>
      </c>
      <c r="H4" s="612" t="s">
        <v>80</v>
      </c>
      <c r="I4" s="609"/>
      <c r="J4" s="594" t="s">
        <v>81</v>
      </c>
      <c r="K4" s="133"/>
      <c r="L4" s="134"/>
      <c r="M4" s="135"/>
    </row>
    <row r="5" spans="1:13" ht="16.899999999999999" customHeight="1">
      <c r="A5" s="599"/>
      <c r="B5" s="136" t="s">
        <v>27</v>
      </c>
      <c r="C5" s="137" t="s">
        <v>28</v>
      </c>
      <c r="D5" s="611"/>
      <c r="E5" s="136" t="s">
        <v>27</v>
      </c>
      <c r="F5" s="137" t="s">
        <v>28</v>
      </c>
      <c r="G5" s="611"/>
      <c r="H5" s="138" t="s">
        <v>27</v>
      </c>
      <c r="I5" s="137" t="s">
        <v>28</v>
      </c>
      <c r="J5" s="595"/>
      <c r="K5" s="133"/>
      <c r="L5" s="134"/>
      <c r="M5" s="135"/>
    </row>
    <row r="6" spans="1:13" ht="16.899999999999999" customHeight="1">
      <c r="A6" s="139" t="s">
        <v>82</v>
      </c>
      <c r="B6" s="140">
        <v>611.00099999999998</v>
      </c>
      <c r="C6" s="141">
        <f>B6/$B$11*100</f>
        <v>26.280460660021287</v>
      </c>
      <c r="D6" s="142">
        <v>2.6930000000000001</v>
      </c>
      <c r="E6" s="140">
        <v>358.58</v>
      </c>
      <c r="F6" s="141">
        <f>E6/$E$11*100</f>
        <v>32.769686440763159</v>
      </c>
      <c r="G6" s="142">
        <v>3.7650000000000001</v>
      </c>
      <c r="H6" s="140">
        <v>252.42099999999999</v>
      </c>
      <c r="I6" s="141">
        <f>H6/$H$11*100</f>
        <v>20.510676609129415</v>
      </c>
      <c r="J6" s="143">
        <v>4.6050000000000004</v>
      </c>
      <c r="K6" s="133"/>
      <c r="L6" s="134"/>
      <c r="M6" s="135"/>
    </row>
    <row r="7" spans="1:13" ht="16.899999999999999" customHeight="1">
      <c r="A7" s="144" t="s">
        <v>83</v>
      </c>
      <c r="B7" s="145">
        <v>45.841000000000001</v>
      </c>
      <c r="C7" s="146">
        <f t="shared" ref="C7:C10" si="0">B7/$B$11*100</f>
        <v>1.9717195178339086</v>
      </c>
      <c r="D7" s="147">
        <v>11.301</v>
      </c>
      <c r="E7" s="145">
        <v>37.628</v>
      </c>
      <c r="F7" s="146">
        <f t="shared" ref="F7:F10" si="1">E7/$E$11*100</f>
        <v>3.4387243052959904</v>
      </c>
      <c r="G7" s="147">
        <v>12.5</v>
      </c>
      <c r="H7" s="145">
        <v>8.2140000000000004</v>
      </c>
      <c r="I7" s="146">
        <f t="shared" ref="I7:I10" si="2">H7/$H$11*100</f>
        <v>0.66743534677142169</v>
      </c>
      <c r="J7" s="148">
        <v>26.646999999999998</v>
      </c>
      <c r="K7" s="133"/>
      <c r="L7" s="134"/>
      <c r="M7" s="135"/>
    </row>
    <row r="8" spans="1:13" ht="16.899999999999999" customHeight="1">
      <c r="A8" s="149" t="s">
        <v>84</v>
      </c>
      <c r="B8" s="145">
        <v>1474.7329999999999</v>
      </c>
      <c r="C8" s="146">
        <f t="shared" si="0"/>
        <v>63.431422519005984</v>
      </c>
      <c r="D8" s="147">
        <v>1.2210000000000001</v>
      </c>
      <c r="E8" s="145">
        <v>571.90700000000004</v>
      </c>
      <c r="F8" s="146">
        <f t="shared" si="1"/>
        <v>52.265081887661161</v>
      </c>
      <c r="G8" s="147">
        <v>2.8149999999999999</v>
      </c>
      <c r="H8" s="145">
        <v>902.82600000000002</v>
      </c>
      <c r="I8" s="146">
        <f t="shared" si="2"/>
        <v>73.359871485787124</v>
      </c>
      <c r="J8" s="148">
        <v>2.0179999999999998</v>
      </c>
      <c r="K8" s="133"/>
      <c r="L8" s="134"/>
      <c r="M8" s="135"/>
    </row>
    <row r="9" spans="1:13" ht="16.899999999999999" customHeight="1">
      <c r="A9" s="149" t="s">
        <v>85</v>
      </c>
      <c r="B9" s="145">
        <v>233.244</v>
      </c>
      <c r="C9" s="146">
        <f t="shared" si="0"/>
        <v>10.032323623342688</v>
      </c>
      <c r="D9" s="147">
        <v>4.8140000000000001</v>
      </c>
      <c r="E9" s="145">
        <v>162.97399999999999</v>
      </c>
      <c r="F9" s="146">
        <f t="shared" si="1"/>
        <v>14.89376674102553</v>
      </c>
      <c r="G9" s="147">
        <v>5.8529999999999998</v>
      </c>
      <c r="H9" s="145">
        <v>70.27</v>
      </c>
      <c r="I9" s="146">
        <f t="shared" si="2"/>
        <v>5.7098468246442415</v>
      </c>
      <c r="J9" s="148">
        <v>9.09</v>
      </c>
      <c r="K9" s="133"/>
      <c r="L9" s="134"/>
      <c r="M9" s="135"/>
    </row>
    <row r="10" spans="1:13" ht="16.899999999999999" customHeight="1">
      <c r="A10" s="149" t="s">
        <v>86</v>
      </c>
      <c r="B10" s="145">
        <v>5.9470000000000001</v>
      </c>
      <c r="C10" s="146">
        <f t="shared" si="0"/>
        <v>0.25579319763003106</v>
      </c>
      <c r="D10" s="147">
        <v>30.984000000000002</v>
      </c>
      <c r="E10" s="145">
        <v>0.78200000000000003</v>
      </c>
      <c r="F10" s="146">
        <f t="shared" si="1"/>
        <v>7.1464930550161163E-2</v>
      </c>
      <c r="G10" s="147">
        <v>74.5</v>
      </c>
      <c r="H10" s="145">
        <v>5.1639999999999997</v>
      </c>
      <c r="I10" s="146">
        <f t="shared" si="2"/>
        <v>0.41960508043920397</v>
      </c>
      <c r="J10" s="148">
        <v>33.133000000000003</v>
      </c>
      <c r="K10" s="133"/>
      <c r="L10" s="134"/>
      <c r="M10" s="135"/>
    </row>
    <row r="11" spans="1:13" ht="16.899999999999999" customHeight="1">
      <c r="A11" s="150" t="s">
        <v>44</v>
      </c>
      <c r="B11" s="74">
        <f>B10+B9+B8+B6</f>
        <v>2324.9250000000002</v>
      </c>
      <c r="C11" s="91">
        <f>C10+C9+C8+C6</f>
        <v>99.999999999999986</v>
      </c>
      <c r="D11" s="151">
        <v>1.097</v>
      </c>
      <c r="E11" s="74">
        <f>E10+E9+E8+E6</f>
        <v>1094.2429999999999</v>
      </c>
      <c r="F11" s="91">
        <f>F10+F9+F8+F6</f>
        <v>100</v>
      </c>
      <c r="G11" s="151">
        <v>2.0270000000000001</v>
      </c>
      <c r="H11" s="74">
        <f>H10+H9+H8+H6</f>
        <v>1230.681</v>
      </c>
      <c r="I11" s="91">
        <f>I10+I9+I8+I6</f>
        <v>99.999999999999986</v>
      </c>
      <c r="J11" s="152">
        <v>1.871</v>
      </c>
      <c r="K11" s="133"/>
      <c r="L11" s="134"/>
      <c r="M11" s="135"/>
    </row>
    <row r="12" spans="1:13" ht="65.099999999999994" customHeight="1">
      <c r="A12" s="596" t="s">
        <v>87</v>
      </c>
      <c r="B12" s="596"/>
      <c r="C12" s="596"/>
      <c r="D12" s="596"/>
      <c r="E12" s="596"/>
      <c r="F12" s="596"/>
      <c r="G12" s="596"/>
      <c r="H12" s="596"/>
      <c r="I12" s="596"/>
      <c r="J12" s="596"/>
    </row>
    <row r="13" spans="1:13" ht="57.6" customHeight="1">
      <c r="A13" s="596" t="s">
        <v>88</v>
      </c>
      <c r="B13" s="596"/>
      <c r="C13" s="596"/>
      <c r="D13" s="596"/>
      <c r="E13" s="596"/>
      <c r="F13" s="596"/>
      <c r="G13" s="596"/>
      <c r="H13" s="596"/>
      <c r="I13" s="596"/>
      <c r="J13" s="596"/>
    </row>
  </sheetData>
  <mergeCells count="13">
    <mergeCell ref="J4:J5"/>
    <mergeCell ref="A12:J12"/>
    <mergeCell ref="A13:J13"/>
    <mergeCell ref="A1:J1"/>
    <mergeCell ref="A3:A5"/>
    <mergeCell ref="B3:D3"/>
    <mergeCell ref="E3:G3"/>
    <mergeCell ref="H3:J3"/>
    <mergeCell ref="B4:C4"/>
    <mergeCell ref="D4:D5"/>
    <mergeCell ref="E4:F4"/>
    <mergeCell ref="G4:G5"/>
    <mergeCell ref="H4:I4"/>
  </mergeCells>
  <hyperlinks>
    <hyperlink ref="A1:J1" location="'0'!A1" display="METSAMAA  LOODUSLIKKUS"/>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zoomScaleNormal="100" workbookViewId="0">
      <selection activeCell="C25" sqref="C25"/>
    </sheetView>
  </sheetViews>
  <sheetFormatPr defaultRowHeight="12.75"/>
  <cols>
    <col min="1" max="1" width="20.5703125" customWidth="1"/>
    <col min="2" max="2" width="12.5703125" customWidth="1"/>
    <col min="3" max="3" width="8.5703125" customWidth="1"/>
    <col min="4" max="4" width="9.85546875" customWidth="1"/>
    <col min="5" max="5" width="14.7109375" customWidth="1"/>
    <col min="6" max="6" width="8.5703125" customWidth="1"/>
    <col min="7" max="7" width="9.85546875" customWidth="1"/>
    <col min="8" max="8" width="16" customWidth="1"/>
    <col min="9" max="9" width="9.85546875" customWidth="1"/>
    <col min="10" max="10" width="7.5703125" customWidth="1"/>
    <col min="12" max="12" width="15.5703125" customWidth="1"/>
    <col min="13" max="13" width="12.28515625" customWidth="1"/>
    <col min="16" max="16" width="11.140625" customWidth="1"/>
    <col min="19" max="19" width="15.85546875" customWidth="1"/>
    <col min="20" max="20" width="11.140625" customWidth="1"/>
  </cols>
  <sheetData>
    <row r="1" spans="1:20" ht="15.75" customHeight="1">
      <c r="A1" s="562" t="s">
        <v>89</v>
      </c>
      <c r="B1" s="562"/>
      <c r="C1" s="562"/>
      <c r="D1" s="562"/>
      <c r="E1" s="562"/>
      <c r="F1" s="562"/>
      <c r="G1" s="562"/>
      <c r="H1" s="562"/>
      <c r="I1" s="562"/>
      <c r="L1" s="562" t="s">
        <v>142</v>
      </c>
      <c r="M1" s="562"/>
      <c r="N1" s="562"/>
      <c r="O1" s="562"/>
      <c r="P1" s="562"/>
      <c r="Q1" s="562"/>
      <c r="R1" s="562"/>
      <c r="S1" s="562"/>
      <c r="T1" s="562"/>
    </row>
    <row r="2" spans="1:20" ht="6.75" customHeight="1">
      <c r="A2" s="153"/>
      <c r="B2" s="153"/>
      <c r="C2" s="153"/>
      <c r="D2" s="153"/>
      <c r="L2" s="153"/>
      <c r="M2" s="153"/>
      <c r="N2" s="153"/>
      <c r="O2" s="153"/>
    </row>
    <row r="3" spans="1:20" ht="14.25" customHeight="1">
      <c r="A3" s="620" t="s">
        <v>90</v>
      </c>
      <c r="B3" s="565" t="s">
        <v>91</v>
      </c>
      <c r="C3" s="566"/>
      <c r="D3" s="567" t="s">
        <v>81</v>
      </c>
      <c r="E3" s="565" t="s">
        <v>92</v>
      </c>
      <c r="F3" s="566"/>
      <c r="G3" s="614" t="s">
        <v>81</v>
      </c>
      <c r="H3" s="154" t="s">
        <v>93</v>
      </c>
      <c r="I3" s="615" t="s">
        <v>81</v>
      </c>
      <c r="L3" s="620" t="s">
        <v>90</v>
      </c>
      <c r="M3" s="565" t="s">
        <v>91</v>
      </c>
      <c r="N3" s="566"/>
      <c r="O3" s="567" t="s">
        <v>81</v>
      </c>
      <c r="P3" s="565" t="s">
        <v>92</v>
      </c>
      <c r="Q3" s="566"/>
      <c r="R3" s="614" t="s">
        <v>81</v>
      </c>
      <c r="S3" s="154" t="s">
        <v>93</v>
      </c>
      <c r="T3" s="615" t="s">
        <v>81</v>
      </c>
    </row>
    <row r="4" spans="1:20" ht="14.25" customHeight="1">
      <c r="A4" s="621"/>
      <c r="B4" s="75" t="s">
        <v>27</v>
      </c>
      <c r="C4" s="155" t="s">
        <v>28</v>
      </c>
      <c r="D4" s="568"/>
      <c r="E4" s="156" t="s">
        <v>94</v>
      </c>
      <c r="F4" s="155" t="s">
        <v>28</v>
      </c>
      <c r="G4" s="568"/>
      <c r="H4" s="75" t="s">
        <v>95</v>
      </c>
      <c r="I4" s="616"/>
      <c r="L4" s="621"/>
      <c r="M4" s="75" t="s">
        <v>27</v>
      </c>
      <c r="N4" s="155" t="s">
        <v>28</v>
      </c>
      <c r="O4" s="568"/>
      <c r="P4" s="75" t="s">
        <v>94</v>
      </c>
      <c r="Q4" s="155" t="s">
        <v>28</v>
      </c>
      <c r="R4" s="568"/>
      <c r="S4" s="157" t="s">
        <v>95</v>
      </c>
      <c r="T4" s="616"/>
    </row>
    <row r="5" spans="1:20" ht="15" customHeight="1">
      <c r="A5" s="16" t="s">
        <v>96</v>
      </c>
      <c r="B5" s="158">
        <v>710.61900000000003</v>
      </c>
      <c r="C5" s="86">
        <f>B5/$B$12*100</f>
        <v>30.565244040130331</v>
      </c>
      <c r="D5" s="159">
        <v>2.423</v>
      </c>
      <c r="E5" s="160">
        <v>166601.65599999999</v>
      </c>
      <c r="F5" s="86">
        <f>E5/$E$12*100</f>
        <v>35.267631199555041</v>
      </c>
      <c r="G5" s="161">
        <v>1.7410000000000001</v>
      </c>
      <c r="H5" s="160">
        <f>E5/B5</f>
        <v>234.4458225856612</v>
      </c>
      <c r="I5" s="162">
        <v>1.6739999999999999</v>
      </c>
      <c r="L5" s="16" t="s">
        <v>96</v>
      </c>
      <c r="M5" s="158">
        <v>555.42100000000005</v>
      </c>
      <c r="N5" s="86">
        <f>M5/$M$12*100</f>
        <v>28.062507199776888</v>
      </c>
      <c r="O5" s="159">
        <v>2.87</v>
      </c>
      <c r="P5" s="160">
        <v>131358.51500000001</v>
      </c>
      <c r="Q5" s="86">
        <f>P5/$P$12*100</f>
        <v>33.743689250606124</v>
      </c>
      <c r="R5" s="161">
        <v>1.976</v>
      </c>
      <c r="S5" s="160">
        <f>P5/M5</f>
        <v>236.50260793164105</v>
      </c>
      <c r="T5" s="162">
        <v>1.8959999999999999</v>
      </c>
    </row>
    <row r="6" spans="1:20" ht="14.45" customHeight="1">
      <c r="A6" s="31" t="s">
        <v>97</v>
      </c>
      <c r="B6" s="163">
        <v>438.79399999999998</v>
      </c>
      <c r="C6" s="86">
        <f t="shared" ref="C6:C11" si="0">B6/$B$12*100</f>
        <v>18.873469036635594</v>
      </c>
      <c r="D6" s="164">
        <v>3.3330000000000002</v>
      </c>
      <c r="E6" s="165">
        <v>92536.808000000005</v>
      </c>
      <c r="F6" s="86">
        <f t="shared" ref="F6:F11" si="1">E6/$E$12*100</f>
        <v>19.588965051632108</v>
      </c>
      <c r="G6" s="166">
        <v>2.472</v>
      </c>
      <c r="H6" s="165">
        <f t="shared" ref="H6:H12" si="2">E6/B6</f>
        <v>210.88895472590784</v>
      </c>
      <c r="I6" s="167">
        <v>2.3879999999999999</v>
      </c>
      <c r="L6" s="31" t="s">
        <v>97</v>
      </c>
      <c r="M6" s="163">
        <v>379.072</v>
      </c>
      <c r="N6" s="86">
        <f t="shared" ref="N6:N11" si="3">M6/$M$12*100</f>
        <v>19.152518052493196</v>
      </c>
      <c r="O6" s="164">
        <v>3.6419999999999999</v>
      </c>
      <c r="P6" s="165">
        <v>76147.764999999999</v>
      </c>
      <c r="Q6" s="86">
        <f t="shared" ref="Q6:Q11" si="4">P6/$P$12*100</f>
        <v>19.561019849289412</v>
      </c>
      <c r="R6" s="166">
        <v>2.7850000000000001</v>
      </c>
      <c r="S6" s="165">
        <f t="shared" ref="S6:S12" si="5">P6/M6</f>
        <v>200.87942396167483</v>
      </c>
      <c r="T6" s="167">
        <v>2.694</v>
      </c>
    </row>
    <row r="7" spans="1:20" ht="14.45" customHeight="1">
      <c r="A7" s="31" t="s">
        <v>98</v>
      </c>
      <c r="B7" s="163">
        <v>683.68600000000004</v>
      </c>
      <c r="C7" s="86">
        <f t="shared" si="0"/>
        <v>29.406798068754913</v>
      </c>
      <c r="D7" s="164">
        <v>2.4910000000000001</v>
      </c>
      <c r="E7" s="165">
        <v>121696.606</v>
      </c>
      <c r="F7" s="86">
        <f t="shared" si="1"/>
        <v>25.761754845015204</v>
      </c>
      <c r="G7" s="166">
        <v>2.0310000000000001</v>
      </c>
      <c r="H7" s="165">
        <f t="shared" si="2"/>
        <v>178.00072840455996</v>
      </c>
      <c r="I7" s="167">
        <v>1.9590000000000001</v>
      </c>
      <c r="L7" s="31" t="s">
        <v>98</v>
      </c>
      <c r="M7" s="163">
        <v>598.43700000000001</v>
      </c>
      <c r="N7" s="86">
        <f t="shared" si="3"/>
        <v>30.235879848102392</v>
      </c>
      <c r="O7" s="164">
        <v>2.7309999999999999</v>
      </c>
      <c r="P7" s="165">
        <v>103661.765</v>
      </c>
      <c r="Q7" s="86">
        <f t="shared" si="4"/>
        <v>26.628881921582</v>
      </c>
      <c r="R7" s="166">
        <v>2.202</v>
      </c>
      <c r="S7" s="165">
        <f t="shared" si="5"/>
        <v>173.22084864405107</v>
      </c>
      <c r="T7" s="167">
        <v>2.1219999999999999</v>
      </c>
    </row>
    <row r="8" spans="1:20" ht="14.45" customHeight="1">
      <c r="A8" s="31" t="s">
        <v>99</v>
      </c>
      <c r="B8" s="163">
        <v>151.47499999999999</v>
      </c>
      <c r="C8" s="86">
        <f t="shared" si="0"/>
        <v>6.5152639332451594</v>
      </c>
      <c r="D8" s="164">
        <v>6.085</v>
      </c>
      <c r="E8" s="165">
        <v>35204.322</v>
      </c>
      <c r="F8" s="86">
        <f t="shared" si="1"/>
        <v>7.4523451611212179</v>
      </c>
      <c r="G8" s="166">
        <v>5.452</v>
      </c>
      <c r="H8" s="165">
        <f t="shared" si="2"/>
        <v>232.41011388017824</v>
      </c>
      <c r="I8" s="167">
        <v>5.3360000000000003</v>
      </c>
      <c r="L8" s="31" t="s">
        <v>99</v>
      </c>
      <c r="M8" s="163">
        <v>134.023</v>
      </c>
      <c r="N8" s="86">
        <f t="shared" si="3"/>
        <v>6.7714785764954826</v>
      </c>
      <c r="O8" s="164">
        <v>6.4960000000000004</v>
      </c>
      <c r="P8" s="165">
        <v>28728.47</v>
      </c>
      <c r="Q8" s="86">
        <f t="shared" si="4"/>
        <v>7.3798380282036575</v>
      </c>
      <c r="R8" s="166">
        <v>6.0419999999999998</v>
      </c>
      <c r="S8" s="165">
        <f t="shared" si="5"/>
        <v>214.3547749266917</v>
      </c>
      <c r="T8" s="167">
        <v>5.923</v>
      </c>
    </row>
    <row r="9" spans="1:20" ht="14.45" customHeight="1">
      <c r="A9" s="31" t="s">
        <v>100</v>
      </c>
      <c r="B9" s="163">
        <v>95.061999999999998</v>
      </c>
      <c r="C9" s="86">
        <f t="shared" si="0"/>
        <v>4.0888200694646066</v>
      </c>
      <c r="D9" s="164">
        <v>7.7789999999999999</v>
      </c>
      <c r="E9" s="165">
        <v>18974.353999999999</v>
      </c>
      <c r="F9" s="86">
        <f t="shared" si="1"/>
        <v>4.0166498652438483</v>
      </c>
      <c r="G9" s="166">
        <v>5.6870000000000003</v>
      </c>
      <c r="H9" s="165">
        <f t="shared" si="2"/>
        <v>199.59977698765016</v>
      </c>
      <c r="I9" s="167">
        <v>5.476</v>
      </c>
      <c r="L9" s="31" t="s">
        <v>100</v>
      </c>
      <c r="M9" s="163">
        <v>80.010999999999996</v>
      </c>
      <c r="N9" s="86">
        <f t="shared" si="3"/>
        <v>4.0425357765755132</v>
      </c>
      <c r="O9" s="164">
        <v>8.5050000000000008</v>
      </c>
      <c r="P9" s="165">
        <v>14790.477999999999</v>
      </c>
      <c r="Q9" s="86">
        <f t="shared" si="4"/>
        <v>3.7994133345670535</v>
      </c>
      <c r="R9" s="166">
        <v>6.6820000000000004</v>
      </c>
      <c r="S9" s="165">
        <f t="shared" si="5"/>
        <v>184.85555736086289</v>
      </c>
      <c r="T9" s="167">
        <v>6.4489999999999998</v>
      </c>
    </row>
    <row r="10" spans="1:20" ht="14.45" customHeight="1">
      <c r="A10" s="31" t="s">
        <v>101</v>
      </c>
      <c r="B10" s="163">
        <v>210.107</v>
      </c>
      <c r="C10" s="86">
        <f t="shared" si="0"/>
        <v>9.037151736077508</v>
      </c>
      <c r="D10" s="164">
        <v>5.0979999999999999</v>
      </c>
      <c r="E10" s="165">
        <v>31112.037</v>
      </c>
      <c r="F10" s="86">
        <f t="shared" si="1"/>
        <v>6.5860560640700392</v>
      </c>
      <c r="G10" s="166">
        <v>3.8820000000000001</v>
      </c>
      <c r="H10" s="165">
        <f t="shared" si="2"/>
        <v>148.07710833051732</v>
      </c>
      <c r="I10" s="167">
        <v>3.694</v>
      </c>
      <c r="L10" s="31" t="s">
        <v>101</v>
      </c>
      <c r="M10" s="163">
        <v>201.68600000000001</v>
      </c>
      <c r="N10" s="86">
        <f t="shared" si="3"/>
        <v>10.190134739403444</v>
      </c>
      <c r="O10" s="164">
        <v>5.2140000000000004</v>
      </c>
      <c r="P10" s="165">
        <v>29420.878000000001</v>
      </c>
      <c r="Q10" s="86">
        <f t="shared" si="4"/>
        <v>7.557705449943569</v>
      </c>
      <c r="R10" s="166">
        <v>4.0119999999999996</v>
      </c>
      <c r="S10" s="165">
        <f t="shared" si="5"/>
        <v>145.87466656089168</v>
      </c>
      <c r="T10" s="167">
        <v>3.8159999999999998</v>
      </c>
    </row>
    <row r="11" spans="1:20" ht="14.45" customHeight="1">
      <c r="A11" s="44" t="s">
        <v>102</v>
      </c>
      <c r="B11" s="168">
        <v>35.182000000000002</v>
      </c>
      <c r="C11" s="86">
        <f t="shared" si="0"/>
        <v>1.5132531156919042</v>
      </c>
      <c r="D11" s="169">
        <v>12.913</v>
      </c>
      <c r="E11" s="170">
        <v>6266.7489999999998</v>
      </c>
      <c r="F11" s="86">
        <f t="shared" si="1"/>
        <v>1.3265978133625533</v>
      </c>
      <c r="G11" s="171">
        <v>8.5640000000000001</v>
      </c>
      <c r="H11" s="170">
        <f t="shared" si="2"/>
        <v>178.12372804274912</v>
      </c>
      <c r="I11" s="172">
        <v>8.2270000000000003</v>
      </c>
      <c r="L11" s="44" t="s">
        <v>102</v>
      </c>
      <c r="M11" s="168">
        <v>30.577999999999999</v>
      </c>
      <c r="N11" s="86">
        <f t="shared" si="3"/>
        <v>1.5449458071530922</v>
      </c>
      <c r="O11" s="169">
        <v>13.875999999999999</v>
      </c>
      <c r="P11" s="170">
        <v>5175.3339999999998</v>
      </c>
      <c r="Q11" s="86">
        <f t="shared" si="4"/>
        <v>1.3294521658081806</v>
      </c>
      <c r="R11" s="171">
        <v>9.6549999999999994</v>
      </c>
      <c r="S11" s="170">
        <f t="shared" si="5"/>
        <v>169.25024527438026</v>
      </c>
      <c r="T11" s="172">
        <v>9.2629999999999999</v>
      </c>
    </row>
    <row r="12" spans="1:20" ht="15.75" customHeight="1">
      <c r="A12" s="173" t="s">
        <v>44</v>
      </c>
      <c r="B12" s="174">
        <f>SUM(B5:B11)</f>
        <v>2324.9249999999997</v>
      </c>
      <c r="C12" s="175">
        <f>SUM(C5:C11)</f>
        <v>100.00000000000001</v>
      </c>
      <c r="D12" s="84">
        <v>1.097</v>
      </c>
      <c r="E12" s="176">
        <f>SUM(E5:E11)</f>
        <v>472392.53199999995</v>
      </c>
      <c r="F12" s="175">
        <f>SUM(F5:F11)</f>
        <v>100.00000000000001</v>
      </c>
      <c r="G12" s="179">
        <v>1.1080000000000001</v>
      </c>
      <c r="H12" s="177">
        <f t="shared" si="2"/>
        <v>203.18613804746388</v>
      </c>
      <c r="I12" s="180">
        <v>1.07</v>
      </c>
      <c r="L12" s="173" t="s">
        <v>44</v>
      </c>
      <c r="M12" s="174">
        <f>SUM(M5:M11)</f>
        <v>1979.2279999999998</v>
      </c>
      <c r="N12" s="175">
        <f>SUM(N5:N11)</f>
        <v>100.00000000000001</v>
      </c>
      <c r="O12" s="84">
        <v>1.286</v>
      </c>
      <c r="P12" s="176">
        <f>SUM(P5:P11)</f>
        <v>389283.20500000002</v>
      </c>
      <c r="Q12" s="175">
        <f>SUM(Q5:Q11)</f>
        <v>99.999999999999986</v>
      </c>
      <c r="R12" s="179">
        <v>1.2330000000000001</v>
      </c>
      <c r="S12" s="177">
        <f t="shared" si="5"/>
        <v>196.6843663286898</v>
      </c>
      <c r="T12" s="180">
        <v>1.19</v>
      </c>
    </row>
    <row r="13" spans="1:20" ht="6.75" customHeight="1"/>
    <row r="14" spans="1:20" ht="15" customHeight="1">
      <c r="A14" s="622" t="s">
        <v>103</v>
      </c>
      <c r="B14" s="623"/>
      <c r="C14" s="623"/>
      <c r="D14" s="623"/>
      <c r="E14" s="623"/>
      <c r="F14" s="623"/>
      <c r="G14" s="623"/>
      <c r="H14" s="623"/>
      <c r="I14" s="624"/>
      <c r="L14" s="622" t="s">
        <v>103</v>
      </c>
      <c r="M14" s="623"/>
      <c r="N14" s="623"/>
      <c r="O14" s="623"/>
      <c r="P14" s="623"/>
      <c r="Q14" s="623"/>
      <c r="R14" s="623"/>
      <c r="S14" s="623"/>
      <c r="T14" s="624"/>
    </row>
    <row r="15" spans="1:20" ht="12.75" customHeight="1">
      <c r="A15" s="620" t="s">
        <v>90</v>
      </c>
      <c r="B15" s="565" t="s">
        <v>91</v>
      </c>
      <c r="C15" s="566"/>
      <c r="D15" s="567" t="s">
        <v>81</v>
      </c>
      <c r="E15" s="565" t="s">
        <v>92</v>
      </c>
      <c r="F15" s="566"/>
      <c r="G15" s="614" t="s">
        <v>81</v>
      </c>
      <c r="H15" s="154" t="s">
        <v>93</v>
      </c>
      <c r="I15" s="615" t="s">
        <v>81</v>
      </c>
      <c r="L15" s="620" t="s">
        <v>90</v>
      </c>
      <c r="M15" s="565" t="s">
        <v>91</v>
      </c>
      <c r="N15" s="566"/>
      <c r="O15" s="567" t="s">
        <v>81</v>
      </c>
      <c r="P15" s="565" t="s">
        <v>92</v>
      </c>
      <c r="Q15" s="566"/>
      <c r="R15" s="614" t="s">
        <v>81</v>
      </c>
      <c r="S15" s="154" t="s">
        <v>93</v>
      </c>
      <c r="T15" s="615" t="s">
        <v>81</v>
      </c>
    </row>
    <row r="16" spans="1:20" ht="14.25" customHeight="1">
      <c r="A16" s="621"/>
      <c r="B16" s="75" t="s">
        <v>27</v>
      </c>
      <c r="C16" s="155" t="s">
        <v>28</v>
      </c>
      <c r="D16" s="568"/>
      <c r="E16" s="156" t="s">
        <v>94</v>
      </c>
      <c r="F16" s="155" t="s">
        <v>28</v>
      </c>
      <c r="G16" s="568"/>
      <c r="H16" s="75" t="s">
        <v>95</v>
      </c>
      <c r="I16" s="616"/>
      <c r="L16" s="621"/>
      <c r="M16" s="75" t="s">
        <v>27</v>
      </c>
      <c r="N16" s="155" t="s">
        <v>28</v>
      </c>
      <c r="O16" s="568"/>
      <c r="P16" s="75" t="s">
        <v>94</v>
      </c>
      <c r="Q16" s="155" t="s">
        <v>28</v>
      </c>
      <c r="R16" s="568"/>
      <c r="S16" s="75" t="s">
        <v>95</v>
      </c>
      <c r="T16" s="616"/>
    </row>
    <row r="17" spans="1:20" ht="15" customHeight="1">
      <c r="A17" s="16" t="s">
        <v>96</v>
      </c>
      <c r="B17" s="158">
        <v>444.38799999999998</v>
      </c>
      <c r="C17" s="86">
        <f>B17/$B$24*100</f>
        <v>40.61141756317604</v>
      </c>
      <c r="D17" s="159">
        <v>3.3069999999999999</v>
      </c>
      <c r="E17" s="160">
        <v>102474.512</v>
      </c>
      <c r="F17" s="86">
        <f>E17/$E$24*100</f>
        <v>42.887465708801997</v>
      </c>
      <c r="G17" s="161">
        <v>2.2679999999999998</v>
      </c>
      <c r="H17" s="160">
        <f>E17/B17</f>
        <v>230.59693781110204</v>
      </c>
      <c r="I17" s="162">
        <v>2.194</v>
      </c>
      <c r="L17" s="16" t="s">
        <v>96</v>
      </c>
      <c r="M17" s="158">
        <v>302.26400000000001</v>
      </c>
      <c r="N17" s="86">
        <f>M17/$M$24*100</f>
        <v>38.419954826072747</v>
      </c>
      <c r="O17" s="159">
        <v>4.157</v>
      </c>
      <c r="P17" s="160">
        <v>70281.521999999997</v>
      </c>
      <c r="Q17" s="86">
        <f>P17/$P$24*100</f>
        <v>42.64352065971034</v>
      </c>
      <c r="R17" s="161">
        <v>2.8039999999999998</v>
      </c>
      <c r="S17" s="160">
        <f>P17/M17</f>
        <v>232.51701161898205</v>
      </c>
      <c r="T17" s="162">
        <v>2.7109999999999999</v>
      </c>
    </row>
    <row r="18" spans="1:20" ht="14.45" customHeight="1">
      <c r="A18" s="31" t="s">
        <v>97</v>
      </c>
      <c r="B18" s="163">
        <v>235.02500000000001</v>
      </c>
      <c r="C18" s="86">
        <f t="shared" ref="C18:C23" si="6">B18/$B$24*100</f>
        <v>21.478299172762203</v>
      </c>
      <c r="D18" s="164">
        <v>4.7919999999999998</v>
      </c>
      <c r="E18" s="165">
        <v>50269.695</v>
      </c>
      <c r="F18" s="86">
        <f t="shared" ref="F18:F23" si="7">E18/$E$24*100</f>
        <v>21.038790801994111</v>
      </c>
      <c r="G18" s="166">
        <v>3.2690000000000001</v>
      </c>
      <c r="H18" s="165">
        <f t="shared" ref="H18:H24" si="8">E18/B18</f>
        <v>213.89084139985107</v>
      </c>
      <c r="I18" s="167">
        <v>3.16</v>
      </c>
      <c r="L18" s="31" t="s">
        <v>97</v>
      </c>
      <c r="M18" s="163">
        <v>181.74600000000001</v>
      </c>
      <c r="N18" s="86">
        <f t="shared" ref="N18:N23" si="9">M18/$M$24*100</f>
        <v>23.101239677300036</v>
      </c>
      <c r="O18" s="164">
        <v>5.5190000000000001</v>
      </c>
      <c r="P18" s="165">
        <v>35645.199999999997</v>
      </c>
      <c r="Q18" s="86">
        <f t="shared" ref="Q18:Q23" si="10">P18/$P$24*100</f>
        <v>21.627830180164668</v>
      </c>
      <c r="R18" s="166">
        <v>4.0259999999999998</v>
      </c>
      <c r="S18" s="165">
        <f t="shared" ref="S18:S24" si="11">P18/M18</f>
        <v>196.12646220549556</v>
      </c>
      <c r="T18" s="167">
        <v>3.899</v>
      </c>
    </row>
    <row r="19" spans="1:20" ht="14.45" customHeight="1">
      <c r="A19" s="31" t="s">
        <v>98</v>
      </c>
      <c r="B19" s="163">
        <v>285.03800000000001</v>
      </c>
      <c r="C19" s="86">
        <f t="shared" si="6"/>
        <v>26.048851992791374</v>
      </c>
      <c r="D19" s="164">
        <v>4.3</v>
      </c>
      <c r="E19" s="165">
        <v>55078.665000000001</v>
      </c>
      <c r="F19" s="86">
        <f t="shared" si="7"/>
        <v>23.051433086835221</v>
      </c>
      <c r="G19" s="166">
        <v>2.9249999999999998</v>
      </c>
      <c r="H19" s="165">
        <f t="shared" si="8"/>
        <v>193.23270932296745</v>
      </c>
      <c r="I19" s="167">
        <v>2.8290000000000002</v>
      </c>
      <c r="L19" s="31" t="s">
        <v>98</v>
      </c>
      <c r="M19" s="163">
        <v>208.84100000000001</v>
      </c>
      <c r="N19" s="86">
        <f t="shared" si="9"/>
        <v>26.545211423893878</v>
      </c>
      <c r="O19" s="164">
        <v>5.1139999999999999</v>
      </c>
      <c r="P19" s="165">
        <v>38686.339</v>
      </c>
      <c r="Q19" s="86">
        <f t="shared" si="10"/>
        <v>23.473050233531627</v>
      </c>
      <c r="R19" s="166">
        <v>3.47</v>
      </c>
      <c r="S19" s="165">
        <f t="shared" si="11"/>
        <v>185.2430269918263</v>
      </c>
      <c r="T19" s="167">
        <v>3.3530000000000002</v>
      </c>
    </row>
    <row r="20" spans="1:20" ht="14.45" customHeight="1">
      <c r="A20" s="31" t="s">
        <v>99</v>
      </c>
      <c r="B20" s="163">
        <v>51.999000000000002</v>
      </c>
      <c r="C20" s="86">
        <f t="shared" si="6"/>
        <v>4.7520479892967202</v>
      </c>
      <c r="D20" s="164">
        <v>10.606</v>
      </c>
      <c r="E20" s="165">
        <v>15382.199000000001</v>
      </c>
      <c r="F20" s="86">
        <f t="shared" si="7"/>
        <v>6.4377328494959638</v>
      </c>
      <c r="G20" s="166">
        <v>7.85</v>
      </c>
      <c r="H20" s="165">
        <f t="shared" si="8"/>
        <v>295.81720802323122</v>
      </c>
      <c r="I20" s="167">
        <v>7.67</v>
      </c>
      <c r="L20" s="31" t="s">
        <v>99</v>
      </c>
      <c r="M20" s="163">
        <v>37.99</v>
      </c>
      <c r="N20" s="86">
        <f t="shared" si="9"/>
        <v>4.8288055601808484</v>
      </c>
      <c r="O20" s="164">
        <v>12.422000000000001</v>
      </c>
      <c r="P20" s="165">
        <v>10026.85</v>
      </c>
      <c r="Q20" s="86">
        <f t="shared" si="10"/>
        <v>6.0838207961235771</v>
      </c>
      <c r="R20" s="166">
        <v>10.007999999999999</v>
      </c>
      <c r="S20" s="165">
        <f t="shared" si="11"/>
        <v>263.93392998157407</v>
      </c>
      <c r="T20" s="167">
        <v>9.8239999999999998</v>
      </c>
    </row>
    <row r="21" spans="1:20" ht="14.45" customHeight="1">
      <c r="A21" s="31" t="s">
        <v>100</v>
      </c>
      <c r="B21" s="163">
        <v>38.591000000000001</v>
      </c>
      <c r="C21" s="86">
        <f t="shared" si="6"/>
        <v>3.5267271285015047</v>
      </c>
      <c r="D21" s="164">
        <v>12.32</v>
      </c>
      <c r="E21" s="165">
        <v>8611.51</v>
      </c>
      <c r="F21" s="86">
        <f t="shared" si="7"/>
        <v>3.6040751267593789</v>
      </c>
      <c r="G21" s="166">
        <v>8.0719999999999992</v>
      </c>
      <c r="H21" s="165">
        <f t="shared" si="8"/>
        <v>223.14814334948562</v>
      </c>
      <c r="I21" s="167">
        <v>7.7320000000000002</v>
      </c>
      <c r="L21" s="31" t="s">
        <v>100</v>
      </c>
      <c r="M21" s="163">
        <v>25.503</v>
      </c>
      <c r="N21" s="86">
        <f t="shared" si="9"/>
        <v>3.2416169571279854</v>
      </c>
      <c r="O21" s="164">
        <v>15.179</v>
      </c>
      <c r="P21" s="165">
        <v>4918.8270000000002</v>
      </c>
      <c r="Q21" s="86">
        <f t="shared" si="10"/>
        <v>2.9845127826918869</v>
      </c>
      <c r="R21" s="166">
        <v>11.757</v>
      </c>
      <c r="S21" s="165">
        <f t="shared" si="11"/>
        <v>192.87248558993059</v>
      </c>
      <c r="T21" s="167">
        <v>11.34</v>
      </c>
    </row>
    <row r="22" spans="1:20" ht="14.45" customHeight="1">
      <c r="A22" s="31" t="s">
        <v>101</v>
      </c>
      <c r="B22" s="163">
        <v>32.929000000000002</v>
      </c>
      <c r="C22" s="86">
        <f t="shared" si="6"/>
        <v>3.0092922602271526</v>
      </c>
      <c r="D22" s="164">
        <v>13.369</v>
      </c>
      <c r="E22" s="165">
        <v>5956.7870000000003</v>
      </c>
      <c r="F22" s="86">
        <f t="shared" si="7"/>
        <v>2.4930247845155638</v>
      </c>
      <c r="G22" s="166">
        <v>8.0079999999999991</v>
      </c>
      <c r="H22" s="165">
        <f t="shared" si="8"/>
        <v>180.89790154574993</v>
      </c>
      <c r="I22" s="167">
        <v>7.5570000000000004</v>
      </c>
      <c r="L22" s="31" t="s">
        <v>101</v>
      </c>
      <c r="M22" s="163">
        <v>26.445</v>
      </c>
      <c r="N22" s="86">
        <f t="shared" si="9"/>
        <v>3.3613520147139386</v>
      </c>
      <c r="O22" s="164">
        <v>14.907</v>
      </c>
      <c r="P22" s="165">
        <v>4614.7219999999998</v>
      </c>
      <c r="Q22" s="86">
        <f t="shared" si="10"/>
        <v>2.7999961774564279</v>
      </c>
      <c r="R22" s="166">
        <v>9.3670000000000009</v>
      </c>
      <c r="S22" s="165">
        <f t="shared" si="11"/>
        <v>174.5026280960484</v>
      </c>
      <c r="T22" s="167">
        <v>8.81</v>
      </c>
    </row>
    <row r="23" spans="1:20" ht="14.45" customHeight="1">
      <c r="A23" s="44" t="s">
        <v>102</v>
      </c>
      <c r="B23" s="168">
        <v>6.274</v>
      </c>
      <c r="C23" s="86">
        <f t="shared" si="6"/>
        <v>0.57336389324501669</v>
      </c>
      <c r="D23" s="169">
        <v>30.233000000000001</v>
      </c>
      <c r="E23" s="170">
        <v>1164.77</v>
      </c>
      <c r="F23" s="86">
        <f t="shared" si="7"/>
        <v>0.48747764159775953</v>
      </c>
      <c r="G23" s="171">
        <v>19.879000000000001</v>
      </c>
      <c r="H23" s="170">
        <f t="shared" si="8"/>
        <v>185.6503028371055</v>
      </c>
      <c r="I23" s="172">
        <v>19.021000000000001</v>
      </c>
      <c r="L23" s="44" t="s">
        <v>102</v>
      </c>
      <c r="M23" s="168">
        <v>3.948</v>
      </c>
      <c r="N23" s="86">
        <f t="shared" si="9"/>
        <v>0.50181954071055501</v>
      </c>
      <c r="O23" s="169">
        <v>37.747</v>
      </c>
      <c r="P23" s="170">
        <v>638.26499999999999</v>
      </c>
      <c r="Q23" s="86">
        <f t="shared" si="10"/>
        <v>0.38726917032146835</v>
      </c>
      <c r="R23" s="171">
        <v>30.44</v>
      </c>
      <c r="S23" s="170">
        <f t="shared" si="11"/>
        <v>161.66793313069908</v>
      </c>
      <c r="T23" s="172">
        <v>28.789000000000001</v>
      </c>
    </row>
    <row r="24" spans="1:20" ht="15.75" customHeight="1">
      <c r="A24" s="173" t="s">
        <v>44</v>
      </c>
      <c r="B24" s="174">
        <f>SUM(B17:B23)</f>
        <v>1094.2439999999999</v>
      </c>
      <c r="C24" s="175">
        <f>SUM(C17:C23)</f>
        <v>100.00000000000001</v>
      </c>
      <c r="D24" s="84">
        <v>2.0270000000000001</v>
      </c>
      <c r="E24" s="176">
        <f>SUM(E17:E23)</f>
        <v>238938.13800000001</v>
      </c>
      <c r="F24" s="175">
        <f>SUM(F17:F23)</f>
        <v>100</v>
      </c>
      <c r="G24" s="179">
        <v>1.5229999999999999</v>
      </c>
      <c r="H24" s="177">
        <f t="shared" si="8"/>
        <v>218.35910272297588</v>
      </c>
      <c r="I24" s="180">
        <v>1.474</v>
      </c>
      <c r="L24" s="173" t="s">
        <v>44</v>
      </c>
      <c r="M24" s="174">
        <f>SUM(M17:M23)</f>
        <v>786.73700000000008</v>
      </c>
      <c r="N24" s="175">
        <f>SUM(N17:N23)</f>
        <v>100</v>
      </c>
      <c r="O24" s="84">
        <v>2.5009999999999999</v>
      </c>
      <c r="P24" s="176">
        <f>SUM(P17:P23)</f>
        <v>164811.72500000001</v>
      </c>
      <c r="Q24" s="175">
        <f>SUM(Q17:Q23)</f>
        <v>100</v>
      </c>
      <c r="R24" s="179">
        <v>1.877</v>
      </c>
      <c r="S24" s="177">
        <f t="shared" si="11"/>
        <v>209.48770046406867</v>
      </c>
      <c r="T24" s="180">
        <v>1.8169999999999999</v>
      </c>
    </row>
    <row r="25" spans="1:20" ht="6.75" customHeight="1"/>
    <row r="26" spans="1:20" ht="15" customHeight="1">
      <c r="A26" s="617" t="s">
        <v>104</v>
      </c>
      <c r="B26" s="618"/>
      <c r="C26" s="618"/>
      <c r="D26" s="618"/>
      <c r="E26" s="618"/>
      <c r="F26" s="618"/>
      <c r="G26" s="618"/>
      <c r="H26" s="618"/>
      <c r="I26" s="619"/>
      <c r="L26" s="617" t="s">
        <v>104</v>
      </c>
      <c r="M26" s="618"/>
      <c r="N26" s="618"/>
      <c r="O26" s="618"/>
      <c r="P26" s="618"/>
      <c r="Q26" s="618"/>
      <c r="R26" s="618"/>
      <c r="S26" s="618"/>
      <c r="T26" s="619"/>
    </row>
    <row r="27" spans="1:20" ht="12.75" customHeight="1">
      <c r="A27" s="620" t="s">
        <v>90</v>
      </c>
      <c r="B27" s="565" t="s">
        <v>91</v>
      </c>
      <c r="C27" s="566"/>
      <c r="D27" s="567" t="s">
        <v>81</v>
      </c>
      <c r="E27" s="565" t="s">
        <v>92</v>
      </c>
      <c r="F27" s="566"/>
      <c r="G27" s="614" t="s">
        <v>81</v>
      </c>
      <c r="H27" s="154" t="s">
        <v>93</v>
      </c>
      <c r="I27" s="615" t="s">
        <v>81</v>
      </c>
      <c r="L27" s="620" t="s">
        <v>90</v>
      </c>
      <c r="M27" s="565" t="s">
        <v>91</v>
      </c>
      <c r="N27" s="566"/>
      <c r="O27" s="567" t="s">
        <v>81</v>
      </c>
      <c r="P27" s="565" t="s">
        <v>92</v>
      </c>
      <c r="Q27" s="566"/>
      <c r="R27" s="614" t="s">
        <v>81</v>
      </c>
      <c r="S27" s="154" t="s">
        <v>93</v>
      </c>
      <c r="T27" s="615" t="s">
        <v>81</v>
      </c>
    </row>
    <row r="28" spans="1:20" ht="14.25" customHeight="1">
      <c r="A28" s="621"/>
      <c r="B28" s="75" t="s">
        <v>27</v>
      </c>
      <c r="C28" s="155" t="s">
        <v>28</v>
      </c>
      <c r="D28" s="568"/>
      <c r="E28" s="156" t="s">
        <v>94</v>
      </c>
      <c r="F28" s="155" t="s">
        <v>28</v>
      </c>
      <c r="G28" s="568"/>
      <c r="H28" s="75" t="s">
        <v>95</v>
      </c>
      <c r="I28" s="616"/>
      <c r="L28" s="621"/>
      <c r="M28" s="75" t="s">
        <v>27</v>
      </c>
      <c r="N28" s="155" t="s">
        <v>28</v>
      </c>
      <c r="O28" s="568"/>
      <c r="P28" s="75" t="s">
        <v>94</v>
      </c>
      <c r="Q28" s="155" t="s">
        <v>28</v>
      </c>
      <c r="R28" s="568"/>
      <c r="S28" s="75" t="s">
        <v>95</v>
      </c>
      <c r="T28" s="616"/>
    </row>
    <row r="29" spans="1:20" ht="15" customHeight="1">
      <c r="A29" s="16" t="s">
        <v>96</v>
      </c>
      <c r="B29" s="158">
        <v>266.23</v>
      </c>
      <c r="C29" s="86">
        <f>B29/$B$36*100</f>
        <v>21.632755874800928</v>
      </c>
      <c r="D29" s="159">
        <v>4.47</v>
      </c>
      <c r="E29" s="160">
        <v>64127.144</v>
      </c>
      <c r="F29" s="86">
        <f>E29/$E$36*100</f>
        <v>27.468809914673052</v>
      </c>
      <c r="G29" s="161">
        <v>2.7069999999999999</v>
      </c>
      <c r="H29" s="160">
        <f>E29/B29</f>
        <v>240.87121661721068</v>
      </c>
      <c r="I29" s="162">
        <v>2.5739999999999998</v>
      </c>
      <c r="L29" s="16" t="s">
        <v>96</v>
      </c>
      <c r="M29" s="158">
        <v>253.15700000000001</v>
      </c>
      <c r="N29" s="86">
        <f>M29/$M$36*100</f>
        <v>21.229240950882687</v>
      </c>
      <c r="O29" s="159">
        <v>4.5970000000000004</v>
      </c>
      <c r="P29" s="160">
        <v>61076.993000000002</v>
      </c>
      <c r="Q29" s="86">
        <f>P29/$P$36*100</f>
        <v>27.209244132038513</v>
      </c>
      <c r="R29" s="161">
        <v>2.7679999999999998</v>
      </c>
      <c r="S29" s="160">
        <f>P29/M29</f>
        <v>241.26132400052143</v>
      </c>
      <c r="T29" s="162">
        <v>2.6280000000000001</v>
      </c>
    </row>
    <row r="30" spans="1:20" ht="14.45" customHeight="1">
      <c r="A30" s="31" t="s">
        <v>97</v>
      </c>
      <c r="B30" s="163">
        <v>203.77</v>
      </c>
      <c r="C30" s="87">
        <f t="shared" ref="C30:C35" si="12">B30/$B$36*100</f>
        <v>16.557512919686683</v>
      </c>
      <c r="D30" s="164">
        <v>5.1849999999999996</v>
      </c>
      <c r="E30" s="165">
        <v>42267.114000000001</v>
      </c>
      <c r="F30" s="86">
        <f t="shared" ref="F30:F35" si="13">E30/$E$36*100</f>
        <v>18.105083864452411</v>
      </c>
      <c r="G30" s="166">
        <v>3.7610000000000001</v>
      </c>
      <c r="H30" s="165">
        <f t="shared" ref="H30:H36" si="14">E30/B30</f>
        <v>207.42559748736321</v>
      </c>
      <c r="I30" s="167">
        <v>3.6309999999999998</v>
      </c>
      <c r="L30" s="31" t="s">
        <v>97</v>
      </c>
      <c r="M30" s="163">
        <v>197.32599999999999</v>
      </c>
      <c r="N30" s="87">
        <f t="shared" ref="N30:N35" si="15">M30/$M$36*100</f>
        <v>16.547364678337463</v>
      </c>
      <c r="O30" s="164">
        <v>5.2759999999999998</v>
      </c>
      <c r="P30" s="165">
        <v>40502.565000000002</v>
      </c>
      <c r="Q30" s="86">
        <f t="shared" ref="Q30:Q35" si="16">P30/$P$36*100</f>
        <v>18.043523836524802</v>
      </c>
      <c r="R30" s="166">
        <v>3.8540000000000001</v>
      </c>
      <c r="S30" s="165">
        <f t="shared" ref="S30:S36" si="17">P30/M30</f>
        <v>205.25711259540051</v>
      </c>
      <c r="T30" s="167">
        <v>3.722</v>
      </c>
    </row>
    <row r="31" spans="1:20" ht="14.45" customHeight="1">
      <c r="A31" s="31" t="s">
        <v>98</v>
      </c>
      <c r="B31" s="163">
        <v>398.64699999999999</v>
      </c>
      <c r="C31" s="87">
        <f t="shared" si="12"/>
        <v>32.392417200247017</v>
      </c>
      <c r="D31" s="164">
        <v>3.5339999999999998</v>
      </c>
      <c r="E31" s="165">
        <v>66617.941000000006</v>
      </c>
      <c r="F31" s="86">
        <f t="shared" si="13"/>
        <v>28.535740781406147</v>
      </c>
      <c r="G31" s="166">
        <v>2.7890000000000001</v>
      </c>
      <c r="H31" s="165">
        <f t="shared" si="14"/>
        <v>167.11010242144053</v>
      </c>
      <c r="I31" s="167">
        <v>2.6840000000000002</v>
      </c>
      <c r="L31" s="31" t="s">
        <v>98</v>
      </c>
      <c r="M31" s="163">
        <v>389.596</v>
      </c>
      <c r="N31" s="87">
        <f t="shared" si="15"/>
        <v>32.670743283812378</v>
      </c>
      <c r="O31" s="164">
        <v>3.5830000000000002</v>
      </c>
      <c r="P31" s="165">
        <v>64975.425999999999</v>
      </c>
      <c r="Q31" s="86">
        <f t="shared" si="16"/>
        <v>28.945960529150522</v>
      </c>
      <c r="R31" s="166">
        <v>2.8319999999999999</v>
      </c>
      <c r="S31" s="165">
        <f t="shared" si="17"/>
        <v>166.77641967576668</v>
      </c>
      <c r="T31" s="167">
        <v>2.7250000000000001</v>
      </c>
    </row>
    <row r="32" spans="1:20" ht="14.45" customHeight="1">
      <c r="A32" s="31" t="s">
        <v>99</v>
      </c>
      <c r="B32" s="163">
        <v>99.475999999999999</v>
      </c>
      <c r="C32" s="87">
        <f t="shared" si="12"/>
        <v>8.0830110182988282</v>
      </c>
      <c r="D32" s="164">
        <v>7.593</v>
      </c>
      <c r="E32" s="165">
        <v>19822.123</v>
      </c>
      <c r="F32" s="86">
        <f t="shared" si="13"/>
        <v>8.4907902462063305</v>
      </c>
      <c r="G32" s="166">
        <v>7.2279999999999998</v>
      </c>
      <c r="H32" s="165">
        <f t="shared" si="14"/>
        <v>199.26538059431419</v>
      </c>
      <c r="I32" s="167">
        <v>7.0780000000000003</v>
      </c>
      <c r="L32" s="31" t="s">
        <v>99</v>
      </c>
      <c r="M32" s="163">
        <v>96.034000000000006</v>
      </c>
      <c r="N32" s="87">
        <f t="shared" si="15"/>
        <v>8.0532196442407979</v>
      </c>
      <c r="O32" s="164">
        <v>7.7329999999999997</v>
      </c>
      <c r="P32" s="165">
        <v>18701.62</v>
      </c>
      <c r="Q32" s="86">
        <f t="shared" si="16"/>
        <v>8.3314013878288691</v>
      </c>
      <c r="R32" s="166">
        <v>7.4409999999999998</v>
      </c>
      <c r="S32" s="165">
        <f t="shared" si="17"/>
        <v>194.73957140179519</v>
      </c>
      <c r="T32" s="167">
        <v>7.29</v>
      </c>
    </row>
    <row r="33" spans="1:20" ht="14.45" customHeight="1">
      <c r="A33" s="31" t="s">
        <v>100</v>
      </c>
      <c r="B33" s="163">
        <v>56.470999999999997</v>
      </c>
      <c r="C33" s="87">
        <f t="shared" si="12"/>
        <v>4.5886014236032118</v>
      </c>
      <c r="D33" s="164">
        <v>10.163</v>
      </c>
      <c r="E33" s="165">
        <v>10362.843999999999</v>
      </c>
      <c r="F33" s="86">
        <f t="shared" si="13"/>
        <v>4.4389157890987647</v>
      </c>
      <c r="G33" s="166">
        <v>7.867</v>
      </c>
      <c r="H33" s="165">
        <f t="shared" si="14"/>
        <v>183.50735775884968</v>
      </c>
      <c r="I33" s="167">
        <v>7.593</v>
      </c>
      <c r="L33" s="31" t="s">
        <v>100</v>
      </c>
      <c r="M33" s="163">
        <v>54.508000000000003</v>
      </c>
      <c r="N33" s="87">
        <f t="shared" si="15"/>
        <v>4.5709321320394594</v>
      </c>
      <c r="O33" s="164">
        <v>10.355</v>
      </c>
      <c r="P33" s="165">
        <v>9871.6509999999998</v>
      </c>
      <c r="Q33" s="86">
        <f t="shared" si="16"/>
        <v>4.3977306159339262</v>
      </c>
      <c r="R33" s="166">
        <v>8.1240000000000006</v>
      </c>
      <c r="S33" s="165">
        <f t="shared" si="17"/>
        <v>181.10462684376603</v>
      </c>
      <c r="T33" s="167">
        <v>7.8410000000000002</v>
      </c>
    </row>
    <row r="34" spans="1:20" ht="14.45" customHeight="1">
      <c r="A34" s="31" t="s">
        <v>101</v>
      </c>
      <c r="B34" s="163">
        <v>177.179</v>
      </c>
      <c r="C34" s="87">
        <f t="shared" si="12"/>
        <v>14.396837520720254</v>
      </c>
      <c r="D34" s="164">
        <v>5.5949999999999998</v>
      </c>
      <c r="E34" s="165">
        <v>25155.25</v>
      </c>
      <c r="F34" s="86">
        <f t="shared" si="13"/>
        <v>10.775230853974712</v>
      </c>
      <c r="G34" s="166">
        <v>4.3769999999999998</v>
      </c>
      <c r="H34" s="165">
        <f t="shared" si="14"/>
        <v>141.97647576744421</v>
      </c>
      <c r="I34" s="167">
        <v>4.1680000000000001</v>
      </c>
      <c r="L34" s="31" t="s">
        <v>101</v>
      </c>
      <c r="M34" s="163">
        <v>175.24100000000001</v>
      </c>
      <c r="N34" s="87">
        <f t="shared" si="15"/>
        <v>14.695360639735947</v>
      </c>
      <c r="O34" s="164">
        <v>5.6269999999999998</v>
      </c>
      <c r="P34" s="165">
        <v>24806.155999999999</v>
      </c>
      <c r="Q34" s="86">
        <f t="shared" si="16"/>
        <v>11.050916579691995</v>
      </c>
      <c r="R34" s="166">
        <v>4.4080000000000004</v>
      </c>
      <c r="S34" s="165">
        <f t="shared" si="17"/>
        <v>141.55452205819412</v>
      </c>
      <c r="T34" s="167">
        <v>4.1980000000000004</v>
      </c>
    </row>
    <row r="35" spans="1:20" ht="14.45" customHeight="1">
      <c r="A35" s="44" t="s">
        <v>102</v>
      </c>
      <c r="B35" s="168">
        <v>28.907</v>
      </c>
      <c r="C35" s="89">
        <f t="shared" si="12"/>
        <v>2.348864042643092</v>
      </c>
      <c r="D35" s="169">
        <v>14.247</v>
      </c>
      <c r="E35" s="170">
        <v>5101.9790000000003</v>
      </c>
      <c r="F35" s="86">
        <f t="shared" si="13"/>
        <v>2.1854285501885711</v>
      </c>
      <c r="G35" s="171">
        <v>9.5120000000000005</v>
      </c>
      <c r="H35" s="170">
        <f t="shared" si="14"/>
        <v>176.4963157712665</v>
      </c>
      <c r="I35" s="172">
        <v>9.1449999999999996</v>
      </c>
      <c r="L35" s="44" t="s">
        <v>102</v>
      </c>
      <c r="M35" s="168">
        <v>26.63</v>
      </c>
      <c r="N35" s="89">
        <f t="shared" si="15"/>
        <v>2.2331386709512513</v>
      </c>
      <c r="O35" s="169">
        <v>14.864000000000001</v>
      </c>
      <c r="P35" s="170">
        <v>4537.0690000000004</v>
      </c>
      <c r="Q35" s="86">
        <f t="shared" si="16"/>
        <v>2.0212229188313815</v>
      </c>
      <c r="R35" s="171">
        <v>10.163</v>
      </c>
      <c r="S35" s="170">
        <f t="shared" si="17"/>
        <v>170.3743522343222</v>
      </c>
      <c r="T35" s="172">
        <v>9.7729999999999997</v>
      </c>
    </row>
    <row r="36" spans="1:20" ht="15.75" customHeight="1">
      <c r="A36" s="173" t="s">
        <v>44</v>
      </c>
      <c r="B36" s="174">
        <f>SUM(B29:B35)</f>
        <v>1230.6799999999998</v>
      </c>
      <c r="C36" s="175">
        <f>SUM(C29:C35)</f>
        <v>100</v>
      </c>
      <c r="D36" s="84">
        <v>1.871</v>
      </c>
      <c r="E36" s="176">
        <f>SUM(E29:E35)</f>
        <v>233454.39500000002</v>
      </c>
      <c r="F36" s="175">
        <f>SUM(F29:F35)</f>
        <v>99.999999999999986</v>
      </c>
      <c r="G36" s="179">
        <v>1.595</v>
      </c>
      <c r="H36" s="177">
        <f t="shared" si="14"/>
        <v>189.6954488575422</v>
      </c>
      <c r="I36" s="180">
        <v>1.536</v>
      </c>
      <c r="L36" s="173" t="s">
        <v>44</v>
      </c>
      <c r="M36" s="174">
        <f>SUM(M29:M35)</f>
        <v>1192.4920000000002</v>
      </c>
      <c r="N36" s="175">
        <f>SUM(N29:N35)</f>
        <v>99.999999999999986</v>
      </c>
      <c r="O36" s="84">
        <v>1.913</v>
      </c>
      <c r="P36" s="176">
        <f>SUM(P29:P35)</f>
        <v>224471.47999999998</v>
      </c>
      <c r="Q36" s="175">
        <f>SUM(Q29:Q35)</f>
        <v>100.00000000000003</v>
      </c>
      <c r="R36" s="179">
        <v>1.6279999999999999</v>
      </c>
      <c r="S36" s="177">
        <f t="shared" si="17"/>
        <v>188.23730473663551</v>
      </c>
      <c r="T36" s="180">
        <v>1.5680000000000001</v>
      </c>
    </row>
    <row r="37" spans="1:20" ht="18" customHeight="1">
      <c r="A37" s="178"/>
      <c r="L37" s="613" t="s">
        <v>368</v>
      </c>
      <c r="M37" s="613"/>
      <c r="N37" s="613"/>
      <c r="O37" s="613"/>
      <c r="P37" s="613"/>
      <c r="Q37" s="613"/>
      <c r="R37" s="613"/>
      <c r="S37" s="613"/>
      <c r="T37" s="613"/>
    </row>
  </sheetData>
  <mergeCells count="43">
    <mergeCell ref="A1:I1"/>
    <mergeCell ref="L1:T1"/>
    <mergeCell ref="A3:A4"/>
    <mergeCell ref="B3:C3"/>
    <mergeCell ref="D3:D4"/>
    <mergeCell ref="E3:F3"/>
    <mergeCell ref="G3:G4"/>
    <mergeCell ref="I3:I4"/>
    <mergeCell ref="L3:L4"/>
    <mergeCell ref="M3:N3"/>
    <mergeCell ref="O3:O4"/>
    <mergeCell ref="P3:Q3"/>
    <mergeCell ref="R3:R4"/>
    <mergeCell ref="T3:T4"/>
    <mergeCell ref="A14:I14"/>
    <mergeCell ref="L14:T14"/>
    <mergeCell ref="T15:T16"/>
    <mergeCell ref="A15:A16"/>
    <mergeCell ref="B15:C15"/>
    <mergeCell ref="D15:D16"/>
    <mergeCell ref="E15:F15"/>
    <mergeCell ref="G15:G16"/>
    <mergeCell ref="I15:I16"/>
    <mergeCell ref="L15:L16"/>
    <mergeCell ref="M15:N15"/>
    <mergeCell ref="O15:O16"/>
    <mergeCell ref="P15:Q15"/>
    <mergeCell ref="R15:R16"/>
    <mergeCell ref="A26:I26"/>
    <mergeCell ref="L26:T26"/>
    <mergeCell ref="A27:A28"/>
    <mergeCell ref="B27:C27"/>
    <mergeCell ref="D27:D28"/>
    <mergeCell ref="E27:F27"/>
    <mergeCell ref="G27:G28"/>
    <mergeCell ref="I27:I28"/>
    <mergeCell ref="L27:L28"/>
    <mergeCell ref="M27:N27"/>
    <mergeCell ref="L37:T37"/>
    <mergeCell ref="O27:O28"/>
    <mergeCell ref="P27:Q27"/>
    <mergeCell ref="R27:R28"/>
    <mergeCell ref="T27:T28"/>
  </mergeCells>
  <pageMargins left="0.78740157480314965" right="0.78740157480314965" top="0.98425196850393704" bottom="1.1811023622047245" header="0.51181102362204722" footer="0.51181102362204722"/>
  <pageSetup paperSize="9" scale="87" orientation="landscape" r:id="rId1"/>
  <headerFooter scaleWithDoc="0" alignWithMargins="0">
    <oddHeader>&amp;L&amp;G</oddHeader>
    <oddFooter>&amp;L&amp;D</oddFooter>
  </headerFooter>
  <colBreaks count="1" manualBreakCount="1">
    <brk id="10"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Normal="100" workbookViewId="0">
      <selection activeCell="C25" sqref="C25"/>
    </sheetView>
  </sheetViews>
  <sheetFormatPr defaultRowHeight="12.75"/>
  <cols>
    <col min="1" max="1" width="27.85546875" customWidth="1"/>
    <col min="2" max="2" width="11.42578125" customWidth="1"/>
    <col min="3" max="3" width="8.140625" customWidth="1"/>
    <col min="4" max="4" width="11.42578125" customWidth="1"/>
    <col min="5" max="5" width="8.140625" customWidth="1"/>
    <col min="6" max="6" width="11.42578125" customWidth="1"/>
    <col min="7" max="7" width="8.140625" customWidth="1"/>
    <col min="8" max="8" width="3.5703125" customWidth="1"/>
    <col min="11" max="11" width="18.42578125" customWidth="1"/>
    <col min="12" max="12" width="10.5703125" customWidth="1"/>
    <col min="13" max="13" width="10.7109375" customWidth="1"/>
    <col min="14" max="14" width="11.42578125" customWidth="1"/>
    <col min="15" max="15" width="11" customWidth="1"/>
    <col min="16" max="16" width="10.42578125" customWidth="1"/>
    <col min="17" max="17" width="11.42578125" customWidth="1"/>
  </cols>
  <sheetData>
    <row r="1" spans="1:17" ht="15.75" customHeight="1">
      <c r="A1" s="562" t="s">
        <v>105</v>
      </c>
      <c r="B1" s="562"/>
      <c r="C1" s="562"/>
      <c r="D1" s="562"/>
      <c r="E1" s="562"/>
      <c r="F1" s="562"/>
      <c r="G1" s="562"/>
      <c r="K1" s="562" t="s">
        <v>252</v>
      </c>
      <c r="L1" s="562"/>
      <c r="M1" s="562"/>
      <c r="N1" s="562"/>
      <c r="O1" s="562"/>
      <c r="P1" s="562"/>
      <c r="Q1" s="562"/>
    </row>
    <row r="2" spans="1:17" ht="9.75" customHeight="1">
      <c r="A2" s="153"/>
      <c r="B2" s="153"/>
      <c r="C2" s="153"/>
      <c r="D2" s="153"/>
      <c r="E2" s="153"/>
      <c r="F2" s="153"/>
      <c r="G2" s="153"/>
    </row>
    <row r="3" spans="1:17" ht="19.5" customHeight="1">
      <c r="A3" s="631" t="s">
        <v>90</v>
      </c>
      <c r="B3" s="634" t="s">
        <v>153</v>
      </c>
      <c r="C3" s="635"/>
      <c r="D3" s="636" t="s">
        <v>77</v>
      </c>
      <c r="E3" s="637"/>
      <c r="F3" s="638" t="s">
        <v>26</v>
      </c>
      <c r="G3" s="639"/>
      <c r="K3" s="631" t="s">
        <v>90</v>
      </c>
      <c r="L3" s="634" t="s">
        <v>153</v>
      </c>
      <c r="M3" s="635"/>
      <c r="N3" s="636" t="s">
        <v>77</v>
      </c>
      <c r="O3" s="637"/>
      <c r="P3" s="640" t="s">
        <v>26</v>
      </c>
      <c r="Q3" s="639"/>
    </row>
    <row r="4" spans="1:17" ht="20.25" customHeight="1">
      <c r="A4" s="632"/>
      <c r="B4" s="629" t="s">
        <v>107</v>
      </c>
      <c r="C4" s="625" t="s">
        <v>81</v>
      </c>
      <c r="D4" s="629" t="s">
        <v>107</v>
      </c>
      <c r="E4" s="625" t="s">
        <v>81</v>
      </c>
      <c r="F4" s="629" t="s">
        <v>107</v>
      </c>
      <c r="G4" s="627" t="s">
        <v>81</v>
      </c>
      <c r="K4" s="632"/>
      <c r="L4" s="629" t="s">
        <v>107</v>
      </c>
      <c r="M4" s="625" t="s">
        <v>81</v>
      </c>
      <c r="N4" s="629" t="s">
        <v>107</v>
      </c>
      <c r="O4" s="625" t="s">
        <v>81</v>
      </c>
      <c r="P4" s="629" t="s">
        <v>107</v>
      </c>
      <c r="Q4" s="627" t="s">
        <v>81</v>
      </c>
    </row>
    <row r="5" spans="1:17" ht="15.75" customHeight="1">
      <c r="A5" s="633"/>
      <c r="B5" s="630"/>
      <c r="C5" s="626"/>
      <c r="D5" s="630"/>
      <c r="E5" s="626"/>
      <c r="F5" s="630"/>
      <c r="G5" s="628"/>
      <c r="K5" s="633"/>
      <c r="L5" s="630"/>
      <c r="M5" s="626"/>
      <c r="N5" s="630"/>
      <c r="O5" s="626"/>
      <c r="P5" s="630"/>
      <c r="Q5" s="628"/>
    </row>
    <row r="6" spans="1:17" ht="32.25" customHeight="1">
      <c r="A6" s="183" t="s">
        <v>96</v>
      </c>
      <c r="B6" s="184">
        <v>76.361000000000004</v>
      </c>
      <c r="C6" s="185">
        <v>2.4809999999999999</v>
      </c>
      <c r="D6" s="184">
        <v>78.992999999999995</v>
      </c>
      <c r="E6" s="185">
        <v>3.383</v>
      </c>
      <c r="F6" s="184">
        <v>71.888000000000005</v>
      </c>
      <c r="G6" s="186">
        <v>4.6289999999999996</v>
      </c>
      <c r="H6" s="187"/>
      <c r="I6" s="187"/>
      <c r="J6" s="187"/>
      <c r="K6" s="183" t="s">
        <v>96</v>
      </c>
      <c r="L6" s="184">
        <v>71.765000000000001</v>
      </c>
      <c r="M6" s="185">
        <v>2.9729999999999999</v>
      </c>
      <c r="N6" s="184">
        <v>72.238</v>
      </c>
      <c r="O6" s="185">
        <v>4.3140000000000001</v>
      </c>
      <c r="P6" s="184">
        <v>71.200999999999993</v>
      </c>
      <c r="Q6" s="186">
        <v>4.7699999999999996</v>
      </c>
    </row>
    <row r="7" spans="1:17" ht="32.25" customHeight="1">
      <c r="A7" s="188" t="s">
        <v>97</v>
      </c>
      <c r="B7" s="189">
        <v>54.192999999999998</v>
      </c>
      <c r="C7" s="190">
        <v>3.6240000000000001</v>
      </c>
      <c r="D7" s="189">
        <v>53.11</v>
      </c>
      <c r="E7" s="190">
        <v>5.1050000000000004</v>
      </c>
      <c r="F7" s="189">
        <v>55.529000000000003</v>
      </c>
      <c r="G7" s="191">
        <v>5.7309999999999999</v>
      </c>
      <c r="H7" s="187"/>
      <c r="I7" s="187"/>
      <c r="J7" s="187"/>
      <c r="K7" s="188" t="s">
        <v>97</v>
      </c>
      <c r="L7" s="189">
        <v>51.45</v>
      </c>
      <c r="M7" s="190">
        <v>3.9980000000000002</v>
      </c>
      <c r="N7" s="189">
        <v>47.768999999999998</v>
      </c>
      <c r="O7" s="190">
        <v>5.9530000000000003</v>
      </c>
      <c r="P7" s="189">
        <v>55.002000000000002</v>
      </c>
      <c r="Q7" s="191">
        <v>5.8410000000000002</v>
      </c>
    </row>
    <row r="8" spans="1:17" ht="32.25" customHeight="1">
      <c r="A8" s="188" t="s">
        <v>98</v>
      </c>
      <c r="B8" s="189">
        <v>46.893999999999998</v>
      </c>
      <c r="C8" s="190">
        <v>2.5910000000000002</v>
      </c>
      <c r="D8" s="189">
        <v>50.003999999999998</v>
      </c>
      <c r="E8" s="190">
        <v>4.4109999999999996</v>
      </c>
      <c r="F8" s="189">
        <v>44.564999999999998</v>
      </c>
      <c r="G8" s="191">
        <v>3.7229999999999999</v>
      </c>
      <c r="H8" s="187"/>
      <c r="I8" s="187"/>
      <c r="J8" s="187"/>
      <c r="K8" s="188" t="s">
        <v>98</v>
      </c>
      <c r="L8" s="189">
        <v>44.999000000000002</v>
      </c>
      <c r="M8" s="190">
        <v>2.8580000000000001</v>
      </c>
      <c r="N8" s="189">
        <v>46.328000000000003</v>
      </c>
      <c r="O8" s="190">
        <v>5.29</v>
      </c>
      <c r="P8" s="189">
        <v>44.261000000000003</v>
      </c>
      <c r="Q8" s="191">
        <v>3.7759999999999998</v>
      </c>
    </row>
    <row r="9" spans="1:17" ht="32.25" customHeight="1">
      <c r="A9" s="188" t="s">
        <v>99</v>
      </c>
      <c r="B9" s="189">
        <v>42.222000000000001</v>
      </c>
      <c r="C9" s="190">
        <v>6.4889999999999999</v>
      </c>
      <c r="D9" s="189">
        <v>50.936</v>
      </c>
      <c r="E9" s="190">
        <v>11.29</v>
      </c>
      <c r="F9" s="189">
        <v>37.655999999999999</v>
      </c>
      <c r="G9" s="191">
        <v>8.0960000000000001</v>
      </c>
      <c r="H9" s="187"/>
      <c r="I9" s="187"/>
      <c r="J9" s="187"/>
      <c r="K9" s="188" t="s">
        <v>99</v>
      </c>
      <c r="L9" s="189">
        <v>39.890999999999998</v>
      </c>
      <c r="M9" s="190">
        <v>6.9619999999999997</v>
      </c>
      <c r="N9" s="189">
        <v>47.575000000000003</v>
      </c>
      <c r="O9" s="190">
        <v>13.425000000000001</v>
      </c>
      <c r="P9" s="189">
        <v>36.932000000000002</v>
      </c>
      <c r="Q9" s="191">
        <v>8.2590000000000003</v>
      </c>
    </row>
    <row r="10" spans="1:17" ht="32.25" customHeight="1">
      <c r="A10" s="188" t="s">
        <v>100</v>
      </c>
      <c r="B10" s="189">
        <v>44.363</v>
      </c>
      <c r="C10" s="190">
        <v>8.2590000000000003</v>
      </c>
      <c r="D10" s="189">
        <v>48.32</v>
      </c>
      <c r="E10" s="190">
        <v>12.904</v>
      </c>
      <c r="F10" s="189">
        <v>41.530999999999999</v>
      </c>
      <c r="G10" s="191">
        <v>10.9</v>
      </c>
      <c r="H10" s="187"/>
      <c r="I10" s="187"/>
      <c r="J10" s="187"/>
      <c r="K10" s="188" t="s">
        <v>100</v>
      </c>
      <c r="L10" s="189">
        <v>41.131999999999998</v>
      </c>
      <c r="M10" s="190">
        <v>9.1180000000000003</v>
      </c>
      <c r="N10" s="189">
        <v>41.207999999999998</v>
      </c>
      <c r="O10" s="190">
        <v>16.253</v>
      </c>
      <c r="P10" s="189">
        <v>41.097000000000001</v>
      </c>
      <c r="Q10" s="191">
        <v>11.099</v>
      </c>
    </row>
    <row r="11" spans="1:17" ht="32.25" customHeight="1">
      <c r="A11" s="188" t="s">
        <v>101</v>
      </c>
      <c r="B11" s="189">
        <v>26.850999999999999</v>
      </c>
      <c r="C11" s="190">
        <v>5.2779999999999996</v>
      </c>
      <c r="D11" s="189">
        <v>31.847000000000001</v>
      </c>
      <c r="E11" s="190">
        <v>13.832000000000001</v>
      </c>
      <c r="F11" s="189">
        <v>25.923999999999999</v>
      </c>
      <c r="G11" s="191">
        <v>5.79</v>
      </c>
      <c r="H11" s="187"/>
      <c r="I11" s="187"/>
      <c r="J11" s="187"/>
      <c r="K11" s="188" t="s">
        <v>101</v>
      </c>
      <c r="L11" s="189">
        <v>26.524000000000001</v>
      </c>
      <c r="M11" s="190">
        <v>5.4050000000000002</v>
      </c>
      <c r="N11" s="189">
        <v>31.015000000000001</v>
      </c>
      <c r="O11" s="190">
        <v>15.558</v>
      </c>
      <c r="P11" s="189">
        <v>25.856999999999999</v>
      </c>
      <c r="Q11" s="191">
        <v>5.8289999999999997</v>
      </c>
    </row>
    <row r="12" spans="1:17" ht="32.25" customHeight="1">
      <c r="A12" s="192" t="s">
        <v>102</v>
      </c>
      <c r="B12" s="193">
        <v>55.707999999999998</v>
      </c>
      <c r="C12" s="194">
        <v>13.391999999999999</v>
      </c>
      <c r="D12" s="193">
        <v>59.69</v>
      </c>
      <c r="E12" s="194">
        <v>31.376999999999999</v>
      </c>
      <c r="F12" s="193">
        <v>54.845999999999997</v>
      </c>
      <c r="G12" s="195">
        <v>14.769</v>
      </c>
      <c r="H12" s="187"/>
      <c r="I12" s="187"/>
      <c r="J12" s="187"/>
      <c r="K12" s="192" t="s">
        <v>102</v>
      </c>
      <c r="L12" s="193">
        <v>51.43</v>
      </c>
      <c r="M12" s="194">
        <v>14.436</v>
      </c>
      <c r="N12" s="193">
        <v>44.518000000000001</v>
      </c>
      <c r="O12" s="194">
        <v>40.045000000000002</v>
      </c>
      <c r="P12" s="193">
        <v>52.412999999999997</v>
      </c>
      <c r="Q12" s="195">
        <v>15.458</v>
      </c>
    </row>
    <row r="13" spans="1:17" ht="32.25" customHeight="1">
      <c r="A13" s="182" t="s">
        <v>108</v>
      </c>
      <c r="B13" s="196">
        <v>55.37</v>
      </c>
      <c r="C13" s="197">
        <v>0.02</v>
      </c>
      <c r="D13" s="196">
        <v>62.142000000000003</v>
      </c>
      <c r="E13" s="197">
        <v>1.756</v>
      </c>
      <c r="F13" s="196">
        <v>49.143000000000001</v>
      </c>
      <c r="G13" s="198">
        <v>1.615</v>
      </c>
      <c r="H13" s="187"/>
      <c r="I13" s="187"/>
      <c r="J13" s="187"/>
      <c r="K13" s="150" t="s">
        <v>108</v>
      </c>
      <c r="L13" s="196">
        <v>51.56</v>
      </c>
      <c r="M13" s="197">
        <v>0.73299999999999998</v>
      </c>
      <c r="N13" s="196">
        <v>56.174999999999997</v>
      </c>
      <c r="O13" s="197">
        <v>2.3620000000000001</v>
      </c>
      <c r="P13" s="196">
        <v>48.475000000000001</v>
      </c>
      <c r="Q13" s="198">
        <v>1.671</v>
      </c>
    </row>
    <row r="14" spans="1:17" ht="15" customHeight="1"/>
  </sheetData>
  <mergeCells count="22">
    <mergeCell ref="A1:G1"/>
    <mergeCell ref="K1:Q1"/>
    <mergeCell ref="A3:A5"/>
    <mergeCell ref="B3:C3"/>
    <mergeCell ref="D3:E3"/>
    <mergeCell ref="F3:G3"/>
    <mergeCell ref="K3:K5"/>
    <mergeCell ref="L3:M3"/>
    <mergeCell ref="N3:O3"/>
    <mergeCell ref="P3:Q3"/>
    <mergeCell ref="Q4:Q5"/>
    <mergeCell ref="B4:B5"/>
    <mergeCell ref="C4:C5"/>
    <mergeCell ref="N4:N5"/>
    <mergeCell ref="E4:E5"/>
    <mergeCell ref="P4:P5"/>
    <mergeCell ref="O4:O5"/>
    <mergeCell ref="G4:G5"/>
    <mergeCell ref="L4:L5"/>
    <mergeCell ref="D4:D5"/>
    <mergeCell ref="M4:M5"/>
    <mergeCell ref="F4:F5"/>
  </mergeCells>
  <hyperlinks>
    <hyperlink ref="A1:G1" location="'0'!A1" display="PUISTUTE  KESKMINE  VANUS"/>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colBreaks count="1" manualBreakCount="1">
    <brk id="9"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85" zoomScaleNormal="85" workbookViewId="0">
      <selection activeCell="C25" sqref="C25"/>
    </sheetView>
  </sheetViews>
  <sheetFormatPr defaultRowHeight="12.75"/>
  <cols>
    <col min="1" max="1" width="19.42578125" customWidth="1"/>
    <col min="2" max="7" width="11.5703125" customWidth="1"/>
    <col min="13" max="13" width="16.5703125" customWidth="1"/>
    <col min="14" max="14" width="14.7109375" customWidth="1"/>
    <col min="16" max="16" width="14.140625" customWidth="1"/>
    <col min="17" max="17" width="14.28515625" customWidth="1"/>
    <col min="18" max="18" width="11.5703125" customWidth="1"/>
    <col min="19" max="19" width="15.140625" customWidth="1"/>
  </cols>
  <sheetData>
    <row r="1" spans="1:19" ht="26.25" customHeight="1">
      <c r="A1" s="641" t="s">
        <v>253</v>
      </c>
      <c r="B1" s="562"/>
      <c r="C1" s="562"/>
      <c r="D1" s="562"/>
      <c r="E1" s="562"/>
      <c r="F1" s="562"/>
      <c r="G1" s="562"/>
    </row>
    <row r="2" spans="1:19" ht="8.25" customHeight="1">
      <c r="A2" s="153"/>
      <c r="B2" s="153"/>
      <c r="C2" s="153"/>
      <c r="D2" s="153"/>
      <c r="E2" s="153"/>
      <c r="F2" s="153"/>
      <c r="G2" s="153"/>
    </row>
    <row r="3" spans="1:19" ht="16.5" customHeight="1">
      <c r="A3" s="631" t="s">
        <v>90</v>
      </c>
      <c r="B3" s="634" t="s">
        <v>153</v>
      </c>
      <c r="C3" s="635"/>
      <c r="D3" s="636" t="s">
        <v>77</v>
      </c>
      <c r="E3" s="637"/>
      <c r="F3" s="643" t="s">
        <v>26</v>
      </c>
      <c r="G3" s="644"/>
    </row>
    <row r="4" spans="1:19" ht="18" customHeight="1">
      <c r="A4" s="632"/>
      <c r="B4" s="642" t="s">
        <v>136</v>
      </c>
      <c r="C4" s="625" t="s">
        <v>81</v>
      </c>
      <c r="D4" s="642" t="s">
        <v>136</v>
      </c>
      <c r="E4" s="625" t="s">
        <v>81</v>
      </c>
      <c r="F4" s="642" t="s">
        <v>136</v>
      </c>
      <c r="G4" s="627" t="s">
        <v>81</v>
      </c>
    </row>
    <row r="5" spans="1:19" ht="8.25" customHeight="1">
      <c r="A5" s="633"/>
      <c r="B5" s="630"/>
      <c r="C5" s="626"/>
      <c r="D5" s="630"/>
      <c r="E5" s="626"/>
      <c r="F5" s="630"/>
      <c r="G5" s="628"/>
    </row>
    <row r="6" spans="1:19" ht="16.5" customHeight="1">
      <c r="A6" s="218" t="s">
        <v>96</v>
      </c>
      <c r="B6" s="199">
        <v>2.5070000000000001</v>
      </c>
      <c r="C6" s="203">
        <v>2.4809999999999999</v>
      </c>
      <c r="D6" s="199">
        <v>2.653</v>
      </c>
      <c r="E6" s="203">
        <v>3.383</v>
      </c>
      <c r="F6" s="199">
        <v>2.2589999999999999</v>
      </c>
      <c r="G6" s="204">
        <v>4.6289999999999996</v>
      </c>
    </row>
    <row r="7" spans="1:19" ht="16.5" customHeight="1">
      <c r="A7" s="219" t="s">
        <v>97</v>
      </c>
      <c r="B7" s="200">
        <v>0.78400000000000003</v>
      </c>
      <c r="C7" s="205">
        <v>3.6240000000000001</v>
      </c>
      <c r="D7" s="200">
        <v>0.72499999999999998</v>
      </c>
      <c r="E7" s="205">
        <v>5.1050000000000004</v>
      </c>
      <c r="F7" s="200">
        <v>0.85699999999999998</v>
      </c>
      <c r="G7" s="206">
        <v>5.7309999999999999</v>
      </c>
    </row>
    <row r="8" spans="1:19" ht="16.5" customHeight="1">
      <c r="A8" s="219" t="s">
        <v>98</v>
      </c>
      <c r="B8" s="200">
        <v>1.6359999999999999</v>
      </c>
      <c r="C8" s="205">
        <v>2.5910000000000002</v>
      </c>
      <c r="D8" s="200">
        <v>1.6950000000000001</v>
      </c>
      <c r="E8" s="205">
        <v>4.4109999999999996</v>
      </c>
      <c r="F8" s="200">
        <v>1.5920000000000001</v>
      </c>
      <c r="G8" s="206">
        <v>3.7229999999999999</v>
      </c>
    </row>
    <row r="9" spans="1:19" ht="16.5" customHeight="1">
      <c r="A9" s="219" t="s">
        <v>99</v>
      </c>
      <c r="B9" s="200">
        <v>0.77900000000000003</v>
      </c>
      <c r="C9" s="205">
        <v>6.4889999999999999</v>
      </c>
      <c r="D9" s="200">
        <v>0.59699999999999998</v>
      </c>
      <c r="E9" s="205">
        <v>11.29</v>
      </c>
      <c r="F9" s="200">
        <v>0.875</v>
      </c>
      <c r="G9" s="206">
        <v>8.0960000000000001</v>
      </c>
    </row>
    <row r="10" spans="1:19" ht="16.5" customHeight="1">
      <c r="A10" s="219" t="s">
        <v>100</v>
      </c>
      <c r="B10" s="200">
        <v>1.621</v>
      </c>
      <c r="C10" s="205">
        <v>8.2590000000000003</v>
      </c>
      <c r="D10" s="200">
        <v>1.55</v>
      </c>
      <c r="E10" s="205">
        <v>12.904</v>
      </c>
      <c r="F10" s="200">
        <v>1.6719999999999999</v>
      </c>
      <c r="G10" s="206">
        <v>10.9</v>
      </c>
    </row>
    <row r="11" spans="1:19" ht="16.5" customHeight="1">
      <c r="A11" s="219" t="s">
        <v>101</v>
      </c>
      <c r="B11" s="200">
        <v>1.258</v>
      </c>
      <c r="C11" s="205">
        <v>5.2779999999999996</v>
      </c>
      <c r="D11" s="200">
        <v>1.3</v>
      </c>
      <c r="E11" s="205">
        <v>13.832000000000001</v>
      </c>
      <c r="F11" s="200">
        <v>1.25</v>
      </c>
      <c r="G11" s="206">
        <v>5.79</v>
      </c>
    </row>
    <row r="12" spans="1:19" ht="16.5" customHeight="1">
      <c r="A12" s="220" t="s">
        <v>102</v>
      </c>
      <c r="B12" s="201">
        <v>1.7030000000000001</v>
      </c>
      <c r="C12" s="207">
        <v>13.391999999999999</v>
      </c>
      <c r="D12" s="201">
        <v>1.746</v>
      </c>
      <c r="E12" s="207">
        <v>31.376999999999999</v>
      </c>
      <c r="F12" s="201">
        <v>1.694</v>
      </c>
      <c r="G12" s="208">
        <v>14.769</v>
      </c>
    </row>
    <row r="13" spans="1:19" ht="23.25" customHeight="1">
      <c r="A13" s="182" t="s">
        <v>108</v>
      </c>
      <c r="B13" s="202">
        <v>1.671</v>
      </c>
      <c r="C13" s="221">
        <v>0.02</v>
      </c>
      <c r="D13" s="202">
        <v>1.827</v>
      </c>
      <c r="E13" s="221">
        <v>1.756</v>
      </c>
      <c r="F13" s="202">
        <v>1.528</v>
      </c>
      <c r="G13" s="222">
        <v>1.615</v>
      </c>
    </row>
    <row r="14" spans="1:19" ht="13.5" customHeight="1">
      <c r="M14" s="66"/>
      <c r="N14" s="66"/>
      <c r="O14" s="66"/>
      <c r="P14" s="66"/>
      <c r="Q14" s="66"/>
      <c r="R14" s="66"/>
      <c r="S14" s="66"/>
    </row>
    <row r="15" spans="1:19" ht="21" customHeight="1">
      <c r="A15" s="641" t="s">
        <v>254</v>
      </c>
      <c r="B15" s="562"/>
      <c r="C15" s="562"/>
      <c r="D15" s="562"/>
      <c r="E15" s="562"/>
      <c r="F15" s="562"/>
      <c r="G15" s="562"/>
    </row>
    <row r="16" spans="1:19" ht="9.75" customHeight="1">
      <c r="A16" s="153"/>
      <c r="B16" s="153"/>
      <c r="C16" s="153"/>
      <c r="D16" s="153"/>
      <c r="E16" s="153"/>
      <c r="F16" s="153"/>
      <c r="G16" s="153"/>
    </row>
    <row r="17" spans="1:7" ht="15.75" customHeight="1">
      <c r="A17" s="631" t="s">
        <v>90</v>
      </c>
      <c r="B17" s="634" t="s">
        <v>153</v>
      </c>
      <c r="C17" s="635"/>
      <c r="D17" s="636" t="s">
        <v>77</v>
      </c>
      <c r="E17" s="637"/>
      <c r="F17" s="643" t="s">
        <v>26</v>
      </c>
      <c r="G17" s="644"/>
    </row>
    <row r="18" spans="1:7" ht="21" customHeight="1">
      <c r="A18" s="632"/>
      <c r="B18" s="642" t="s">
        <v>136</v>
      </c>
      <c r="C18" s="625" t="s">
        <v>81</v>
      </c>
      <c r="D18" s="642" t="s">
        <v>136</v>
      </c>
      <c r="E18" s="625" t="s">
        <v>81</v>
      </c>
      <c r="F18" s="642" t="s">
        <v>136</v>
      </c>
      <c r="G18" s="627" t="s">
        <v>81</v>
      </c>
    </row>
    <row r="19" spans="1:7" ht="9.75" customHeight="1">
      <c r="A19" s="633"/>
      <c r="B19" s="630"/>
      <c r="C19" s="626"/>
      <c r="D19" s="630"/>
      <c r="E19" s="626"/>
      <c r="F19" s="630"/>
      <c r="G19" s="628"/>
    </row>
    <row r="20" spans="1:7" ht="16.5" customHeight="1">
      <c r="A20" s="183" t="s">
        <v>96</v>
      </c>
      <c r="B20" s="209">
        <v>2.2490000000000001</v>
      </c>
      <c r="C20" s="210">
        <v>2.9729999999999999</v>
      </c>
      <c r="D20" s="209">
        <v>2.2839999999999998</v>
      </c>
      <c r="E20" s="210">
        <v>4.3140000000000001</v>
      </c>
      <c r="F20" s="209">
        <v>2.2069999999999999</v>
      </c>
      <c r="G20" s="211">
        <v>4.7699999999999996</v>
      </c>
    </row>
    <row r="21" spans="1:7" ht="16.5" customHeight="1">
      <c r="A21" s="188" t="s">
        <v>97</v>
      </c>
      <c r="B21" s="212">
        <v>0.751</v>
      </c>
      <c r="C21" s="213">
        <v>3.9980000000000002</v>
      </c>
      <c r="D21" s="212">
        <v>0.64700000000000002</v>
      </c>
      <c r="E21" s="213">
        <v>5.9530000000000003</v>
      </c>
      <c r="F21" s="212">
        <v>0.85099999999999998</v>
      </c>
      <c r="G21" s="214">
        <v>5.8410000000000002</v>
      </c>
    </row>
    <row r="22" spans="1:7" ht="16.5" customHeight="1">
      <c r="A22" s="188" t="s">
        <v>98</v>
      </c>
      <c r="B22" s="212">
        <v>1.5740000000000001</v>
      </c>
      <c r="C22" s="213">
        <v>2.8580000000000001</v>
      </c>
      <c r="D22" s="212">
        <v>1.5660000000000001</v>
      </c>
      <c r="E22" s="213">
        <v>5.29</v>
      </c>
      <c r="F22" s="212">
        <v>1.5780000000000001</v>
      </c>
      <c r="G22" s="214">
        <v>3.7759999999999998</v>
      </c>
    </row>
    <row r="23" spans="1:7" ht="16.5" customHeight="1">
      <c r="A23" s="188" t="s">
        <v>99</v>
      </c>
      <c r="B23" s="212">
        <v>0.82</v>
      </c>
      <c r="C23" s="213">
        <v>6.9619999999999997</v>
      </c>
      <c r="D23" s="212">
        <v>0.66200000000000003</v>
      </c>
      <c r="E23" s="213">
        <v>13.425000000000001</v>
      </c>
      <c r="F23" s="212">
        <v>0.88100000000000001</v>
      </c>
      <c r="G23" s="214">
        <v>8.2590000000000003</v>
      </c>
    </row>
    <row r="24" spans="1:7" ht="16.5" customHeight="1">
      <c r="A24" s="188" t="s">
        <v>100</v>
      </c>
      <c r="B24" s="212">
        <v>1.5840000000000001</v>
      </c>
      <c r="C24" s="213">
        <v>9.1180000000000003</v>
      </c>
      <c r="D24" s="212">
        <v>1.405</v>
      </c>
      <c r="E24" s="213">
        <v>16.253</v>
      </c>
      <c r="F24" s="212">
        <v>1.6679999999999999</v>
      </c>
      <c r="G24" s="214">
        <v>11.099</v>
      </c>
    </row>
    <row r="25" spans="1:7" ht="16.5" customHeight="1">
      <c r="A25" s="188" t="s">
        <v>101</v>
      </c>
      <c r="B25" s="212">
        <v>1.25</v>
      </c>
      <c r="C25" s="213">
        <v>5.4050000000000002</v>
      </c>
      <c r="D25" s="212">
        <v>1.278</v>
      </c>
      <c r="E25" s="213">
        <v>15.558</v>
      </c>
      <c r="F25" s="212">
        <v>1.246</v>
      </c>
      <c r="G25" s="214">
        <v>5.8289999999999997</v>
      </c>
    </row>
    <row r="26" spans="1:7" ht="16.5" customHeight="1">
      <c r="A26" s="192" t="s">
        <v>102</v>
      </c>
      <c r="B26" s="215">
        <v>1.5720000000000001</v>
      </c>
      <c r="C26" s="216">
        <v>14.436</v>
      </c>
      <c r="D26" s="215">
        <v>1.272</v>
      </c>
      <c r="E26" s="216">
        <v>40.045000000000002</v>
      </c>
      <c r="F26" s="215">
        <v>1.615</v>
      </c>
      <c r="G26" s="217">
        <v>15.458</v>
      </c>
    </row>
    <row r="27" spans="1:7" ht="24" customHeight="1">
      <c r="A27" s="182" t="s">
        <v>108</v>
      </c>
      <c r="B27" s="202">
        <v>1.538</v>
      </c>
      <c r="C27" s="223">
        <v>0.73299999999999998</v>
      </c>
      <c r="D27" s="202">
        <v>1.589</v>
      </c>
      <c r="E27" s="223">
        <v>2.3620000000000001</v>
      </c>
      <c r="F27" s="202">
        <v>1.5049999999999999</v>
      </c>
      <c r="G27" s="222">
        <v>1.671</v>
      </c>
    </row>
    <row r="28" spans="1:7" ht="13.5" customHeight="1"/>
  </sheetData>
  <mergeCells count="22">
    <mergeCell ref="F3:G3"/>
    <mergeCell ref="B4:B5"/>
    <mergeCell ref="C4:C5"/>
    <mergeCell ref="D4:D5"/>
    <mergeCell ref="E4:E5"/>
    <mergeCell ref="F4:F5"/>
    <mergeCell ref="A1:G1"/>
    <mergeCell ref="A3:A5"/>
    <mergeCell ref="B3:C3"/>
    <mergeCell ref="D3:E3"/>
    <mergeCell ref="F18:F19"/>
    <mergeCell ref="G18:G19"/>
    <mergeCell ref="G4:G5"/>
    <mergeCell ref="A15:G15"/>
    <mergeCell ref="A17:A19"/>
    <mergeCell ref="B17:C17"/>
    <mergeCell ref="D17:E17"/>
    <mergeCell ref="F17:G17"/>
    <mergeCell ref="B18:B19"/>
    <mergeCell ref="C18:C19"/>
    <mergeCell ref="D18:D19"/>
    <mergeCell ref="E18:E19"/>
  </mergeCells>
  <hyperlinks>
    <hyperlink ref="A1:G1" location="'0'!A1" display="PUISTUTE   KESKMINE BONITEET  ENAMUSPUULIIGITI"/>
  </hyperlinks>
  <pageMargins left="0.78740157480314965" right="0.78740157480314965" top="0.98425196850393704" bottom="1.1811023622047245" header="0.51181102362204722" footer="0.51181102362204722"/>
  <pageSetup paperSize="9" orientation="landscape" r:id="rId1"/>
  <headerFooter scaleWithDoc="0" alignWithMargins="0">
    <oddHeader>&amp;L&amp;G</oddHeader>
    <oddFooter>&amp;L&amp;D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24</vt:i4>
      </vt:variant>
      <vt:variant>
        <vt:lpstr>Nimega vahemikud</vt:lpstr>
      </vt:variant>
      <vt:variant>
        <vt:i4>9</vt:i4>
      </vt:variant>
    </vt:vector>
  </HeadingPairs>
  <TitlesOfParts>
    <vt:vector size="33" baseType="lpstr">
      <vt:lpstr>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22.</vt:lpstr>
      <vt:lpstr>24.</vt:lpstr>
      <vt:lpstr>kontroll</vt:lpstr>
      <vt:lpstr>'14.'!Prindiala</vt:lpstr>
      <vt:lpstr>'12.'!Prinditiitlid</vt:lpstr>
      <vt:lpstr>'13.'!Prinditiitlid</vt:lpstr>
      <vt:lpstr>'14.'!Prinditiitlid</vt:lpstr>
      <vt:lpstr>'15.'!Prinditiitlid</vt:lpstr>
      <vt:lpstr>'16.'!Prinditiitlid</vt:lpstr>
      <vt:lpstr>'17.'!Prinditiitlid</vt:lpstr>
      <vt:lpstr>'18.'!Prinditiitlid</vt:lpstr>
      <vt:lpstr>'22.'!Prinditiitlid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Tiiu Timmusk</dc:creator>
  <cp:lastModifiedBy>x</cp:lastModifiedBy>
  <cp:lastPrinted>2021-12-30T13:41:01Z</cp:lastPrinted>
  <dcterms:created xsi:type="dcterms:W3CDTF">2017-01-30T09:28:52Z</dcterms:created>
  <dcterms:modified xsi:type="dcterms:W3CDTF">2022-01-06T09:02:30Z</dcterms:modified>
</cp:coreProperties>
</file>