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ise.envir.ee\Kasutajad$\KAUR\48304210220\Desktop\Bilanss avaldamiseks\"/>
    </mc:Choice>
  </mc:AlternateContent>
  <xr:revisionPtr revIDLastSave="0" documentId="13_ncr:1_{7355C15C-F339-4E4C-8AE2-32E816C31D17}" xr6:coauthVersionLast="47" xr6:coauthVersionMax="47" xr10:uidLastSave="{00000000-0000-0000-0000-000000000000}"/>
  <bookViews>
    <workbookView xWindow="-360" yWindow="280" windowWidth="14870" windowHeight="10770" activeTab="3" xr2:uid="{00000000-000D-0000-FFFF-FFFF00000000}"/>
  </bookViews>
  <sheets>
    <sheet name="LISA 3" sheetId="20" r:id="rId1"/>
    <sheet name="LISA 4" sheetId="23" r:id="rId2"/>
    <sheet name="LISA 5" sheetId="21" r:id="rId3"/>
    <sheet name="LISA 6" sheetId="22" r:id="rId4"/>
  </sheets>
  <calcPr calcId="191029"/>
  <extLst>
    <ext xmlns:x15="http://schemas.microsoft.com/office/spreadsheetml/2010/11/main" uri="{FCE2AD5D-F65C-4FA6-A056-5C36A1767C68}">
      <x15:dataModel>
        <x15:modelTables>
          <x15:modelTable id="Tabel11_d08acbc6-7496-4cdf-ba0b-b4d7258c40fa" name="Tabel11" connection="Query - Tabel1"/>
          <x15:modelTable id="Leht2_8def010a-3d42-4858-ba16-ee6b56afcf30" name="Leht2" connection="Query - Leht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0" l="1"/>
  <c r="C11" i="20"/>
  <c r="E11" i="20" s="1"/>
  <c r="E3" i="20"/>
  <c r="E7" i="20"/>
  <c r="B50" i="21"/>
  <c r="B18" i="21"/>
  <c r="B7" i="21"/>
  <c r="E3" i="23"/>
  <c r="B4" i="23"/>
  <c r="C4" i="23"/>
  <c r="D4" i="23"/>
  <c r="E4" i="23"/>
  <c r="E5" i="23"/>
  <c r="E6" i="23"/>
  <c r="E7" i="23"/>
  <c r="D8" i="23"/>
  <c r="E8" i="23"/>
  <c r="E9" i="23"/>
  <c r="E10" i="23"/>
  <c r="E11" i="23"/>
  <c r="B12" i="23"/>
  <c r="C12" i="23"/>
  <c r="D12" i="23"/>
  <c r="E12" i="23"/>
  <c r="E13" i="23"/>
  <c r="E14" i="23"/>
  <c r="E15" i="23"/>
  <c r="B16" i="23"/>
  <c r="C16" i="23"/>
  <c r="E16" i="23" s="1"/>
  <c r="D16" i="23"/>
  <c r="E17" i="23"/>
  <c r="E18" i="23"/>
  <c r="E19" i="23"/>
  <c r="B20" i="23"/>
  <c r="D20" i="23"/>
  <c r="E20" i="23"/>
  <c r="E21" i="23"/>
  <c r="E22" i="23"/>
  <c r="B23" i="23"/>
  <c r="B24" i="23" s="1"/>
  <c r="E23" i="23"/>
  <c r="C24" i="23"/>
  <c r="E24" i="23"/>
  <c r="E25" i="23"/>
  <c r="E26" i="23"/>
  <c r="E27" i="23"/>
  <c r="B28" i="23"/>
  <c r="E28" i="23"/>
  <c r="E29" i="23"/>
  <c r="E30" i="23"/>
  <c r="B31" i="23"/>
  <c r="B32" i="23" s="1"/>
  <c r="E31" i="23"/>
  <c r="C32" i="23"/>
  <c r="E32" i="23"/>
  <c r="E33" i="23"/>
  <c r="E34" i="23"/>
  <c r="B35" i="23"/>
  <c r="E35" i="23"/>
  <c r="B36" i="23"/>
  <c r="E36" i="23"/>
  <c r="E37" i="23"/>
  <c r="E38" i="23"/>
  <c r="B39" i="23"/>
  <c r="B42" i="23" s="1"/>
  <c r="C39" i="23"/>
  <c r="D39" i="23"/>
  <c r="E39" i="23"/>
  <c r="Q37" i="22"/>
  <c r="Q14" i="22"/>
  <c r="E98" i="21"/>
  <c r="E18" i="21"/>
  <c r="E22" i="21"/>
  <c r="E26" i="21"/>
  <c r="E30" i="21"/>
  <c r="E34" i="21"/>
  <c r="E38" i="21"/>
  <c r="E42" i="21"/>
  <c r="E46" i="21"/>
  <c r="E50" i="21"/>
  <c r="E54" i="21"/>
  <c r="E58" i="21"/>
  <c r="E62" i="21"/>
  <c r="E66" i="21"/>
  <c r="E70" i="21"/>
  <c r="E74" i="21"/>
  <c r="E78" i="21"/>
  <c r="E82" i="21"/>
  <c r="E86" i="21"/>
  <c r="E90" i="21"/>
  <c r="E94" i="21"/>
  <c r="E102" i="21"/>
  <c r="E106" i="21"/>
  <c r="E110" i="21"/>
  <c r="E114" i="21"/>
  <c r="E118" i="21"/>
  <c r="E122" i="21"/>
  <c r="E6" i="21"/>
  <c r="E2" i="21"/>
  <c r="C64" i="20" l="1"/>
  <c r="C65" i="20"/>
  <c r="C66" i="20"/>
  <c r="E6" i="20" l="1"/>
  <c r="B130" i="21"/>
  <c r="N4" i="22"/>
  <c r="N20" i="22"/>
  <c r="N18" i="22"/>
  <c r="N19" i="22" s="1"/>
  <c r="N16" i="22"/>
  <c r="N14" i="22"/>
  <c r="N12" i="22"/>
  <c r="B76" i="20"/>
  <c r="D10" i="21"/>
  <c r="E10" i="21" s="1"/>
  <c r="N5" i="22" l="1"/>
  <c r="C27" i="20"/>
  <c r="C63" i="20"/>
  <c r="D43" i="20"/>
  <c r="D12" i="20"/>
  <c r="D39" i="20"/>
  <c r="D4" i="20"/>
  <c r="D14" i="21"/>
  <c r="E14" i="21" s="1"/>
  <c r="R5" i="22" l="1"/>
  <c r="D130" i="21"/>
  <c r="B91" i="21"/>
  <c r="D11" i="21" l="1"/>
  <c r="D3" i="20"/>
  <c r="D47" i="20"/>
  <c r="B115" i="21"/>
  <c r="B111" i="21"/>
  <c r="B99" i="21"/>
  <c r="B75" i="21"/>
  <c r="B71" i="21" l="1"/>
  <c r="B67" i="21"/>
  <c r="B63" i="21"/>
  <c r="B59" i="21"/>
  <c r="B55" i="21"/>
  <c r="B51" i="21"/>
  <c r="B47" i="21"/>
  <c r="B43" i="21"/>
  <c r="B39" i="21"/>
  <c r="D65" i="20" l="1"/>
  <c r="D66" i="20"/>
  <c r="E66" i="20" s="1"/>
  <c r="D59" i="20"/>
  <c r="E59" i="20" s="1"/>
  <c r="D55" i="20"/>
  <c r="D51" i="20"/>
  <c r="D35" i="20"/>
  <c r="D31" i="20"/>
  <c r="D27" i="20"/>
  <c r="D23" i="20"/>
  <c r="D19" i="20"/>
  <c r="D15" i="20"/>
  <c r="D11" i="20"/>
  <c r="D7" i="20"/>
  <c r="E5" i="20"/>
  <c r="E4" i="20"/>
  <c r="B3" i="21"/>
  <c r="B15" i="21"/>
  <c r="B23" i="21"/>
  <c r="D63" i="20" l="1"/>
  <c r="B31" i="21"/>
  <c r="E63" i="20" l="1"/>
  <c r="B44" i="20"/>
  <c r="B20" i="20"/>
  <c r="B28" i="20"/>
  <c r="B24" i="20"/>
  <c r="B11" i="21" l="1"/>
  <c r="B19" i="21" l="1"/>
  <c r="B63" i="20" l="1"/>
  <c r="B12" i="20" l="1"/>
  <c r="B40" i="20"/>
  <c r="B4" i="20"/>
  <c r="B60" i="20"/>
  <c r="S36" i="22"/>
  <c r="E65" i="20"/>
  <c r="N6" i="22"/>
  <c r="N13" i="22"/>
  <c r="N15" i="22"/>
  <c r="R9" i="22" s="1"/>
  <c r="S9" i="22" s="1"/>
  <c r="N17" i="22"/>
  <c r="R10" i="22" s="1"/>
  <c r="S10" i="22" s="1"/>
  <c r="R11" i="22"/>
  <c r="S11" i="22" s="1"/>
  <c r="N21" i="22"/>
  <c r="R12" i="22" s="1"/>
  <c r="S12" i="22" s="1"/>
  <c r="N23" i="22"/>
  <c r="N24" i="22" s="1"/>
  <c r="R23" i="22" s="1"/>
  <c r="B58" i="22"/>
  <c r="E9" i="20"/>
  <c r="E10" i="20"/>
  <c r="E13" i="20"/>
  <c r="E15" i="20"/>
  <c r="E17" i="20"/>
  <c r="E19" i="20"/>
  <c r="E21" i="20"/>
  <c r="E23" i="20"/>
  <c r="E24" i="20"/>
  <c r="E25" i="20"/>
  <c r="E26" i="20"/>
  <c r="E27" i="20"/>
  <c r="E28" i="20"/>
  <c r="E29" i="20"/>
  <c r="E31" i="20"/>
  <c r="E32" i="20"/>
  <c r="E33" i="20"/>
  <c r="E34" i="20"/>
  <c r="E35" i="20"/>
  <c r="E37" i="20"/>
  <c r="E39" i="20"/>
  <c r="E41" i="20"/>
  <c r="E42" i="20"/>
  <c r="E43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60" i="20"/>
  <c r="E61" i="20"/>
  <c r="E62" i="20"/>
  <c r="B65" i="20"/>
  <c r="N7" i="22" l="1"/>
  <c r="R8" i="22"/>
  <c r="S8" i="22" s="1"/>
  <c r="S23" i="22"/>
  <c r="B64" i="20"/>
  <c r="N43" i="22"/>
  <c r="N44" i="22" s="1"/>
  <c r="R35" i="22" s="1"/>
  <c r="S35" i="22" s="1"/>
  <c r="N45" i="22"/>
  <c r="N46" i="22" s="1"/>
  <c r="R31" i="22" s="1"/>
  <c r="S31" i="22" s="1"/>
  <c r="N37" i="22"/>
  <c r="N38" i="22" s="1"/>
  <c r="R28" i="22" s="1"/>
  <c r="S28" i="22" s="1"/>
  <c r="N8" i="22"/>
  <c r="N9" i="22" s="1"/>
  <c r="N39" i="22"/>
  <c r="N40" i="22" s="1"/>
  <c r="R29" i="22" s="1"/>
  <c r="S29" i="22" s="1"/>
  <c r="N27" i="22"/>
  <c r="N28" i="22" s="1"/>
  <c r="N51" i="22"/>
  <c r="N47" i="22"/>
  <c r="N48" i="22" s="1"/>
  <c r="R32" i="22" s="1"/>
  <c r="S32" i="22" s="1"/>
  <c r="N31" i="22"/>
  <c r="N32" i="22" s="1"/>
  <c r="R26" i="22" s="1"/>
  <c r="S26" i="22" s="1"/>
  <c r="N29" i="22"/>
  <c r="N30" i="22" s="1"/>
  <c r="R25" i="22" s="1"/>
  <c r="S25" i="22" s="1"/>
  <c r="N49" i="22"/>
  <c r="N50" i="22" s="1"/>
  <c r="R33" i="22" s="1"/>
  <c r="S33" i="22" s="1"/>
  <c r="N33" i="22"/>
  <c r="N34" i="22" s="1"/>
  <c r="R27" i="22" s="1"/>
  <c r="S27" i="22" s="1"/>
  <c r="N25" i="22"/>
  <c r="N26" i="22" s="1"/>
  <c r="N10" i="22"/>
  <c r="N11" i="22" s="1"/>
  <c r="N41" i="22"/>
  <c r="N42" i="22" s="1"/>
  <c r="R30" i="22" s="1"/>
  <c r="S30" i="22" s="1"/>
  <c r="E14" i="20"/>
  <c r="E44" i="20"/>
  <c r="D64" i="20"/>
  <c r="E64" i="20" s="1"/>
  <c r="E30" i="20"/>
  <c r="E8" i="20"/>
  <c r="E12" i="20"/>
  <c r="E16" i="20"/>
  <c r="E38" i="20"/>
  <c r="E20" i="20"/>
  <c r="E22" i="20"/>
  <c r="E36" i="20"/>
  <c r="E18" i="20"/>
  <c r="E40" i="20"/>
  <c r="N55" i="22" l="1"/>
  <c r="R6" i="22"/>
  <c r="S6" i="22" s="1"/>
  <c r="C56" i="22"/>
  <c r="D56" i="22" s="1"/>
  <c r="B64" i="22"/>
  <c r="C64" i="22" s="1"/>
  <c r="R24" i="22"/>
  <c r="S24" i="22" s="1"/>
  <c r="R7" i="22"/>
  <c r="N52" i="22"/>
  <c r="R34" i="22" s="1"/>
  <c r="S34" i="22" s="1"/>
  <c r="B65" i="22"/>
  <c r="N54" i="22" l="1"/>
  <c r="S37" i="22"/>
  <c r="S7" i="22"/>
  <c r="R14" i="22"/>
  <c r="S15" i="22" s="1"/>
  <c r="R37" i="22"/>
  <c r="S38" i="22" s="1"/>
  <c r="C58" i="22"/>
  <c r="D58" i="22" s="1"/>
  <c r="C57" i="22"/>
  <c r="D57" i="22" s="1"/>
  <c r="B62" i="22"/>
  <c r="C65" i="22"/>
  <c r="C66" i="22" s="1"/>
  <c r="S5" i="22"/>
  <c r="S14" i="22" l="1"/>
  <c r="B59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Merli Hass</author>
  </authors>
  <commentList>
    <comment ref="A25" authorId="0" shapeId="0" xr:uid="{00000000-0006-0000-0800-000002000000}">
      <text>
        <r>
          <rPr>
            <b/>
            <sz val="9"/>
            <color indexed="81"/>
            <rFont val="Segoe UI"/>
            <family val="2"/>
            <charset val="186"/>
          </rPr>
          <t>Merli Hass:</t>
        </r>
        <r>
          <rPr>
            <sz val="9"/>
            <color indexed="81"/>
            <rFont val="Segoe UI"/>
            <family val="2"/>
            <charset val="186"/>
          </rPr>
          <t xml:space="preserve">
Summeeritud Vasalemma, Kurevere ja Karinu karjäärid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Leht2" description="Connection to the 'Leht2' query in the workbook." type="100" refreshedVersion="5" minRefreshableVersion="5">
    <extLst>
      <ext xmlns:x15="http://schemas.microsoft.com/office/spreadsheetml/2010/11/main" uri="{DE250136-89BD-433C-8126-D09CA5730AF9}">
        <x15:connection id="dda7f72a-6def-4c47-b7fe-77ea2c78688a">
          <x15:oledbPr connection="provider=Microsoft.Mashup.OleDb.1;data source=$Workbook$;location=Leht2;extended properties=">
            <x15:dbTables>
              <x15:dbTable name="Leht2"/>
            </x15:dbTables>
          </x15:oledbPr>
        </x15:connection>
      </ext>
    </extLst>
  </connection>
  <connection id="2" xr16:uid="{00000000-0015-0000-FFFF-FFFF01000000}" name="Query - Tabel1" description="Connection to the 'Tabel1' query in the workbook." type="100" refreshedVersion="5" minRefreshableVersion="5">
    <extLst>
      <ext xmlns:x15="http://schemas.microsoft.com/office/spreadsheetml/2010/11/main" uri="{DE250136-89BD-433C-8126-D09CA5730AF9}">
        <x15:connection id="1359cfa0-6351-4556-a857-bd04bd33d50a">
          <x15:oledbPr connection="provider=Microsoft.Mashup.OleDb.1;data source=$Workbook$;location=Tabel1;extended properties=">
            <x15:dbTables>
              <x15:dbTable name="Tabel1"/>
            </x15:dbTables>
          </x15:oledbPr>
        </x15:connection>
      </ext>
    </extLst>
  </connection>
  <connection id="3" xr16:uid="{00000000-0015-0000-FFFF-FFFF02000000}" keepAlive="1" name="ThisWorkbookDataModel" description="Andmemu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<sst xmlns="http://schemas.openxmlformats.org/spreadsheetml/2006/main" count="355" uniqueCount="164">
  <si>
    <t>jaanuar_m3</t>
  </si>
  <si>
    <t>veebruar_m3</t>
  </si>
  <si>
    <t>aprill_m3</t>
  </si>
  <si>
    <t>mai_m3</t>
  </si>
  <si>
    <t>juuni_m3</t>
  </si>
  <si>
    <t>juuli_m3</t>
  </si>
  <si>
    <t>august_m3</t>
  </si>
  <si>
    <t>september_m3</t>
  </si>
  <si>
    <t>oktoober_m3</t>
  </si>
  <si>
    <t>november_m3</t>
  </si>
  <si>
    <t>detsember_m3</t>
  </si>
  <si>
    <t>Harju maakond</t>
  </si>
  <si>
    <t>Jõgeva maakond</t>
  </si>
  <si>
    <t>Pärnu maakond</t>
  </si>
  <si>
    <t>Ida-Viru maakond</t>
  </si>
  <si>
    <t>Tartu maakond</t>
  </si>
  <si>
    <t>Järva maakond</t>
  </si>
  <si>
    <t>Rapla maakond</t>
  </si>
  <si>
    <t>Valga maakond</t>
  </si>
  <si>
    <t>Lääne-Viru maakond</t>
  </si>
  <si>
    <t>Lääne maakond</t>
  </si>
  <si>
    <t>Põlva maakond</t>
  </si>
  <si>
    <t>Võru maakond</t>
  </si>
  <si>
    <t>Saare maakond</t>
  </si>
  <si>
    <t>Viljandi maakond</t>
  </si>
  <si>
    <t>Sopimetsa II lubjakivikarjäär</t>
  </si>
  <si>
    <t>Hiiu maakond</t>
  </si>
  <si>
    <t>OÜ VKG Kaevandused</t>
  </si>
  <si>
    <t>Suurkõrtsi lubjakivikarjäär</t>
  </si>
  <si>
    <t>Nordkalk AS</t>
  </si>
  <si>
    <t>Väo V karjäär</t>
  </si>
  <si>
    <t>Lubja lubjakivikarjäär</t>
  </si>
  <si>
    <t>m3/d</t>
  </si>
  <si>
    <t>Põhjaveevõtt (m3/d)</t>
  </si>
  <si>
    <t>Maakond</t>
  </si>
  <si>
    <t>põhjavesi</t>
  </si>
  <si>
    <t>mineraalvesi</t>
  </si>
  <si>
    <t>ärajuhitud põhjavesi</t>
  </si>
  <si>
    <t>V</t>
  </si>
  <si>
    <t>Sopimetsa</t>
  </si>
  <si>
    <t>Anelema</t>
  </si>
  <si>
    <t>Kokku</t>
  </si>
  <si>
    <t>ärajuhitud vesi</t>
  </si>
  <si>
    <t>II</t>
  </si>
  <si>
    <t>III</t>
  </si>
  <si>
    <t>I</t>
  </si>
  <si>
    <t>IV</t>
  </si>
  <si>
    <t>VI</t>
  </si>
  <si>
    <t>VII</t>
  </si>
  <si>
    <t>VIII</t>
  </si>
  <si>
    <t>IX</t>
  </si>
  <si>
    <t>X</t>
  </si>
  <si>
    <t>XI</t>
  </si>
  <si>
    <t>XII</t>
  </si>
  <si>
    <t>Ida-Virumaa kaevandused ja karjäärid</t>
  </si>
  <si>
    <t>Estonia Kaevandus</t>
  </si>
  <si>
    <t>Kaevandusmuuseum</t>
  </si>
  <si>
    <t>Põhja-Kiviõli karjäär</t>
  </si>
  <si>
    <t>Narva karjäär (Alutaguse)</t>
  </si>
  <si>
    <t>Narva karjäär (Toila)</t>
  </si>
  <si>
    <t>Narva karjäär (Narva-Jõesuu)</t>
  </si>
  <si>
    <t xml:space="preserve">Viru kaevanduse ÜVPA </t>
  </si>
  <si>
    <t>Ülejäänud kaevandused ja karjäärid Eestis</t>
  </si>
  <si>
    <t>Harku Karjäär</t>
  </si>
  <si>
    <t>Eivere lubjakivikarjäär</t>
  </si>
  <si>
    <t>Rõstla karjäär</t>
  </si>
  <si>
    <t>Ubja põlevkivikarjäär</t>
  </si>
  <si>
    <t>Aru-Lõuna lubjakarjäär</t>
  </si>
  <si>
    <t>Anelema karjäär</t>
  </si>
  <si>
    <t>Kõrsa karjäär</t>
  </si>
  <si>
    <t>Lubja lubjakibikarjäär</t>
  </si>
  <si>
    <t>Tondi-Väo karjäär</t>
  </si>
  <si>
    <t>Tarva dolokivikarjäär</t>
  </si>
  <si>
    <t>Otisaare lubjakivikarjäär</t>
  </si>
  <si>
    <t>Total</t>
  </si>
  <si>
    <t>Muut (m3/d)</t>
  </si>
  <si>
    <t>Kaevandused Ida-Virumaal</t>
  </si>
  <si>
    <t>Kaevandused mujal Eestis</t>
  </si>
  <si>
    <t>Kokku (m3/d)</t>
  </si>
  <si>
    <t>m3/a</t>
  </si>
  <si>
    <t xml:space="preserve">Põlevkivi kaev-st kokku </t>
  </si>
  <si>
    <t>Kõrsa</t>
  </si>
  <si>
    <t xml:space="preserve">Nordkalk AS </t>
  </si>
  <si>
    <t>Summaarne aastas (m3/d)</t>
  </si>
  <si>
    <t>Sopimetsa lubjakivikarjäär</t>
  </si>
  <si>
    <t>2021 (m3/d)</t>
  </si>
  <si>
    <t>2021. aastal kokku (m3/a)</t>
  </si>
  <si>
    <t>Kaevandused mujal Eestis (mitte põlevkivi)</t>
  </si>
  <si>
    <t xml:space="preserve">Põlevkivi kaevandustest ja karjääridest ärajuhitud põhjavesi </t>
  </si>
  <si>
    <t>Muut %</t>
  </si>
  <si>
    <t xml:space="preserve">Põlevkivikaevandused Ida-Virumaal </t>
  </si>
  <si>
    <t>Põhjavesi</t>
  </si>
  <si>
    <t>Mineraalvesi</t>
  </si>
  <si>
    <t>Harku karjäär</t>
  </si>
  <si>
    <t>Rõstla</t>
  </si>
  <si>
    <t>Sopimetsa 2</t>
  </si>
  <si>
    <t>Aru-Lõuna karjäär</t>
  </si>
  <si>
    <t>Väo karjäär</t>
  </si>
  <si>
    <t xml:space="preserve">Veevõtu muutus (m3/d)            </t>
  </si>
  <si>
    <t>Põhjaveekogumi kood</t>
  </si>
  <si>
    <t>15§2019</t>
  </si>
  <si>
    <t>05a§2019</t>
  </si>
  <si>
    <t>24§2019</t>
  </si>
  <si>
    <t>25§2019</t>
  </si>
  <si>
    <t>22§2019</t>
  </si>
  <si>
    <t>18§2019</t>
  </si>
  <si>
    <t>04§2019</t>
  </si>
  <si>
    <t>17§2019</t>
  </si>
  <si>
    <t>23§2019</t>
  </si>
  <si>
    <t>21§2019</t>
  </si>
  <si>
    <t>11§2019</t>
  </si>
  <si>
    <t>12§2019</t>
  </si>
  <si>
    <t>09§2019</t>
  </si>
  <si>
    <t>Karjäärivesi</t>
  </si>
  <si>
    <t>03§2019</t>
  </si>
  <si>
    <t>29§2019</t>
  </si>
  <si>
    <t>13§2019</t>
  </si>
  <si>
    <t>14§2019</t>
  </si>
  <si>
    <t>10§2019</t>
  </si>
  <si>
    <t>16§2019</t>
  </si>
  <si>
    <t>05b§2019</t>
  </si>
  <si>
    <t>08§2019</t>
  </si>
  <si>
    <t>19§2019</t>
  </si>
  <si>
    <t>02§2019</t>
  </si>
  <si>
    <t>01§2019</t>
  </si>
  <si>
    <t>26§2019</t>
  </si>
  <si>
    <t>28§2019</t>
  </si>
  <si>
    <t>31§2019</t>
  </si>
  <si>
    <t>Kaevandusvesi</t>
  </si>
  <si>
    <t>07§2019</t>
  </si>
  <si>
    <t>06§2019</t>
  </si>
  <si>
    <t>27§2019</t>
  </si>
  <si>
    <t>Kehtestatud põhjaveevaru, m3/d (seisuga 31.12.22)</t>
  </si>
  <si>
    <t>20§2019</t>
  </si>
  <si>
    <t>Cm+V2gd</t>
  </si>
  <si>
    <t xml:space="preserve"> Põhjaveevõtt (m3/d)</t>
  </si>
  <si>
    <t>Põhjavee liik</t>
  </si>
  <si>
    <t>Kokku 2022 (m3/d)</t>
  </si>
  <si>
    <t>Põhjaveevõtt kokku 2022. aastal</t>
  </si>
  <si>
    <t>Summaarne päevas (m3/d)</t>
  </si>
  <si>
    <t>2022 (m3/d)</t>
  </si>
  <si>
    <t>2022. aasta põhjaveebilanss Eesti kaevandustes ja karjäärides</t>
  </si>
  <si>
    <t>2022. aasta veevõtu % muut</t>
  </si>
  <si>
    <t>2022. aastal kokku (m3/a)</t>
  </si>
  <si>
    <t>2022. aastal:</t>
  </si>
  <si>
    <t>Põhjaveekogumi looduslik ressurss (m3/d)</t>
  </si>
  <si>
    <t>Põhjaveevõtt 2022 (m3/d)</t>
  </si>
  <si>
    <t>Põhjaveekogumi loodusliku ressursi jääk (m3/d)</t>
  </si>
  <si>
    <t>märts_m3</t>
  </si>
  <si>
    <t>PV veevõtu % põhjaveevarudest</t>
  </si>
  <si>
    <t xml:space="preserve"> </t>
  </si>
  <si>
    <t>Kambrium-Vendi (C-V)</t>
  </si>
  <si>
    <t>Ordoviitsiumi-Kambriumi (O-C)</t>
  </si>
  <si>
    <t>Ordoviitsiumi (O)</t>
  </si>
  <si>
    <t>Siluri-Ordoviitsiumi (S-O)</t>
  </si>
  <si>
    <t>Siluri (S)</t>
  </si>
  <si>
    <t>Kesk-Alam-Devoni (D2-1)</t>
  </si>
  <si>
    <t>Kesk-Devoni (D2)</t>
  </si>
  <si>
    <t>Ülem-Devoni (D3)</t>
  </si>
  <si>
    <t>Kvaternaari (Q)</t>
  </si>
  <si>
    <t xml:space="preserve">Veevõtu muutus (m3/d)               </t>
  </si>
  <si>
    <t>Põhjaveevõtt m3/d</t>
  </si>
  <si>
    <t>Põhjavee tarbevaru, m3/d (seisuga 31.12.21)</t>
  </si>
  <si>
    <t>Põhjaveekompleksi nimetus ja veekasutus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</si>
</sst>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name val="Calibri"/>
    </font>
    <font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</font>
    <font>
      <sz val="11"/>
      <name val="Calibri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11"/>
      <name val="Times New Roman"/>
      <family val="1"/>
      <charset val="186"/>
    </font>
    <font>
      <b/>
      <sz val="11"/>
      <color rgb="FF0070C0"/>
      <name val="Calibri"/>
      <family val="2"/>
      <charset val="186"/>
      <scheme val="minor"/>
    </font>
    <font>
      <sz val="9"/>
      <color indexed="81"/>
      <name val="Segoe UI"/>
      <family val="2"/>
      <charset val="186"/>
    </font>
    <font>
      <b/>
      <sz val="9"/>
      <color indexed="81"/>
      <name val="Segoe UI"/>
      <family val="2"/>
      <charset val="186"/>
    </font>
    <font>
      <b/>
      <sz val="11"/>
      <name val="Calibri"/>
      <family val="2"/>
      <charset val="186"/>
    </font>
    <font>
      <b/>
      <sz val="11"/>
      <name val="Times New Roman"/>
      <family val="1"/>
      <charset val="186"/>
    </font>
    <font>
      <sz val="10"/>
      <color indexed="8"/>
      <name val="Arial"/>
      <family val="2"/>
      <charset val="186"/>
    </font>
    <font>
      <b/>
      <sz val="11"/>
      <color theme="1"/>
      <name val="Calibri"/>
    </font>
    <font>
      <sz val="8"/>
      <name val="Calibri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11"/>
      <color rgb="FF00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name val="Calibri"/>
    </font>
    <font>
      <sz val="11"/>
      <color theme="1"/>
      <name val="Calibri"/>
      <family val="2"/>
      <scheme val="minor"/>
    </font>
    <font>
      <b/>
      <sz val="10"/>
      <color rgb="FF0070C0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</fonts>
  <fills count="1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thin">
        <color theme="0" tint="-0.14999847407452621"/>
      </bottom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medium">
        <color theme="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3" fillId="0" borderId="0" applyFont="0" applyFill="0" applyBorder="0" applyAlignment="0" applyProtection="0"/>
    <xf numFmtId="0" fontId="11" fillId="0" borderId="1"/>
    <xf numFmtId="0" fontId="18" fillId="0" borderId="1"/>
    <xf numFmtId="9" fontId="19" fillId="0" borderId="1" applyFont="0" applyFill="0" applyBorder="0" applyAlignment="0" applyProtection="0"/>
    <xf numFmtId="0" fontId="19" fillId="0" borderId="1"/>
    <xf numFmtId="9" fontId="2" fillId="0" borderId="1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0" borderId="1" xfId="0" applyBorder="1"/>
    <xf numFmtId="3" fontId="4" fillId="2" borderId="0" xfId="0" applyNumberFormat="1" applyFont="1" applyFill="1"/>
    <xf numFmtId="0" fontId="4" fillId="0" borderId="11" xfId="0" applyFont="1" applyBorder="1" applyAlignment="1">
      <alignment horizontal="center"/>
    </xf>
    <xf numFmtId="3" fontId="4" fillId="8" borderId="20" xfId="0" applyNumberFormat="1" applyFont="1" applyFill="1" applyBorder="1" applyAlignment="1">
      <alignment horizontal="center"/>
    </xf>
    <xf numFmtId="1" fontId="4" fillId="8" borderId="20" xfId="0" applyNumberFormat="1" applyFont="1" applyFill="1" applyBorder="1" applyAlignment="1">
      <alignment horizontal="center"/>
    </xf>
    <xf numFmtId="1" fontId="0" fillId="0" borderId="1" xfId="0" applyNumberFormat="1" applyBorder="1"/>
    <xf numFmtId="1" fontId="0" fillId="0" borderId="0" xfId="0" applyNumberFormat="1"/>
    <xf numFmtId="3" fontId="4" fillId="9" borderId="7" xfId="0" applyNumberFormat="1" applyFont="1" applyFill="1" applyBorder="1" applyAlignment="1">
      <alignment horizontal="center"/>
    </xf>
    <xf numFmtId="3" fontId="4" fillId="0" borderId="23" xfId="0" applyNumberFormat="1" applyFont="1" applyBorder="1"/>
    <xf numFmtId="0" fontId="0" fillId="0" borderId="24" xfId="0" applyBorder="1"/>
    <xf numFmtId="0" fontId="9" fillId="0" borderId="0" xfId="0" applyFont="1"/>
    <xf numFmtId="1" fontId="5" fillId="0" borderId="2" xfId="0" applyNumberFormat="1" applyFont="1" applyBorder="1"/>
    <xf numFmtId="0" fontId="4" fillId="7" borderId="27" xfId="0" applyFont="1" applyFill="1" applyBorder="1" applyAlignment="1">
      <alignment horizontal="center"/>
    </xf>
    <xf numFmtId="1" fontId="9" fillId="0" borderId="0" xfId="0" applyNumberFormat="1" applyFont="1"/>
    <xf numFmtId="0" fontId="9" fillId="0" borderId="0" xfId="0" applyFont="1" applyAlignment="1">
      <alignment horizontal="center"/>
    </xf>
    <xf numFmtId="1" fontId="2" fillId="0" borderId="0" xfId="0" applyNumberFormat="1" applyFont="1"/>
    <xf numFmtId="9" fontId="9" fillId="0" borderId="0" xfId="1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3" fontId="9" fillId="0" borderId="1" xfId="0" applyNumberFormat="1" applyFont="1" applyBorder="1"/>
    <xf numFmtId="0" fontId="5" fillId="0" borderId="2" xfId="0" applyFont="1" applyBorder="1"/>
    <xf numFmtId="0" fontId="0" fillId="0" borderId="0" xfId="0" applyAlignment="1">
      <alignment horizontal="center" vertical="center"/>
    </xf>
    <xf numFmtId="0" fontId="0" fillId="0" borderId="35" xfId="0" applyBorder="1" applyAlignment="1">
      <alignment horizontal="left"/>
    </xf>
    <xf numFmtId="164" fontId="0" fillId="0" borderId="36" xfId="0" applyNumberFormat="1" applyBorder="1"/>
    <xf numFmtId="164" fontId="14" fillId="0" borderId="0" xfId="0" applyNumberFormat="1" applyFont="1"/>
    <xf numFmtId="0" fontId="14" fillId="0" borderId="0" xfId="0" applyFont="1"/>
    <xf numFmtId="164" fontId="4" fillId="0" borderId="34" xfId="0" applyNumberFormat="1" applyFont="1" applyBorder="1"/>
    <xf numFmtId="0" fontId="15" fillId="0" borderId="2" xfId="0" quotePrefix="1" applyFont="1" applyBorder="1" applyAlignment="1">
      <alignment horizontal="center" vertical="center" wrapText="1"/>
    </xf>
    <xf numFmtId="0" fontId="14" fillId="0" borderId="2" xfId="0" quotePrefix="1" applyFont="1" applyBorder="1" applyAlignment="1">
      <alignment horizontal="left" vertical="center"/>
    </xf>
    <xf numFmtId="3" fontId="14" fillId="0" borderId="2" xfId="0" applyNumberFormat="1" applyFont="1" applyBorder="1" applyAlignment="1">
      <alignment vertical="center"/>
    </xf>
    <xf numFmtId="1" fontId="14" fillId="0" borderId="2" xfId="0" applyNumberFormat="1" applyFont="1" applyBorder="1" applyAlignment="1">
      <alignment vertical="center"/>
    </xf>
    <xf numFmtId="0" fontId="12" fillId="12" borderId="37" xfId="0" applyFont="1" applyFill="1" applyBorder="1"/>
    <xf numFmtId="0" fontId="12" fillId="12" borderId="38" xfId="0" applyFont="1" applyFill="1" applyBorder="1"/>
    <xf numFmtId="0" fontId="12" fillId="12" borderId="39" xfId="0" applyFont="1" applyFill="1" applyBorder="1" applyAlignment="1">
      <alignment horizontal="left"/>
    </xf>
    <xf numFmtId="164" fontId="12" fillId="12" borderId="40" xfId="0" applyNumberFormat="1" applyFont="1" applyFill="1" applyBorder="1"/>
    <xf numFmtId="0" fontId="15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0" fillId="0" borderId="1" xfId="1" applyFont="1" applyBorder="1"/>
    <xf numFmtId="3" fontId="14" fillId="0" borderId="2" xfId="0" applyNumberFormat="1" applyFont="1" applyBorder="1" applyAlignment="1">
      <alignment horizontal="center" vertical="center"/>
    </xf>
    <xf numFmtId="3" fontId="14" fillId="3" borderId="2" xfId="0" applyNumberFormat="1" applyFont="1" applyFill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 vertical="center"/>
    </xf>
    <xf numFmtId="3" fontId="14" fillId="3" borderId="8" xfId="0" applyNumberFormat="1" applyFont="1" applyFill="1" applyBorder="1" applyAlignment="1">
      <alignment horizontal="center" vertical="center"/>
    </xf>
    <xf numFmtId="0" fontId="14" fillId="0" borderId="26" xfId="0" quotePrefix="1" applyFont="1" applyBorder="1" applyAlignment="1">
      <alignment horizontal="left" vertical="center"/>
    </xf>
    <xf numFmtId="3" fontId="14" fillId="0" borderId="26" xfId="0" applyNumberFormat="1" applyFont="1" applyBorder="1" applyAlignment="1">
      <alignment vertical="center"/>
    </xf>
    <xf numFmtId="1" fontId="14" fillId="0" borderId="26" xfId="0" applyNumberFormat="1" applyFont="1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right"/>
    </xf>
    <xf numFmtId="1" fontId="4" fillId="0" borderId="2" xfId="0" applyNumberFormat="1" applyFont="1" applyBorder="1" applyAlignment="1">
      <alignment vertical="center"/>
    </xf>
    <xf numFmtId="1" fontId="1" fillId="0" borderId="2" xfId="0" applyNumberFormat="1" applyFont="1" applyBorder="1" applyAlignment="1">
      <alignment horizontal="right" vertical="center"/>
    </xf>
    <xf numFmtId="1" fontId="1" fillId="0" borderId="2" xfId="0" applyNumberFormat="1" applyFont="1" applyBorder="1" applyAlignment="1">
      <alignment vertical="center"/>
    </xf>
    <xf numFmtId="0" fontId="16" fillId="0" borderId="1" xfId="0" applyFont="1" applyBorder="1" applyAlignment="1">
      <alignment horizontal="right" vertical="top"/>
    </xf>
    <xf numFmtId="37" fontId="14" fillId="0" borderId="2" xfId="0" applyNumberFormat="1" applyFont="1" applyBorder="1"/>
    <xf numFmtId="37" fontId="15" fillId="0" borderId="2" xfId="0" applyNumberFormat="1" applyFont="1" applyBorder="1"/>
    <xf numFmtId="1" fontId="1" fillId="0" borderId="2" xfId="0" applyNumberFormat="1" applyFont="1" applyBorder="1"/>
    <xf numFmtId="1" fontId="1" fillId="0" borderId="2" xfId="0" applyNumberFormat="1" applyFont="1" applyBorder="1" applyAlignment="1">
      <alignment horizontal="right"/>
    </xf>
    <xf numFmtId="1" fontId="14" fillId="0" borderId="2" xfId="0" applyNumberFormat="1" applyFont="1" applyBorder="1"/>
    <xf numFmtId="1" fontId="4" fillId="6" borderId="2" xfId="0" applyNumberFormat="1" applyFont="1" applyFill="1" applyBorder="1" applyAlignment="1">
      <alignment horizontal="right"/>
    </xf>
    <xf numFmtId="0" fontId="14" fillId="0" borderId="2" xfId="0" applyFont="1" applyBorder="1" applyAlignment="1">
      <alignment vertical="center"/>
    </xf>
    <xf numFmtId="37" fontId="15" fillId="0" borderId="2" xfId="0" applyNumberFormat="1" applyFont="1" applyBorder="1" applyAlignment="1">
      <alignment vertic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12" xfId="0" applyFont="1" applyBorder="1"/>
    <xf numFmtId="0" fontId="14" fillId="0" borderId="14" xfId="0" applyFont="1" applyBorder="1" applyAlignment="1">
      <alignment vertical="center"/>
    </xf>
    <xf numFmtId="3" fontId="14" fillId="0" borderId="8" xfId="0" applyNumberFormat="1" applyFont="1" applyBorder="1" applyAlignment="1">
      <alignment horizontal="center"/>
    </xf>
    <xf numFmtId="3" fontId="14" fillId="0" borderId="15" xfId="0" applyNumberFormat="1" applyFont="1" applyBorder="1" applyAlignment="1">
      <alignment horizontal="center"/>
    </xf>
    <xf numFmtId="3" fontId="14" fillId="0" borderId="16" xfId="0" applyNumberFormat="1" applyFont="1" applyBorder="1" applyAlignment="1">
      <alignment horizontal="center"/>
    </xf>
    <xf numFmtId="3" fontId="14" fillId="0" borderId="17" xfId="0" applyNumberFormat="1" applyFont="1" applyBorder="1" applyAlignment="1">
      <alignment horizontal="center"/>
    </xf>
    <xf numFmtId="3" fontId="14" fillId="0" borderId="0" xfId="0" applyNumberFormat="1" applyFont="1"/>
    <xf numFmtId="3" fontId="14" fillId="7" borderId="28" xfId="0" applyNumberFormat="1" applyFont="1" applyFill="1" applyBorder="1" applyAlignment="1">
      <alignment horizontal="center"/>
    </xf>
    <xf numFmtId="3" fontId="14" fillId="7" borderId="29" xfId="0" applyNumberFormat="1" applyFont="1" applyFill="1" applyBorder="1" applyAlignment="1">
      <alignment horizontal="center"/>
    </xf>
    <xf numFmtId="3" fontId="14" fillId="7" borderId="30" xfId="0" applyNumberFormat="1" applyFont="1" applyFill="1" applyBorder="1" applyAlignment="1">
      <alignment horizontal="center"/>
    </xf>
    <xf numFmtId="0" fontId="14" fillId="0" borderId="31" xfId="0" applyFont="1" applyBorder="1"/>
    <xf numFmtId="9" fontId="14" fillId="0" borderId="0" xfId="1" applyFont="1"/>
    <xf numFmtId="0" fontId="14" fillId="0" borderId="9" xfId="0" applyFont="1" applyBorder="1"/>
    <xf numFmtId="0" fontId="15" fillId="0" borderId="10" xfId="0" applyFont="1" applyBorder="1" applyAlignment="1">
      <alignment horizontal="center"/>
    </xf>
    <xf numFmtId="0" fontId="14" fillId="0" borderId="18" xfId="0" applyFont="1" applyBorder="1" applyAlignment="1">
      <alignment vertical="center"/>
    </xf>
    <xf numFmtId="3" fontId="14" fillId="8" borderId="19" xfId="0" applyNumberFormat="1" applyFont="1" applyFill="1" applyBorder="1"/>
    <xf numFmtId="3" fontId="14" fillId="0" borderId="1" xfId="0" applyNumberFormat="1" applyFont="1" applyBorder="1"/>
    <xf numFmtId="3" fontId="14" fillId="0" borderId="21" xfId="0" applyNumberFormat="1" applyFont="1" applyBorder="1"/>
    <xf numFmtId="0" fontId="14" fillId="0" borderId="21" xfId="0" applyFont="1" applyBorder="1" applyAlignment="1">
      <alignment horizontal="right"/>
    </xf>
    <xf numFmtId="1" fontId="14" fillId="8" borderId="22" xfId="0" applyNumberFormat="1" applyFont="1" applyFill="1" applyBorder="1"/>
    <xf numFmtId="1" fontId="14" fillId="0" borderId="21" xfId="0" applyNumberFormat="1" applyFont="1" applyBorder="1"/>
    <xf numFmtId="1" fontId="14" fillId="0" borderId="0" xfId="0" applyNumberFormat="1" applyFont="1"/>
    <xf numFmtId="0" fontId="14" fillId="0" borderId="5" xfId="0" applyFont="1" applyBorder="1"/>
    <xf numFmtId="3" fontId="14" fillId="0" borderId="6" xfId="0" applyNumberFormat="1" applyFont="1" applyBorder="1"/>
    <xf numFmtId="0" fontId="14" fillId="0" borderId="1" xfId="0" applyFont="1" applyBorder="1"/>
    <xf numFmtId="0" fontId="15" fillId="0" borderId="2" xfId="0" quotePrefix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14" borderId="2" xfId="2" applyFont="1" applyFill="1" applyBorder="1" applyAlignment="1">
      <alignment wrapText="1"/>
    </xf>
    <xf numFmtId="3" fontId="15" fillId="14" borderId="2" xfId="0" applyNumberFormat="1" applyFont="1" applyFill="1" applyBorder="1" applyAlignment="1">
      <alignment horizontal="center" vertical="center"/>
    </xf>
    <xf numFmtId="1" fontId="15" fillId="14" borderId="2" xfId="0" applyNumberFormat="1" applyFont="1" applyFill="1" applyBorder="1" applyAlignment="1">
      <alignment horizontal="center" vertical="center"/>
    </xf>
    <xf numFmtId="0" fontId="15" fillId="14" borderId="41" xfId="0" quotePrefix="1" applyFont="1" applyFill="1" applyBorder="1" applyAlignment="1">
      <alignment horizontal="left" vertical="center"/>
    </xf>
    <xf numFmtId="3" fontId="15" fillId="14" borderId="41" xfId="0" applyNumberFormat="1" applyFont="1" applyFill="1" applyBorder="1" applyAlignment="1">
      <alignment horizontal="center" vertical="center"/>
    </xf>
    <xf numFmtId="3" fontId="17" fillId="14" borderId="2" xfId="0" applyNumberFormat="1" applyFont="1" applyFill="1" applyBorder="1" applyAlignment="1">
      <alignment horizontal="center" vertical="center"/>
    </xf>
    <xf numFmtId="0" fontId="15" fillId="14" borderId="2" xfId="0" quotePrefix="1" applyFont="1" applyFill="1" applyBorder="1" applyAlignment="1">
      <alignment vertical="center"/>
    </xf>
    <xf numFmtId="3" fontId="15" fillId="14" borderId="2" xfId="0" applyNumberFormat="1" applyFont="1" applyFill="1" applyBorder="1" applyAlignment="1">
      <alignment vertical="center"/>
    </xf>
    <xf numFmtId="1" fontId="15" fillId="14" borderId="2" xfId="0" applyNumberFormat="1" applyFont="1" applyFill="1" applyBorder="1" applyAlignment="1">
      <alignment vertical="center"/>
    </xf>
    <xf numFmtId="3" fontId="15" fillId="14" borderId="41" xfId="0" applyNumberFormat="1" applyFont="1" applyFill="1" applyBorder="1" applyAlignment="1">
      <alignment vertical="center"/>
    </xf>
    <xf numFmtId="1" fontId="15" fillId="14" borderId="41" xfId="0" applyNumberFormat="1" applyFont="1" applyFill="1" applyBorder="1" applyAlignment="1">
      <alignment vertical="center"/>
    </xf>
    <xf numFmtId="3" fontId="2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5" fillId="11" borderId="2" xfId="0" applyFont="1" applyFill="1" applyBorder="1"/>
    <xf numFmtId="1" fontId="10" fillId="5" borderId="2" xfId="0" applyNumberFormat="1" applyFont="1" applyFill="1" applyBorder="1"/>
    <xf numFmtId="1" fontId="5" fillId="15" borderId="2" xfId="0" applyNumberFormat="1" applyFont="1" applyFill="1" applyBorder="1"/>
    <xf numFmtId="0" fontId="10" fillId="11" borderId="2" xfId="0" applyFont="1" applyFill="1" applyBorder="1" applyAlignment="1">
      <alignment horizontal="center"/>
    </xf>
    <xf numFmtId="1" fontId="10" fillId="11" borderId="2" xfId="0" applyNumberFormat="1" applyFont="1" applyFill="1" applyBorder="1" applyAlignment="1">
      <alignment horizontal="center"/>
    </xf>
    <xf numFmtId="9" fontId="0" fillId="0" borderId="0" xfId="1" applyFont="1"/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/>
    <xf numFmtId="0" fontId="18" fillId="0" borderId="1" xfId="3"/>
    <xf numFmtId="1" fontId="18" fillId="0" borderId="1" xfId="3" applyNumberFormat="1"/>
    <xf numFmtId="9" fontId="20" fillId="16" borderId="1" xfId="4" applyFont="1" applyFill="1" applyAlignment="1">
      <alignment horizontal="center"/>
    </xf>
    <xf numFmtId="0" fontId="21" fillId="16" borderId="1" xfId="5" applyFont="1" applyFill="1"/>
    <xf numFmtId="3" fontId="18" fillId="0" borderId="1" xfId="3" applyNumberFormat="1"/>
    <xf numFmtId="1" fontId="22" fillId="2" borderId="2" xfId="3" applyNumberFormat="1" applyFont="1" applyFill="1" applyBorder="1" applyAlignment="1">
      <alignment horizontal="center" vertical="center"/>
    </xf>
    <xf numFmtId="3" fontId="22" fillId="2" borderId="2" xfId="3" applyNumberFormat="1" applyFont="1" applyFill="1" applyBorder="1" applyAlignment="1">
      <alignment horizontal="center" vertical="center"/>
    </xf>
    <xf numFmtId="0" fontId="22" fillId="2" borderId="2" xfId="3" applyFont="1" applyFill="1" applyBorder="1" applyAlignment="1">
      <alignment horizontal="center" vertical="center"/>
    </xf>
    <xf numFmtId="3" fontId="21" fillId="3" borderId="2" xfId="3" applyNumberFormat="1" applyFont="1" applyFill="1" applyBorder="1" applyAlignment="1">
      <alignment horizontal="center" vertical="center"/>
    </xf>
    <xf numFmtId="3" fontId="21" fillId="0" borderId="2" xfId="3" applyNumberFormat="1" applyFont="1" applyBorder="1" applyAlignment="1">
      <alignment horizontal="center" vertical="center"/>
    </xf>
    <xf numFmtId="0" fontId="21" fillId="0" borderId="2" xfId="3" quotePrefix="1" applyFont="1" applyBorder="1" applyAlignment="1">
      <alignment horizontal="left" vertical="center"/>
    </xf>
    <xf numFmtId="0" fontId="2" fillId="0" borderId="1" xfId="3" applyFont="1"/>
    <xf numFmtId="3" fontId="22" fillId="14" borderId="2" xfId="3" applyNumberFormat="1" applyFont="1" applyFill="1" applyBorder="1" applyAlignment="1">
      <alignment horizontal="center" vertical="center"/>
    </xf>
    <xf numFmtId="1" fontId="22" fillId="14" borderId="2" xfId="3" applyNumberFormat="1" applyFont="1" applyFill="1" applyBorder="1" applyAlignment="1">
      <alignment horizontal="center" vertical="center"/>
    </xf>
    <xf numFmtId="0" fontId="22" fillId="14" borderId="2" xfId="3" quotePrefix="1" applyFont="1" applyFill="1" applyBorder="1" applyAlignment="1">
      <alignment vertical="center"/>
    </xf>
    <xf numFmtId="9" fontId="0" fillId="0" borderId="1" xfId="6" applyFont="1"/>
    <xf numFmtId="3" fontId="21" fillId="3" borderId="2" xfId="5" applyNumberFormat="1" applyFont="1" applyFill="1" applyBorder="1" applyAlignment="1">
      <alignment horizontal="center" vertical="center"/>
    </xf>
    <xf numFmtId="0" fontId="22" fillId="3" borderId="2" xfId="3" quotePrefix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28" xfId="0" applyBorder="1" applyAlignment="1">
      <alignment horizontal="center"/>
    </xf>
    <xf numFmtId="0" fontId="0" fillId="0" borderId="33" xfId="0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quotePrefix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22" fillId="0" borderId="2" xfId="3" applyFont="1" applyBorder="1" applyAlignment="1">
      <alignment horizontal="center" vertical="center" wrapText="1"/>
    </xf>
    <xf numFmtId="0" fontId="22" fillId="0" borderId="2" xfId="3" quotePrefix="1" applyFont="1" applyBorder="1" applyAlignment="1">
      <alignment horizontal="center" vertical="center" wrapText="1"/>
    </xf>
    <xf numFmtId="0" fontId="22" fillId="0" borderId="43" xfId="3" applyFont="1" applyBorder="1" applyAlignment="1">
      <alignment horizontal="center" vertical="center"/>
    </xf>
    <xf numFmtId="0" fontId="22" fillId="0" borderId="42" xfId="3" applyFont="1" applyBorder="1" applyAlignment="1">
      <alignment horizontal="center" vertical="center"/>
    </xf>
    <xf numFmtId="0" fontId="18" fillId="0" borderId="1" xfId="3" applyAlignment="1">
      <alignment horizontal="left" vertical="top" wrapText="1"/>
    </xf>
    <xf numFmtId="0" fontId="9" fillId="0" borderId="1" xfId="0" applyFont="1" applyBorder="1" applyAlignment="1">
      <alignment horizontal="center"/>
    </xf>
    <xf numFmtId="9" fontId="6" fillId="0" borderId="32" xfId="1" applyFont="1" applyBorder="1" applyAlignment="1">
      <alignment horizontal="center"/>
    </xf>
    <xf numFmtId="9" fontId="6" fillId="0" borderId="6" xfId="1" applyFont="1" applyBorder="1" applyAlignment="1">
      <alignment horizontal="center"/>
    </xf>
    <xf numFmtId="9" fontId="6" fillId="0" borderId="7" xfId="1" applyFont="1" applyBorder="1" applyAlignment="1">
      <alignment horizontal="center"/>
    </xf>
    <xf numFmtId="0" fontId="15" fillId="0" borderId="2" xfId="0" quotePrefix="1" applyFont="1" applyBorder="1" applyAlignment="1">
      <alignment horizontal="left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2" xfId="0" quotePrefix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0" fontId="15" fillId="0" borderId="25" xfId="0" quotePrefix="1" applyFont="1" applyBorder="1" applyAlignment="1">
      <alignment horizontal="left" vertical="center"/>
    </xf>
    <xf numFmtId="0" fontId="15" fillId="0" borderId="26" xfId="0" quotePrefix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4" fillId="4" borderId="9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15" fillId="13" borderId="2" xfId="0" quotePrefix="1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</cellXfs>
  <cellStyles count="7">
    <cellStyle name="Normaallaad" xfId="0" builtinId="0"/>
    <cellStyle name="Normaallaad 2" xfId="3" xr:uid="{FAEEED4E-3056-4FBA-BE8F-8CEFA0BDACCF}"/>
    <cellStyle name="Normaallaad 3" xfId="5" xr:uid="{6FA2AAEA-43E8-4F41-9FC5-FDB70A393463}"/>
    <cellStyle name="Normal_Sheet1" xfId="2" xr:uid="{B1D260CA-31A3-40C9-8E9C-E9D7AE05A124}"/>
    <cellStyle name="Protsent" xfId="1" builtinId="5"/>
    <cellStyle name="Protsent 2" xfId="4" xr:uid="{67C99633-6949-420E-BDAB-B50915D366D7}"/>
    <cellStyle name="Protsent 2 2" xfId="6" xr:uid="{C5240223-AA0E-4804-9E4C-B858F1561277}"/>
  </cellStyles>
  <dxfs count="0"/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78"/>
  <sheetViews>
    <sheetView topLeftCell="A59" zoomScale="115" zoomScaleNormal="115" workbookViewId="0">
      <selection activeCell="C4" sqref="C4"/>
    </sheetView>
  </sheetViews>
  <sheetFormatPr defaultRowHeight="14.5" x14ac:dyDescent="0.35"/>
  <cols>
    <col min="1" max="1" width="17.81640625" customWidth="1"/>
    <col min="2" max="2" width="21" customWidth="1"/>
    <col min="3" max="4" width="16.36328125" customWidth="1"/>
    <col min="5" max="5" width="18.453125" customWidth="1"/>
    <col min="8" max="8" width="15.6328125" customWidth="1"/>
    <col min="9" max="9" width="13.453125" customWidth="1"/>
    <col min="10" max="10" width="12" customWidth="1"/>
  </cols>
  <sheetData>
    <row r="1" spans="1:7" x14ac:dyDescent="0.35">
      <c r="A1" s="137" t="s">
        <v>34</v>
      </c>
      <c r="B1" s="137" t="s">
        <v>132</v>
      </c>
      <c r="C1" s="138" t="s">
        <v>33</v>
      </c>
      <c r="D1" s="138"/>
      <c r="E1" s="136" t="s">
        <v>98</v>
      </c>
    </row>
    <row r="2" spans="1:7" ht="35" customHeight="1" x14ac:dyDescent="0.35">
      <c r="A2" s="137"/>
      <c r="B2" s="137"/>
      <c r="C2" s="32">
        <v>2021</v>
      </c>
      <c r="D2" s="32">
        <v>2022</v>
      </c>
      <c r="E2" s="136"/>
    </row>
    <row r="3" spans="1:7" x14ac:dyDescent="0.35">
      <c r="A3" s="99" t="s">
        <v>11</v>
      </c>
      <c r="B3" s="100">
        <v>109310</v>
      </c>
      <c r="C3" s="100">
        <f>SUM(C4:C6)</f>
        <v>34135.109589041123</v>
      </c>
      <c r="D3" s="100">
        <f>SUM(D4:D6)</f>
        <v>33614.1</v>
      </c>
      <c r="E3" s="101">
        <f>D3-C3</f>
        <v>-521.00958904112485</v>
      </c>
      <c r="F3" s="133"/>
      <c r="G3" s="133"/>
    </row>
    <row r="4" spans="1:7" x14ac:dyDescent="0.35">
      <c r="A4" s="33" t="s">
        <v>35</v>
      </c>
      <c r="B4" s="34">
        <f>B3</f>
        <v>109310</v>
      </c>
      <c r="C4" s="29">
        <v>30321.186301369889</v>
      </c>
      <c r="D4" s="34">
        <f>26934+3300-6.9</f>
        <v>30227.1</v>
      </c>
      <c r="E4" s="35">
        <f>D4-C4</f>
        <v>-94.086301369890862</v>
      </c>
    </row>
    <row r="5" spans="1:7" x14ac:dyDescent="0.35">
      <c r="A5" s="33" t="s">
        <v>36</v>
      </c>
      <c r="B5" s="34">
        <v>0</v>
      </c>
      <c r="C5" s="34">
        <v>0</v>
      </c>
      <c r="D5" s="30">
        <v>0</v>
      </c>
      <c r="E5" s="35">
        <f>D5-C5</f>
        <v>0</v>
      </c>
    </row>
    <row r="6" spans="1:7" x14ac:dyDescent="0.35">
      <c r="A6" s="33" t="s">
        <v>37</v>
      </c>
      <c r="B6" s="34">
        <v>0</v>
      </c>
      <c r="C6" s="29">
        <v>3813.9232876712331</v>
      </c>
      <c r="D6" s="34">
        <v>3387</v>
      </c>
      <c r="E6" s="35">
        <f>D6-C6</f>
        <v>-426.92328767123308</v>
      </c>
    </row>
    <row r="7" spans="1:7" x14ac:dyDescent="0.35">
      <c r="A7" s="99" t="s">
        <v>26</v>
      </c>
      <c r="B7" s="100">
        <v>0</v>
      </c>
      <c r="C7" s="100">
        <v>681</v>
      </c>
      <c r="D7" s="100">
        <f>SUM(D8:D10)</f>
        <v>620</v>
      </c>
      <c r="E7" s="101">
        <f>D7-C7</f>
        <v>-61</v>
      </c>
    </row>
    <row r="8" spans="1:7" x14ac:dyDescent="0.35">
      <c r="A8" s="33" t="s">
        <v>35</v>
      </c>
      <c r="B8" s="34">
        <v>0</v>
      </c>
      <c r="C8" s="34">
        <v>681</v>
      </c>
      <c r="D8" s="34">
        <v>620</v>
      </c>
      <c r="E8" s="35">
        <f t="shared" ref="E7:E65" si="0">D8-C8</f>
        <v>-61</v>
      </c>
    </row>
    <row r="9" spans="1:7" x14ac:dyDescent="0.35">
      <c r="A9" s="33" t="s">
        <v>36</v>
      </c>
      <c r="B9" s="34">
        <v>0</v>
      </c>
      <c r="C9" s="34">
        <v>0</v>
      </c>
      <c r="D9" s="34">
        <v>0</v>
      </c>
      <c r="E9" s="35">
        <f t="shared" si="0"/>
        <v>0</v>
      </c>
    </row>
    <row r="10" spans="1:7" x14ac:dyDescent="0.35">
      <c r="A10" s="33" t="s">
        <v>37</v>
      </c>
      <c r="B10" s="34">
        <v>0</v>
      </c>
      <c r="C10" s="34">
        <v>0</v>
      </c>
      <c r="D10" s="34">
        <v>0</v>
      </c>
      <c r="E10" s="35">
        <f t="shared" si="0"/>
        <v>0</v>
      </c>
    </row>
    <row r="11" spans="1:7" x14ac:dyDescent="0.35">
      <c r="A11" s="99" t="s">
        <v>14</v>
      </c>
      <c r="B11" s="100">
        <v>48350</v>
      </c>
      <c r="C11" s="100">
        <f>SUM(C12:C14)</f>
        <v>490096.3479452054</v>
      </c>
      <c r="D11" s="100">
        <f>SUM(D12:D14)</f>
        <v>498255.73835616442</v>
      </c>
      <c r="E11" s="101">
        <f>D11-C11</f>
        <v>8159.3904109590221</v>
      </c>
    </row>
    <row r="12" spans="1:7" x14ac:dyDescent="0.35">
      <c r="A12" s="33" t="s">
        <v>35</v>
      </c>
      <c r="B12" s="34">
        <f>B11-B13</f>
        <v>48250</v>
      </c>
      <c r="C12" s="29">
        <v>15665.967123287664</v>
      </c>
      <c r="D12" s="29">
        <f>6.9+14980</f>
        <v>14986.9</v>
      </c>
      <c r="E12" s="35">
        <f t="shared" si="0"/>
        <v>-679.0671232876648</v>
      </c>
    </row>
    <row r="13" spans="1:7" x14ac:dyDescent="0.35">
      <c r="A13" s="33" t="s">
        <v>36</v>
      </c>
      <c r="B13" s="34">
        <v>100</v>
      </c>
      <c r="C13" s="34">
        <v>0</v>
      </c>
      <c r="D13" s="34">
        <v>0</v>
      </c>
      <c r="E13" s="35">
        <f t="shared" si="0"/>
        <v>0</v>
      </c>
    </row>
    <row r="14" spans="1:7" x14ac:dyDescent="0.35">
      <c r="A14" s="33" t="s">
        <v>37</v>
      </c>
      <c r="B14" s="34">
        <v>0</v>
      </c>
      <c r="C14" s="29">
        <v>474430.38082191773</v>
      </c>
      <c r="D14" s="29">
        <v>483268.8383561644</v>
      </c>
      <c r="E14" s="35">
        <f t="shared" si="0"/>
        <v>8838.4575342466705</v>
      </c>
    </row>
    <row r="15" spans="1:7" x14ac:dyDescent="0.35">
      <c r="A15" s="99" t="s">
        <v>12</v>
      </c>
      <c r="B15" s="100">
        <v>4300</v>
      </c>
      <c r="C15" s="100">
        <v>9373.2999999999993</v>
      </c>
      <c r="D15" s="100">
        <f>SUM(D16:D18)</f>
        <v>9681.0712328767113</v>
      </c>
      <c r="E15" s="101">
        <f t="shared" si="0"/>
        <v>307.77123287671202</v>
      </c>
    </row>
    <row r="16" spans="1:7" x14ac:dyDescent="0.35">
      <c r="A16" s="33" t="s">
        <v>35</v>
      </c>
      <c r="B16" s="34">
        <v>4300</v>
      </c>
      <c r="C16" s="34">
        <v>4038.6493150684942</v>
      </c>
      <c r="D16" s="29">
        <v>3925.2301369863007</v>
      </c>
      <c r="E16" s="35">
        <f t="shared" si="0"/>
        <v>-113.41917808219341</v>
      </c>
    </row>
    <row r="17" spans="1:5" x14ac:dyDescent="0.35">
      <c r="A17" s="33" t="s">
        <v>36</v>
      </c>
      <c r="B17" s="34">
        <v>0</v>
      </c>
      <c r="C17" s="34">
        <v>0</v>
      </c>
      <c r="D17" s="34">
        <v>0</v>
      </c>
      <c r="E17" s="35">
        <f t="shared" si="0"/>
        <v>0</v>
      </c>
    </row>
    <row r="18" spans="1:5" x14ac:dyDescent="0.35">
      <c r="A18" s="33" t="s">
        <v>37</v>
      </c>
      <c r="B18" s="34">
        <v>0</v>
      </c>
      <c r="C18" s="34">
        <v>5334.6493150684928</v>
      </c>
      <c r="D18" s="29">
        <v>5755.8410958904115</v>
      </c>
      <c r="E18" s="35">
        <f t="shared" si="0"/>
        <v>421.19178082191866</v>
      </c>
    </row>
    <row r="19" spans="1:5" x14ac:dyDescent="0.35">
      <c r="A19" s="99" t="s">
        <v>16</v>
      </c>
      <c r="B19" s="100">
        <v>8600</v>
      </c>
      <c r="C19" s="100">
        <v>10137</v>
      </c>
      <c r="D19" s="100">
        <f>SUM(D20:D22)</f>
        <v>11770.506849315072</v>
      </c>
      <c r="E19" s="101">
        <f t="shared" si="0"/>
        <v>1633.506849315072</v>
      </c>
    </row>
    <row r="20" spans="1:5" x14ac:dyDescent="0.35">
      <c r="A20" s="33" t="s">
        <v>35</v>
      </c>
      <c r="B20" s="34">
        <f>B19</f>
        <v>8600</v>
      </c>
      <c r="C20" s="34">
        <v>5250</v>
      </c>
      <c r="D20" s="29">
        <v>5132.7863013698652</v>
      </c>
      <c r="E20" s="35">
        <f t="shared" si="0"/>
        <v>-117.21369863013479</v>
      </c>
    </row>
    <row r="21" spans="1:5" x14ac:dyDescent="0.35">
      <c r="A21" s="33" t="s">
        <v>36</v>
      </c>
      <c r="B21" s="34">
        <v>0</v>
      </c>
      <c r="C21" s="34">
        <v>0</v>
      </c>
      <c r="D21" s="34">
        <v>0</v>
      </c>
      <c r="E21" s="35">
        <f t="shared" si="0"/>
        <v>0</v>
      </c>
    </row>
    <row r="22" spans="1:5" x14ac:dyDescent="0.35">
      <c r="A22" s="33" t="s">
        <v>37</v>
      </c>
      <c r="B22" s="34">
        <v>0</v>
      </c>
      <c r="C22" s="34">
        <v>5335</v>
      </c>
      <c r="D22" s="29">
        <v>6637.7205479452059</v>
      </c>
      <c r="E22" s="35">
        <f t="shared" si="0"/>
        <v>1302.7205479452059</v>
      </c>
    </row>
    <row r="23" spans="1:5" x14ac:dyDescent="0.35">
      <c r="A23" s="99" t="s">
        <v>20</v>
      </c>
      <c r="B23" s="100">
        <v>3900</v>
      </c>
      <c r="C23" s="100">
        <v>2550</v>
      </c>
      <c r="D23" s="100">
        <f>SUM(D24:D26)</f>
        <v>2499.3835616438359</v>
      </c>
      <c r="E23" s="101">
        <f t="shared" si="0"/>
        <v>-50.616438356164053</v>
      </c>
    </row>
    <row r="24" spans="1:5" x14ac:dyDescent="0.35">
      <c r="A24" s="33" t="s">
        <v>35</v>
      </c>
      <c r="B24" s="34">
        <f>B23</f>
        <v>3900</v>
      </c>
      <c r="C24" s="34">
        <v>2550</v>
      </c>
      <c r="D24" s="29">
        <v>2499.3835616438359</v>
      </c>
      <c r="E24" s="35">
        <f t="shared" si="0"/>
        <v>-50.616438356164053</v>
      </c>
    </row>
    <row r="25" spans="1:5" x14ac:dyDescent="0.35">
      <c r="A25" s="33" t="s">
        <v>36</v>
      </c>
      <c r="B25" s="34">
        <v>0</v>
      </c>
      <c r="C25" s="34">
        <v>0</v>
      </c>
      <c r="D25" s="34">
        <v>0</v>
      </c>
      <c r="E25" s="35">
        <f t="shared" si="0"/>
        <v>0</v>
      </c>
    </row>
    <row r="26" spans="1:5" x14ac:dyDescent="0.35">
      <c r="A26" s="33" t="s">
        <v>37</v>
      </c>
      <c r="B26" s="34">
        <v>0</v>
      </c>
      <c r="C26" s="34">
        <v>0</v>
      </c>
      <c r="D26" s="34">
        <v>0</v>
      </c>
      <c r="E26" s="35">
        <f t="shared" si="0"/>
        <v>0</v>
      </c>
    </row>
    <row r="27" spans="1:5" x14ac:dyDescent="0.35">
      <c r="A27" s="99" t="s">
        <v>19</v>
      </c>
      <c r="B27" s="100">
        <v>26510</v>
      </c>
      <c r="C27" s="100">
        <f>SUM(C28:C30)</f>
        <v>29004.824657534242</v>
      </c>
      <c r="D27" s="100">
        <f>SUM(D28:D30)</f>
        <v>30501.572602739725</v>
      </c>
      <c r="E27" s="101">
        <f t="shared" si="0"/>
        <v>1496.7479452054831</v>
      </c>
    </row>
    <row r="28" spans="1:5" x14ac:dyDescent="0.35">
      <c r="A28" s="33" t="s">
        <v>35</v>
      </c>
      <c r="B28" s="34">
        <f>B27</f>
        <v>26510</v>
      </c>
      <c r="C28" s="29">
        <v>9724.8931506849276</v>
      </c>
      <c r="D28" s="29">
        <v>9724.9506849315057</v>
      </c>
      <c r="E28" s="35">
        <f t="shared" si="0"/>
        <v>5.7534246578143211E-2</v>
      </c>
    </row>
    <row r="29" spans="1:5" x14ac:dyDescent="0.35">
      <c r="A29" s="33" t="s">
        <v>36</v>
      </c>
      <c r="B29" s="34">
        <v>0</v>
      </c>
      <c r="C29" s="34">
        <v>0</v>
      </c>
      <c r="D29" s="34">
        <v>0</v>
      </c>
      <c r="E29" s="35">
        <f t="shared" si="0"/>
        <v>0</v>
      </c>
    </row>
    <row r="30" spans="1:5" x14ac:dyDescent="0.35">
      <c r="A30" s="33" t="s">
        <v>37</v>
      </c>
      <c r="B30" s="34">
        <v>0</v>
      </c>
      <c r="C30" s="29">
        <v>19279.931506849316</v>
      </c>
      <c r="D30" s="29">
        <v>20776.621917808217</v>
      </c>
      <c r="E30" s="35">
        <f t="shared" si="0"/>
        <v>1496.6904109589013</v>
      </c>
    </row>
    <row r="31" spans="1:5" x14ac:dyDescent="0.35">
      <c r="A31" s="99" t="s">
        <v>21</v>
      </c>
      <c r="B31" s="100">
        <v>6020</v>
      </c>
      <c r="C31" s="100">
        <v>3549</v>
      </c>
      <c r="D31" s="100">
        <f>SUM(D32:D34)</f>
        <v>3395.5534246575344</v>
      </c>
      <c r="E31" s="101">
        <f t="shared" si="0"/>
        <v>-153.44657534246562</v>
      </c>
    </row>
    <row r="32" spans="1:5" x14ac:dyDescent="0.35">
      <c r="A32" s="33" t="s">
        <v>35</v>
      </c>
      <c r="B32" s="34">
        <v>6020</v>
      </c>
      <c r="C32" s="34">
        <v>3549</v>
      </c>
      <c r="D32" s="29">
        <v>3395.5534246575344</v>
      </c>
      <c r="E32" s="35">
        <f t="shared" si="0"/>
        <v>-153.44657534246562</v>
      </c>
    </row>
    <row r="33" spans="1:5" x14ac:dyDescent="0.35">
      <c r="A33" s="33" t="s">
        <v>36</v>
      </c>
      <c r="B33" s="34">
        <v>0</v>
      </c>
      <c r="C33" s="34">
        <v>0</v>
      </c>
      <c r="D33" s="34">
        <v>0</v>
      </c>
      <c r="E33" s="35">
        <f t="shared" si="0"/>
        <v>0</v>
      </c>
    </row>
    <row r="34" spans="1:5" x14ac:dyDescent="0.35">
      <c r="A34" s="33" t="s">
        <v>37</v>
      </c>
      <c r="B34" s="34">
        <v>0</v>
      </c>
      <c r="C34" s="34">
        <v>0</v>
      </c>
      <c r="D34" s="34">
        <v>0</v>
      </c>
      <c r="E34" s="35">
        <f t="shared" si="0"/>
        <v>0</v>
      </c>
    </row>
    <row r="35" spans="1:5" x14ac:dyDescent="0.35">
      <c r="A35" s="99" t="s">
        <v>13</v>
      </c>
      <c r="B35" s="100">
        <v>21140</v>
      </c>
      <c r="C35" s="100">
        <v>15054</v>
      </c>
      <c r="D35" s="100">
        <f>SUM(D36:D38)</f>
        <v>13914.326027397256</v>
      </c>
      <c r="E35" s="101">
        <f t="shared" si="0"/>
        <v>-1139.6739726027445</v>
      </c>
    </row>
    <row r="36" spans="1:5" x14ac:dyDescent="0.35">
      <c r="A36" s="33" t="s">
        <v>35</v>
      </c>
      <c r="B36" s="34">
        <v>21140</v>
      </c>
      <c r="C36" s="34">
        <v>11861</v>
      </c>
      <c r="D36" s="29">
        <v>12108.742465753419</v>
      </c>
      <c r="E36" s="35">
        <f t="shared" si="0"/>
        <v>247.74246575341931</v>
      </c>
    </row>
    <row r="37" spans="1:5" x14ac:dyDescent="0.35">
      <c r="A37" s="33" t="s">
        <v>36</v>
      </c>
      <c r="B37" s="34">
        <v>0</v>
      </c>
      <c r="C37" s="34">
        <v>0.7</v>
      </c>
      <c r="D37" s="29">
        <v>0.60821917808219184</v>
      </c>
      <c r="E37" s="35">
        <f t="shared" si="0"/>
        <v>-9.178082191780812E-2</v>
      </c>
    </row>
    <row r="38" spans="1:5" x14ac:dyDescent="0.35">
      <c r="A38" s="33" t="s">
        <v>37</v>
      </c>
      <c r="B38" s="34">
        <v>0</v>
      </c>
      <c r="C38" s="34">
        <v>3191.6876712328767</v>
      </c>
      <c r="D38" s="29">
        <v>1804.9753424657536</v>
      </c>
      <c r="E38" s="35">
        <f t="shared" si="0"/>
        <v>-1386.7123287671232</v>
      </c>
    </row>
    <row r="39" spans="1:5" x14ac:dyDescent="0.35">
      <c r="A39" s="99" t="s">
        <v>17</v>
      </c>
      <c r="B39" s="100">
        <v>9681</v>
      </c>
      <c r="C39" s="100">
        <v>5012</v>
      </c>
      <c r="D39" s="100">
        <f>SUM(D40:D42)</f>
        <v>5052.6904109589041</v>
      </c>
      <c r="E39" s="101">
        <f t="shared" si="0"/>
        <v>40.690410958904067</v>
      </c>
    </row>
    <row r="40" spans="1:5" x14ac:dyDescent="0.35">
      <c r="A40" s="33" t="s">
        <v>35</v>
      </c>
      <c r="B40" s="34">
        <f>B39</f>
        <v>9681</v>
      </c>
      <c r="C40" s="34">
        <v>4457</v>
      </c>
      <c r="D40" s="29">
        <v>4518</v>
      </c>
      <c r="E40" s="35">
        <f t="shared" si="0"/>
        <v>61</v>
      </c>
    </row>
    <row r="41" spans="1:5" x14ac:dyDescent="0.35">
      <c r="A41" s="33" t="s">
        <v>36</v>
      </c>
      <c r="B41" s="34">
        <v>0</v>
      </c>
      <c r="C41" s="34">
        <v>0</v>
      </c>
      <c r="D41" s="34">
        <v>0</v>
      </c>
      <c r="E41" s="35">
        <f t="shared" si="0"/>
        <v>0</v>
      </c>
    </row>
    <row r="42" spans="1:5" x14ac:dyDescent="0.35">
      <c r="A42" s="33" t="s">
        <v>37</v>
      </c>
      <c r="B42" s="34">
        <v>0</v>
      </c>
      <c r="C42" s="34">
        <v>555.29999999999995</v>
      </c>
      <c r="D42" s="29">
        <v>534.69041095890407</v>
      </c>
      <c r="E42" s="35">
        <f t="shared" si="0"/>
        <v>-20.609589041095887</v>
      </c>
    </row>
    <row r="43" spans="1:5" x14ac:dyDescent="0.35">
      <c r="A43" s="99" t="s">
        <v>23</v>
      </c>
      <c r="B43" s="100">
        <v>7600</v>
      </c>
      <c r="C43" s="100">
        <v>4149</v>
      </c>
      <c r="D43" s="100">
        <f>SUM(D44:D46)</f>
        <v>4201</v>
      </c>
      <c r="E43" s="101">
        <f t="shared" si="0"/>
        <v>52</v>
      </c>
    </row>
    <row r="44" spans="1:5" x14ac:dyDescent="0.35">
      <c r="A44" s="33" t="s">
        <v>35</v>
      </c>
      <c r="B44" s="34">
        <f>B43</f>
        <v>7600</v>
      </c>
      <c r="C44" s="34">
        <v>4148</v>
      </c>
      <c r="D44" s="29">
        <v>4201</v>
      </c>
      <c r="E44" s="35">
        <f t="shared" si="0"/>
        <v>53</v>
      </c>
    </row>
    <row r="45" spans="1:5" x14ac:dyDescent="0.35">
      <c r="A45" s="33" t="s">
        <v>36</v>
      </c>
      <c r="B45" s="34">
        <v>0</v>
      </c>
      <c r="C45" s="34">
        <v>0.8</v>
      </c>
      <c r="D45" s="34">
        <v>0</v>
      </c>
      <c r="E45" s="35">
        <f t="shared" si="0"/>
        <v>-0.8</v>
      </c>
    </row>
    <row r="46" spans="1:5" x14ac:dyDescent="0.35">
      <c r="A46" s="33" t="s">
        <v>37</v>
      </c>
      <c r="B46" s="34">
        <v>0</v>
      </c>
      <c r="C46" s="34">
        <v>0</v>
      </c>
      <c r="D46" s="34">
        <v>0</v>
      </c>
      <c r="E46" s="35">
        <f t="shared" si="0"/>
        <v>0</v>
      </c>
    </row>
    <row r="47" spans="1:5" x14ac:dyDescent="0.35">
      <c r="A47" s="99" t="s">
        <v>15</v>
      </c>
      <c r="B47" s="100">
        <v>54660</v>
      </c>
      <c r="C47" s="100">
        <v>21677</v>
      </c>
      <c r="D47" s="100">
        <f>SUM(D48:D50)</f>
        <v>21927</v>
      </c>
      <c r="E47" s="101">
        <f t="shared" si="0"/>
        <v>250</v>
      </c>
    </row>
    <row r="48" spans="1:5" x14ac:dyDescent="0.35">
      <c r="A48" s="33" t="s">
        <v>35</v>
      </c>
      <c r="B48" s="34">
        <v>54660</v>
      </c>
      <c r="C48" s="34">
        <v>21677</v>
      </c>
      <c r="D48" s="29">
        <v>21927</v>
      </c>
      <c r="E48" s="35">
        <f t="shared" si="0"/>
        <v>250</v>
      </c>
    </row>
    <row r="49" spans="1:6" x14ac:dyDescent="0.35">
      <c r="A49" s="33" t="s">
        <v>36</v>
      </c>
      <c r="B49" s="34">
        <v>0</v>
      </c>
      <c r="C49" s="34">
        <v>0</v>
      </c>
      <c r="D49" s="34">
        <v>0</v>
      </c>
      <c r="E49" s="35">
        <f t="shared" si="0"/>
        <v>0</v>
      </c>
    </row>
    <row r="50" spans="1:6" x14ac:dyDescent="0.35">
      <c r="A50" s="33" t="s">
        <v>37</v>
      </c>
      <c r="B50" s="34">
        <v>0</v>
      </c>
      <c r="C50" s="34">
        <v>0</v>
      </c>
      <c r="D50" s="34">
        <v>0</v>
      </c>
      <c r="E50" s="35">
        <f t="shared" si="0"/>
        <v>0</v>
      </c>
    </row>
    <row r="51" spans="1:6" x14ac:dyDescent="0.35">
      <c r="A51" s="99" t="s">
        <v>18</v>
      </c>
      <c r="B51" s="100">
        <v>4700</v>
      </c>
      <c r="C51" s="100">
        <v>3172</v>
      </c>
      <c r="D51" s="100">
        <f>SUM(D52:D54)</f>
        <v>3242.5178082191778</v>
      </c>
      <c r="E51" s="101">
        <f t="shared" si="0"/>
        <v>70.517808219177823</v>
      </c>
    </row>
    <row r="52" spans="1:6" x14ac:dyDescent="0.35">
      <c r="A52" s="33" t="s">
        <v>35</v>
      </c>
      <c r="B52" s="34">
        <v>4700</v>
      </c>
      <c r="C52" s="34">
        <v>3172</v>
      </c>
      <c r="D52" s="29">
        <v>3242.5178082191778</v>
      </c>
      <c r="E52" s="35">
        <f t="shared" si="0"/>
        <v>70.517808219177823</v>
      </c>
    </row>
    <row r="53" spans="1:6" x14ac:dyDescent="0.35">
      <c r="A53" s="33" t="s">
        <v>36</v>
      </c>
      <c r="B53" s="34">
        <v>0</v>
      </c>
      <c r="C53" s="34">
        <v>0</v>
      </c>
      <c r="D53" s="34">
        <v>0</v>
      </c>
      <c r="E53" s="35">
        <f t="shared" si="0"/>
        <v>0</v>
      </c>
    </row>
    <row r="54" spans="1:6" x14ac:dyDescent="0.35">
      <c r="A54" s="33" t="s">
        <v>37</v>
      </c>
      <c r="B54" s="34">
        <v>0</v>
      </c>
      <c r="C54" s="34">
        <v>0</v>
      </c>
      <c r="D54" s="34">
        <v>0</v>
      </c>
      <c r="E54" s="35">
        <f t="shared" si="0"/>
        <v>0</v>
      </c>
    </row>
    <row r="55" spans="1:6" x14ac:dyDescent="0.35">
      <c r="A55" s="99" t="s">
        <v>24</v>
      </c>
      <c r="B55" s="100">
        <v>8000</v>
      </c>
      <c r="C55" s="100">
        <v>5800</v>
      </c>
      <c r="D55" s="100">
        <f>SUM(D56:D58)</f>
        <v>5954</v>
      </c>
      <c r="E55" s="101">
        <f t="shared" si="0"/>
        <v>154</v>
      </c>
    </row>
    <row r="56" spans="1:6" x14ac:dyDescent="0.35">
      <c r="A56" s="33" t="s">
        <v>35</v>
      </c>
      <c r="B56" s="34">
        <v>8000</v>
      </c>
      <c r="C56" s="34">
        <v>5800</v>
      </c>
      <c r="D56" s="31">
        <v>5954</v>
      </c>
      <c r="E56" s="35">
        <f t="shared" si="0"/>
        <v>154</v>
      </c>
    </row>
    <row r="57" spans="1:6" x14ac:dyDescent="0.35">
      <c r="A57" s="33" t="s">
        <v>36</v>
      </c>
      <c r="B57" s="34">
        <v>0</v>
      </c>
      <c r="C57" s="34">
        <v>0</v>
      </c>
      <c r="D57" s="34">
        <v>0</v>
      </c>
      <c r="E57" s="35">
        <f t="shared" si="0"/>
        <v>0</v>
      </c>
    </row>
    <row r="58" spans="1:6" x14ac:dyDescent="0.35">
      <c r="A58" s="33" t="s">
        <v>37</v>
      </c>
      <c r="B58" s="34">
        <v>0</v>
      </c>
      <c r="C58" s="34">
        <v>0</v>
      </c>
      <c r="D58" s="34">
        <v>0</v>
      </c>
      <c r="E58" s="35">
        <f t="shared" si="0"/>
        <v>0</v>
      </c>
    </row>
    <row r="59" spans="1:6" x14ac:dyDescent="0.35">
      <c r="A59" s="99" t="s">
        <v>22</v>
      </c>
      <c r="B59" s="100">
        <v>6225</v>
      </c>
      <c r="C59" s="100">
        <v>4355</v>
      </c>
      <c r="D59" s="100">
        <f>SUM(D60:D62)</f>
        <v>4272.4356164383562</v>
      </c>
      <c r="E59" s="101">
        <f>D59-C59</f>
        <v>-82.564383561643808</v>
      </c>
    </row>
    <row r="60" spans="1:6" x14ac:dyDescent="0.35">
      <c r="A60" s="33" t="s">
        <v>35</v>
      </c>
      <c r="B60" s="34">
        <f>B59-B61</f>
        <v>5685</v>
      </c>
      <c r="C60" s="34">
        <v>4276</v>
      </c>
      <c r="D60" s="29">
        <v>4184.2356164383564</v>
      </c>
      <c r="E60" s="35">
        <f t="shared" si="0"/>
        <v>-91.764383561643626</v>
      </c>
    </row>
    <row r="61" spans="1:6" x14ac:dyDescent="0.35">
      <c r="A61" s="33" t="s">
        <v>36</v>
      </c>
      <c r="B61" s="34">
        <v>540</v>
      </c>
      <c r="C61" s="34">
        <v>78.7</v>
      </c>
      <c r="D61" s="29">
        <v>88.2</v>
      </c>
      <c r="E61" s="35">
        <f t="shared" si="0"/>
        <v>9.5</v>
      </c>
    </row>
    <row r="62" spans="1:6" x14ac:dyDescent="0.35">
      <c r="A62" s="33" t="s">
        <v>37</v>
      </c>
      <c r="B62" s="34">
        <v>0</v>
      </c>
      <c r="C62" s="34">
        <v>0</v>
      </c>
      <c r="D62" s="34">
        <v>0</v>
      </c>
      <c r="E62" s="35">
        <f t="shared" si="0"/>
        <v>0</v>
      </c>
    </row>
    <row r="63" spans="1:6" ht="15" thickBot="1" x14ac:dyDescent="0.4">
      <c r="A63" s="96" t="s">
        <v>41</v>
      </c>
      <c r="B63" s="102">
        <f>B59+B55+B51+B47+B43+B39+B35+B31+B19+B15+B11+B7+B3+B27+B23</f>
        <v>318996</v>
      </c>
      <c r="C63" s="102">
        <f>C59+C55+C51+C47+C43+C39+C35+C31+C23+C19+C15+C3+C27+C11+C7</f>
        <v>638745.58219178079</v>
      </c>
      <c r="D63" s="102">
        <f>D59+D55+D51+D47+D43+D39+D35+D31+D23+D19+D15+D3+D27+D11+D7</f>
        <v>648901.89589041099</v>
      </c>
      <c r="E63" s="103">
        <f>D63-C63</f>
        <v>10156.313698630198</v>
      </c>
      <c r="F63" s="111"/>
    </row>
    <row r="64" spans="1:6" ht="15" thickTop="1" x14ac:dyDescent="0.35">
      <c r="A64" s="47" t="s">
        <v>35</v>
      </c>
      <c r="B64" s="48">
        <f>B60+B56+B52+B48+B44+B40+B36+B28+B24+B16+B12+B8+B4+B32+B20</f>
        <v>318356</v>
      </c>
      <c r="C64" s="48">
        <f>C60+C56+C52+C48+C44+C40+C32+C28+C24+C20+C16+C12+C8+C4+C36</f>
        <v>127171.69589041098</v>
      </c>
      <c r="D64" s="48">
        <f>D60+D56+D52+D48+D44+D40+D32+D28+D24+D20+D16+D12+D8+D4+D36</f>
        <v>126647.39999999998</v>
      </c>
      <c r="E64" s="49">
        <f t="shared" si="0"/>
        <v>-524.29589041099825</v>
      </c>
    </row>
    <row r="65" spans="1:5" x14ac:dyDescent="0.35">
      <c r="A65" s="33" t="s">
        <v>36</v>
      </c>
      <c r="B65" s="34">
        <f>B61+B13</f>
        <v>640</v>
      </c>
      <c r="C65" s="34">
        <f>C61+C57+C53+C49+C45+C41+C37+C33+C29+C25+C21+C17+C9</f>
        <v>80.2</v>
      </c>
      <c r="D65" s="34">
        <f>D61+D57+D53+D49+D45+D41+D37+D33+D29+D25+D21+D17+D9</f>
        <v>88.808219178082197</v>
      </c>
      <c r="E65" s="35">
        <f t="shared" si="0"/>
        <v>8.6082191780821944</v>
      </c>
    </row>
    <row r="66" spans="1:5" x14ac:dyDescent="0.35">
      <c r="A66" s="33" t="s">
        <v>37</v>
      </c>
      <c r="B66" s="34">
        <v>0</v>
      </c>
      <c r="C66" s="34">
        <f>C62+C58+C54+C50+C46+C42+C38+C34+C30+C26+C22+C18+C14+C10+C6</f>
        <v>511940.87260273966</v>
      </c>
      <c r="D66" s="34">
        <f>D62+D58+D54+D50+D46+D42+D38+D34+D30+D26+D22+D18+D14+D10+D6</f>
        <v>522165.68767123291</v>
      </c>
      <c r="E66" s="35">
        <f>D66-C66</f>
        <v>10224.815068493248</v>
      </c>
    </row>
    <row r="67" spans="1:5" ht="13.5" customHeight="1" x14ac:dyDescent="0.35"/>
    <row r="68" spans="1:5" hidden="1" x14ac:dyDescent="0.35"/>
    <row r="69" spans="1:5" ht="15" thickBot="1" x14ac:dyDescent="0.4">
      <c r="E69" s="11"/>
    </row>
    <row r="70" spans="1:5" x14ac:dyDescent="0.35">
      <c r="A70" s="134" t="s">
        <v>138</v>
      </c>
      <c r="B70" s="135"/>
    </row>
    <row r="71" spans="1:5" x14ac:dyDescent="0.35">
      <c r="A71" s="36" t="s">
        <v>136</v>
      </c>
      <c r="B71" s="37" t="s">
        <v>135</v>
      </c>
    </row>
    <row r="72" spans="1:5" x14ac:dyDescent="0.35">
      <c r="A72" s="27"/>
      <c r="B72" s="28"/>
      <c r="C72" s="5"/>
      <c r="D72" s="5"/>
      <c r="E72" s="5"/>
    </row>
    <row r="73" spans="1:5" x14ac:dyDescent="0.35">
      <c r="A73" s="27" t="s">
        <v>128</v>
      </c>
      <c r="B73" s="28">
        <v>276690.04383561644</v>
      </c>
      <c r="C73" s="23"/>
      <c r="D73" s="23"/>
      <c r="E73" s="22"/>
    </row>
    <row r="74" spans="1:5" x14ac:dyDescent="0.35">
      <c r="A74" s="27" t="s">
        <v>113</v>
      </c>
      <c r="B74" s="28">
        <v>245476.00273972601</v>
      </c>
      <c r="C74" s="10"/>
      <c r="D74" s="10"/>
      <c r="E74" s="10"/>
    </row>
    <row r="75" spans="1:5" x14ac:dyDescent="0.35">
      <c r="A75" s="27" t="s">
        <v>92</v>
      </c>
      <c r="B75" s="28">
        <v>88.797260273972611</v>
      </c>
      <c r="C75" s="10"/>
      <c r="D75" s="10"/>
      <c r="E75" s="10"/>
    </row>
    <row r="76" spans="1:5" x14ac:dyDescent="0.35">
      <c r="A76" s="27" t="s">
        <v>91</v>
      </c>
      <c r="B76" s="28">
        <f>3300.9+123326.594657534+20.6</f>
        <v>126648.09465753401</v>
      </c>
      <c r="C76" s="10"/>
      <c r="D76" s="10"/>
      <c r="E76" s="10"/>
    </row>
    <row r="77" spans="1:5" x14ac:dyDescent="0.35">
      <c r="A77" s="27"/>
      <c r="B77" s="28"/>
      <c r="C77" s="24"/>
      <c r="D77" s="24"/>
      <c r="E77" s="24"/>
    </row>
    <row r="78" spans="1:5" ht="15" thickBot="1" x14ac:dyDescent="0.4">
      <c r="A78" s="38" t="s">
        <v>137</v>
      </c>
      <c r="B78" s="39">
        <v>648902.9316438355</v>
      </c>
      <c r="C78" s="5"/>
      <c r="D78" s="5"/>
      <c r="E78" s="5"/>
    </row>
  </sheetData>
  <mergeCells count="6">
    <mergeCell ref="F3:G3"/>
    <mergeCell ref="A70:B70"/>
    <mergeCell ref="E1:E2"/>
    <mergeCell ref="A1:A2"/>
    <mergeCell ref="B1:B2"/>
    <mergeCell ref="C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EF643-EE86-4361-971D-3893C6420426}">
  <dimension ref="A1:J42"/>
  <sheetViews>
    <sheetView topLeftCell="A29" zoomScaleNormal="100" workbookViewId="0">
      <selection activeCell="G35" sqref="G35"/>
    </sheetView>
  </sheetViews>
  <sheetFormatPr defaultRowHeight="14.5" x14ac:dyDescent="0.35"/>
  <cols>
    <col min="1" max="1" width="26.36328125" style="115" customWidth="1"/>
    <col min="2" max="2" width="23.08984375" style="115" customWidth="1"/>
    <col min="3" max="4" width="14.90625" style="115" customWidth="1"/>
    <col min="5" max="5" width="16.90625" style="115" customWidth="1"/>
    <col min="6" max="16384" width="8.7265625" style="115"/>
  </cols>
  <sheetData>
    <row r="1" spans="1:5" x14ac:dyDescent="0.35">
      <c r="A1" s="140" t="s">
        <v>163</v>
      </c>
      <c r="B1" s="140" t="s">
        <v>162</v>
      </c>
      <c r="C1" s="141" t="s">
        <v>161</v>
      </c>
      <c r="D1" s="142"/>
      <c r="E1" s="139" t="s">
        <v>160</v>
      </c>
    </row>
    <row r="2" spans="1:5" ht="33.5" customHeight="1" x14ac:dyDescent="0.35">
      <c r="A2" s="140"/>
      <c r="B2" s="140"/>
      <c r="C2" s="132">
        <v>2021</v>
      </c>
      <c r="D2" s="132">
        <v>2022</v>
      </c>
      <c r="E2" s="139"/>
    </row>
    <row r="3" spans="1:5" x14ac:dyDescent="0.35">
      <c r="A3" s="129" t="s">
        <v>159</v>
      </c>
      <c r="B3" s="127">
        <v>15500</v>
      </c>
      <c r="C3" s="128">
        <v>4952</v>
      </c>
      <c r="D3" s="128">
        <v>5646</v>
      </c>
      <c r="E3" s="127">
        <f>D3-C3</f>
        <v>694</v>
      </c>
    </row>
    <row r="4" spans="1:5" x14ac:dyDescent="0.35">
      <c r="A4" s="125" t="s">
        <v>35</v>
      </c>
      <c r="B4" s="124">
        <f>B3</f>
        <v>15500</v>
      </c>
      <c r="C4" s="123">
        <f>C3</f>
        <v>4952</v>
      </c>
      <c r="D4" s="123">
        <f>D3</f>
        <v>5646</v>
      </c>
      <c r="E4" s="123">
        <f>D4-C4</f>
        <v>694</v>
      </c>
    </row>
    <row r="5" spans="1:5" x14ac:dyDescent="0.35">
      <c r="A5" s="125" t="s">
        <v>36</v>
      </c>
      <c r="B5" s="124">
        <v>0</v>
      </c>
      <c r="C5" s="123">
        <v>0</v>
      </c>
      <c r="D5" s="123">
        <v>0</v>
      </c>
      <c r="E5" s="123">
        <f>C5-D5</f>
        <v>0</v>
      </c>
    </row>
    <row r="6" spans="1:5" x14ac:dyDescent="0.35">
      <c r="A6" s="125" t="s">
        <v>37</v>
      </c>
      <c r="B6" s="124">
        <v>0</v>
      </c>
      <c r="C6" s="123">
        <v>0</v>
      </c>
      <c r="D6" s="123">
        <v>0</v>
      </c>
      <c r="E6" s="123">
        <f>C6-D6</f>
        <v>0</v>
      </c>
    </row>
    <row r="7" spans="1:5" x14ac:dyDescent="0.35">
      <c r="A7" s="129" t="s">
        <v>158</v>
      </c>
      <c r="B7" s="127">
        <v>0</v>
      </c>
      <c r="C7" s="128">
        <v>83</v>
      </c>
      <c r="D7" s="128">
        <v>96</v>
      </c>
      <c r="E7" s="127">
        <f>D7-C7</f>
        <v>13</v>
      </c>
    </row>
    <row r="8" spans="1:5" x14ac:dyDescent="0.35">
      <c r="A8" s="125" t="s">
        <v>35</v>
      </c>
      <c r="B8" s="124">
        <v>0</v>
      </c>
      <c r="C8" s="123">
        <v>83.1</v>
      </c>
      <c r="D8" s="123">
        <f>D7</f>
        <v>96</v>
      </c>
      <c r="E8" s="123">
        <f>D8-C8</f>
        <v>12.900000000000006</v>
      </c>
    </row>
    <row r="9" spans="1:5" x14ac:dyDescent="0.35">
      <c r="A9" s="125" t="s">
        <v>36</v>
      </c>
      <c r="B9" s="124">
        <v>0</v>
      </c>
      <c r="C9" s="123">
        <v>0</v>
      </c>
      <c r="D9" s="123">
        <v>0</v>
      </c>
      <c r="E9" s="123">
        <f>C9-D9</f>
        <v>0</v>
      </c>
    </row>
    <row r="10" spans="1:5" x14ac:dyDescent="0.35">
      <c r="A10" s="125" t="s">
        <v>37</v>
      </c>
      <c r="B10" s="124">
        <v>0</v>
      </c>
      <c r="C10" s="123">
        <v>0</v>
      </c>
      <c r="D10" s="123">
        <v>0</v>
      </c>
      <c r="E10" s="123">
        <f>C10-D10</f>
        <v>0</v>
      </c>
    </row>
    <row r="11" spans="1:5" x14ac:dyDescent="0.35">
      <c r="A11" s="129" t="s">
        <v>157</v>
      </c>
      <c r="B11" s="127">
        <v>20005</v>
      </c>
      <c r="C11" s="128">
        <v>11293</v>
      </c>
      <c r="D11" s="128">
        <v>11130</v>
      </c>
      <c r="E11" s="127">
        <f>D11-C11</f>
        <v>-163</v>
      </c>
    </row>
    <row r="12" spans="1:5" x14ac:dyDescent="0.35">
      <c r="A12" s="125" t="s">
        <v>35</v>
      </c>
      <c r="B12" s="124">
        <f>B11</f>
        <v>20005</v>
      </c>
      <c r="C12" s="131">
        <f>C11</f>
        <v>11293</v>
      </c>
      <c r="D12" s="131">
        <f>D11</f>
        <v>11130</v>
      </c>
      <c r="E12" s="123">
        <f>D12-C12</f>
        <v>-163</v>
      </c>
    </row>
    <row r="13" spans="1:5" x14ac:dyDescent="0.35">
      <c r="A13" s="125" t="s">
        <v>36</v>
      </c>
      <c r="B13" s="124">
        <v>0</v>
      </c>
      <c r="C13" s="123">
        <v>0</v>
      </c>
      <c r="D13" s="123">
        <v>0</v>
      </c>
      <c r="E13" s="123">
        <f>C13-D13</f>
        <v>0</v>
      </c>
    </row>
    <row r="14" spans="1:5" x14ac:dyDescent="0.35">
      <c r="A14" s="125" t="s">
        <v>42</v>
      </c>
      <c r="B14" s="124">
        <v>0</v>
      </c>
      <c r="C14" s="123">
        <v>0</v>
      </c>
      <c r="D14" s="123">
        <v>0</v>
      </c>
      <c r="E14" s="123">
        <f>C14-D14</f>
        <v>0</v>
      </c>
    </row>
    <row r="15" spans="1:5" x14ac:dyDescent="0.35">
      <c r="A15" s="129" t="s">
        <v>156</v>
      </c>
      <c r="B15" s="127">
        <v>4880</v>
      </c>
      <c r="C15" s="128">
        <v>9455</v>
      </c>
      <c r="D15" s="128">
        <v>9268</v>
      </c>
      <c r="E15" s="127">
        <f t="shared" ref="E15:E36" si="0">D15-C15</f>
        <v>-187</v>
      </c>
    </row>
    <row r="16" spans="1:5" x14ac:dyDescent="0.35">
      <c r="A16" s="125" t="s">
        <v>35</v>
      </c>
      <c r="B16" s="124">
        <f>B15</f>
        <v>4880</v>
      </c>
      <c r="C16" s="123">
        <f>C15</f>
        <v>9455</v>
      </c>
      <c r="D16" s="123">
        <f>D15</f>
        <v>9268</v>
      </c>
      <c r="E16" s="123">
        <f t="shared" si="0"/>
        <v>-187</v>
      </c>
    </row>
    <row r="17" spans="1:6" x14ac:dyDescent="0.35">
      <c r="A17" s="125" t="s">
        <v>36</v>
      </c>
      <c r="B17" s="124">
        <v>0</v>
      </c>
      <c r="C17" s="123">
        <v>0</v>
      </c>
      <c r="D17" s="123">
        <v>0</v>
      </c>
      <c r="E17" s="123">
        <f t="shared" si="0"/>
        <v>0</v>
      </c>
    </row>
    <row r="18" spans="1:6" x14ac:dyDescent="0.35">
      <c r="A18" s="125" t="s">
        <v>37</v>
      </c>
      <c r="B18" s="124">
        <v>0</v>
      </c>
      <c r="C18" s="123">
        <v>0</v>
      </c>
      <c r="D18" s="123">
        <v>0</v>
      </c>
      <c r="E18" s="123">
        <f t="shared" si="0"/>
        <v>0</v>
      </c>
    </row>
    <row r="19" spans="1:6" x14ac:dyDescent="0.35">
      <c r="A19" s="129" t="s">
        <v>155</v>
      </c>
      <c r="B19" s="127">
        <v>7600</v>
      </c>
      <c r="C19" s="128">
        <v>35144</v>
      </c>
      <c r="D19" s="128">
        <v>36712</v>
      </c>
      <c r="E19" s="127">
        <f t="shared" si="0"/>
        <v>1568</v>
      </c>
    </row>
    <row r="20" spans="1:6" x14ac:dyDescent="0.35">
      <c r="A20" s="125" t="s">
        <v>35</v>
      </c>
      <c r="B20" s="124">
        <f>B19</f>
        <v>7600</v>
      </c>
      <c r="C20" s="123">
        <v>26115</v>
      </c>
      <c r="D20" s="123">
        <f>D19</f>
        <v>36712</v>
      </c>
      <c r="E20" s="123">
        <f t="shared" si="0"/>
        <v>10597</v>
      </c>
    </row>
    <row r="21" spans="1:6" x14ac:dyDescent="0.35">
      <c r="A21" s="125" t="s">
        <v>36</v>
      </c>
      <c r="B21" s="124">
        <v>0</v>
      </c>
      <c r="C21" s="123">
        <v>0</v>
      </c>
      <c r="D21" s="123">
        <v>0</v>
      </c>
      <c r="E21" s="123">
        <f t="shared" si="0"/>
        <v>0</v>
      </c>
    </row>
    <row r="22" spans="1:6" x14ac:dyDescent="0.35">
      <c r="A22" s="125" t="s">
        <v>37</v>
      </c>
      <c r="B22" s="124">
        <v>0</v>
      </c>
      <c r="C22" s="123">
        <v>9029</v>
      </c>
      <c r="D22" s="123">
        <v>0</v>
      </c>
      <c r="E22" s="123">
        <f t="shared" si="0"/>
        <v>-9029</v>
      </c>
    </row>
    <row r="23" spans="1:6" x14ac:dyDescent="0.35">
      <c r="A23" s="129" t="s">
        <v>154</v>
      </c>
      <c r="B23" s="127">
        <f>4000+85181</f>
        <v>89181</v>
      </c>
      <c r="C23" s="128">
        <v>1987</v>
      </c>
      <c r="D23" s="128">
        <v>1993</v>
      </c>
      <c r="E23" s="127">
        <f t="shared" si="0"/>
        <v>6</v>
      </c>
    </row>
    <row r="24" spans="1:6" x14ac:dyDescent="0.35">
      <c r="A24" s="125" t="s">
        <v>35</v>
      </c>
      <c r="B24" s="124">
        <f>B23</f>
        <v>89181</v>
      </c>
      <c r="C24" s="123">
        <f>C23</f>
        <v>1987</v>
      </c>
      <c r="D24" s="123">
        <v>26035</v>
      </c>
      <c r="E24" s="123">
        <f t="shared" si="0"/>
        <v>24048</v>
      </c>
    </row>
    <row r="25" spans="1:6" x14ac:dyDescent="0.35">
      <c r="A25" s="125" t="s">
        <v>36</v>
      </c>
      <c r="B25" s="124">
        <v>0</v>
      </c>
      <c r="C25" s="123">
        <v>0</v>
      </c>
      <c r="D25" s="123">
        <v>0</v>
      </c>
      <c r="E25" s="123">
        <f t="shared" si="0"/>
        <v>0</v>
      </c>
    </row>
    <row r="26" spans="1:6" x14ac:dyDescent="0.35">
      <c r="A26" s="125" t="s">
        <v>37</v>
      </c>
      <c r="B26" s="124">
        <v>0</v>
      </c>
      <c r="C26" s="123">
        <v>0</v>
      </c>
      <c r="D26" s="123">
        <v>0</v>
      </c>
      <c r="E26" s="123">
        <f t="shared" si="0"/>
        <v>0</v>
      </c>
    </row>
    <row r="27" spans="1:6" x14ac:dyDescent="0.35">
      <c r="A27" s="129" t="s">
        <v>153</v>
      </c>
      <c r="B27" s="127">
        <v>5000</v>
      </c>
      <c r="C27" s="127">
        <v>10907</v>
      </c>
      <c r="D27" s="127">
        <v>10284</v>
      </c>
      <c r="E27" s="127">
        <f t="shared" si="0"/>
        <v>-623</v>
      </c>
      <c r="F27" s="130"/>
    </row>
    <row r="28" spans="1:6" x14ac:dyDescent="0.35">
      <c r="A28" s="125" t="s">
        <v>35</v>
      </c>
      <c r="B28" s="124">
        <f>B27</f>
        <v>5000</v>
      </c>
      <c r="C28" s="124">
        <v>9678</v>
      </c>
      <c r="D28" s="124">
        <v>9335</v>
      </c>
      <c r="E28" s="124">
        <f t="shared" si="0"/>
        <v>-343</v>
      </c>
    </row>
    <row r="29" spans="1:6" x14ac:dyDescent="0.35">
      <c r="A29" s="125" t="s">
        <v>36</v>
      </c>
      <c r="B29" s="124">
        <v>0</v>
      </c>
      <c r="C29" s="124">
        <v>0</v>
      </c>
      <c r="D29" s="124">
        <v>0</v>
      </c>
      <c r="E29" s="124">
        <f t="shared" si="0"/>
        <v>0</v>
      </c>
    </row>
    <row r="30" spans="1:6" x14ac:dyDescent="0.35">
      <c r="A30" s="125" t="s">
        <v>37</v>
      </c>
      <c r="B30" s="124">
        <v>0</v>
      </c>
      <c r="C30" s="124">
        <v>1229</v>
      </c>
      <c r="D30" s="124">
        <v>949</v>
      </c>
      <c r="E30" s="124">
        <f t="shared" si="0"/>
        <v>-280</v>
      </c>
    </row>
    <row r="31" spans="1:6" x14ac:dyDescent="0.35">
      <c r="A31" s="129" t="s">
        <v>152</v>
      </c>
      <c r="B31" s="127">
        <f>200+47090</f>
        <v>47290</v>
      </c>
      <c r="C31" s="128">
        <v>12469</v>
      </c>
      <c r="D31" s="128">
        <v>11878</v>
      </c>
      <c r="E31" s="127">
        <f t="shared" si="0"/>
        <v>-591</v>
      </c>
    </row>
    <row r="32" spans="1:6" x14ac:dyDescent="0.35">
      <c r="A32" s="125" t="s">
        <v>35</v>
      </c>
      <c r="B32" s="124">
        <f>B31-B33</f>
        <v>46750</v>
      </c>
      <c r="C32" s="123">
        <f>C31</f>
        <v>12469</v>
      </c>
      <c r="D32" s="123">
        <v>11875</v>
      </c>
      <c r="E32" s="123">
        <f t="shared" si="0"/>
        <v>-594</v>
      </c>
    </row>
    <row r="33" spans="1:10" x14ac:dyDescent="0.35">
      <c r="A33" s="125" t="s">
        <v>36</v>
      </c>
      <c r="B33" s="124">
        <v>540</v>
      </c>
      <c r="C33" s="123">
        <v>0</v>
      </c>
      <c r="D33" s="123">
        <v>3.9</v>
      </c>
      <c r="E33" s="123">
        <f t="shared" si="0"/>
        <v>3.9</v>
      </c>
    </row>
    <row r="34" spans="1:10" x14ac:dyDescent="0.35">
      <c r="A34" s="125" t="s">
        <v>37</v>
      </c>
      <c r="B34" s="124">
        <v>0</v>
      </c>
      <c r="C34" s="123">
        <v>0</v>
      </c>
      <c r="D34" s="123">
        <v>0</v>
      </c>
      <c r="E34" s="123">
        <f t="shared" si="0"/>
        <v>0</v>
      </c>
    </row>
    <row r="35" spans="1:10" x14ac:dyDescent="0.35">
      <c r="A35" s="129" t="s">
        <v>151</v>
      </c>
      <c r="B35" s="127">
        <f>1700+127840</f>
        <v>129540</v>
      </c>
      <c r="C35" s="128">
        <v>31883</v>
      </c>
      <c r="D35" s="128">
        <v>28039</v>
      </c>
      <c r="E35" s="127">
        <f t="shared" si="0"/>
        <v>-3844</v>
      </c>
      <c r="F35" s="126" t="s">
        <v>150</v>
      </c>
      <c r="H35" s="143"/>
      <c r="I35" s="143"/>
      <c r="J35" s="143"/>
    </row>
    <row r="36" spans="1:10" x14ac:dyDescent="0.35">
      <c r="A36" s="125" t="s">
        <v>35</v>
      </c>
      <c r="B36" s="124">
        <f>B35-B37</f>
        <v>129440</v>
      </c>
      <c r="C36" s="123">
        <v>31882</v>
      </c>
      <c r="D36" s="123">
        <v>28039</v>
      </c>
      <c r="E36" s="123">
        <f t="shared" si="0"/>
        <v>-3843</v>
      </c>
      <c r="H36" s="143"/>
      <c r="I36" s="143"/>
      <c r="J36" s="143"/>
    </row>
    <row r="37" spans="1:10" x14ac:dyDescent="0.35">
      <c r="A37" s="125" t="s">
        <v>36</v>
      </c>
      <c r="B37" s="124">
        <v>100</v>
      </c>
      <c r="C37" s="123">
        <v>0.85</v>
      </c>
      <c r="D37" s="123">
        <v>0</v>
      </c>
      <c r="E37" s="123">
        <f>C37-D37</f>
        <v>0.85</v>
      </c>
      <c r="H37" s="143"/>
      <c r="I37" s="143"/>
      <c r="J37" s="143"/>
    </row>
    <row r="38" spans="1:10" x14ac:dyDescent="0.35">
      <c r="A38" s="125" t="s">
        <v>37</v>
      </c>
      <c r="B38" s="124">
        <v>0</v>
      </c>
      <c r="C38" s="123">
        <v>0</v>
      </c>
      <c r="D38" s="123">
        <v>0</v>
      </c>
      <c r="E38" s="123">
        <f>C38-D38</f>
        <v>0</v>
      </c>
      <c r="H38" s="143"/>
      <c r="I38" s="143"/>
      <c r="J38" s="143"/>
    </row>
    <row r="39" spans="1:10" x14ac:dyDescent="0.35">
      <c r="A39" s="122" t="s">
        <v>41</v>
      </c>
      <c r="B39" s="121">
        <f>B35+B31+B27+B23+B15+B11+B7+B3+B19</f>
        <v>318996</v>
      </c>
      <c r="C39" s="120">
        <f>C35+C31+C27+C23+C15+C11+C7+C3+C19</f>
        <v>118173</v>
      </c>
      <c r="D39" s="120">
        <f>D35+D31+D27+D23+D15+D11+D7+D3+D19</f>
        <v>115046</v>
      </c>
      <c r="E39" s="120">
        <f>D39-C39</f>
        <v>-3127</v>
      </c>
    </row>
    <row r="40" spans="1:10" x14ac:dyDescent="0.35">
      <c r="E40" s="116"/>
    </row>
    <row r="41" spans="1:10" x14ac:dyDescent="0.35">
      <c r="E41" s="119"/>
    </row>
    <row r="42" spans="1:10" x14ac:dyDescent="0.35">
      <c r="A42" s="118" t="s">
        <v>149</v>
      </c>
      <c r="B42" s="117">
        <f>D39/B39</f>
        <v>0.36065029028577161</v>
      </c>
      <c r="C42" s="117"/>
      <c r="F42" s="116"/>
    </row>
  </sheetData>
  <mergeCells count="5">
    <mergeCell ref="E1:E2"/>
    <mergeCell ref="A1:A2"/>
    <mergeCell ref="B1:B2"/>
    <mergeCell ref="C1:D1"/>
    <mergeCell ref="H35:J3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31"/>
  <sheetViews>
    <sheetView zoomScale="115" zoomScaleNormal="115" workbookViewId="0">
      <pane ySplit="1" topLeftCell="A121" activePane="bottomLeft" state="frozen"/>
      <selection pane="bottomLeft" activeCell="B8" sqref="B8"/>
    </sheetView>
  </sheetViews>
  <sheetFormatPr defaultRowHeight="14.5" x14ac:dyDescent="0.35"/>
  <cols>
    <col min="1" max="1" width="27.36328125" customWidth="1"/>
    <col min="2" max="2" width="23.08984375" customWidth="1"/>
    <col min="3" max="3" width="16.90625" customWidth="1"/>
    <col min="4" max="4" width="14.90625" customWidth="1"/>
    <col min="5" max="5" width="19.08984375" customWidth="1"/>
  </cols>
  <sheetData>
    <row r="1" spans="1:6" s="26" customFormat="1" ht="51.5" customHeight="1" x14ac:dyDescent="0.35">
      <c r="A1" s="32" t="s">
        <v>99</v>
      </c>
      <c r="B1" s="32" t="s">
        <v>132</v>
      </c>
      <c r="C1" s="40" t="s">
        <v>145</v>
      </c>
      <c r="D1" s="40" t="s">
        <v>146</v>
      </c>
      <c r="E1" s="40" t="s">
        <v>147</v>
      </c>
      <c r="F1" s="41"/>
    </row>
    <row r="2" spans="1:6" ht="16" customHeight="1" x14ac:dyDescent="0.35">
      <c r="A2" s="93" t="s">
        <v>124</v>
      </c>
      <c r="B2" s="94">
        <v>16390</v>
      </c>
      <c r="C2" s="94">
        <v>10675</v>
      </c>
      <c r="D2" s="95">
        <v>5948</v>
      </c>
      <c r="E2" s="94">
        <f>C2-D2</f>
        <v>4727</v>
      </c>
      <c r="F2" s="112"/>
    </row>
    <row r="3" spans="1:6" x14ac:dyDescent="0.35">
      <c r="A3" s="33" t="s">
        <v>35</v>
      </c>
      <c r="B3" s="43">
        <f>B2</f>
        <v>16390</v>
      </c>
      <c r="C3" s="44"/>
      <c r="D3" s="44">
        <v>5947</v>
      </c>
      <c r="E3" s="43"/>
      <c r="F3" s="5"/>
    </row>
    <row r="4" spans="1:6" x14ac:dyDescent="0.35">
      <c r="A4" s="33" t="s">
        <v>36</v>
      </c>
      <c r="B4" s="43">
        <v>0</v>
      </c>
      <c r="C4" s="44"/>
      <c r="D4" s="44">
        <v>0</v>
      </c>
      <c r="E4" s="43"/>
      <c r="F4" s="5"/>
    </row>
    <row r="5" spans="1:6" x14ac:dyDescent="0.35">
      <c r="A5" s="33" t="s">
        <v>37</v>
      </c>
      <c r="B5" s="43">
        <v>0</v>
      </c>
      <c r="C5" s="44"/>
      <c r="D5" s="44">
        <v>0</v>
      </c>
      <c r="E5" s="43"/>
      <c r="F5" s="5"/>
    </row>
    <row r="6" spans="1:6" x14ac:dyDescent="0.35">
      <c r="A6" s="93" t="s">
        <v>123</v>
      </c>
      <c r="B6" s="94">
        <v>12680</v>
      </c>
      <c r="C6" s="94">
        <v>15442</v>
      </c>
      <c r="D6" s="95">
        <v>4588</v>
      </c>
      <c r="E6" s="94">
        <f>C6-D6</f>
        <v>10854</v>
      </c>
      <c r="F6" s="5"/>
    </row>
    <row r="7" spans="1:6" x14ac:dyDescent="0.35">
      <c r="A7" s="33" t="s">
        <v>35</v>
      </c>
      <c r="B7" s="43">
        <f>B6-100</f>
        <v>12580</v>
      </c>
      <c r="C7" s="44"/>
      <c r="D7" s="44">
        <v>4588</v>
      </c>
      <c r="E7" s="45"/>
      <c r="F7" s="5"/>
    </row>
    <row r="8" spans="1:6" x14ac:dyDescent="0.35">
      <c r="A8" s="33" t="s">
        <v>36</v>
      </c>
      <c r="B8" s="43">
        <v>100</v>
      </c>
      <c r="C8" s="44"/>
      <c r="D8" s="44">
        <v>0</v>
      </c>
      <c r="E8" s="45"/>
      <c r="F8" s="5"/>
    </row>
    <row r="9" spans="1:6" x14ac:dyDescent="0.35">
      <c r="A9" s="33" t="s">
        <v>37</v>
      </c>
      <c r="B9" s="43">
        <v>0</v>
      </c>
      <c r="C9" s="44"/>
      <c r="D9" s="44">
        <v>0</v>
      </c>
      <c r="E9" s="45"/>
      <c r="F9" s="5"/>
    </row>
    <row r="10" spans="1:6" x14ac:dyDescent="0.35">
      <c r="A10" s="93" t="s">
        <v>114</v>
      </c>
      <c r="B10" s="94">
        <v>83400</v>
      </c>
      <c r="C10" s="94">
        <v>25580</v>
      </c>
      <c r="D10" s="95">
        <f>3294+20036</f>
        <v>23330</v>
      </c>
      <c r="E10" s="94">
        <f t="shared" ref="E10:E70" si="0">C10-D10</f>
        <v>2250</v>
      </c>
      <c r="F10" s="5"/>
    </row>
    <row r="11" spans="1:6" x14ac:dyDescent="0.35">
      <c r="A11" s="33" t="s">
        <v>35</v>
      </c>
      <c r="B11" s="43">
        <f>B10</f>
        <v>83400</v>
      </c>
      <c r="C11" s="44"/>
      <c r="D11" s="44">
        <f>D10</f>
        <v>23330</v>
      </c>
      <c r="E11" s="45"/>
      <c r="F11" s="5"/>
    </row>
    <row r="12" spans="1:6" x14ac:dyDescent="0.35">
      <c r="A12" s="33" t="s">
        <v>36</v>
      </c>
      <c r="B12" s="43">
        <v>0</v>
      </c>
      <c r="C12" s="44"/>
      <c r="D12" s="44">
        <v>0</v>
      </c>
      <c r="E12" s="45"/>
      <c r="F12" s="5"/>
    </row>
    <row r="13" spans="1:6" x14ac:dyDescent="0.35">
      <c r="A13" s="33" t="s">
        <v>42</v>
      </c>
      <c r="B13" s="43">
        <v>0</v>
      </c>
      <c r="C13" s="44"/>
      <c r="D13" s="44">
        <v>0</v>
      </c>
      <c r="E13" s="45"/>
      <c r="F13" s="5"/>
    </row>
    <row r="14" spans="1:6" x14ac:dyDescent="0.35">
      <c r="A14" s="93" t="s">
        <v>106</v>
      </c>
      <c r="B14" s="94">
        <v>34860</v>
      </c>
      <c r="C14" s="94">
        <v>35714</v>
      </c>
      <c r="D14" s="95">
        <f>6.9+8887</f>
        <v>8893.9</v>
      </c>
      <c r="E14" s="94">
        <f t="shared" si="0"/>
        <v>26820.1</v>
      </c>
      <c r="F14" s="5"/>
    </row>
    <row r="15" spans="1:6" x14ac:dyDescent="0.35">
      <c r="A15" s="33" t="s">
        <v>35</v>
      </c>
      <c r="B15" s="43">
        <f>B14</f>
        <v>34860</v>
      </c>
      <c r="C15" s="44"/>
      <c r="D15" s="44">
        <v>8887</v>
      </c>
      <c r="E15" s="45"/>
      <c r="F15" s="5"/>
    </row>
    <row r="16" spans="1:6" x14ac:dyDescent="0.35">
      <c r="A16" s="33" t="s">
        <v>36</v>
      </c>
      <c r="B16" s="43">
        <v>0</v>
      </c>
      <c r="C16" s="44"/>
      <c r="D16" s="44">
        <v>0</v>
      </c>
      <c r="E16" s="45"/>
      <c r="F16" s="5"/>
    </row>
    <row r="17" spans="1:6" x14ac:dyDescent="0.35">
      <c r="A17" s="33" t="s">
        <v>37</v>
      </c>
      <c r="B17" s="43">
        <v>0</v>
      </c>
      <c r="C17" s="44"/>
      <c r="D17" s="44">
        <v>0</v>
      </c>
      <c r="E17" s="45"/>
      <c r="F17" s="5"/>
    </row>
    <row r="18" spans="1:6" x14ac:dyDescent="0.35">
      <c r="A18" s="93" t="s">
        <v>101</v>
      </c>
      <c r="B18" s="94">
        <f>200+6440</f>
        <v>6640</v>
      </c>
      <c r="C18" s="94">
        <v>49519</v>
      </c>
      <c r="D18" s="95">
        <v>2741</v>
      </c>
      <c r="E18" s="94">
        <f t="shared" si="0"/>
        <v>46778</v>
      </c>
      <c r="F18" s="5"/>
    </row>
    <row r="19" spans="1:6" x14ac:dyDescent="0.35">
      <c r="A19" s="33" t="s">
        <v>35</v>
      </c>
      <c r="B19" s="43">
        <f>B18</f>
        <v>6640</v>
      </c>
      <c r="C19" s="44"/>
      <c r="D19" s="44">
        <v>2741</v>
      </c>
      <c r="E19" s="45"/>
      <c r="F19" s="5"/>
    </row>
    <row r="20" spans="1:6" x14ac:dyDescent="0.35">
      <c r="A20" s="33" t="s">
        <v>36</v>
      </c>
      <c r="B20" s="43">
        <v>0</v>
      </c>
      <c r="C20" s="44"/>
      <c r="D20" s="44">
        <v>0</v>
      </c>
      <c r="E20" s="45"/>
      <c r="F20" s="5"/>
    </row>
    <row r="21" spans="1:6" x14ac:dyDescent="0.35">
      <c r="A21" s="33" t="s">
        <v>37</v>
      </c>
      <c r="B21" s="43">
        <v>0</v>
      </c>
      <c r="C21" s="44"/>
      <c r="D21" s="44">
        <v>0</v>
      </c>
      <c r="E21" s="45"/>
      <c r="F21" s="5"/>
    </row>
    <row r="22" spans="1:6" x14ac:dyDescent="0.35">
      <c r="A22" s="93" t="s">
        <v>120</v>
      </c>
      <c r="B22" s="94">
        <v>9250</v>
      </c>
      <c r="C22" s="94">
        <v>4028</v>
      </c>
      <c r="D22" s="94">
        <v>2531</v>
      </c>
      <c r="E22" s="94">
        <f t="shared" si="0"/>
        <v>1497</v>
      </c>
      <c r="F22" s="5"/>
    </row>
    <row r="23" spans="1:6" x14ac:dyDescent="0.35">
      <c r="A23" s="33" t="s">
        <v>35</v>
      </c>
      <c r="B23" s="43">
        <f>B22</f>
        <v>9250</v>
      </c>
      <c r="C23" s="45"/>
      <c r="D23" s="43">
        <v>2531</v>
      </c>
      <c r="E23" s="45"/>
      <c r="F23" s="42"/>
    </row>
    <row r="24" spans="1:6" x14ac:dyDescent="0.35">
      <c r="A24" s="33" t="s">
        <v>36</v>
      </c>
      <c r="B24" s="43">
        <v>0</v>
      </c>
      <c r="C24" s="45"/>
      <c r="D24" s="43">
        <v>0</v>
      </c>
      <c r="E24" s="45"/>
      <c r="F24" s="5"/>
    </row>
    <row r="25" spans="1:6" x14ac:dyDescent="0.35">
      <c r="A25" s="33" t="s">
        <v>37</v>
      </c>
      <c r="B25" s="43">
        <v>0</v>
      </c>
      <c r="C25" s="45"/>
      <c r="D25" s="43">
        <v>0</v>
      </c>
      <c r="E25" s="45"/>
      <c r="F25" s="5"/>
    </row>
    <row r="26" spans="1:6" x14ac:dyDescent="0.35">
      <c r="A26" s="93" t="s">
        <v>130</v>
      </c>
      <c r="B26" s="94">
        <v>0</v>
      </c>
      <c r="C26" s="94">
        <v>285853</v>
      </c>
      <c r="D26" s="95">
        <v>311</v>
      </c>
      <c r="E26" s="94">
        <f t="shared" si="0"/>
        <v>285542</v>
      </c>
      <c r="F26" s="5"/>
    </row>
    <row r="27" spans="1:6" x14ac:dyDescent="0.35">
      <c r="A27" s="33" t="s">
        <v>35</v>
      </c>
      <c r="B27" s="43">
        <v>0</v>
      </c>
      <c r="C27" s="44"/>
      <c r="D27" s="44">
        <v>310</v>
      </c>
      <c r="E27" s="45"/>
      <c r="F27" s="5"/>
    </row>
    <row r="28" spans="1:6" x14ac:dyDescent="0.35">
      <c r="A28" s="33" t="s">
        <v>36</v>
      </c>
      <c r="B28" s="43">
        <v>0</v>
      </c>
      <c r="C28" s="44"/>
      <c r="D28" s="44">
        <v>0</v>
      </c>
      <c r="E28" s="45"/>
      <c r="F28" s="5"/>
    </row>
    <row r="29" spans="1:6" x14ac:dyDescent="0.35">
      <c r="A29" s="33" t="s">
        <v>37</v>
      </c>
      <c r="B29" s="43">
        <v>0</v>
      </c>
      <c r="C29" s="44"/>
      <c r="D29" s="44">
        <v>0</v>
      </c>
      <c r="E29" s="45"/>
      <c r="F29" s="5"/>
    </row>
    <row r="30" spans="1:6" x14ac:dyDescent="0.35">
      <c r="A30" s="93" t="s">
        <v>129</v>
      </c>
      <c r="B30" s="94">
        <v>5000</v>
      </c>
      <c r="C30" s="94">
        <v>10703</v>
      </c>
      <c r="D30" s="95">
        <v>31183</v>
      </c>
      <c r="E30" s="98">
        <f t="shared" si="0"/>
        <v>-20480</v>
      </c>
      <c r="F30" s="5"/>
    </row>
    <row r="31" spans="1:6" x14ac:dyDescent="0.35">
      <c r="A31" s="33" t="s">
        <v>35</v>
      </c>
      <c r="B31" s="43">
        <f>B30-B32</f>
        <v>5000</v>
      </c>
      <c r="C31" s="44"/>
      <c r="D31" s="44">
        <v>292.5</v>
      </c>
      <c r="E31" s="45"/>
      <c r="F31" s="5"/>
    </row>
    <row r="32" spans="1:6" x14ac:dyDescent="0.35">
      <c r="A32" s="33" t="s">
        <v>36</v>
      </c>
      <c r="B32" s="43">
        <v>0</v>
      </c>
      <c r="C32" s="44"/>
      <c r="D32" s="44">
        <v>0</v>
      </c>
      <c r="E32" s="45"/>
      <c r="F32" s="5"/>
    </row>
    <row r="33" spans="1:6" x14ac:dyDescent="0.35">
      <c r="A33" s="33" t="s">
        <v>37</v>
      </c>
      <c r="B33" s="43">
        <v>0</v>
      </c>
      <c r="C33" s="44"/>
      <c r="D33" s="44">
        <v>30890</v>
      </c>
      <c r="E33" s="45"/>
      <c r="F33" s="5"/>
    </row>
    <row r="34" spans="1:6" x14ac:dyDescent="0.35">
      <c r="A34" s="93" t="s">
        <v>121</v>
      </c>
      <c r="B34" s="94">
        <v>0</v>
      </c>
      <c r="C34" s="94">
        <v>45522</v>
      </c>
      <c r="D34" s="95">
        <v>411</v>
      </c>
      <c r="E34" s="94">
        <f t="shared" si="0"/>
        <v>45111</v>
      </c>
      <c r="F34" s="5"/>
    </row>
    <row r="35" spans="1:6" x14ac:dyDescent="0.35">
      <c r="A35" s="33" t="s">
        <v>35</v>
      </c>
      <c r="B35" s="43">
        <v>0</v>
      </c>
      <c r="C35" s="44"/>
      <c r="D35" s="44">
        <v>411</v>
      </c>
      <c r="E35" s="45"/>
      <c r="F35" s="5"/>
    </row>
    <row r="36" spans="1:6" x14ac:dyDescent="0.35">
      <c r="A36" s="33" t="s">
        <v>36</v>
      </c>
      <c r="B36" s="43">
        <v>0</v>
      </c>
      <c r="C36" s="44"/>
      <c r="D36" s="44">
        <v>0</v>
      </c>
      <c r="E36" s="45"/>
      <c r="F36" s="5"/>
    </row>
    <row r="37" spans="1:6" x14ac:dyDescent="0.35">
      <c r="A37" s="33" t="s">
        <v>37</v>
      </c>
      <c r="B37" s="43">
        <v>0</v>
      </c>
      <c r="C37" s="44"/>
      <c r="D37" s="44">
        <v>0</v>
      </c>
      <c r="E37" s="45"/>
      <c r="F37" s="10"/>
    </row>
    <row r="38" spans="1:6" x14ac:dyDescent="0.35">
      <c r="A38" s="93" t="s">
        <v>112</v>
      </c>
      <c r="B38" s="94">
        <v>7600</v>
      </c>
      <c r="C38" s="94">
        <v>126090</v>
      </c>
      <c r="D38" s="95">
        <v>4189</v>
      </c>
      <c r="E38" s="94">
        <f t="shared" si="0"/>
        <v>121901</v>
      </c>
      <c r="F38" s="5"/>
    </row>
    <row r="39" spans="1:6" x14ac:dyDescent="0.35">
      <c r="A39" s="33" t="s">
        <v>35</v>
      </c>
      <c r="B39" s="43">
        <f>B38-B40</f>
        <v>7600</v>
      </c>
      <c r="C39" s="44"/>
      <c r="D39" s="44">
        <v>4189</v>
      </c>
      <c r="E39" s="45"/>
      <c r="F39" s="5"/>
    </row>
    <row r="40" spans="1:6" x14ac:dyDescent="0.35">
      <c r="A40" s="33" t="s">
        <v>36</v>
      </c>
      <c r="B40" s="43">
        <v>0</v>
      </c>
      <c r="C40" s="44"/>
      <c r="D40" s="44">
        <v>0</v>
      </c>
      <c r="E40" s="45"/>
      <c r="F40" s="5"/>
    </row>
    <row r="41" spans="1:6" x14ac:dyDescent="0.35">
      <c r="A41" s="33" t="s">
        <v>37</v>
      </c>
      <c r="B41" s="43">
        <v>0</v>
      </c>
      <c r="C41" s="44"/>
      <c r="D41" s="44">
        <v>0</v>
      </c>
      <c r="E41" s="45"/>
      <c r="F41" s="5"/>
    </row>
    <row r="42" spans="1:6" x14ac:dyDescent="0.35">
      <c r="A42" s="93" t="s">
        <v>118</v>
      </c>
      <c r="B42" s="94">
        <v>1231</v>
      </c>
      <c r="C42" s="94">
        <v>756654</v>
      </c>
      <c r="D42" s="95">
        <v>3682</v>
      </c>
      <c r="E42" s="94">
        <f t="shared" si="0"/>
        <v>752972</v>
      </c>
      <c r="F42" s="5"/>
    </row>
    <row r="43" spans="1:6" x14ac:dyDescent="0.35">
      <c r="A43" s="33" t="s">
        <v>35</v>
      </c>
      <c r="B43" s="43">
        <f>B42-B44</f>
        <v>1231</v>
      </c>
      <c r="C43" s="44"/>
      <c r="D43" s="44">
        <v>2733</v>
      </c>
      <c r="E43" s="45"/>
      <c r="F43" s="5"/>
    </row>
    <row r="44" spans="1:6" x14ac:dyDescent="0.35">
      <c r="A44" s="33" t="s">
        <v>36</v>
      </c>
      <c r="B44" s="43">
        <v>0</v>
      </c>
      <c r="C44" s="44"/>
      <c r="D44" s="46">
        <v>0</v>
      </c>
      <c r="E44" s="45"/>
      <c r="F44" s="5"/>
    </row>
    <row r="45" spans="1:6" x14ac:dyDescent="0.35">
      <c r="A45" s="33" t="s">
        <v>37</v>
      </c>
      <c r="B45" s="43">
        <v>0</v>
      </c>
      <c r="C45" s="44"/>
      <c r="D45" s="44">
        <v>949</v>
      </c>
      <c r="E45" s="45"/>
      <c r="F45" s="5"/>
    </row>
    <row r="46" spans="1:6" x14ac:dyDescent="0.35">
      <c r="A46" s="93" t="s">
        <v>110</v>
      </c>
      <c r="B46" s="94">
        <v>4900</v>
      </c>
      <c r="C46" s="94">
        <v>459699</v>
      </c>
      <c r="D46" s="95">
        <v>3952</v>
      </c>
      <c r="E46" s="94">
        <f t="shared" si="0"/>
        <v>455747</v>
      </c>
      <c r="F46" s="5"/>
    </row>
    <row r="47" spans="1:6" x14ac:dyDescent="0.35">
      <c r="A47" s="33" t="s">
        <v>35</v>
      </c>
      <c r="B47" s="43">
        <f>B46-B48</f>
        <v>4900</v>
      </c>
      <c r="C47" s="44"/>
      <c r="D47" s="44">
        <v>2860</v>
      </c>
      <c r="E47" s="45"/>
      <c r="F47" s="5"/>
    </row>
    <row r="48" spans="1:6" x14ac:dyDescent="0.35">
      <c r="A48" s="33" t="s">
        <v>36</v>
      </c>
      <c r="B48" s="43">
        <v>0</v>
      </c>
      <c r="C48" s="44"/>
      <c r="D48" s="46">
        <v>0</v>
      </c>
      <c r="E48" s="45"/>
      <c r="F48" s="5"/>
    </row>
    <row r="49" spans="1:6" x14ac:dyDescent="0.35">
      <c r="A49" s="33" t="s">
        <v>37</v>
      </c>
      <c r="B49" s="43">
        <v>0</v>
      </c>
      <c r="C49" s="44"/>
      <c r="D49" s="44">
        <v>1085</v>
      </c>
      <c r="E49" s="45"/>
      <c r="F49" s="5"/>
    </row>
    <row r="50" spans="1:6" x14ac:dyDescent="0.35">
      <c r="A50" s="93" t="s">
        <v>111</v>
      </c>
      <c r="B50" s="94">
        <f>4000+11540</f>
        <v>15540</v>
      </c>
      <c r="C50" s="94">
        <v>471451</v>
      </c>
      <c r="D50" s="95">
        <v>6143</v>
      </c>
      <c r="E50" s="94">
        <f t="shared" si="0"/>
        <v>465308</v>
      </c>
      <c r="F50" s="5"/>
    </row>
    <row r="51" spans="1:6" x14ac:dyDescent="0.35">
      <c r="A51" s="33" t="s">
        <v>35</v>
      </c>
      <c r="B51" s="43">
        <f>B50-B52</f>
        <v>15540</v>
      </c>
      <c r="C51" s="44"/>
      <c r="D51" s="44">
        <v>5525</v>
      </c>
      <c r="E51" s="45"/>
      <c r="F51" s="5"/>
    </row>
    <row r="52" spans="1:6" x14ac:dyDescent="0.35">
      <c r="A52" s="33" t="s">
        <v>36</v>
      </c>
      <c r="B52" s="43">
        <v>0</v>
      </c>
      <c r="C52" s="44"/>
      <c r="D52" s="46">
        <v>0</v>
      </c>
      <c r="E52" s="45"/>
      <c r="F52" s="5"/>
    </row>
    <row r="53" spans="1:6" x14ac:dyDescent="0.35">
      <c r="A53" s="33" t="s">
        <v>37</v>
      </c>
      <c r="B53" s="43">
        <v>0</v>
      </c>
      <c r="C53" s="44"/>
      <c r="D53" s="44">
        <v>617</v>
      </c>
      <c r="E53" s="45"/>
      <c r="F53" s="5"/>
    </row>
    <row r="54" spans="1:6" x14ac:dyDescent="0.35">
      <c r="A54" s="93" t="s">
        <v>116</v>
      </c>
      <c r="B54" s="94">
        <v>1600</v>
      </c>
      <c r="C54" s="94">
        <v>741250</v>
      </c>
      <c r="D54" s="95">
        <v>2722</v>
      </c>
      <c r="E54" s="94">
        <f t="shared" si="0"/>
        <v>738528</v>
      </c>
      <c r="F54" s="5"/>
    </row>
    <row r="55" spans="1:6" x14ac:dyDescent="0.35">
      <c r="A55" s="33" t="s">
        <v>35</v>
      </c>
      <c r="B55" s="43">
        <f>B54-B56</f>
        <v>1600</v>
      </c>
      <c r="C55" s="44"/>
      <c r="D55" s="44">
        <v>2721</v>
      </c>
      <c r="E55" s="45"/>
      <c r="F55" s="5"/>
    </row>
    <row r="56" spans="1:6" x14ac:dyDescent="0.35">
      <c r="A56" s="33" t="s">
        <v>36</v>
      </c>
      <c r="B56" s="43">
        <v>0</v>
      </c>
      <c r="C56" s="44"/>
      <c r="D56" s="46">
        <v>0</v>
      </c>
      <c r="E56" s="45"/>
      <c r="F56" s="5"/>
    </row>
    <row r="57" spans="1:6" x14ac:dyDescent="0.35">
      <c r="A57" s="33" t="s">
        <v>37</v>
      </c>
      <c r="B57" s="43">
        <v>0</v>
      </c>
      <c r="C57" s="44"/>
      <c r="D57" s="44">
        <v>0</v>
      </c>
      <c r="E57" s="45"/>
      <c r="F57" s="5"/>
    </row>
    <row r="58" spans="1:6" x14ac:dyDescent="0.35">
      <c r="A58" s="93" t="s">
        <v>117</v>
      </c>
      <c r="B58" s="94">
        <v>3200</v>
      </c>
      <c r="C58" s="94">
        <v>303295</v>
      </c>
      <c r="D58" s="95">
        <v>2710</v>
      </c>
      <c r="E58" s="94">
        <f t="shared" si="0"/>
        <v>300585</v>
      </c>
      <c r="F58" s="5"/>
    </row>
    <row r="59" spans="1:6" x14ac:dyDescent="0.35">
      <c r="A59" s="33" t="s">
        <v>35</v>
      </c>
      <c r="B59" s="43">
        <f>B58-B60</f>
        <v>3200</v>
      </c>
      <c r="C59" s="44"/>
      <c r="D59" s="44">
        <v>2710</v>
      </c>
      <c r="E59" s="45"/>
      <c r="F59" s="5"/>
    </row>
    <row r="60" spans="1:6" x14ac:dyDescent="0.35">
      <c r="A60" s="33" t="s">
        <v>36</v>
      </c>
      <c r="B60" s="43">
        <v>0</v>
      </c>
      <c r="C60" s="44"/>
      <c r="D60" s="46">
        <v>0</v>
      </c>
      <c r="E60" s="45"/>
      <c r="F60" s="5"/>
    </row>
    <row r="61" spans="1:6" x14ac:dyDescent="0.35">
      <c r="A61" s="33" t="s">
        <v>37</v>
      </c>
      <c r="B61" s="43">
        <v>0</v>
      </c>
      <c r="C61" s="44"/>
      <c r="D61" s="44">
        <v>0</v>
      </c>
      <c r="E61" s="45"/>
      <c r="F61" s="5"/>
    </row>
    <row r="62" spans="1:6" x14ac:dyDescent="0.35">
      <c r="A62" s="93" t="s">
        <v>100</v>
      </c>
      <c r="B62" s="94">
        <v>7580</v>
      </c>
      <c r="C62" s="94">
        <v>483213</v>
      </c>
      <c r="D62" s="95">
        <v>8076</v>
      </c>
      <c r="E62" s="94">
        <f t="shared" si="0"/>
        <v>475137</v>
      </c>
      <c r="F62" s="5"/>
    </row>
    <row r="63" spans="1:6" x14ac:dyDescent="0.35">
      <c r="A63" s="33" t="s">
        <v>35</v>
      </c>
      <c r="B63" s="43">
        <f>B62-B64</f>
        <v>7580</v>
      </c>
      <c r="C63" s="44"/>
      <c r="D63" s="44">
        <v>2505</v>
      </c>
      <c r="E63" s="45"/>
      <c r="F63" s="5"/>
    </row>
    <row r="64" spans="1:6" x14ac:dyDescent="0.35">
      <c r="A64" s="33" t="s">
        <v>36</v>
      </c>
      <c r="B64" s="43">
        <v>0</v>
      </c>
      <c r="C64" s="44"/>
      <c r="D64" s="46">
        <v>0</v>
      </c>
      <c r="E64" s="45"/>
      <c r="F64" s="5"/>
    </row>
    <row r="65" spans="1:6" x14ac:dyDescent="0.35">
      <c r="A65" s="33" t="s">
        <v>37</v>
      </c>
      <c r="B65" s="43">
        <v>0</v>
      </c>
      <c r="C65" s="44"/>
      <c r="D65" s="44">
        <v>5571</v>
      </c>
      <c r="E65" s="45"/>
      <c r="F65" s="5"/>
    </row>
    <row r="66" spans="1:6" x14ac:dyDescent="0.35">
      <c r="A66" s="93" t="s">
        <v>119</v>
      </c>
      <c r="B66" s="94">
        <v>2700</v>
      </c>
      <c r="C66" s="94">
        <v>198805</v>
      </c>
      <c r="D66" s="95">
        <v>5387</v>
      </c>
      <c r="E66" s="94">
        <f t="shared" si="0"/>
        <v>193418</v>
      </c>
      <c r="F66" s="5"/>
    </row>
    <row r="67" spans="1:6" x14ac:dyDescent="0.35">
      <c r="A67" s="33" t="s">
        <v>35</v>
      </c>
      <c r="B67" s="43">
        <f>B66-B68</f>
        <v>2700</v>
      </c>
      <c r="C67" s="44"/>
      <c r="D67" s="44">
        <v>1983</v>
      </c>
      <c r="E67" s="45"/>
      <c r="F67" s="5"/>
    </row>
    <row r="68" spans="1:6" x14ac:dyDescent="0.35">
      <c r="A68" s="33" t="s">
        <v>36</v>
      </c>
      <c r="B68" s="43">
        <v>0</v>
      </c>
      <c r="C68" s="44"/>
      <c r="D68" s="46">
        <v>0</v>
      </c>
      <c r="E68" s="45"/>
      <c r="F68" s="5"/>
    </row>
    <row r="69" spans="1:6" x14ac:dyDescent="0.35">
      <c r="A69" s="33" t="s">
        <v>37</v>
      </c>
      <c r="B69" s="43">
        <v>0</v>
      </c>
      <c r="C69" s="44"/>
      <c r="D69" s="44">
        <v>3404</v>
      </c>
      <c r="E69" s="45"/>
      <c r="F69" s="5"/>
    </row>
    <row r="70" spans="1:6" x14ac:dyDescent="0.35">
      <c r="A70" s="93" t="s">
        <v>107</v>
      </c>
      <c r="B70" s="94">
        <v>16000</v>
      </c>
      <c r="C70" s="94">
        <v>109123</v>
      </c>
      <c r="D70" s="95">
        <v>12987</v>
      </c>
      <c r="E70" s="94">
        <f t="shared" si="0"/>
        <v>96136</v>
      </c>
      <c r="F70" s="5"/>
    </row>
    <row r="71" spans="1:6" x14ac:dyDescent="0.35">
      <c r="A71" s="33" t="s">
        <v>35</v>
      </c>
      <c r="B71" s="43">
        <f>B70-B72</f>
        <v>16000</v>
      </c>
      <c r="C71" s="44"/>
      <c r="D71" s="44">
        <v>12987</v>
      </c>
      <c r="E71" s="45"/>
      <c r="F71" s="5"/>
    </row>
    <row r="72" spans="1:6" x14ac:dyDescent="0.35">
      <c r="A72" s="33" t="s">
        <v>36</v>
      </c>
      <c r="B72" s="43">
        <v>0</v>
      </c>
      <c r="C72" s="44"/>
      <c r="D72" s="46">
        <v>0</v>
      </c>
      <c r="E72" s="45"/>
      <c r="F72" s="5"/>
    </row>
    <row r="73" spans="1:6" x14ac:dyDescent="0.35">
      <c r="A73" s="33" t="s">
        <v>37</v>
      </c>
      <c r="B73" s="43">
        <v>0</v>
      </c>
      <c r="C73" s="44"/>
      <c r="D73" s="44">
        <v>0</v>
      </c>
      <c r="E73" s="45"/>
      <c r="F73" s="5"/>
    </row>
    <row r="74" spans="1:6" x14ac:dyDescent="0.35">
      <c r="A74" s="93" t="s">
        <v>105</v>
      </c>
      <c r="B74" s="94">
        <v>36430</v>
      </c>
      <c r="C74" s="94">
        <v>31382</v>
      </c>
      <c r="D74" s="95">
        <v>6203</v>
      </c>
      <c r="E74" s="94">
        <f t="shared" ref="E74:E122" si="1">C74-D74</f>
        <v>25179</v>
      </c>
      <c r="F74" s="5"/>
    </row>
    <row r="75" spans="1:6" x14ac:dyDescent="0.35">
      <c r="A75" s="33" t="s">
        <v>35</v>
      </c>
      <c r="B75" s="43">
        <f>B74-B76</f>
        <v>36430</v>
      </c>
      <c r="C75" s="44"/>
      <c r="D75" s="44">
        <v>6203</v>
      </c>
      <c r="E75" s="45"/>
      <c r="F75" s="5"/>
    </row>
    <row r="76" spans="1:6" x14ac:dyDescent="0.35">
      <c r="A76" s="33" t="s">
        <v>36</v>
      </c>
      <c r="B76" s="43">
        <v>0</v>
      </c>
      <c r="C76" s="44"/>
      <c r="D76" s="46">
        <v>0</v>
      </c>
      <c r="E76" s="45"/>
      <c r="F76" s="5"/>
    </row>
    <row r="77" spans="1:6" x14ac:dyDescent="0.35">
      <c r="A77" s="33" t="s">
        <v>37</v>
      </c>
      <c r="B77" s="43">
        <v>0</v>
      </c>
      <c r="C77" s="44"/>
      <c r="D77" s="44">
        <v>0</v>
      </c>
      <c r="E77" s="45"/>
      <c r="F77" s="5"/>
    </row>
    <row r="78" spans="1:6" x14ac:dyDescent="0.35">
      <c r="A78" s="93" t="s">
        <v>122</v>
      </c>
      <c r="B78" s="94">
        <v>0</v>
      </c>
      <c r="C78" s="94">
        <v>805</v>
      </c>
      <c r="D78" s="95">
        <v>11</v>
      </c>
      <c r="E78" s="94">
        <f t="shared" si="1"/>
        <v>794</v>
      </c>
      <c r="F78" s="5"/>
    </row>
    <row r="79" spans="1:6" x14ac:dyDescent="0.35">
      <c r="A79" s="33" t="s">
        <v>35</v>
      </c>
      <c r="B79" s="43">
        <v>0</v>
      </c>
      <c r="C79" s="44"/>
      <c r="D79" s="44">
        <v>11</v>
      </c>
      <c r="E79" s="45"/>
      <c r="F79" s="5"/>
    </row>
    <row r="80" spans="1:6" x14ac:dyDescent="0.35">
      <c r="A80" s="33" t="s">
        <v>36</v>
      </c>
      <c r="B80" s="43">
        <v>0</v>
      </c>
      <c r="C80" s="44"/>
      <c r="D80" s="46">
        <v>0</v>
      </c>
      <c r="E80" s="45"/>
      <c r="F80" s="5"/>
    </row>
    <row r="81" spans="1:6" x14ac:dyDescent="0.35">
      <c r="A81" s="33" t="s">
        <v>37</v>
      </c>
      <c r="B81" s="43">
        <v>0</v>
      </c>
      <c r="C81" s="44"/>
      <c r="D81" s="44">
        <v>0</v>
      </c>
      <c r="E81" s="45"/>
      <c r="F81" s="5"/>
    </row>
    <row r="82" spans="1:6" x14ac:dyDescent="0.35">
      <c r="A82" s="93" t="s">
        <v>133</v>
      </c>
      <c r="B82" s="94">
        <v>0</v>
      </c>
      <c r="C82" s="94">
        <v>1176</v>
      </c>
      <c r="D82" s="95">
        <v>0</v>
      </c>
      <c r="E82" s="94">
        <f t="shared" si="1"/>
        <v>1176</v>
      </c>
      <c r="F82" s="5"/>
    </row>
    <row r="83" spans="1:6" x14ac:dyDescent="0.35">
      <c r="A83" s="33" t="s">
        <v>35</v>
      </c>
      <c r="B83" s="43">
        <v>0</v>
      </c>
      <c r="C83" s="44"/>
      <c r="D83" s="44">
        <v>0</v>
      </c>
      <c r="E83" s="45"/>
      <c r="F83" s="5"/>
    </row>
    <row r="84" spans="1:6" x14ac:dyDescent="0.35">
      <c r="A84" s="33" t="s">
        <v>36</v>
      </c>
      <c r="B84" s="43">
        <v>0</v>
      </c>
      <c r="C84" s="44"/>
      <c r="D84" s="46">
        <v>0</v>
      </c>
      <c r="E84" s="45"/>
      <c r="F84" s="5"/>
    </row>
    <row r="85" spans="1:6" x14ac:dyDescent="0.35">
      <c r="A85" s="33" t="s">
        <v>37</v>
      </c>
      <c r="B85" s="43">
        <v>0</v>
      </c>
      <c r="C85" s="44"/>
      <c r="D85" s="44">
        <v>0</v>
      </c>
      <c r="E85" s="45"/>
      <c r="F85" s="5"/>
    </row>
    <row r="86" spans="1:6" x14ac:dyDescent="0.35">
      <c r="A86" s="93" t="s">
        <v>109</v>
      </c>
      <c r="B86" s="94">
        <v>0</v>
      </c>
      <c r="C86" s="94">
        <v>405971</v>
      </c>
      <c r="D86" s="95">
        <v>668</v>
      </c>
      <c r="E86" s="94">
        <f t="shared" si="1"/>
        <v>405303</v>
      </c>
      <c r="F86" s="5"/>
    </row>
    <row r="87" spans="1:6" x14ac:dyDescent="0.35">
      <c r="A87" s="33" t="s">
        <v>35</v>
      </c>
      <c r="B87" s="43">
        <v>0</v>
      </c>
      <c r="C87" s="44"/>
      <c r="D87" s="44">
        <v>668</v>
      </c>
      <c r="E87" s="45"/>
      <c r="F87" s="5"/>
    </row>
    <row r="88" spans="1:6" x14ac:dyDescent="0.35">
      <c r="A88" s="33" t="s">
        <v>36</v>
      </c>
      <c r="B88" s="43">
        <v>0</v>
      </c>
      <c r="C88" s="44"/>
      <c r="D88" s="46">
        <v>0</v>
      </c>
      <c r="E88" s="45"/>
      <c r="F88" s="5"/>
    </row>
    <row r="89" spans="1:6" x14ac:dyDescent="0.35">
      <c r="A89" s="33" t="s">
        <v>37</v>
      </c>
      <c r="B89" s="43">
        <v>0</v>
      </c>
      <c r="C89" s="44"/>
      <c r="D89" s="44">
        <v>0</v>
      </c>
      <c r="E89" s="45"/>
      <c r="F89" s="5"/>
    </row>
    <row r="90" spans="1:6" x14ac:dyDescent="0.35">
      <c r="A90" s="93" t="s">
        <v>104</v>
      </c>
      <c r="B90" s="94">
        <v>4880</v>
      </c>
      <c r="C90" s="94">
        <v>305317</v>
      </c>
      <c r="D90" s="95">
        <v>6549</v>
      </c>
      <c r="E90" s="94">
        <f t="shared" si="1"/>
        <v>298768</v>
      </c>
      <c r="F90" s="5"/>
    </row>
    <row r="91" spans="1:6" x14ac:dyDescent="0.35">
      <c r="A91" s="33" t="s">
        <v>35</v>
      </c>
      <c r="B91" s="43">
        <f>B90</f>
        <v>4880</v>
      </c>
      <c r="C91" s="44"/>
      <c r="D91" s="44">
        <v>6549</v>
      </c>
      <c r="E91" s="45"/>
      <c r="F91" s="5"/>
    </row>
    <row r="92" spans="1:6" x14ac:dyDescent="0.35">
      <c r="A92" s="33" t="s">
        <v>36</v>
      </c>
      <c r="B92" s="43">
        <v>0</v>
      </c>
      <c r="C92" s="44"/>
      <c r="D92" s="46">
        <v>0</v>
      </c>
      <c r="E92" s="45"/>
      <c r="F92" s="5"/>
    </row>
    <row r="93" spans="1:6" x14ac:dyDescent="0.35">
      <c r="A93" s="33" t="s">
        <v>37</v>
      </c>
      <c r="B93" s="43">
        <v>0</v>
      </c>
      <c r="C93" s="44"/>
      <c r="D93" s="44">
        <v>0</v>
      </c>
      <c r="E93" s="45"/>
      <c r="F93" s="5"/>
    </row>
    <row r="94" spans="1:6" x14ac:dyDescent="0.35">
      <c r="A94" s="93" t="s">
        <v>108</v>
      </c>
      <c r="B94" s="94">
        <v>0</v>
      </c>
      <c r="C94" s="94">
        <v>460246</v>
      </c>
      <c r="D94" s="95">
        <v>576</v>
      </c>
      <c r="E94" s="94">
        <f t="shared" si="1"/>
        <v>459670</v>
      </c>
      <c r="F94" s="5"/>
    </row>
    <row r="95" spans="1:6" x14ac:dyDescent="0.35">
      <c r="A95" s="33" t="s">
        <v>35</v>
      </c>
      <c r="B95" s="43">
        <v>0</v>
      </c>
      <c r="C95" s="44"/>
      <c r="D95" s="44">
        <v>576</v>
      </c>
      <c r="E95" s="45"/>
      <c r="F95" s="5"/>
    </row>
    <row r="96" spans="1:6" x14ac:dyDescent="0.35">
      <c r="A96" s="33" t="s">
        <v>36</v>
      </c>
      <c r="B96" s="43">
        <v>0</v>
      </c>
      <c r="C96" s="44"/>
      <c r="D96" s="46">
        <v>0</v>
      </c>
      <c r="E96" s="45"/>
      <c r="F96" s="5"/>
    </row>
    <row r="97" spans="1:6" x14ac:dyDescent="0.35">
      <c r="A97" s="33" t="s">
        <v>37</v>
      </c>
      <c r="B97" s="43">
        <v>0</v>
      </c>
      <c r="C97" s="44"/>
      <c r="D97" s="44">
        <v>0</v>
      </c>
      <c r="E97" s="45"/>
      <c r="F97" s="5"/>
    </row>
    <row r="98" spans="1:6" x14ac:dyDescent="0.35">
      <c r="A98" s="93" t="s">
        <v>102</v>
      </c>
      <c r="B98" s="94">
        <v>20545</v>
      </c>
      <c r="C98" s="94">
        <v>2228835</v>
      </c>
      <c r="D98" s="95">
        <v>12192</v>
      </c>
      <c r="E98" s="94">
        <f>C98-D98</f>
        <v>2216643</v>
      </c>
      <c r="F98" s="5"/>
    </row>
    <row r="99" spans="1:6" x14ac:dyDescent="0.35">
      <c r="A99" s="33" t="s">
        <v>35</v>
      </c>
      <c r="B99" s="43">
        <f>B98-B100</f>
        <v>20005</v>
      </c>
      <c r="C99" s="44"/>
      <c r="D99" s="44">
        <v>12170</v>
      </c>
      <c r="E99" s="45"/>
      <c r="F99" s="5"/>
    </row>
    <row r="100" spans="1:6" x14ac:dyDescent="0.35">
      <c r="A100" s="33" t="s">
        <v>36</v>
      </c>
      <c r="B100" s="43">
        <v>540</v>
      </c>
      <c r="C100" s="44"/>
      <c r="D100" s="46">
        <v>22</v>
      </c>
      <c r="E100" s="45"/>
      <c r="F100" s="5"/>
    </row>
    <row r="101" spans="1:6" x14ac:dyDescent="0.35">
      <c r="A101" s="33" t="s">
        <v>37</v>
      </c>
      <c r="B101" s="43">
        <v>0</v>
      </c>
      <c r="C101" s="44"/>
      <c r="D101" s="44">
        <v>0</v>
      </c>
      <c r="E101" s="45"/>
      <c r="F101" s="5"/>
    </row>
    <row r="102" spans="1:6" x14ac:dyDescent="0.35">
      <c r="A102" s="93" t="s">
        <v>103</v>
      </c>
      <c r="B102" s="94">
        <v>0</v>
      </c>
      <c r="C102" s="94">
        <v>540963</v>
      </c>
      <c r="D102" s="95">
        <v>237</v>
      </c>
      <c r="E102" s="94">
        <f t="shared" si="1"/>
        <v>540726</v>
      </c>
      <c r="F102" s="5"/>
    </row>
    <row r="103" spans="1:6" x14ac:dyDescent="0.35">
      <c r="A103" s="33" t="s">
        <v>35</v>
      </c>
      <c r="B103" s="43">
        <v>0</v>
      </c>
      <c r="C103" s="44"/>
      <c r="D103" s="44">
        <v>237</v>
      </c>
      <c r="E103" s="45"/>
      <c r="F103" s="5"/>
    </row>
    <row r="104" spans="1:6" x14ac:dyDescent="0.35">
      <c r="A104" s="33" t="s">
        <v>36</v>
      </c>
      <c r="B104" s="43">
        <v>0</v>
      </c>
      <c r="C104" s="44"/>
      <c r="D104" s="46">
        <v>0</v>
      </c>
      <c r="E104" s="45"/>
      <c r="F104" s="5"/>
    </row>
    <row r="105" spans="1:6" x14ac:dyDescent="0.35">
      <c r="A105" s="33" t="s">
        <v>37</v>
      </c>
      <c r="B105" s="43">
        <v>0</v>
      </c>
      <c r="C105" s="44"/>
      <c r="D105" s="44">
        <v>0</v>
      </c>
      <c r="E105" s="45"/>
      <c r="F105" s="5"/>
    </row>
    <row r="106" spans="1:6" x14ac:dyDescent="0.35">
      <c r="A106" s="93" t="s">
        <v>125</v>
      </c>
      <c r="B106" s="94">
        <v>0</v>
      </c>
      <c r="C106" s="94">
        <v>283864</v>
      </c>
      <c r="D106" s="95">
        <v>115</v>
      </c>
      <c r="E106" s="94">
        <f t="shared" si="1"/>
        <v>283749</v>
      </c>
      <c r="F106" s="5"/>
    </row>
    <row r="107" spans="1:6" x14ac:dyDescent="0.35">
      <c r="A107" s="33" t="s">
        <v>35</v>
      </c>
      <c r="B107" s="43">
        <v>0</v>
      </c>
      <c r="C107" s="44"/>
      <c r="D107" s="44">
        <v>115</v>
      </c>
      <c r="E107" s="45"/>
      <c r="F107" s="5"/>
    </row>
    <row r="108" spans="1:6" x14ac:dyDescent="0.35">
      <c r="A108" s="33" t="s">
        <v>36</v>
      </c>
      <c r="B108" s="43">
        <v>0</v>
      </c>
      <c r="C108" s="44"/>
      <c r="D108" s="46">
        <v>0</v>
      </c>
      <c r="E108" s="45"/>
      <c r="F108" s="5"/>
    </row>
    <row r="109" spans="1:6" x14ac:dyDescent="0.35">
      <c r="A109" s="33" t="s">
        <v>37</v>
      </c>
      <c r="B109" s="43">
        <v>0</v>
      </c>
      <c r="D109" s="44">
        <v>0</v>
      </c>
      <c r="E109" s="45"/>
      <c r="F109" s="5"/>
    </row>
    <row r="110" spans="1:6" x14ac:dyDescent="0.35">
      <c r="A110" s="93" t="s">
        <v>131</v>
      </c>
      <c r="B110" s="94">
        <v>8000</v>
      </c>
      <c r="C110" s="94">
        <v>13725</v>
      </c>
      <c r="D110" s="95">
        <v>6472</v>
      </c>
      <c r="E110" s="94">
        <f t="shared" si="1"/>
        <v>7253</v>
      </c>
      <c r="F110" s="5"/>
    </row>
    <row r="111" spans="1:6" x14ac:dyDescent="0.35">
      <c r="A111" s="33" t="s">
        <v>35</v>
      </c>
      <c r="B111" s="43">
        <f>B110-B112</f>
        <v>8000</v>
      </c>
      <c r="C111" s="44"/>
      <c r="D111" s="44">
        <v>6471</v>
      </c>
      <c r="E111" s="45"/>
      <c r="F111" s="5"/>
    </row>
    <row r="112" spans="1:6" x14ac:dyDescent="0.35">
      <c r="A112" s="33" t="s">
        <v>36</v>
      </c>
      <c r="B112" s="43">
        <v>0</v>
      </c>
      <c r="C112" s="44"/>
      <c r="D112" s="46">
        <v>0</v>
      </c>
      <c r="E112" s="45"/>
      <c r="F112" s="5"/>
    </row>
    <row r="113" spans="1:6" x14ac:dyDescent="0.35">
      <c r="A113" s="33" t="s">
        <v>37</v>
      </c>
      <c r="B113" s="43">
        <v>0</v>
      </c>
      <c r="C113" s="44"/>
      <c r="D113" s="44">
        <v>0</v>
      </c>
      <c r="E113" s="45"/>
      <c r="F113" s="5"/>
    </row>
    <row r="114" spans="1:6" x14ac:dyDescent="0.35">
      <c r="A114" s="93" t="s">
        <v>126</v>
      </c>
      <c r="B114" s="94">
        <v>7500</v>
      </c>
      <c r="C114" s="94">
        <v>5260</v>
      </c>
      <c r="D114" s="95">
        <v>412</v>
      </c>
      <c r="E114" s="94">
        <f t="shared" si="1"/>
        <v>4848</v>
      </c>
      <c r="F114" s="5"/>
    </row>
    <row r="115" spans="1:6" x14ac:dyDescent="0.35">
      <c r="A115" s="33" t="s">
        <v>35</v>
      </c>
      <c r="B115" s="43">
        <f>B114-B116</f>
        <v>7500</v>
      </c>
      <c r="C115" s="44"/>
      <c r="D115" s="44">
        <v>412</v>
      </c>
      <c r="E115" s="45"/>
      <c r="F115" s="5"/>
    </row>
    <row r="116" spans="1:6" x14ac:dyDescent="0.35">
      <c r="A116" s="33" t="s">
        <v>36</v>
      </c>
      <c r="B116" s="43">
        <v>0</v>
      </c>
      <c r="C116" s="44"/>
      <c r="D116" s="46">
        <v>0</v>
      </c>
      <c r="E116" s="45"/>
      <c r="F116" s="5"/>
    </row>
    <row r="117" spans="1:6" x14ac:dyDescent="0.35">
      <c r="A117" s="33" t="s">
        <v>37</v>
      </c>
      <c r="B117" s="43">
        <v>0</v>
      </c>
      <c r="C117" s="44"/>
      <c r="D117" s="44">
        <v>0</v>
      </c>
      <c r="E117" s="45"/>
      <c r="F117" s="5"/>
    </row>
    <row r="118" spans="1:6" x14ac:dyDescent="0.35">
      <c r="A118" s="93" t="s">
        <v>115</v>
      </c>
      <c r="B118" s="94">
        <v>0</v>
      </c>
      <c r="C118" s="94">
        <v>34168</v>
      </c>
      <c r="D118" s="95">
        <v>449</v>
      </c>
      <c r="E118" s="94">
        <f t="shared" si="1"/>
        <v>33719</v>
      </c>
      <c r="F118" s="5"/>
    </row>
    <row r="119" spans="1:6" x14ac:dyDescent="0.35">
      <c r="A119" s="33" t="s">
        <v>35</v>
      </c>
      <c r="B119" s="43">
        <v>0</v>
      </c>
      <c r="C119" s="44"/>
      <c r="D119" s="44">
        <v>449</v>
      </c>
      <c r="E119" s="45"/>
      <c r="F119" s="5"/>
    </row>
    <row r="120" spans="1:6" x14ac:dyDescent="0.35">
      <c r="A120" s="33" t="s">
        <v>36</v>
      </c>
      <c r="B120" s="43">
        <v>0</v>
      </c>
      <c r="C120" s="44"/>
      <c r="D120" s="46">
        <v>0</v>
      </c>
      <c r="E120" s="45"/>
      <c r="F120" s="5"/>
    </row>
    <row r="121" spans="1:6" x14ac:dyDescent="0.35">
      <c r="A121" s="33" t="s">
        <v>37</v>
      </c>
      <c r="B121" s="43">
        <v>0</v>
      </c>
      <c r="C121" s="44"/>
      <c r="D121" s="44">
        <v>0</v>
      </c>
      <c r="E121" s="45"/>
      <c r="F121" s="5"/>
    </row>
    <row r="122" spans="1:6" ht="13" customHeight="1" x14ac:dyDescent="0.35">
      <c r="A122" s="93" t="s">
        <v>127</v>
      </c>
      <c r="B122" s="94">
        <v>0</v>
      </c>
      <c r="C122" s="94">
        <v>31</v>
      </c>
      <c r="D122" s="95">
        <v>19</v>
      </c>
      <c r="E122" s="94">
        <f t="shared" si="1"/>
        <v>12</v>
      </c>
      <c r="F122" s="5"/>
    </row>
    <row r="123" spans="1:6" x14ac:dyDescent="0.35">
      <c r="A123" s="33" t="s">
        <v>35</v>
      </c>
      <c r="B123" s="43">
        <v>0</v>
      </c>
      <c r="C123" s="44"/>
      <c r="D123" s="44">
        <v>19</v>
      </c>
      <c r="E123" s="45"/>
      <c r="F123" s="5"/>
    </row>
    <row r="124" spans="1:6" x14ac:dyDescent="0.35">
      <c r="A124" s="33" t="s">
        <v>36</v>
      </c>
      <c r="B124" s="43">
        <v>0</v>
      </c>
      <c r="C124" s="44"/>
      <c r="D124" s="46">
        <v>0</v>
      </c>
      <c r="E124" s="45"/>
      <c r="F124" s="5"/>
    </row>
    <row r="125" spans="1:6" x14ac:dyDescent="0.35">
      <c r="A125" s="33" t="s">
        <v>37</v>
      </c>
      <c r="B125" s="43">
        <v>0</v>
      </c>
      <c r="C125" s="44"/>
      <c r="D125" s="44">
        <v>0</v>
      </c>
      <c r="E125" s="45"/>
      <c r="F125" s="5"/>
    </row>
    <row r="126" spans="1:6" x14ac:dyDescent="0.35">
      <c r="A126" s="93" t="s">
        <v>134</v>
      </c>
      <c r="B126" s="94">
        <v>13070</v>
      </c>
      <c r="C126" s="94"/>
      <c r="D126" s="95">
        <v>19</v>
      </c>
      <c r="E126" s="94"/>
      <c r="F126" s="5"/>
    </row>
    <row r="127" spans="1:6" x14ac:dyDescent="0.35">
      <c r="A127" s="33" t="s">
        <v>35</v>
      </c>
      <c r="B127" s="43">
        <v>13070</v>
      </c>
      <c r="C127" s="44"/>
      <c r="D127" s="44">
        <v>416.8</v>
      </c>
      <c r="E127" s="45"/>
      <c r="F127" s="5"/>
    </row>
    <row r="128" spans="1:6" x14ac:dyDescent="0.35">
      <c r="A128" s="33" t="s">
        <v>36</v>
      </c>
      <c r="B128" s="43">
        <v>0</v>
      </c>
      <c r="C128" s="44"/>
      <c r="D128" s="46">
        <v>0</v>
      </c>
      <c r="E128" s="45"/>
      <c r="F128" s="5"/>
    </row>
    <row r="129" spans="1:6" x14ac:dyDescent="0.35">
      <c r="A129" s="33" t="s">
        <v>37</v>
      </c>
      <c r="B129" s="43">
        <v>0</v>
      </c>
      <c r="C129" s="44"/>
      <c r="D129" s="44">
        <v>0</v>
      </c>
      <c r="E129" s="45"/>
      <c r="F129" s="5"/>
    </row>
    <row r="130" spans="1:6" ht="15" thickBot="1" x14ac:dyDescent="0.4">
      <c r="A130" s="96" t="s">
        <v>41</v>
      </c>
      <c r="B130" s="97">
        <f>SUM(B122+B118+B114+B110+B106+B102+B98+B94+B90+B86+B82+B78+B74+B70+B66+B62+B58+B54+B50+B46+B42+B38+B34+B30+B26+B22+B18+B14+B10+B6+B2+B126)</f>
        <v>318996</v>
      </c>
      <c r="C130" s="97"/>
      <c r="D130" s="97">
        <f t="shared" ref="D130" si="2">SUM(D122+D118+D114+D110+D106+D102+D98+D94+D90+D86+D82+D78+D74+D70+D66+D62+D58+D54+D50+D46+D42+D38+D34+D30+D26+D22+D18+D14+D10+D6+D2+D126)</f>
        <v>163706.9</v>
      </c>
      <c r="E130" s="97"/>
      <c r="F130" s="5"/>
    </row>
    <row r="131" spans="1:6" ht="15" thickTop="1" x14ac:dyDescent="0.35">
      <c r="F131" s="5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71"/>
  <sheetViews>
    <sheetView tabSelected="1" zoomScale="115" zoomScaleNormal="115" workbookViewId="0">
      <pane xSplit="1" topLeftCell="B1" activePane="topRight" state="frozen"/>
      <selection activeCell="K30" sqref="K30"/>
      <selection pane="topRight" activeCell="G65" sqref="G65"/>
    </sheetView>
  </sheetViews>
  <sheetFormatPr defaultRowHeight="14.5" x14ac:dyDescent="0.35"/>
  <cols>
    <col min="1" max="1" width="25.26953125" customWidth="1"/>
    <col min="2" max="2" width="12.453125" customWidth="1"/>
    <col min="3" max="3" width="12.90625" customWidth="1"/>
    <col min="4" max="4" width="11.1796875" customWidth="1"/>
    <col min="5" max="5" width="12.08984375" customWidth="1"/>
    <col min="6" max="7" width="13.7265625" customWidth="1"/>
    <col min="8" max="8" width="14.1796875" customWidth="1"/>
    <col min="9" max="9" width="9.7265625" customWidth="1"/>
    <col min="10" max="10" width="13.81640625" customWidth="1"/>
    <col min="11" max="11" width="11.1796875" customWidth="1"/>
    <col min="12" max="12" width="12.81640625" customWidth="1"/>
    <col min="13" max="13" width="12.6328125" customWidth="1"/>
    <col min="14" max="14" width="16.81640625" style="1" customWidth="1"/>
    <col min="15" max="15" width="10.6328125" customWidth="1"/>
    <col min="16" max="16" width="25.08984375" customWidth="1"/>
    <col min="17" max="17" width="14.26953125" customWidth="1"/>
    <col min="18" max="18" width="12.7265625" customWidth="1"/>
    <col min="19" max="19" width="14.54296875" customWidth="1"/>
    <col min="20" max="20" width="16" customWidth="1"/>
  </cols>
  <sheetData>
    <row r="1" spans="1:19" s="15" customFormat="1" ht="38" customHeight="1" x14ac:dyDescent="0.35">
      <c r="A1" s="138"/>
      <c r="B1" s="50" t="s">
        <v>0</v>
      </c>
      <c r="C1" s="50" t="s">
        <v>1</v>
      </c>
      <c r="D1" s="50" t="s">
        <v>148</v>
      </c>
      <c r="E1" s="50" t="s">
        <v>2</v>
      </c>
      <c r="F1" s="50" t="s">
        <v>3</v>
      </c>
      <c r="G1" s="50" t="s">
        <v>4</v>
      </c>
      <c r="H1" s="50" t="s">
        <v>5</v>
      </c>
      <c r="I1" s="50" t="s">
        <v>6</v>
      </c>
      <c r="J1" s="50" t="s">
        <v>7</v>
      </c>
      <c r="K1" s="50" t="s">
        <v>8</v>
      </c>
      <c r="L1" s="50" t="s">
        <v>9</v>
      </c>
      <c r="M1" s="50" t="s">
        <v>10</v>
      </c>
      <c r="N1" s="40" t="s">
        <v>83</v>
      </c>
    </row>
    <row r="2" spans="1:19" ht="35.5" customHeight="1" x14ac:dyDescent="0.35">
      <c r="A2" s="138"/>
      <c r="B2" s="91" t="s">
        <v>45</v>
      </c>
      <c r="C2" s="91" t="s">
        <v>43</v>
      </c>
      <c r="D2" s="91" t="s">
        <v>44</v>
      </c>
      <c r="E2" s="91" t="s">
        <v>46</v>
      </c>
      <c r="F2" s="91" t="s">
        <v>38</v>
      </c>
      <c r="G2" s="91" t="s">
        <v>47</v>
      </c>
      <c r="H2" s="91" t="s">
        <v>48</v>
      </c>
      <c r="I2" s="91" t="s">
        <v>49</v>
      </c>
      <c r="J2" s="91" t="s">
        <v>50</v>
      </c>
      <c r="K2" s="91" t="s">
        <v>51</v>
      </c>
      <c r="L2" s="91" t="s">
        <v>52</v>
      </c>
      <c r="M2" s="91" t="s">
        <v>53</v>
      </c>
      <c r="N2" s="92" t="s">
        <v>139</v>
      </c>
    </row>
    <row r="3" spans="1:19" x14ac:dyDescent="0.35">
      <c r="A3" s="149" t="s">
        <v>54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9"/>
      <c r="P3" s="144" t="s">
        <v>88</v>
      </c>
      <c r="Q3" s="144"/>
      <c r="R3" s="144"/>
      <c r="S3" s="144"/>
    </row>
    <row r="4" spans="1:19" x14ac:dyDescent="0.35">
      <c r="A4" s="148" t="s">
        <v>55</v>
      </c>
      <c r="B4" s="30">
        <v>4445490</v>
      </c>
      <c r="C4" s="30">
        <v>3971927</v>
      </c>
      <c r="D4" s="30">
        <v>4999917</v>
      </c>
      <c r="E4" s="30">
        <v>9391216</v>
      </c>
      <c r="F4" s="30">
        <v>8288679</v>
      </c>
      <c r="G4" s="30">
        <v>5758065</v>
      </c>
      <c r="H4" s="30">
        <v>5642239</v>
      </c>
      <c r="I4" s="30">
        <v>4367152</v>
      </c>
      <c r="J4" s="30">
        <v>4077075</v>
      </c>
      <c r="K4" s="30">
        <v>4710723</v>
      </c>
      <c r="L4" s="30">
        <v>4474539</v>
      </c>
      <c r="M4" s="30">
        <v>4687601</v>
      </c>
      <c r="N4" s="51">
        <f>SUM(B4:M4)</f>
        <v>64814623</v>
      </c>
      <c r="O4" s="18"/>
      <c r="P4" s="106"/>
      <c r="Q4" s="109" t="s">
        <v>85</v>
      </c>
      <c r="R4" s="109" t="s">
        <v>140</v>
      </c>
      <c r="S4" s="110" t="s">
        <v>75</v>
      </c>
    </row>
    <row r="5" spans="1:19" x14ac:dyDescent="0.35">
      <c r="A5" s="148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3">
        <f>N4/365</f>
        <v>177574.30958904111</v>
      </c>
      <c r="O5" s="11"/>
      <c r="P5" s="16" t="s">
        <v>55</v>
      </c>
      <c r="Q5" s="104">
        <v>184518</v>
      </c>
      <c r="R5" s="16">
        <f>N5</f>
        <v>177574.30958904111</v>
      </c>
      <c r="S5" s="16">
        <f>R5-Q5</f>
        <v>-6943.6904109588941</v>
      </c>
    </row>
    <row r="6" spans="1:19" x14ac:dyDescent="0.35">
      <c r="A6" s="148" t="s">
        <v>56</v>
      </c>
      <c r="B6" s="54">
        <v>23443</v>
      </c>
      <c r="C6" s="54">
        <v>23960</v>
      </c>
      <c r="D6" s="54">
        <v>30738</v>
      </c>
      <c r="E6" s="54">
        <v>127260</v>
      </c>
      <c r="F6" s="54">
        <v>86563</v>
      </c>
      <c r="G6" s="54">
        <v>36235</v>
      </c>
      <c r="H6" s="54">
        <v>25613</v>
      </c>
      <c r="I6" s="54">
        <v>22400</v>
      </c>
      <c r="J6" s="54">
        <v>23378</v>
      </c>
      <c r="K6" s="54">
        <v>13009</v>
      </c>
      <c r="L6" s="54">
        <v>37781</v>
      </c>
      <c r="M6" s="54">
        <v>20041</v>
      </c>
      <c r="N6" s="51">
        <f>SUM(B6:M6)</f>
        <v>470421</v>
      </c>
      <c r="O6" s="18"/>
      <c r="P6" s="16" t="s">
        <v>56</v>
      </c>
      <c r="Q6" s="104">
        <v>2100</v>
      </c>
      <c r="R6" s="16">
        <f>N7</f>
        <v>1288.8246575342466</v>
      </c>
      <c r="S6" s="16">
        <f t="shared" ref="S6:S7" si="0">R6-Q6</f>
        <v>-811.17534246575337</v>
      </c>
    </row>
    <row r="7" spans="1:19" x14ac:dyDescent="0.35">
      <c r="A7" s="148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5">
        <f>N6/365</f>
        <v>1288.8246575342466</v>
      </c>
      <c r="O7" s="11"/>
      <c r="P7" s="16" t="s">
        <v>57</v>
      </c>
      <c r="Q7" s="104">
        <v>27198</v>
      </c>
      <c r="R7" s="16">
        <f>N9</f>
        <v>27887.408219178084</v>
      </c>
      <c r="S7" s="108">
        <f t="shared" si="0"/>
        <v>689.40821917808353</v>
      </c>
    </row>
    <row r="8" spans="1:19" x14ac:dyDescent="0.35">
      <c r="A8" s="148" t="s">
        <v>57</v>
      </c>
      <c r="B8" s="54">
        <v>867504</v>
      </c>
      <c r="C8" s="54">
        <v>1282176</v>
      </c>
      <c r="D8" s="54">
        <v>1309440</v>
      </c>
      <c r="E8" s="54">
        <v>1804320</v>
      </c>
      <c r="F8" s="54">
        <v>953808</v>
      </c>
      <c r="G8" s="54">
        <v>583200</v>
      </c>
      <c r="H8" s="54">
        <v>482112</v>
      </c>
      <c r="I8" s="54">
        <v>418128</v>
      </c>
      <c r="J8" s="54">
        <v>560160</v>
      </c>
      <c r="K8" s="54">
        <v>661416</v>
      </c>
      <c r="L8" s="54">
        <v>668880</v>
      </c>
      <c r="M8" s="54">
        <v>587760</v>
      </c>
      <c r="N8" s="51">
        <f>SUM(B8:M8)</f>
        <v>10178904</v>
      </c>
      <c r="O8" s="18"/>
      <c r="P8" s="16" t="s">
        <v>58</v>
      </c>
      <c r="Q8" s="104">
        <v>96350</v>
      </c>
      <c r="R8" s="16">
        <f>N13</f>
        <v>96088.619178082197</v>
      </c>
      <c r="S8" s="16">
        <f t="shared" ref="S8:S12" si="1">R8-Q8</f>
        <v>-261.38082191780268</v>
      </c>
    </row>
    <row r="9" spans="1:19" x14ac:dyDescent="0.35">
      <c r="A9" s="148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3">
        <f>N8/365</f>
        <v>27887.408219178084</v>
      </c>
      <c r="O9" s="11"/>
      <c r="P9" s="16" t="s">
        <v>59</v>
      </c>
      <c r="Q9" s="104">
        <v>55828</v>
      </c>
      <c r="R9" s="16">
        <f>N15</f>
        <v>53096.084931506848</v>
      </c>
      <c r="S9" s="16">
        <f t="shared" si="1"/>
        <v>-2731.9150684931519</v>
      </c>
    </row>
    <row r="10" spans="1:19" x14ac:dyDescent="0.35">
      <c r="A10" s="148" t="s">
        <v>28</v>
      </c>
      <c r="B10" s="54">
        <v>3363</v>
      </c>
      <c r="C10" s="54">
        <v>3540</v>
      </c>
      <c r="D10" s="54">
        <v>4130</v>
      </c>
      <c r="E10" s="54">
        <v>3245</v>
      </c>
      <c r="F10" s="54">
        <v>3481</v>
      </c>
      <c r="G10" s="54">
        <v>3068</v>
      </c>
      <c r="H10" s="54">
        <v>2419</v>
      </c>
      <c r="I10" s="54">
        <v>2124</v>
      </c>
      <c r="J10" s="54">
        <v>2478</v>
      </c>
      <c r="K10" s="54">
        <v>4897</v>
      </c>
      <c r="L10" s="54">
        <v>3953</v>
      </c>
      <c r="M10" s="54">
        <v>3245</v>
      </c>
      <c r="N10" s="51">
        <f>SUM(B10:M10)</f>
        <v>39943</v>
      </c>
      <c r="O10" s="18"/>
      <c r="P10" s="16" t="s">
        <v>60</v>
      </c>
      <c r="Q10" s="104">
        <v>34364</v>
      </c>
      <c r="R10" s="16">
        <f>N17</f>
        <v>29433.361643835615</v>
      </c>
      <c r="S10" s="16">
        <f t="shared" si="1"/>
        <v>-4930.6383561643852</v>
      </c>
    </row>
    <row r="11" spans="1:19" x14ac:dyDescent="0.35">
      <c r="A11" s="148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3">
        <f>N10/365</f>
        <v>109.43287671232876</v>
      </c>
      <c r="O11" s="11"/>
      <c r="P11" s="16" t="s">
        <v>61</v>
      </c>
      <c r="Q11" s="104">
        <v>12483</v>
      </c>
      <c r="R11" s="16">
        <f>N19</f>
        <v>30890.482191780822</v>
      </c>
      <c r="S11" s="108">
        <f t="shared" si="1"/>
        <v>18407.482191780822</v>
      </c>
    </row>
    <row r="12" spans="1:19" x14ac:dyDescent="0.35">
      <c r="A12" s="148" t="s">
        <v>58</v>
      </c>
      <c r="B12" s="56">
        <v>2308734</v>
      </c>
      <c r="C12" s="56">
        <v>2558569</v>
      </c>
      <c r="D12" s="56">
        <v>3146927</v>
      </c>
      <c r="E12" s="56">
        <v>5109747</v>
      </c>
      <c r="F12" s="56">
        <v>4284255</v>
      </c>
      <c r="G12" s="56">
        <v>3787583</v>
      </c>
      <c r="H12" s="56">
        <v>3110235</v>
      </c>
      <c r="I12" s="56">
        <v>2266745</v>
      </c>
      <c r="J12" s="56">
        <v>2174910</v>
      </c>
      <c r="K12" s="56">
        <v>2323779</v>
      </c>
      <c r="L12" s="56">
        <v>2058969</v>
      </c>
      <c r="M12" s="56">
        <v>1941893</v>
      </c>
      <c r="N12" s="57">
        <f>SUM(B12:M12)</f>
        <v>35072346</v>
      </c>
      <c r="O12" s="18"/>
      <c r="P12" s="16" t="s">
        <v>27</v>
      </c>
      <c r="Q12" s="104">
        <v>61798</v>
      </c>
      <c r="R12" s="16">
        <f>N21</f>
        <v>66960.394520547939</v>
      </c>
      <c r="S12" s="108">
        <f t="shared" si="1"/>
        <v>5162.3945205479395</v>
      </c>
    </row>
    <row r="13" spans="1:19" x14ac:dyDescent="0.35">
      <c r="A13" s="148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3">
        <f>N12/365</f>
        <v>96088.619178082197</v>
      </c>
      <c r="O13" s="11"/>
      <c r="P13" s="16" t="s">
        <v>66</v>
      </c>
      <c r="Q13" s="105">
        <v>0</v>
      </c>
      <c r="R13" s="16">
        <v>0</v>
      </c>
      <c r="S13" s="16">
        <v>0</v>
      </c>
    </row>
    <row r="14" spans="1:19" x14ac:dyDescent="0.35">
      <c r="A14" s="148" t="s">
        <v>59</v>
      </c>
      <c r="B14" s="56">
        <v>1278903</v>
      </c>
      <c r="C14" s="56">
        <v>1066145</v>
      </c>
      <c r="D14" s="56">
        <v>1430503</v>
      </c>
      <c r="E14" s="56">
        <v>2079249</v>
      </c>
      <c r="F14" s="56">
        <v>2851627</v>
      </c>
      <c r="G14" s="56">
        <v>2000383</v>
      </c>
      <c r="H14" s="56">
        <v>1947289</v>
      </c>
      <c r="I14" s="56">
        <v>1554582</v>
      </c>
      <c r="J14" s="56">
        <v>1366833</v>
      </c>
      <c r="K14" s="56">
        <v>1411830</v>
      </c>
      <c r="L14" s="56">
        <v>1192597</v>
      </c>
      <c r="M14" s="56">
        <v>1200130</v>
      </c>
      <c r="N14" s="57">
        <f>SUM(B14:M14)</f>
        <v>19380071</v>
      </c>
      <c r="O14" s="18"/>
      <c r="P14" s="107" t="s">
        <v>78</v>
      </c>
      <c r="Q14" s="107">
        <f>SUM(Q5:Q13)</f>
        <v>474639</v>
      </c>
      <c r="R14" s="107">
        <f>SUM(R5:R13)</f>
        <v>483219.48493150686</v>
      </c>
      <c r="S14" s="107">
        <f>SUM(S5:S13)</f>
        <v>8580.4849315068568</v>
      </c>
    </row>
    <row r="15" spans="1:19" x14ac:dyDescent="0.35">
      <c r="A15" s="148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3">
        <f>N14/365</f>
        <v>53096.084931506848</v>
      </c>
      <c r="O15" s="11"/>
      <c r="P15" s="15" t="s">
        <v>89</v>
      </c>
      <c r="S15" s="21">
        <f>(R14-Q14)/Q14</f>
        <v>1.8077918020868191E-2</v>
      </c>
    </row>
    <row r="16" spans="1:19" x14ac:dyDescent="0.35">
      <c r="A16" s="148" t="s">
        <v>60</v>
      </c>
      <c r="B16" s="54">
        <v>630619</v>
      </c>
      <c r="C16" s="54">
        <v>769993</v>
      </c>
      <c r="D16" s="54">
        <v>1001726</v>
      </c>
      <c r="E16" s="54">
        <v>2030694</v>
      </c>
      <c r="F16" s="54">
        <v>1492902</v>
      </c>
      <c r="G16" s="54">
        <v>1238635</v>
      </c>
      <c r="H16" s="54">
        <v>832030</v>
      </c>
      <c r="I16" s="54">
        <v>569404</v>
      </c>
      <c r="J16" s="54">
        <v>550433</v>
      </c>
      <c r="K16" s="54">
        <v>600522</v>
      </c>
      <c r="L16" s="54">
        <v>529875</v>
      </c>
      <c r="M16" s="54">
        <v>496344</v>
      </c>
      <c r="N16" s="51">
        <f>SUM(B16:M16)</f>
        <v>10743177</v>
      </c>
      <c r="O16" s="18"/>
    </row>
    <row r="17" spans="1:19" x14ac:dyDescent="0.35">
      <c r="A17" s="148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3">
        <f>N16/365</f>
        <v>29433.361643835615</v>
      </c>
      <c r="O17" s="11"/>
      <c r="P17" s="20"/>
      <c r="S17" s="11"/>
    </row>
    <row r="18" spans="1:19" x14ac:dyDescent="0.35">
      <c r="A18" s="152" t="s">
        <v>61</v>
      </c>
      <c r="B18" s="58">
        <v>0</v>
      </c>
      <c r="C18" s="58">
        <v>0</v>
      </c>
      <c r="D18" s="58">
        <v>2136</v>
      </c>
      <c r="E18" s="58">
        <v>9768118</v>
      </c>
      <c r="F18" s="58">
        <v>1504178</v>
      </c>
      <c r="G18" s="58">
        <v>594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1">
        <f>SUM(B18:M18)</f>
        <v>11275026</v>
      </c>
      <c r="O18" s="18"/>
    </row>
    <row r="19" spans="1:19" x14ac:dyDescent="0.35">
      <c r="A19" s="153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9">
        <f>N18/365</f>
        <v>30890.482191780822</v>
      </c>
      <c r="O19" s="11"/>
      <c r="P19" s="20"/>
      <c r="S19" s="11"/>
    </row>
    <row r="20" spans="1:19" x14ac:dyDescent="0.35">
      <c r="A20" s="152" t="s">
        <v>27</v>
      </c>
      <c r="B20" s="58">
        <v>1822901</v>
      </c>
      <c r="C20" s="58">
        <v>1799389</v>
      </c>
      <c r="D20" s="58">
        <v>2156281</v>
      </c>
      <c r="E20" s="58">
        <v>2666319</v>
      </c>
      <c r="F20" s="58">
        <v>2635138</v>
      </c>
      <c r="G20" s="58">
        <v>2387548</v>
      </c>
      <c r="H20" s="58">
        <v>2177168</v>
      </c>
      <c r="I20" s="58">
        <v>1774152</v>
      </c>
      <c r="J20" s="58">
        <v>1784519</v>
      </c>
      <c r="K20" s="58">
        <v>1854597</v>
      </c>
      <c r="L20" s="58">
        <v>1762442</v>
      </c>
      <c r="M20" s="58">
        <v>1620090</v>
      </c>
      <c r="N20" s="51">
        <f>SUM(B20:M20)</f>
        <v>24440544</v>
      </c>
      <c r="O20" s="15"/>
    </row>
    <row r="21" spans="1:19" x14ac:dyDescent="0.35">
      <c r="A21" s="153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3">
        <f>N20/365</f>
        <v>66960.394520547939</v>
      </c>
      <c r="O21" s="11"/>
      <c r="P21" s="20"/>
      <c r="S21" s="11"/>
    </row>
    <row r="22" spans="1:19" x14ac:dyDescent="0.35">
      <c r="A22" s="150" t="s">
        <v>62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1"/>
      <c r="P22" s="106"/>
      <c r="Q22" s="109" t="s">
        <v>85</v>
      </c>
      <c r="R22" s="109" t="s">
        <v>140</v>
      </c>
      <c r="S22" s="110" t="s">
        <v>75</v>
      </c>
    </row>
    <row r="23" spans="1:19" x14ac:dyDescent="0.35">
      <c r="A23" s="148" t="s">
        <v>63</v>
      </c>
      <c r="B23" s="60">
        <v>6704</v>
      </c>
      <c r="C23" s="60">
        <v>5577</v>
      </c>
      <c r="D23" s="60">
        <v>12384</v>
      </c>
      <c r="E23" s="60">
        <v>8812</v>
      </c>
      <c r="F23" s="60">
        <v>2350</v>
      </c>
      <c r="G23" s="60">
        <v>3988</v>
      </c>
      <c r="H23" s="60">
        <v>3266</v>
      </c>
      <c r="I23" s="60">
        <v>7876</v>
      </c>
      <c r="J23" s="60">
        <v>6885</v>
      </c>
      <c r="K23" s="60">
        <v>7110</v>
      </c>
      <c r="L23" s="60">
        <v>9073</v>
      </c>
      <c r="M23" s="60">
        <v>23084</v>
      </c>
      <c r="N23" s="61">
        <f>SUM(B23:M23)</f>
        <v>97109</v>
      </c>
      <c r="O23" s="11"/>
      <c r="P23" s="25" t="s">
        <v>93</v>
      </c>
      <c r="Q23" s="105">
        <v>433</v>
      </c>
      <c r="R23" s="16">
        <f>N24</f>
        <v>266.05205479452053</v>
      </c>
      <c r="S23" s="16">
        <f>R23-Q23</f>
        <v>-166.94794520547947</v>
      </c>
    </row>
    <row r="24" spans="1:19" x14ac:dyDescent="0.35">
      <c r="A24" s="148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53">
        <f>N23/365</f>
        <v>266.05205479452053</v>
      </c>
      <c r="P24" s="25" t="s">
        <v>64</v>
      </c>
      <c r="Q24" s="105">
        <v>1112</v>
      </c>
      <c r="R24" s="16">
        <f>N28</f>
        <v>1066.6849315068494</v>
      </c>
      <c r="S24" s="16">
        <f t="shared" ref="S24:S35" si="2">R24-Q24</f>
        <v>-45.315068493150648</v>
      </c>
    </row>
    <row r="25" spans="1:19" x14ac:dyDescent="0.35">
      <c r="A25" s="151" t="s">
        <v>82</v>
      </c>
      <c r="B25" s="35">
        <v>344684</v>
      </c>
      <c r="C25" s="35">
        <v>415004</v>
      </c>
      <c r="D25" s="35">
        <v>439607</v>
      </c>
      <c r="E25" s="35">
        <v>405522</v>
      </c>
      <c r="F25" s="35">
        <v>357480</v>
      </c>
      <c r="G25" s="35">
        <v>339075</v>
      </c>
      <c r="H25" s="35">
        <v>294053</v>
      </c>
      <c r="I25" s="35">
        <v>155666</v>
      </c>
      <c r="J25" s="35">
        <v>108402</v>
      </c>
      <c r="K25" s="35">
        <v>87758</v>
      </c>
      <c r="L25" s="35">
        <v>54452</v>
      </c>
      <c r="M25" s="35">
        <v>87950</v>
      </c>
      <c r="N25" s="61">
        <f>SUM(B25:M25)</f>
        <v>3089653</v>
      </c>
      <c r="P25" s="25" t="s">
        <v>94</v>
      </c>
      <c r="Q25" s="105">
        <v>1487</v>
      </c>
      <c r="R25" s="16">
        <f>N30</f>
        <v>1455.7315068493151</v>
      </c>
      <c r="S25" s="16">
        <f t="shared" si="2"/>
        <v>-31.26849315068489</v>
      </c>
    </row>
    <row r="26" spans="1:19" x14ac:dyDescent="0.35">
      <c r="A26" s="151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53">
        <f>N25/365</f>
        <v>8464.8027397260266</v>
      </c>
      <c r="P26" s="25" t="s">
        <v>39</v>
      </c>
      <c r="Q26" s="105">
        <v>508</v>
      </c>
      <c r="R26" s="16">
        <f>N32</f>
        <v>489.15068493150687</v>
      </c>
      <c r="S26" s="16">
        <f t="shared" si="2"/>
        <v>-18.849315068493127</v>
      </c>
    </row>
    <row r="27" spans="1:19" x14ac:dyDescent="0.35">
      <c r="A27" s="148" t="s">
        <v>64</v>
      </c>
      <c r="B27" s="62">
        <v>35520</v>
      </c>
      <c r="C27" s="62">
        <v>49320</v>
      </c>
      <c r="D27" s="62">
        <v>55740</v>
      </c>
      <c r="E27" s="62">
        <v>66000</v>
      </c>
      <c r="F27" s="62">
        <v>43200</v>
      </c>
      <c r="G27" s="62">
        <v>22920</v>
      </c>
      <c r="H27" s="62">
        <v>20640</v>
      </c>
      <c r="I27" s="62">
        <v>17280</v>
      </c>
      <c r="J27" s="62">
        <v>16500</v>
      </c>
      <c r="K27" s="62">
        <v>19980</v>
      </c>
      <c r="L27" s="62">
        <v>19320</v>
      </c>
      <c r="M27" s="62">
        <v>22920</v>
      </c>
      <c r="N27" s="61">
        <f>SUM(B27:M27)</f>
        <v>389340</v>
      </c>
      <c r="P27" s="25" t="s">
        <v>95</v>
      </c>
      <c r="Q27" s="105">
        <v>1597</v>
      </c>
      <c r="R27" s="16">
        <f>N34</f>
        <v>1863.013698630137</v>
      </c>
      <c r="S27" s="108">
        <f t="shared" si="2"/>
        <v>266.01369863013701</v>
      </c>
    </row>
    <row r="28" spans="1:19" x14ac:dyDescent="0.35">
      <c r="A28" s="148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53">
        <f>N27/365</f>
        <v>1066.6849315068494</v>
      </c>
      <c r="P28" s="25" t="s">
        <v>96</v>
      </c>
      <c r="Q28" s="104">
        <v>19280</v>
      </c>
      <c r="R28" s="16">
        <f>N38</f>
        <v>18981.076712328766</v>
      </c>
      <c r="S28" s="16">
        <f t="shared" si="2"/>
        <v>-298.92328767123399</v>
      </c>
    </row>
    <row r="29" spans="1:19" x14ac:dyDescent="0.35">
      <c r="A29" s="148" t="s">
        <v>65</v>
      </c>
      <c r="B29" s="62">
        <v>55860</v>
      </c>
      <c r="C29" s="62">
        <v>49560</v>
      </c>
      <c r="D29" s="62">
        <v>58107</v>
      </c>
      <c r="E29" s="62">
        <v>62349</v>
      </c>
      <c r="F29" s="62">
        <v>49014</v>
      </c>
      <c r="G29" s="62">
        <v>35721</v>
      </c>
      <c r="H29" s="62">
        <v>33936</v>
      </c>
      <c r="I29" s="62">
        <v>35889</v>
      </c>
      <c r="J29" s="62">
        <v>35847</v>
      </c>
      <c r="K29" s="62">
        <v>39585</v>
      </c>
      <c r="L29" s="62">
        <v>36351</v>
      </c>
      <c r="M29" s="62">
        <v>39123</v>
      </c>
      <c r="N29" s="61">
        <f>SUM(B29:M29)</f>
        <v>531342</v>
      </c>
      <c r="P29" s="25" t="s">
        <v>40</v>
      </c>
      <c r="Q29" s="105">
        <v>737</v>
      </c>
      <c r="R29" s="16">
        <f>N40</f>
        <v>617.78356164383558</v>
      </c>
      <c r="S29" s="16">
        <f t="shared" si="2"/>
        <v>-119.21643835616442</v>
      </c>
    </row>
    <row r="30" spans="1:19" x14ac:dyDescent="0.35">
      <c r="A30" s="148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53">
        <f>N29/365</f>
        <v>1455.7315068493151</v>
      </c>
      <c r="P30" s="25" t="s">
        <v>81</v>
      </c>
      <c r="Q30" s="105">
        <v>1052</v>
      </c>
      <c r="R30" s="16">
        <f>N42</f>
        <v>0</v>
      </c>
      <c r="S30" s="16">
        <f t="shared" si="2"/>
        <v>-1052</v>
      </c>
    </row>
    <row r="31" spans="1:19" x14ac:dyDescent="0.35">
      <c r="A31" s="148" t="s">
        <v>84</v>
      </c>
      <c r="B31" s="35">
        <v>14500</v>
      </c>
      <c r="C31" s="35">
        <v>14100</v>
      </c>
      <c r="D31" s="35">
        <v>16300</v>
      </c>
      <c r="E31" s="35">
        <v>15940</v>
      </c>
      <c r="F31" s="35">
        <v>14880</v>
      </c>
      <c r="G31" s="35">
        <v>14400</v>
      </c>
      <c r="H31" s="35">
        <v>14400</v>
      </c>
      <c r="I31" s="35">
        <v>14800</v>
      </c>
      <c r="J31" s="35">
        <v>14500</v>
      </c>
      <c r="K31" s="35">
        <v>14880</v>
      </c>
      <c r="L31" s="35">
        <v>14400</v>
      </c>
      <c r="M31" s="35">
        <v>15440</v>
      </c>
      <c r="N31" s="61">
        <f>SUM(B31:M31)</f>
        <v>178540</v>
      </c>
      <c r="P31" s="25" t="s">
        <v>71</v>
      </c>
      <c r="Q31" s="105">
        <v>808</v>
      </c>
      <c r="R31" s="16">
        <f>N46</f>
        <v>707.94520547945206</v>
      </c>
      <c r="S31" s="16">
        <f t="shared" si="2"/>
        <v>-100.05479452054794</v>
      </c>
    </row>
    <row r="32" spans="1:19" x14ac:dyDescent="0.35">
      <c r="A32" s="148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53">
        <f>N31/365</f>
        <v>489.15068493150687</v>
      </c>
      <c r="P32" s="25" t="s">
        <v>97</v>
      </c>
      <c r="Q32" s="105">
        <v>291</v>
      </c>
      <c r="R32" s="16">
        <f>N48</f>
        <v>316.76712328767121</v>
      </c>
      <c r="S32" s="108">
        <f t="shared" si="2"/>
        <v>25.767123287671211</v>
      </c>
    </row>
    <row r="33" spans="1:19" x14ac:dyDescent="0.35">
      <c r="A33" s="148" t="s">
        <v>25</v>
      </c>
      <c r="B33" s="62">
        <v>50000</v>
      </c>
      <c r="C33" s="62">
        <v>55000</v>
      </c>
      <c r="D33" s="62">
        <v>60000</v>
      </c>
      <c r="E33" s="62">
        <v>60000</v>
      </c>
      <c r="F33" s="62">
        <v>60000</v>
      </c>
      <c r="G33" s="62">
        <v>50000</v>
      </c>
      <c r="H33" s="62">
        <v>50000</v>
      </c>
      <c r="I33" s="62">
        <v>50000</v>
      </c>
      <c r="J33" s="62">
        <v>60000</v>
      </c>
      <c r="K33" s="62">
        <v>60000</v>
      </c>
      <c r="L33" s="62">
        <v>65000</v>
      </c>
      <c r="M33" s="62">
        <v>60000</v>
      </c>
      <c r="N33" s="61">
        <f>SUM(B33:M33)</f>
        <v>680000</v>
      </c>
      <c r="P33" s="25" t="s">
        <v>72</v>
      </c>
      <c r="Q33" s="105">
        <v>114</v>
      </c>
      <c r="R33" s="16">
        <f>N50</f>
        <v>101.47945205479452</v>
      </c>
      <c r="S33" s="16">
        <f t="shared" si="2"/>
        <v>-12.520547945205479</v>
      </c>
    </row>
    <row r="34" spans="1:19" x14ac:dyDescent="0.35">
      <c r="A34" s="148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53">
        <f>N33/365</f>
        <v>1863.013698630137</v>
      </c>
      <c r="P34" s="25" t="s">
        <v>73</v>
      </c>
      <c r="Q34" s="105">
        <v>1742</v>
      </c>
      <c r="R34" s="16">
        <f>N52</f>
        <v>1947.9452054794519</v>
      </c>
      <c r="S34" s="108">
        <f t="shared" si="2"/>
        <v>205.94520547945194</v>
      </c>
    </row>
    <row r="35" spans="1:19" x14ac:dyDescent="0.35">
      <c r="A35" s="159" t="s">
        <v>66</v>
      </c>
      <c r="B35" s="62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154821</v>
      </c>
      <c r="L35" s="62">
        <v>241231</v>
      </c>
      <c r="M35" s="62">
        <v>259322</v>
      </c>
      <c r="N35" s="63">
        <v>0</v>
      </c>
      <c r="P35" s="25" t="s">
        <v>31</v>
      </c>
      <c r="Q35" s="105">
        <v>555</v>
      </c>
      <c r="R35" s="16">
        <f>N44</f>
        <v>534.69041095890407</v>
      </c>
      <c r="S35" s="16">
        <f t="shared" si="2"/>
        <v>-20.309589041095933</v>
      </c>
    </row>
    <row r="36" spans="1:19" x14ac:dyDescent="0.35">
      <c r="A36" s="159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53">
        <v>0</v>
      </c>
      <c r="P36" s="25" t="s">
        <v>29</v>
      </c>
      <c r="Q36" s="105">
        <v>7031</v>
      </c>
      <c r="R36" s="25">
        <v>7031</v>
      </c>
      <c r="S36" s="16">
        <f>R36-Q36</f>
        <v>0</v>
      </c>
    </row>
    <row r="37" spans="1:19" x14ac:dyDescent="0.35">
      <c r="A37" s="148" t="s">
        <v>67</v>
      </c>
      <c r="B37" s="62">
        <v>524772</v>
      </c>
      <c r="C37" s="62">
        <v>601599</v>
      </c>
      <c r="D37" s="62">
        <v>766974</v>
      </c>
      <c r="E37" s="62">
        <v>837114</v>
      </c>
      <c r="F37" s="62">
        <v>828014</v>
      </c>
      <c r="G37" s="62">
        <v>488311</v>
      </c>
      <c r="H37" s="62">
        <v>396013</v>
      </c>
      <c r="I37" s="62">
        <v>407849</v>
      </c>
      <c r="J37" s="62">
        <v>436116</v>
      </c>
      <c r="K37" s="62">
        <v>530500</v>
      </c>
      <c r="L37" s="62">
        <v>538706</v>
      </c>
      <c r="M37" s="62">
        <v>572125</v>
      </c>
      <c r="N37" s="61">
        <f>SUM(B37:M37)</f>
        <v>6928093</v>
      </c>
      <c r="P37" s="107" t="s">
        <v>78</v>
      </c>
      <c r="Q37" s="107">
        <f>SUM(Q23:Q36)</f>
        <v>36747</v>
      </c>
      <c r="R37" s="107">
        <f t="shared" ref="R37:S37" si="3">SUM(R23:R35)</f>
        <v>28348.320547945204</v>
      </c>
      <c r="S37" s="107">
        <f t="shared" si="3"/>
        <v>-1367.6794520547955</v>
      </c>
    </row>
    <row r="38" spans="1:19" x14ac:dyDescent="0.35">
      <c r="A38" s="148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53">
        <f>N37/365</f>
        <v>18981.076712328766</v>
      </c>
      <c r="S38" s="21">
        <f>(R37-Q37)/Q37</f>
        <v>-0.2285541527758673</v>
      </c>
    </row>
    <row r="39" spans="1:19" x14ac:dyDescent="0.35">
      <c r="A39" s="148" t="s">
        <v>68</v>
      </c>
      <c r="B39" s="62">
        <v>25741</v>
      </c>
      <c r="C39" s="62">
        <v>38306</v>
      </c>
      <c r="D39" s="62">
        <v>31807</v>
      </c>
      <c r="E39" s="62">
        <v>27087</v>
      </c>
      <c r="F39" s="62">
        <v>18297</v>
      </c>
      <c r="G39" s="62">
        <v>12304</v>
      </c>
      <c r="H39" s="62">
        <v>11186</v>
      </c>
      <c r="I39" s="62">
        <v>9677</v>
      </c>
      <c r="J39" s="62">
        <v>10158</v>
      </c>
      <c r="K39" s="62">
        <v>9362</v>
      </c>
      <c r="L39" s="62">
        <v>11342</v>
      </c>
      <c r="M39" s="62">
        <v>20224</v>
      </c>
      <c r="N39" s="61">
        <f>SUM(B39:M39)</f>
        <v>225491</v>
      </c>
    </row>
    <row r="40" spans="1:19" x14ac:dyDescent="0.35">
      <c r="A40" s="148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53">
        <f>N39/365</f>
        <v>617.78356164383558</v>
      </c>
    </row>
    <row r="41" spans="1:19" x14ac:dyDescent="0.35">
      <c r="A41" s="158" t="s">
        <v>69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61">
        <f>SUM(B41:M41)</f>
        <v>0</v>
      </c>
    </row>
    <row r="42" spans="1:19" x14ac:dyDescent="0.35">
      <c r="A42" s="158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53">
        <f>N41/365</f>
        <v>0</v>
      </c>
    </row>
    <row r="43" spans="1:19" x14ac:dyDescent="0.35">
      <c r="A43" s="148" t="s">
        <v>70</v>
      </c>
      <c r="B43" s="62">
        <v>16368</v>
      </c>
      <c r="C43" s="62">
        <v>14784</v>
      </c>
      <c r="D43" s="62">
        <v>21032</v>
      </c>
      <c r="E43" s="62">
        <v>26796</v>
      </c>
      <c r="F43" s="62">
        <v>17600</v>
      </c>
      <c r="G43" s="62">
        <v>17534</v>
      </c>
      <c r="H43" s="62">
        <v>15576</v>
      </c>
      <c r="I43" s="62">
        <v>13816</v>
      </c>
      <c r="J43" s="62">
        <v>12364</v>
      </c>
      <c r="K43" s="62">
        <v>12562</v>
      </c>
      <c r="L43" s="62">
        <v>13090</v>
      </c>
      <c r="M43" s="62">
        <v>13640</v>
      </c>
      <c r="N43" s="61">
        <f>SUM(B43:M43)</f>
        <v>195162</v>
      </c>
    </row>
    <row r="44" spans="1:19" x14ac:dyDescent="0.35">
      <c r="A44" s="148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53">
        <f>N43/365</f>
        <v>534.69041095890407</v>
      </c>
    </row>
    <row r="45" spans="1:19" x14ac:dyDescent="0.35">
      <c r="A45" s="148" t="s">
        <v>71</v>
      </c>
      <c r="B45" s="35">
        <v>31400</v>
      </c>
      <c r="C45" s="35">
        <v>32000</v>
      </c>
      <c r="D45" s="35">
        <v>48000</v>
      </c>
      <c r="E45" s="35">
        <v>40000</v>
      </c>
      <c r="F45" s="35">
        <v>15000</v>
      </c>
      <c r="G45" s="35">
        <v>11600</v>
      </c>
      <c r="H45" s="35">
        <v>10000</v>
      </c>
      <c r="I45" s="35">
        <v>9400</v>
      </c>
      <c r="J45" s="35">
        <v>19200</v>
      </c>
      <c r="K45" s="35">
        <v>9000</v>
      </c>
      <c r="L45" s="35">
        <v>19400</v>
      </c>
      <c r="M45" s="35">
        <v>13400</v>
      </c>
      <c r="N45" s="61">
        <f>SUM(B45:M45)</f>
        <v>258400</v>
      </c>
    </row>
    <row r="46" spans="1:19" x14ac:dyDescent="0.35">
      <c r="A46" s="148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53">
        <f>N45/365</f>
        <v>707.94520547945206</v>
      </c>
    </row>
    <row r="47" spans="1:19" x14ac:dyDescent="0.35">
      <c r="A47" s="148" t="s">
        <v>30</v>
      </c>
      <c r="B47" s="62">
        <v>9600</v>
      </c>
      <c r="C47" s="62">
        <v>12540</v>
      </c>
      <c r="D47" s="62">
        <v>13200</v>
      </c>
      <c r="E47" s="62">
        <v>9900</v>
      </c>
      <c r="F47" s="62">
        <v>7320</v>
      </c>
      <c r="G47" s="62">
        <v>6780</v>
      </c>
      <c r="H47" s="62">
        <v>6660</v>
      </c>
      <c r="I47" s="62">
        <v>5640</v>
      </c>
      <c r="J47" s="62">
        <v>6900</v>
      </c>
      <c r="K47" s="62">
        <v>11040</v>
      </c>
      <c r="L47" s="62">
        <v>12540</v>
      </c>
      <c r="M47" s="62">
        <v>13500</v>
      </c>
      <c r="N47" s="61">
        <f>SUM(B47:M47)</f>
        <v>115620</v>
      </c>
    </row>
    <row r="48" spans="1:19" x14ac:dyDescent="0.35">
      <c r="A48" s="148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53">
        <f>N47/365</f>
        <v>316.76712328767121</v>
      </c>
    </row>
    <row r="49" spans="1:14" x14ac:dyDescent="0.35">
      <c r="A49" s="148" t="s">
        <v>72</v>
      </c>
      <c r="B49" s="62">
        <v>4388</v>
      </c>
      <c r="C49" s="62">
        <v>5589</v>
      </c>
      <c r="D49" s="62">
        <v>5455</v>
      </c>
      <c r="E49" s="62">
        <v>5908</v>
      </c>
      <c r="F49" s="62">
        <v>2988</v>
      </c>
      <c r="G49" s="62">
        <v>3692</v>
      </c>
      <c r="H49" s="62">
        <v>1582</v>
      </c>
      <c r="I49" s="62">
        <v>1129</v>
      </c>
      <c r="J49" s="62">
        <v>828</v>
      </c>
      <c r="K49" s="62">
        <v>960</v>
      </c>
      <c r="L49" s="62">
        <v>1187</v>
      </c>
      <c r="M49" s="62">
        <v>3334</v>
      </c>
      <c r="N49" s="61">
        <f>SUM(B49:M49)</f>
        <v>37040</v>
      </c>
    </row>
    <row r="50" spans="1:14" x14ac:dyDescent="0.35">
      <c r="A50" s="148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53">
        <f>N49/365</f>
        <v>101.47945205479452</v>
      </c>
    </row>
    <row r="51" spans="1:14" x14ac:dyDescent="0.35">
      <c r="A51" s="148" t="s">
        <v>73</v>
      </c>
      <c r="B51" s="62">
        <v>50000</v>
      </c>
      <c r="C51" s="62">
        <v>55000</v>
      </c>
      <c r="D51" s="62">
        <v>60000</v>
      </c>
      <c r="E51" s="62">
        <v>61000</v>
      </c>
      <c r="F51" s="62">
        <v>59000</v>
      </c>
      <c r="G51" s="62">
        <v>55000</v>
      </c>
      <c r="H51" s="62">
        <v>59000</v>
      </c>
      <c r="I51" s="62">
        <v>60000</v>
      </c>
      <c r="J51" s="62">
        <v>62000</v>
      </c>
      <c r="K51" s="62">
        <v>64000</v>
      </c>
      <c r="L51" s="62">
        <v>61000</v>
      </c>
      <c r="M51" s="62">
        <v>65000</v>
      </c>
      <c r="N51" s="61">
        <f>SUM(B51:M51)</f>
        <v>711000</v>
      </c>
    </row>
    <row r="52" spans="1:14" x14ac:dyDescent="0.35">
      <c r="A52" s="148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53">
        <f>N51/365</f>
        <v>1947.9452054794519</v>
      </c>
    </row>
    <row r="53" spans="1:14" ht="15" thickBot="1" x14ac:dyDescent="0.4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64"/>
    </row>
    <row r="54" spans="1:14" ht="15" thickBot="1" x14ac:dyDescent="0.4">
      <c r="A54" s="155" t="s">
        <v>141</v>
      </c>
      <c r="B54" s="156"/>
      <c r="C54" s="156"/>
      <c r="D54" s="157"/>
      <c r="E54" s="30"/>
      <c r="F54" s="30"/>
      <c r="G54" s="30"/>
      <c r="H54" s="30"/>
      <c r="I54" s="30"/>
      <c r="J54" s="30"/>
      <c r="K54" s="30"/>
      <c r="L54" s="30"/>
      <c r="M54" s="154" t="s">
        <v>74</v>
      </c>
      <c r="N54" s="65">
        <f>N5+N7+N9+N11+N13+N24+N26+N28+N32+N34+N36+N38+N40+N42+N44+N46+N48+N50+N52+N15+N17+N21+N19+N30</f>
        <v>520142.04109589034</v>
      </c>
    </row>
    <row r="55" spans="1:14" x14ac:dyDescent="0.35">
      <c r="A55" s="66"/>
      <c r="B55" s="2" t="s">
        <v>85</v>
      </c>
      <c r="C55" s="3" t="s">
        <v>140</v>
      </c>
      <c r="D55" s="4" t="s">
        <v>75</v>
      </c>
      <c r="E55" s="30"/>
      <c r="F55" s="30"/>
      <c r="G55" s="113"/>
      <c r="H55" s="30"/>
      <c r="I55" s="30"/>
      <c r="J55" s="30"/>
      <c r="K55" s="30"/>
      <c r="L55" s="30"/>
      <c r="M55" s="154"/>
      <c r="N55" s="65">
        <f>N4+N6+N8+N10+N12+N23+N25+N27+N29+N31+N33+N35+N37+N39+N41+N43+N45+N47+N49+N51+N14+N16+N18+N20</f>
        <v>189851845</v>
      </c>
    </row>
    <row r="56" spans="1:14" x14ac:dyDescent="0.35">
      <c r="A56" s="67" t="s">
        <v>76</v>
      </c>
      <c r="B56" s="68">
        <v>474743</v>
      </c>
      <c r="C56" s="68">
        <f>N5+N7+N9+N11+N13+N15+N17+N21+N19</f>
        <v>483328.91780821915</v>
      </c>
      <c r="D56" s="69">
        <f>C56-B56</f>
        <v>8585.9178082191502</v>
      </c>
      <c r="E56" s="30"/>
      <c r="F56" s="30"/>
      <c r="G56" s="30"/>
      <c r="H56" s="30"/>
      <c r="I56" s="30"/>
      <c r="J56" s="30"/>
      <c r="K56" s="30"/>
      <c r="L56" s="30"/>
      <c r="M56" s="30"/>
      <c r="N56" s="64"/>
    </row>
    <row r="57" spans="1:14" ht="15" thickBot="1" x14ac:dyDescent="0.4">
      <c r="A57" s="67" t="s">
        <v>77</v>
      </c>
      <c r="B57" s="70">
        <v>36750</v>
      </c>
      <c r="C57" s="70">
        <f>N24+N26+N28+N30+N32+N34+N38+N40+N42+N44+N46+N48+N50+N52+N36</f>
        <v>36813.123287671238</v>
      </c>
      <c r="D57" s="71">
        <f>C57-B57</f>
        <v>63.123287671238359</v>
      </c>
      <c r="E57" s="30"/>
      <c r="F57" s="30"/>
      <c r="G57" s="72"/>
      <c r="H57" s="30"/>
      <c r="I57" s="72"/>
      <c r="J57" s="30"/>
      <c r="K57" s="30"/>
      <c r="L57" s="30"/>
      <c r="M57" s="30"/>
      <c r="N57" s="64"/>
    </row>
    <row r="58" spans="1:14" ht="15" thickBot="1" x14ac:dyDescent="0.4">
      <c r="A58" s="17" t="s">
        <v>78</v>
      </c>
      <c r="B58" s="73">
        <f>B56+B57</f>
        <v>511493</v>
      </c>
      <c r="C58" s="74">
        <f>N54</f>
        <v>520142.04109589034</v>
      </c>
      <c r="D58" s="75">
        <f>C58-B58</f>
        <v>8649.0410958903376</v>
      </c>
      <c r="E58" s="72"/>
      <c r="F58" s="30"/>
      <c r="G58" s="30"/>
      <c r="H58" s="30"/>
      <c r="I58" s="30"/>
      <c r="J58" s="30"/>
      <c r="K58" s="30"/>
      <c r="L58" s="30"/>
      <c r="M58" s="30"/>
      <c r="N58" s="64"/>
    </row>
    <row r="59" spans="1:14" ht="15" thickBot="1" x14ac:dyDescent="0.4">
      <c r="A59" s="76" t="s">
        <v>142</v>
      </c>
      <c r="B59" s="145">
        <f>(C58-B58)/B58</f>
        <v>1.6909402662187632E-2</v>
      </c>
      <c r="C59" s="146"/>
      <c r="D59" s="147"/>
      <c r="E59" s="30"/>
      <c r="F59" s="30"/>
      <c r="G59" s="30"/>
      <c r="H59" s="30"/>
      <c r="I59" s="30"/>
      <c r="J59" s="30"/>
      <c r="K59" s="30"/>
      <c r="L59" s="30"/>
      <c r="M59" s="30"/>
      <c r="N59" s="64"/>
    </row>
    <row r="60" spans="1:14" x14ac:dyDescent="0.35">
      <c r="A60" s="30"/>
      <c r="B60" s="30"/>
      <c r="C60" s="65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64"/>
    </row>
    <row r="61" spans="1:14" x14ac:dyDescent="0.35">
      <c r="A61" s="30" t="s">
        <v>86</v>
      </c>
      <c r="B61" s="72">
        <v>186650237</v>
      </c>
      <c r="C61" s="72"/>
      <c r="D61" s="72"/>
      <c r="E61" s="72"/>
      <c r="F61" s="72"/>
      <c r="G61" s="72"/>
      <c r="H61" s="72"/>
      <c r="I61" s="72"/>
      <c r="J61" s="72"/>
      <c r="K61" s="30"/>
      <c r="L61" s="30"/>
      <c r="M61" s="30"/>
      <c r="N61" s="64"/>
    </row>
    <row r="62" spans="1:14" ht="15" thickBot="1" x14ac:dyDescent="0.4">
      <c r="A62" s="30" t="s">
        <v>143</v>
      </c>
      <c r="B62" s="6">
        <f>B64+B65</f>
        <v>189811902</v>
      </c>
      <c r="C62" s="72"/>
      <c r="D62" s="114"/>
      <c r="E62" s="72"/>
      <c r="F62" s="77"/>
      <c r="G62" s="72"/>
      <c r="H62" s="72"/>
      <c r="I62" s="72"/>
      <c r="J62" s="72"/>
      <c r="K62" s="30"/>
      <c r="L62" s="30"/>
      <c r="M62" s="30"/>
      <c r="N62" s="64"/>
    </row>
    <row r="63" spans="1:14" x14ac:dyDescent="0.35">
      <c r="A63" s="78" t="s">
        <v>144</v>
      </c>
      <c r="B63" s="79" t="s">
        <v>79</v>
      </c>
      <c r="C63" s="7" t="s">
        <v>32</v>
      </c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64"/>
    </row>
    <row r="64" spans="1:14" x14ac:dyDescent="0.35">
      <c r="A64" s="80" t="s">
        <v>90</v>
      </c>
      <c r="B64" s="81">
        <f>N4+N6+N8+N12+N14+N16+N18+N20</f>
        <v>176375112</v>
      </c>
      <c r="C64" s="8">
        <f>B64/365</f>
        <v>483219.48493150686</v>
      </c>
      <c r="D64" s="82"/>
      <c r="E64" s="83"/>
      <c r="F64" s="83"/>
      <c r="G64" s="83"/>
      <c r="H64" s="83"/>
      <c r="I64" s="83"/>
      <c r="J64" s="83"/>
      <c r="K64" s="84"/>
      <c r="L64" s="72"/>
      <c r="M64" s="30"/>
      <c r="N64" s="65"/>
    </row>
    <row r="65" spans="1:14" ht="15" thickBot="1" x14ac:dyDescent="0.4">
      <c r="A65" s="80" t="s">
        <v>87</v>
      </c>
      <c r="B65" s="85">
        <f>N51+N49+N47+N45+N43+N41+N39+N37+N35+N33+N31+N29+N27+N25+N23</f>
        <v>13436790</v>
      </c>
      <c r="C65" s="9">
        <f>B65/365</f>
        <v>36813.123287671231</v>
      </c>
      <c r="D65" s="77"/>
      <c r="E65" s="86"/>
      <c r="F65" s="86"/>
      <c r="G65" s="86"/>
      <c r="H65" s="86"/>
      <c r="I65" s="86"/>
      <c r="J65" s="86"/>
      <c r="K65" s="84"/>
      <c r="L65" s="87"/>
      <c r="M65" s="30"/>
      <c r="N65" s="65"/>
    </row>
    <row r="66" spans="1:14" ht="15" thickBot="1" x14ac:dyDescent="0.4">
      <c r="A66" s="88" t="s">
        <v>80</v>
      </c>
      <c r="B66" s="89"/>
      <c r="C66" s="12">
        <f>SUM(C64:C65)</f>
        <v>520032.6082191781</v>
      </c>
      <c r="D66" s="90"/>
      <c r="E66" s="90"/>
      <c r="F66" s="90"/>
      <c r="G66" s="90"/>
      <c r="H66" s="90"/>
      <c r="I66" s="90"/>
      <c r="J66" s="90"/>
      <c r="K66" s="30"/>
      <c r="L66" s="30"/>
      <c r="M66" s="30"/>
      <c r="N66" s="64"/>
    </row>
    <row r="67" spans="1:14" x14ac:dyDescent="0.35">
      <c r="B67" s="13"/>
    </row>
    <row r="68" spans="1:14" x14ac:dyDescent="0.35">
      <c r="B68" s="10"/>
      <c r="N68"/>
    </row>
    <row r="69" spans="1:14" x14ac:dyDescent="0.35">
      <c r="B69" s="14"/>
      <c r="N69"/>
    </row>
    <row r="70" spans="1:14" x14ac:dyDescent="0.35">
      <c r="N70"/>
    </row>
    <row r="71" spans="1:14" x14ac:dyDescent="0.35">
      <c r="N71"/>
    </row>
  </sheetData>
  <mergeCells count="31">
    <mergeCell ref="M54:M55"/>
    <mergeCell ref="A20:A21"/>
    <mergeCell ref="A51:A52"/>
    <mergeCell ref="A54:D54"/>
    <mergeCell ref="A39:A40"/>
    <mergeCell ref="A41:A42"/>
    <mergeCell ref="A43:A44"/>
    <mergeCell ref="A45:A46"/>
    <mergeCell ref="A47:A48"/>
    <mergeCell ref="A49:A50"/>
    <mergeCell ref="A29:A30"/>
    <mergeCell ref="A31:A32"/>
    <mergeCell ref="A33:A34"/>
    <mergeCell ref="A35:A36"/>
    <mergeCell ref="A37:A38"/>
    <mergeCell ref="P3:S3"/>
    <mergeCell ref="B59:D59"/>
    <mergeCell ref="A16:A17"/>
    <mergeCell ref="A1:A2"/>
    <mergeCell ref="A3:N3"/>
    <mergeCell ref="A4:A5"/>
    <mergeCell ref="A6:A7"/>
    <mergeCell ref="A8:A9"/>
    <mergeCell ref="A10:A11"/>
    <mergeCell ref="A12:A13"/>
    <mergeCell ref="A14:A15"/>
    <mergeCell ref="A22:N22"/>
    <mergeCell ref="A23:A24"/>
    <mergeCell ref="A25:A26"/>
    <mergeCell ref="A27:A28"/>
    <mergeCell ref="A18:A19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k F A A B Q S w M E F A A C A A g A x Y j S V K h V d s y r A A A A + g A A A B I A H A B D b 2 5 m a W c v U G F j a 2 F n Z S 5 4 b W w g o h g A K K A U A A A A A A A A A A A A A A A A A A A A A A A A A A A A h Y 9 B D o I w F E S v Q r r n t w U 0 Q D 5 l Y d h J Y m J i 3 J J S o R G K g S L c z Y V H 8 g q a K M a d u 5 m X t 5 h 5 3 O 6 Y z m 3 j X F U / 6 M 4 k h A M j j j K y K 7 W p E j L a k x u S V O C u k O e i U s 5 L N k M 8 D 2 V C a m s v M a X T N M H k Q 9 d X 1 G O M 0 2 O + 3 c t a t Q X 5 y v q / 7 G o z 2 M J I R Q Q e 3 m O E B 0 E E Q e h z 8 E O O d M G Y a 7 N k D i v w v W g N D O k P x s 3 Y 2 L F X Q l k 3 y 5 A u F e n n h 3 g C U E s D B B Q A A g A I A M W I 0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F i N J U O S 5 m u 6 w C A A A b C A A A E w A c A E Z v c m 1 1 b G F z L 1 N l Y 3 R p b 2 4 x L m 0 g o h g A K K A U A A A A A A A A A A A A A A A A A A A A A A A A A A A A z V R N a 9 t A E L 0 b / B 8 2 a g 8 2 C N V W Q i m U H E L S 0 q C 2 h D h t D 3 E Q Y 2 s S r X e 1 K / b D 2 A T / r N 5 y y x / r S r I a O Z I T 6 K m + 2 J 7 3 Z v b t W + Z p n B s q B Z l U 3 + O P / V 6 / p 1 N Q m J A r m C E f k 2 P C 0 f R 7 x H 0 m 0 q o 5 u s q n 1 R x 5 8 E s q N p O S D T 5 T j s G p F A a F 0 Q N v O t V U Y 4 B i S V W A O I 1 A W w M L S N 5 O o 5 M f l 9 O j D 4 e j o 3 A 8 C s P R 9 A w 1 M z K f h q N w H C 8 R W c G 1 O l h x v f K G P h G W c 5 8 Y Z X H o V y I q W b H 7 4 o W U S t P 9 9 b n B 7 N i r Q M + P q E j K f x y 9 m 8 3 1 G R i 4 2 f a / 8 U 5 T E H f F B d c 5 e m 5 E S Q u u F A h 9 K 1 V 2 K r n N R A H q Q f M w / / 7 e A 2 V B J A i g D X g + O R f m / V F Q U D c + K V A q a E b j 2 / V a U + 4 8 i K m m z M Z F 0 b G N 4 x G D K 1 O S G d D C l B K M u Z 1 B i + H s S A F U g h U H k b 9 A c Y L A G f c K y / 3 i l L L X W M C T V y g Z A J O i m 5 W z m D n D t V E 0 F q q g U N 0 2 6 + L x d 7 o A N 3 H p T K 1 n g F j v g k z e 2 e w 5 m u + g Y Z e A G v x 7 + i 5 j A S A s q D g 7 b A t z r T O 1 D 8 x A G d 2 J Q K 4 o 5 3 u a a G d 9 Y a 3 Y i / B u B O y d 1 a Y T 0 p i 7 J Z h h t 3 L p 9 k z u A 4 V c 7 u 9 M 0 O j 9 a H b 4 r l y H j i d 2 U F J b L 2 w x Y b M Z 9 n t U d G 5 i M 3 u + Y m r C / y 5 6 S l X x J E U 0 r e Q p s T p 4 S k o 7 e C 6 U z K R x 1 / u C k K D S T + G z R b b 1 Q e M g n 1 x v w R P O J 3 P g o P R x I e p m + C + B 1 i G i y L V o u 6 9 E q P Y z R t E l Y V I m r S 2 a I F V Y t e z s 5 z c U a L j V t w D t 1 Z t U Q d W q f w N 4 f G D a a l e z Q j w x 6 q m R d N d 0 Q U g O W r 0 / q 1 z C D q g W H 4 9 b 0 I W 1 q l g n g i l 1 i n I l F 8 g M T c j B Q S u P 9 l E H j w 8 p k r y G m U w N D B s D 2 o f l z d x L u q i N x 4 j D 9 n N 8 L z 3 o a H O 3 7 J I u G 1 n 5 z K C X t v E P U E s B A i 0 A F A A C A A g A x Y j S V K h V d s y r A A A A + g A A A B I A A A A A A A A A A A A A A A A A A A A A A E N v b m Z p Z y 9 Q Y W N r Y W d l L n h t b F B L A Q I t A B Q A A g A I A M W I 0 l Q P y u m r p A A A A O k A A A A T A A A A A A A A A A A A A A A A A P c A A A B b Q 2 9 u d G V u d F 9 U e X B l c 1 0 u e G 1 s U E s B A i 0 A F A A C A A g A x Y j S V D k u Z r u s A g A A G w g A A B M A A A A A A A A A A A A A A A A A 6 A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y c A A A A A A A B Z J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Z W w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M Y X N 0 V X B k Y X R l Z C I g V m F s d W U 9 I m Q y M D I y L T A 2 L T E 4 V D A 3 O j M z O j Q z L j E x N j M w O D V a I i A v P j x F b n R y e S B U e X B l P S J G a W x s R X J y b 3 J D b 2 R l I i B W Y W x 1 Z T 0 i c 1 V u a 2 5 v d 2 4 i I C 8 + P E V u d H J 5 I F R 5 c G U 9 I k Z p b G x D b 2 x 1 b W 5 O Y W 1 l c y I g V m F s d W U 9 I n N b J n F 1 b 3 Q 7 Y X J 1 Y W 5 k Z W F h c 3 R h J n F 1 b 3 Q 7 L C Z x d W 9 0 O 2 F y a W 5 p b W l f Z n l 5 c 2 l s a X N l X 2 l z a W t 1 X 2 5 p b W k m c X V v d D s s J n F 1 b 3 Q 7 a 2 F p d G F q Y V 9 u a W 1 p X 2 x 1 Y m E m c X V v d D s s J n F 1 b 3 Q 7 d m V l a G F h c m R l X 2 5 p b W l f Z W V s J n F 1 b 3 Q 7 L C Z x d W 9 0 O 3 Z l Z W h h Y X J k Z V 9 z d G F h d H V z X 2 V l b C Z x d W 9 0 O y w m c X V v d D t 2 Z W V o Y W F y Z G V f d m V l b G l p a 1 9 l Z W w m c X V v d D s s J n F 1 b 3 Q 7 d m V l a G F h c m R l X 3 Z h b G R f Z W V s J n F 1 b 3 Q 7 L C Z x d W 9 0 O 3 Z l Z W h h Y X J k Z V 9 t Y W F r b 2 5 k X 2 V l b C Z x d W 9 0 O y w m c X V v d D t w a 1 9 r Y X R h c 3 R y a V 9 u c l 9 l Z W x p c y Z x d W 9 0 O y w m c X V v d D t Q w 7 V o a m F 2 Z W V 2 Y X J 1 J n F 1 b 3 Q 7 L C Z x d W 9 0 O 1 D D t W h q Y X Z l Z W t v Z 3 V t J n F 1 b 3 Q 7 L C Z x d W 9 0 O 3 D D t W h q Y X Z l Z W t v Z 3 V t M i Z x d W 9 0 O y w m c X V v d D t w a 1 9 2 Z W V r b 2 d 1 b V 9 l Z W x p c y Z x d W 9 0 O y w m c X V v d D t q Y W F u d W F y X 2 0 z J n F 1 b 3 Q 7 L C Z x d W 9 0 O 3 Z l Z W J y d W F y X 2 0 z J n F 1 b 3 Q 7 L C Z x d W 9 0 O 2 1 h c n R z X 2 0 z J n F 1 b 3 Q 7 L C Z x d W 9 0 O 2 F w c m l s b F 9 t M y Z x d W 9 0 O y w m c X V v d D t t Y W l f b T M m c X V v d D s s J n F 1 b 3 Q 7 a n V 1 b m l f b T M m c X V v d D s s J n F 1 b 3 Q 7 a n V 1 b G l f b T M m c X V v d D s s J n F 1 b 3 Q 7 Y X V n d X N 0 X 2 0 z J n F 1 b 3 Q 7 L C Z x d W 9 0 O 3 N l c H R l b W J l c l 9 t M y Z x d W 9 0 O y w m c X V v d D t v a 3 R v b 2 J l c l 9 t M y Z x d W 9 0 O y w m c X V v d D t u b 3 Z l b W J l c l 9 t M y Z x d W 9 0 O y w m c X V v d D t k Z X R z Z W 1 i Z X J f b T M m c X V v d D s s J n F 1 b 3 Q 7 b T M v Y W F z d G F z J n F 1 b 3 Q 7 L C Z x d W 9 0 O 2 0 z L 2 Q m c X V v d D t d I i A v P j x F b n R y e S B U e X B l P S J G a W x s Q 2 9 s d W 1 u V H l w Z X M i I F Z h b H V l P S J z Q X d Z R 0 J n W U d C Z 1 l E Q U F B R 0 J n T U R B d 0 1 E Q X d N R E F 3 T U R B d 0 1 G I i A v P j x F b n R y e S B U e X B l P S J G a W x s R X J y b 3 J D b 3 V u d C I g V m F s d W U 9 I m w x M z Q w I i A v P j x F b n R y e S B U e X B l P S J G a W x s Q 2 9 1 b n Q i I F Z h b H V l P S J s M j I 3 N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D E v Q 2 h h b m d l Z C B U e X B l L n t h c n V h b m R l Y W F z d G E s M H 0 m c X V v d D s s J n F 1 b 3 Q 7 U 2 V j d G l v b j E v V G F i Z W w x L 0 N o Y W 5 n Z W Q g V H l w Z S 5 7 Y X J p b m l t a V 9 m e X l z a W x p c 2 V f a X N p a 3 V f b m l t a S w x f S Z x d W 9 0 O y w m c X V v d D t T Z W N 0 a W 9 u M S 9 U Y W J l b D E v Q 2 h h b m d l Z C B U e X B l L n t r Y W l 0 Y W p h X 2 5 p b W l f b H V i Y S w y f S Z x d W 9 0 O y w m c X V v d D t T Z W N 0 a W 9 u M S 9 U Y W J l b D E v Q 2 h h b m d l Z C B U e X B l L n t 2 Z W V o Y W F y Z G V f b m l t a V 9 l Z W w s M 3 0 m c X V v d D s s J n F 1 b 3 Q 7 U 2 V j d G l v b j E v V G F i Z W w x L 0 N o Y W 5 n Z W Q g V H l w Z S 5 7 d m V l a G F h c m R l X 3 N 0 Y W F 0 d X N f Z W V s L D R 9 J n F 1 b 3 Q 7 L C Z x d W 9 0 O 1 N l Y 3 R p b 2 4 x L 1 R h Y m V s M S 9 D a G F u Z 2 V k I F R 5 c G U u e 3 Z l Z W h h Y X J k Z V 9 2 Z W V s a W l r X 2 V l b C w 1 f S Z x d W 9 0 O y w m c X V v d D t T Z W N 0 a W 9 u M S 9 U Y W J l b D E v Q 2 h h b m d l Z C B U e X B l L n t 2 Z W V o Y W F y Z G V f d m F s Z F 9 l Z W w s N n 0 m c X V v d D s s J n F 1 b 3 Q 7 U 2 V j d G l v b j E v V G F i Z W w x L 0 N o Y W 5 n Z W Q g V H l w Z S 5 7 d m V l a G F h c m R l X 2 1 h Y W t v b m R f Z W V s L D d 9 J n F 1 b 3 Q 7 L C Z x d W 9 0 O 1 N l Y 3 R p b 2 4 x L 1 R h Y m V s M S 9 D a G F u Z 2 V k I F R 5 c G U u e 3 B r X 2 t h d G F z d H J p X 2 5 y X 2 V l b G l z L D h 9 J n F 1 b 3 Q 7 L C Z x d W 9 0 O 1 N l Y 3 R p b 2 4 x L 1 R h Y m V s M S 9 D a G F u Z 2 V k I F R 5 c G U u e 1 D D t W h q Y X Z l Z X Z h c n U s O X 0 m c X V v d D s s J n F 1 b 3 Q 7 U 2 V j d G l v b j E v V G F i Z W w x L 0 N o Y W 5 n Z W Q g V H l w Z S 5 7 U M O 1 a G p h d m V l a 2 9 n d W 0 s M T B 9 J n F 1 b 3 Q 7 L C Z x d W 9 0 O 1 N l Y 3 R p b 2 4 x L 1 R h Y m V s M S 9 D a G F u Z 2 V k I F R 5 c G U u e 3 D D t W h q Y X Z l Z W t v Z 3 V t M i w x M X 0 m c X V v d D s s J n F 1 b 3 Q 7 U 2 V j d G l v b j E v V G F i Z W w x L 0 N o Y W 5 n Z W Q g V H l w Z S 5 7 c G t f d m V l a 2 9 n d W 1 f Z W V s a X M s M T J 9 J n F 1 b 3 Q 7 L C Z x d W 9 0 O 1 N l Y 3 R p b 2 4 x L 1 R h Y m V s M S 9 D a G F u Z 2 V k I F R 5 c G U u e 2 p h Y W 5 1 Y X J f b T M s M T N 9 J n F 1 b 3 Q 7 L C Z x d W 9 0 O 1 N l Y 3 R p b 2 4 x L 1 R h Y m V s M S 9 D a G F u Z 2 V k I F R 5 c G U u e 3 Z l Z W J y d W F y X 2 0 z L D E 0 f S Z x d W 9 0 O y w m c X V v d D t T Z W N 0 a W 9 u M S 9 U Y W J l b D E v Q 2 h h b m d l Z C B U e X B l L n t t Y X J 0 c 1 9 t M y w x N X 0 m c X V v d D s s J n F 1 b 3 Q 7 U 2 V j d G l v b j E v V G F i Z W w x L 0 N o Y W 5 n Z W Q g V H l w Z S 5 7 Y X B y a W x s X 2 0 z L D E 2 f S Z x d W 9 0 O y w m c X V v d D t T Z W N 0 a W 9 u M S 9 U Y W J l b D E v Q 2 h h b m d l Z C B U e X B l L n t t Y W l f b T M s M T d 9 J n F 1 b 3 Q 7 L C Z x d W 9 0 O 1 N l Y 3 R p b 2 4 x L 1 R h Y m V s M S 9 D a G F u Z 2 V k I F R 5 c G U u e 2 p 1 d W 5 p X 2 0 z L D E 4 f S Z x d W 9 0 O y w m c X V v d D t T Z W N 0 a W 9 u M S 9 U Y W J l b D E v Q 2 h h b m d l Z C B U e X B l L n t q d X V s a V 9 t M y w x O X 0 m c X V v d D s s J n F 1 b 3 Q 7 U 2 V j d G l v b j E v V G F i Z W w x L 0 N o Y W 5 n Z W Q g V H l w Z S 5 7 Y X V n d X N 0 X 2 0 z L D I w f S Z x d W 9 0 O y w m c X V v d D t T Z W N 0 a W 9 u M S 9 U Y W J l b D E v Q 2 h h b m d l Z C B U e X B l L n t z Z X B 0 Z W 1 i Z X J f b T M s M j F 9 J n F 1 b 3 Q 7 L C Z x d W 9 0 O 1 N l Y 3 R p b 2 4 x L 1 R h Y m V s M S 9 D a G F u Z 2 V k I F R 5 c G U u e 2 9 r d G 9 v Y m V y X 2 0 z L D I y f S Z x d W 9 0 O y w m c X V v d D t T Z W N 0 a W 9 u M S 9 U Y W J l b D E v Q 2 h h b m d l Z C B U e X B l L n t u b 3 Z l b W J l c l 9 t M y w y M 3 0 m c X V v d D s s J n F 1 b 3 Q 7 U 2 V j d G l v b j E v V G F i Z W w x L 0 N o Y W 5 n Z W Q g V H l w Z S 5 7 Z G V 0 c 2 V t Y m V y X 2 0 z L D I 0 f S Z x d W 9 0 O y w m c X V v d D t T Z W N 0 a W 9 u M S 9 U Y W J l b D E v Q 2 h h b m d l Z C B U e X B l L n t t M y 9 h Y X N 0 Y X M s M j V 9 J n F 1 b 3 Q 7 L C Z x d W 9 0 O 1 N l Y 3 R p b 2 4 x L 1 R h Y m V s M S 9 D a G F u Z 2 V k I F R 5 c G U u e 2 0 z L 2 Q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Y W J l b D E v Q 2 h h b m d l Z C B U e X B l L n t h c n V h b m R l Y W F z d G E s M H 0 m c X V v d D s s J n F 1 b 3 Q 7 U 2 V j d G l v b j E v V G F i Z W w x L 0 N o Y W 5 n Z W Q g V H l w Z S 5 7 Y X J p b m l t a V 9 m e X l z a W x p c 2 V f a X N p a 3 V f b m l t a S w x f S Z x d W 9 0 O y w m c X V v d D t T Z W N 0 a W 9 u M S 9 U Y W J l b D E v Q 2 h h b m d l Z C B U e X B l L n t r Y W l 0 Y W p h X 2 5 p b W l f b H V i Y S w y f S Z x d W 9 0 O y w m c X V v d D t T Z W N 0 a W 9 u M S 9 U Y W J l b D E v Q 2 h h b m d l Z C B U e X B l L n t 2 Z W V o Y W F y Z G V f b m l t a V 9 l Z W w s M 3 0 m c X V v d D s s J n F 1 b 3 Q 7 U 2 V j d G l v b j E v V G F i Z W w x L 0 N o Y W 5 n Z W Q g V H l w Z S 5 7 d m V l a G F h c m R l X 3 N 0 Y W F 0 d X N f Z W V s L D R 9 J n F 1 b 3 Q 7 L C Z x d W 9 0 O 1 N l Y 3 R p b 2 4 x L 1 R h Y m V s M S 9 D a G F u Z 2 V k I F R 5 c G U u e 3 Z l Z W h h Y X J k Z V 9 2 Z W V s a W l r X 2 V l b C w 1 f S Z x d W 9 0 O y w m c X V v d D t T Z W N 0 a W 9 u M S 9 U Y W J l b D E v Q 2 h h b m d l Z C B U e X B l L n t 2 Z W V o Y W F y Z G V f d m F s Z F 9 l Z W w s N n 0 m c X V v d D s s J n F 1 b 3 Q 7 U 2 V j d G l v b j E v V G F i Z W w x L 0 N o Y W 5 n Z W Q g V H l w Z S 5 7 d m V l a G F h c m R l X 2 1 h Y W t v b m R f Z W V s L D d 9 J n F 1 b 3 Q 7 L C Z x d W 9 0 O 1 N l Y 3 R p b 2 4 x L 1 R h Y m V s M S 9 D a G F u Z 2 V k I F R 5 c G U u e 3 B r X 2 t h d G F z d H J p X 2 5 y X 2 V l b G l z L D h 9 J n F 1 b 3 Q 7 L C Z x d W 9 0 O 1 N l Y 3 R p b 2 4 x L 1 R h Y m V s M S 9 D a G F u Z 2 V k I F R 5 c G U u e 1 D D t W h q Y X Z l Z X Z h c n U s O X 0 m c X V v d D s s J n F 1 b 3 Q 7 U 2 V j d G l v b j E v V G F i Z W w x L 0 N o Y W 5 n Z W Q g V H l w Z S 5 7 U M O 1 a G p h d m V l a 2 9 n d W 0 s M T B 9 J n F 1 b 3 Q 7 L C Z x d W 9 0 O 1 N l Y 3 R p b 2 4 x L 1 R h Y m V s M S 9 D a G F u Z 2 V k I F R 5 c G U u e 3 D D t W h q Y X Z l Z W t v Z 3 V t M i w x M X 0 m c X V v d D s s J n F 1 b 3 Q 7 U 2 V j d G l v b j E v V G F i Z W w x L 0 N o Y W 5 n Z W Q g V H l w Z S 5 7 c G t f d m V l a 2 9 n d W 1 f Z W V s a X M s M T J 9 J n F 1 b 3 Q 7 L C Z x d W 9 0 O 1 N l Y 3 R p b 2 4 x L 1 R h Y m V s M S 9 D a G F u Z 2 V k I F R 5 c G U u e 2 p h Y W 5 1 Y X J f b T M s M T N 9 J n F 1 b 3 Q 7 L C Z x d W 9 0 O 1 N l Y 3 R p b 2 4 x L 1 R h Y m V s M S 9 D a G F u Z 2 V k I F R 5 c G U u e 3 Z l Z W J y d W F y X 2 0 z L D E 0 f S Z x d W 9 0 O y w m c X V v d D t T Z W N 0 a W 9 u M S 9 U Y W J l b D E v Q 2 h h b m d l Z C B U e X B l L n t t Y X J 0 c 1 9 t M y w x N X 0 m c X V v d D s s J n F 1 b 3 Q 7 U 2 V j d G l v b j E v V G F i Z W w x L 0 N o Y W 5 n Z W Q g V H l w Z S 5 7 Y X B y a W x s X 2 0 z L D E 2 f S Z x d W 9 0 O y w m c X V v d D t T Z W N 0 a W 9 u M S 9 U Y W J l b D E v Q 2 h h b m d l Z C B U e X B l L n t t Y W l f b T M s M T d 9 J n F 1 b 3 Q 7 L C Z x d W 9 0 O 1 N l Y 3 R p b 2 4 x L 1 R h Y m V s M S 9 D a G F u Z 2 V k I F R 5 c G U u e 2 p 1 d W 5 p X 2 0 z L D E 4 f S Z x d W 9 0 O y w m c X V v d D t T Z W N 0 a W 9 u M S 9 U Y W J l b D E v Q 2 h h b m d l Z C B U e X B l L n t q d X V s a V 9 t M y w x O X 0 m c X V v d D s s J n F 1 b 3 Q 7 U 2 V j d G l v b j E v V G F i Z W w x L 0 N o Y W 5 n Z W Q g V H l w Z S 5 7 Y X V n d X N 0 X 2 0 z L D I w f S Z x d W 9 0 O y w m c X V v d D t T Z W N 0 a W 9 u M S 9 U Y W J l b D E v Q 2 h h b m d l Z C B U e X B l L n t z Z X B 0 Z W 1 i Z X J f b T M s M j F 9 J n F 1 b 3 Q 7 L C Z x d W 9 0 O 1 N l Y 3 R p b 2 4 x L 1 R h Y m V s M S 9 D a G F u Z 2 V k I F R 5 c G U u e 2 9 r d G 9 v Y m V y X 2 0 z L D I y f S Z x d W 9 0 O y w m c X V v d D t T Z W N 0 a W 9 u M S 9 U Y W J l b D E v Q 2 h h b m d l Z C B U e X B l L n t u b 3 Z l b W J l c l 9 t M y w y M 3 0 m c X V v d D s s J n F 1 b 3 Q 7 U 2 V j d G l v b j E v V G F i Z W w x L 0 N o Y W 5 n Z W Q g V H l w Z S 5 7 Z G V 0 c 2 V t Y m V y X 2 0 z L D I 0 f S Z x d W 9 0 O y w m c X V v d D t T Z W N 0 a W 9 u M S 9 U Y W J l b D E v Q 2 h h b m d l Z C B U e X B l L n t t M y 9 h Y X N 0 Y X M s M j V 9 J n F 1 b 3 Q 7 L C Z x d W 9 0 O 1 N l Y 3 R p b 2 4 x L 1 R h Y m V s M S 9 D a G F u Z 2 V k I F R 5 c G U u e 2 0 z L 2 Q s M j Z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L 1 N 0 Y W J s Z U V u d H J p Z X M + P C 9 J d G V t P j x J d G V t P j x J d G V t T G 9 j Y X R p b 2 4 + P E l 0 Z W 1 U e X B l P k Z v c m 1 1 b G E 8 L 0 l 0 Z W 1 U e X B l P j x J d G V t U G F 0 a D 5 T Z W N 0 a W 9 u M S 9 U Y W J l b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w x L 1 R h Y m V s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l a H Q y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T G F z d F V w Z G F 0 Z W Q i I F Z h b H V l P S J k M j A y M i 0 w N i 0 x O F Q w N z o z M z o 0 N C 4 2 M D Y 5 N D A w W i I g L z 4 8 R W 5 0 c n k g V H l w Z T 0 i R m l s b E V y c m 9 y Q 2 9 k Z S I g V m F s d W U 9 I n N V b m t u b 3 d u I i A v P j x F b n R y e S B U e X B l P S J G a W x s Q 2 9 s d W 1 u T m F t Z X M i I F Z h b H V l P S J z W y Z x d W 9 0 O 0 t h d G F z d H J p I G 5 y J n F 1 b 3 Q 7 L C Z x d W 9 0 O 0 t L U i B r b 2 9 k J n F 1 b 3 Q 7 L C Z x d W 9 0 O 1 N l a X J l I G 5 y J n F 1 b 3 Q 7 L C Z x d W 9 0 O 0 1 l b m V 0 b H V z Z m F h c y Z x d W 9 0 O y w m c X V v d D t T d G F h d H V z J n F 1 b 3 Q 7 L C Z x d W 9 0 O 0 1 h Y c O 8 a 3 N 1 c 2 U g d H V u b n V z J n F 1 b 3 Q 7 L C Z x d W 9 0 O 0 t v a G F u a W 1 p I C E m c X V v d D s s J n F 1 b 3 Q 7 V m V l a G F h c m U g I S Z x d W 9 0 O y w m c X V v d D t L S 1 I g a 2 9 v Z F 8 x J n F 1 b 3 Q 7 L C Z x d W 9 0 O 1 B 1 d X J h d W d 1 I G V o a X R 1 c 3 B y b 2 p l a 3 R p Z C A h I S Z x d W 9 0 O y w m c X V v d D t Q d X V y Y X V n d S B l a G l 0 d X N w c m 9 q Z W t 0 a W Q g K M O 8 a G U g c H V 1 c m F 1 Z 3 U g a 2 9 o d G E p I C E h J n F 1 b 3 Q 7 L C Z x d W 9 0 O 1 B 1 d X J h d W d 1 I H D D t W h q Y X Z l Z X Z h c n V k I C E h J n F 1 b 3 Q 7 L C Z x d W 9 0 O 0 t h d G F z d H J p I G 5 y X z I m c X V v d D s s J n F 1 b 3 Q 7 T m l t a S A h I S Z x d W 9 0 O y w m c X V v d D t L b 2 9 k I C E h J n F 1 b 3 Q 7 L C Z x d W 9 0 O 1 B v a G p h d m V l a 2 9 n d W 0 g I S Z x d W 9 0 O 1 0 i I C 8 + P E V u d H J 5 I F R 5 c G U 9 I k Z p b G x D b 2 x 1 b W 5 U e X B l c y I g V m F s d W U 9 I n N B d 1 l B Q m d Z Q U J n W U d B Q V l H Q X d Z Q U J n P T 0 i I C 8 + P E V u d H J 5 I F R 5 c G U 9 I k Z p b G x F c n J v c k N v d W 5 0 I i B W Y W x 1 Z T 0 i b D A i I C 8 + P E V u d H J 5 I F R 5 c G U 9 I k Z p b G x D b 3 V u d C I g V m F s d W U 9 I m w x N j c 4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l a H Q y L 0 N o Y W 5 n Z W Q g V H l w Z S 5 7 S 2 F 0 Y X N 0 c m k g b n I s M H 0 m c X V v d D s s J n F 1 b 3 Q 7 U 2 V j d G l v b j E v T G V o d D I v Q 2 h h b m d l Z C B U e X B l L n t L S 1 I g a 2 9 v Z C w x f S Z x d W 9 0 O y w m c X V v d D t T Z W N 0 a W 9 u M S 9 M Z W h 0 M i 9 D a G F u Z 2 V k I F R 5 c G U u e 1 N l a X J l I G 5 y L D J 9 J n F 1 b 3 Q 7 L C Z x d W 9 0 O 1 N l Y 3 R p b 2 4 x L 0 x l a H Q y L 0 N o Y W 5 n Z W Q g V H l w Z S 5 7 T W V u Z X R s d X N m Y W F z L D N 9 J n F 1 b 3 Q 7 L C Z x d W 9 0 O 1 N l Y 3 R p b 2 4 x L 0 x l a H Q y L 0 N o Y W 5 n Z W Q g V H l w Z S 5 7 U 3 R h Y X R 1 c y w 0 f S Z x d W 9 0 O y w m c X V v d D t T Z W N 0 a W 9 u M S 9 M Z W h 0 M i 9 D a G F u Z 2 V k I F R 5 c G U u e 0 1 h Y c O 8 a 3 N 1 c 2 U g d H V u b n V z L D V 9 J n F 1 b 3 Q 7 L C Z x d W 9 0 O 1 N l Y 3 R p b 2 4 x L 0 x l a H Q y L 0 N o Y W 5 n Z W Q g V H l w Z S 5 7 S 2 9 o Y W 5 p b W k g I S w 2 f S Z x d W 9 0 O y w m c X V v d D t T Z W N 0 a W 9 u M S 9 M Z W h 0 M i 9 D a G F u Z 2 V k I F R 5 c G U u e 1 Z l Z W h h Y X J l I C E s N 3 0 m c X V v d D s s J n F 1 b 3 Q 7 U 2 V j d G l v b j E v T G V o d D I v Q 2 h h b m d l Z C B U e X B l L n t L S 1 I g a 2 9 v Z F 8 x L D h 9 J n F 1 b 3 Q 7 L C Z x d W 9 0 O 1 N l Y 3 R p b 2 4 x L 0 x l a H Q y L 0 N o Y W 5 n Z W Q g V H l w Z S 5 7 U H V 1 c m F 1 Z 3 U g Z W h p d H V z c H J v a m V r d G l k I C E h L D l 9 J n F 1 b 3 Q 7 L C Z x d W 9 0 O 1 N l Y 3 R p b 2 4 x L 0 x l a H Q y L 0 N o Y W 5 n Z W Q g V H l w Z S 5 7 U H V 1 c m F 1 Z 3 U g Z W h p d H V z c H J v a m V r d G l k I C j D v G h l I H B 1 d X J h d W d 1 I G t v a H R h K S A h I S w x M H 0 m c X V v d D s s J n F 1 b 3 Q 7 U 2 V j d G l v b j E v T G V o d D I v Q 2 h h b m d l Z C B U e X B l L n t Q d X V y Y X V n d S B w w 7 V o a m F 2 Z W V 2 Y X J 1 Z C A h I S w x M X 0 m c X V v d D s s J n F 1 b 3 Q 7 U 2 V j d G l v b j E v T G V o d D I v Q 2 h h b m d l Z C B U e X B l L n t L Y X R h c 3 R y a S B u c l 8 y L D E y f S Z x d W 9 0 O y w m c X V v d D t T Z W N 0 a W 9 u M S 9 M Z W h 0 M i 9 D a G F u Z 2 V k I F R 5 c G U u e 0 5 p b W k g I S E s M T N 9 J n F 1 b 3 Q 7 L C Z x d W 9 0 O 1 N l Y 3 R p b 2 4 x L 0 x l a H Q y L 0 N o Y W 5 n Z W Q g V H l w Z S 5 7 S 2 9 v Z C A h I S w x N H 0 m c X V v d D s s J n F 1 b 3 Q 7 U 2 V j d G l v b j E v T G V o d D I v Q 2 h h b m d l Z C B U e X B l L n t Q b 2 h q Y X Z l Z W t v Z 3 V t I C E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M Z W h 0 M i 9 D a G F u Z 2 V k I F R 5 c G U u e 0 t h d G F z d H J p I G 5 y L D B 9 J n F 1 b 3 Q 7 L C Z x d W 9 0 O 1 N l Y 3 R p b 2 4 x L 0 x l a H Q y L 0 N o Y W 5 n Z W Q g V H l w Z S 5 7 S 0 t S I G t v b 2 Q s M X 0 m c X V v d D s s J n F 1 b 3 Q 7 U 2 V j d G l v b j E v T G V o d D I v Q 2 h h b m d l Z C B U e X B l L n t T Z W l y Z S B u c i w y f S Z x d W 9 0 O y w m c X V v d D t T Z W N 0 a W 9 u M S 9 M Z W h 0 M i 9 D a G F u Z 2 V k I F R 5 c G U u e 0 1 l b m V 0 b H V z Z m F h c y w z f S Z x d W 9 0 O y w m c X V v d D t T Z W N 0 a W 9 u M S 9 M Z W h 0 M i 9 D a G F u Z 2 V k I F R 5 c G U u e 1 N 0 Y W F 0 d X M s N H 0 m c X V v d D s s J n F 1 b 3 Q 7 U 2 V j d G l v b j E v T G V o d D I v Q 2 h h b m d l Z C B U e X B l L n t N Y W H D v G t z d X N l I H R 1 b m 5 1 c y w 1 f S Z x d W 9 0 O y w m c X V v d D t T Z W N 0 a W 9 u M S 9 M Z W h 0 M i 9 D a G F u Z 2 V k I F R 5 c G U u e 0 t v a G F u a W 1 p I C E s N n 0 m c X V v d D s s J n F 1 b 3 Q 7 U 2 V j d G l v b j E v T G V o d D I v Q 2 h h b m d l Z C B U e X B l L n t W Z W V o Y W F y Z S A h L D d 9 J n F 1 b 3 Q 7 L C Z x d W 9 0 O 1 N l Y 3 R p b 2 4 x L 0 x l a H Q y L 0 N o Y W 5 n Z W Q g V H l w Z S 5 7 S 0 t S I G t v b 2 R f M S w 4 f S Z x d W 9 0 O y w m c X V v d D t T Z W N 0 a W 9 u M S 9 M Z W h 0 M i 9 D a G F u Z 2 V k I F R 5 c G U u e 1 B 1 d X J h d W d 1 I G V o a X R 1 c 3 B y b 2 p l a 3 R p Z C A h I S w 5 f S Z x d W 9 0 O y w m c X V v d D t T Z W N 0 a W 9 u M S 9 M Z W h 0 M i 9 D a G F u Z 2 V k I F R 5 c G U u e 1 B 1 d X J h d W d 1 I G V o a X R 1 c 3 B y b 2 p l a 3 R p Z C A o w 7 x o Z S B w d X V y Y X V n d S B r b 2 h 0 Y S k g I S E s M T B 9 J n F 1 b 3 Q 7 L C Z x d W 9 0 O 1 N l Y 3 R p b 2 4 x L 0 x l a H Q y L 0 N o Y W 5 n Z W Q g V H l w Z S 5 7 U H V 1 c m F 1 Z 3 U g c M O 1 a G p h d m V l d m F y d W Q g I S E s M T F 9 J n F 1 b 3 Q 7 L C Z x d W 9 0 O 1 N l Y 3 R p b 2 4 x L 0 x l a H Q y L 0 N o Y W 5 n Z W Q g V H l w Z S 5 7 S 2 F 0 Y X N 0 c m k g b n J f M i w x M n 0 m c X V v d D s s J n F 1 b 3 Q 7 U 2 V j d G l v b j E v T G V o d D I v Q 2 h h b m d l Z C B U e X B l L n t O a W 1 p I C E h L D E z f S Z x d W 9 0 O y w m c X V v d D t T Z W N 0 a W 9 u M S 9 M Z W h 0 M i 9 D a G F u Z 2 V k I F R 5 c G U u e 0 t v b 2 Q g I S E s M T R 9 J n F 1 b 3 Q 7 L C Z x d W 9 0 O 1 N l Y 3 R p b 2 4 x L 0 x l a H Q y L 0 N o Y W 5 n Z W Q g V H l w Z S 5 7 U G 9 o a m F 2 Z W V r b 2 d 1 b S A h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V o d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V o d D I v T G V o d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h 0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Z W h 0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Y V l G u D A j I R K S g k 3 f A a f f o A A A A A A I A A A A A A A N m A A D A A A A A E A A A A I a u V k 2 X o N y Y I q w Q B 3 n M / e 0 A A A A A B I A A A K A A A A A Q A A A A r O F 0 s 7 9 B E Q P y 1 Q m Y A / p d i 1 A A A A B 1 p M l r 8 a + J + R l o b K s l q c M a D i F r 7 6 V 4 j B h w b a m C S 5 c G g 1 S v G w A c M 2 z x 9 R O l e n N a M y a T H j A F X i X e m Y m y T N 1 F R m h 9 e N 1 d V 1 R e i k 9 r i 4 V I h 0 b 5 c R Q A A A A Z b m h s a I v S 4 S g m 4 N U I T V + 9 V H / u C g = = < / D a t a M a s h u p > 
</file>

<file path=customXml/itemProps1.xml><?xml version="1.0" encoding="utf-8"?>
<ds:datastoreItem xmlns:ds="http://schemas.openxmlformats.org/officeDocument/2006/customXml" ds:itemID="{2CEC0FB5-1F1C-486A-9C12-A41136EDD54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LISA 3</vt:lpstr>
      <vt:lpstr>LISA 4</vt:lpstr>
      <vt:lpstr>LISA 5</vt:lpstr>
      <vt:lpstr>LISA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Merli Hass</dc:creator>
  <cp:keywords/>
  <dc:description/>
  <cp:lastModifiedBy>Merli Hass</cp:lastModifiedBy>
  <cp:revision/>
  <dcterms:created xsi:type="dcterms:W3CDTF">2022-06-06T06:58:37Z</dcterms:created>
  <dcterms:modified xsi:type="dcterms:W3CDTF">2023-08-17T05:08:28Z</dcterms:modified>
  <cp:category/>
  <cp:contentStatus/>
</cp:coreProperties>
</file>