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data" ContentType="application/vnd.openxmlformats-officedocument.model+data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sise.envir.ee\Kasutajad$\KAUR\47711060013\Pictures\KAUR visuaalid\KKP\KKP sisuhaldus\"/>
    </mc:Choice>
  </mc:AlternateContent>
  <bookViews>
    <workbookView xWindow="0" yWindow="0" windowWidth="18096" windowHeight="7860" activeTab="2"/>
  </bookViews>
  <sheets>
    <sheet name="Lisa1_2021" sheetId="1" r:id="rId1"/>
    <sheet name="Lisa2_2021" sheetId="2" r:id="rId2"/>
    <sheet name="Lisa3_2021" sheetId="3" r:id="rId3"/>
    <sheet name="Lisa4_2021" sheetId="4" r:id="rId4"/>
    <sheet name="Lisa5_2021" sheetId="6" r:id="rId5"/>
  </sheets>
  <externalReferences>
    <externalReference r:id="rId6"/>
  </externalReferences>
  <definedNames>
    <definedName name="_xlcn.WorksheetConnection_2021_veekasutus.xlsxTabel11" hidden="1">[1]!Tabel1[#All]</definedName>
  </definedNames>
  <calcPr calcId="152511"/>
  <pivotCaches>
    <pivotCache cacheId="0" r:id="rId7"/>
    <pivotCache cacheId="1" r:id="rId8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bel1-6d90c158-73c0-46d5-aa24-1dfe5b1ef269" name="Tabel1" connection="WorksheetConnection_2021_veekasutus.xlsx!Tabel1"/>
        </x15:modelTables>
      </x15:dataModel>
    </ext>
  </extLst>
</workbook>
</file>

<file path=xl/calcChain.xml><?xml version="1.0" encoding="utf-8"?>
<calcChain xmlns="http://schemas.openxmlformats.org/spreadsheetml/2006/main">
  <c r="B20" i="4" l="1"/>
  <c r="D37" i="4" l="1"/>
  <c r="E37" i="4" s="1"/>
  <c r="B37" i="4"/>
  <c r="B35" i="4"/>
  <c r="E34" i="4"/>
  <c r="E33" i="4"/>
  <c r="B32" i="4"/>
  <c r="E29" i="4"/>
  <c r="B28" i="4"/>
  <c r="E21" i="4"/>
  <c r="E18" i="4"/>
  <c r="E17" i="4"/>
  <c r="E14" i="4"/>
  <c r="E13" i="4"/>
  <c r="E10" i="4"/>
  <c r="E9" i="4"/>
  <c r="E8" i="4"/>
  <c r="E6" i="4"/>
  <c r="E5" i="4"/>
  <c r="E4" i="4"/>
  <c r="E3" i="4"/>
  <c r="D65" i="3"/>
  <c r="E65" i="3" s="1"/>
  <c r="B65" i="3"/>
  <c r="D63" i="3"/>
  <c r="C63" i="3"/>
  <c r="B63" i="3"/>
  <c r="E62" i="3"/>
  <c r="E61" i="3"/>
  <c r="E60" i="3"/>
  <c r="B60" i="3"/>
  <c r="E59" i="3"/>
  <c r="E58" i="3"/>
  <c r="E57" i="3"/>
  <c r="E56" i="3"/>
  <c r="E55" i="3"/>
  <c r="E54" i="3"/>
  <c r="E53" i="3"/>
  <c r="E52" i="3"/>
  <c r="E51" i="3"/>
  <c r="E50" i="3"/>
  <c r="E49" i="3"/>
  <c r="E48" i="3"/>
  <c r="E47" i="3"/>
  <c r="E46" i="3"/>
  <c r="E45" i="3"/>
  <c r="E43" i="3"/>
  <c r="E42" i="3"/>
  <c r="E41" i="3"/>
  <c r="B40" i="3"/>
  <c r="E39" i="3"/>
  <c r="E37" i="3"/>
  <c r="E35" i="3"/>
  <c r="E34" i="3"/>
  <c r="E33" i="3"/>
  <c r="E32" i="3"/>
  <c r="E31" i="3"/>
  <c r="E29" i="3"/>
  <c r="E28" i="3"/>
  <c r="E27" i="3"/>
  <c r="E26" i="3"/>
  <c r="E25" i="3"/>
  <c r="E24" i="3"/>
  <c r="E23" i="3"/>
  <c r="E21" i="3"/>
  <c r="E19" i="3"/>
  <c r="E17" i="3"/>
  <c r="E15" i="3"/>
  <c r="E13" i="3"/>
  <c r="B12" i="3"/>
  <c r="E11" i="3"/>
  <c r="E10" i="3"/>
  <c r="E9" i="3"/>
  <c r="E7" i="3"/>
  <c r="E5" i="3"/>
  <c r="B4" i="3"/>
  <c r="E3" i="3"/>
  <c r="E26" i="4"/>
  <c r="D22" i="4"/>
  <c r="D30" i="4"/>
  <c r="D26" i="4"/>
  <c r="D16" i="4"/>
  <c r="D11" i="4"/>
  <c r="E24" i="4"/>
  <c r="D24" i="4"/>
  <c r="D20" i="4"/>
  <c r="D15" i="4"/>
  <c r="D19" i="4"/>
  <c r="D23" i="4"/>
  <c r="D27" i="4"/>
  <c r="D12" i="4"/>
  <c r="D32" i="4"/>
  <c r="D28" i="4"/>
  <c r="D7" i="4"/>
  <c r="D31" i="4"/>
  <c r="D44" i="3"/>
  <c r="D14" i="3"/>
  <c r="D18" i="3"/>
  <c r="D30" i="3"/>
  <c r="D12" i="3"/>
  <c r="D36" i="3"/>
  <c r="D22" i="3"/>
  <c r="D6" i="3"/>
  <c r="D8" i="3"/>
  <c r="D40" i="3"/>
  <c r="D16" i="3"/>
  <c r="D38" i="3"/>
  <c r="D20" i="3"/>
  <c r="D4" i="3"/>
  <c r="B64" i="3" l="1"/>
  <c r="E63" i="3"/>
  <c r="B36" i="4"/>
  <c r="E31" i="4"/>
  <c r="D35" i="4"/>
  <c r="E7" i="4"/>
  <c r="E28" i="4"/>
  <c r="E32" i="4"/>
  <c r="D36" i="4"/>
  <c r="E36" i="4" s="1"/>
  <c r="E12" i="4"/>
  <c r="E27" i="4"/>
  <c r="E23" i="4"/>
  <c r="E19" i="4"/>
  <c r="E15" i="4"/>
  <c r="E20" i="4"/>
  <c r="E11" i="4"/>
  <c r="E16" i="4"/>
  <c r="E30" i="4"/>
  <c r="D38" i="4"/>
  <c r="E38" i="4" s="1"/>
  <c r="E22" i="4"/>
  <c r="E4" i="3"/>
  <c r="E20" i="3"/>
  <c r="E38" i="3"/>
  <c r="D66" i="3"/>
  <c r="E66" i="3" s="1"/>
  <c r="E16" i="3"/>
  <c r="E40" i="3"/>
  <c r="E8" i="3"/>
  <c r="E6" i="3"/>
  <c r="E22" i="3"/>
  <c r="E36" i="3"/>
  <c r="E12" i="3"/>
  <c r="E30" i="3"/>
  <c r="E18" i="3"/>
  <c r="E14" i="3"/>
  <c r="D64" i="3"/>
  <c r="E64" i="3" s="1"/>
  <c r="E44" i="3"/>
  <c r="G313" i="2"/>
  <c r="F313" i="2"/>
  <c r="H312" i="2"/>
  <c r="H311" i="2"/>
  <c r="H310" i="2"/>
  <c r="E308" i="2"/>
  <c r="G307" i="2"/>
  <c r="F307" i="2"/>
  <c r="D307" i="2"/>
  <c r="H306" i="2"/>
  <c r="H305" i="2"/>
  <c r="H304" i="2"/>
  <c r="H303" i="2"/>
  <c r="H302" i="2"/>
  <c r="H301" i="2"/>
  <c r="G298" i="2"/>
  <c r="F298" i="2"/>
  <c r="D298" i="2"/>
  <c r="H297" i="2"/>
  <c r="H296" i="2"/>
  <c r="H295" i="2"/>
  <c r="D292" i="2"/>
  <c r="D316" i="2" s="1"/>
  <c r="H291" i="2"/>
  <c r="H290" i="2"/>
  <c r="H289" i="2"/>
  <c r="H288" i="2"/>
  <c r="H287" i="2"/>
  <c r="H286" i="2"/>
  <c r="H285" i="2"/>
  <c r="H284" i="2"/>
  <c r="H283" i="2"/>
  <c r="G282" i="2"/>
  <c r="G292" i="2" s="1"/>
  <c r="G281" i="2"/>
  <c r="H281" i="2" s="1"/>
  <c r="F281" i="2"/>
  <c r="F292" i="2" s="1"/>
  <c r="H280" i="2"/>
  <c r="H279" i="2"/>
  <c r="H278" i="2"/>
  <c r="H277" i="2"/>
  <c r="H276" i="2"/>
  <c r="G273" i="2"/>
  <c r="F273" i="2"/>
  <c r="D273" i="2"/>
  <c r="H272" i="2"/>
  <c r="H271" i="2"/>
  <c r="H270" i="2"/>
  <c r="G267" i="2"/>
  <c r="F267" i="2"/>
  <c r="D267" i="2"/>
  <c r="H266" i="2"/>
  <c r="H265" i="2"/>
  <c r="H264" i="2"/>
  <c r="H263" i="2"/>
  <c r="H261" i="2"/>
  <c r="H260" i="2"/>
  <c r="H259" i="2"/>
  <c r="H258" i="2"/>
  <c r="H257" i="2"/>
  <c r="G254" i="2"/>
  <c r="F254" i="2"/>
  <c r="D254" i="2"/>
  <c r="H253" i="2"/>
  <c r="H252" i="2"/>
  <c r="H251" i="2"/>
  <c r="H250" i="2"/>
  <c r="H249" i="2"/>
  <c r="H248" i="2"/>
  <c r="H247" i="2"/>
  <c r="G244" i="2"/>
  <c r="F244" i="2"/>
  <c r="D244" i="2"/>
  <c r="H243" i="2"/>
  <c r="H242" i="2"/>
  <c r="H241" i="2"/>
  <c r="H240" i="2"/>
  <c r="E238" i="2"/>
  <c r="G237" i="2"/>
  <c r="F237" i="2"/>
  <c r="D237" i="2"/>
  <c r="H236" i="2"/>
  <c r="H235" i="2"/>
  <c r="H234" i="2"/>
  <c r="H233" i="2"/>
  <c r="H232" i="2"/>
  <c r="H231" i="2"/>
  <c r="H230" i="2"/>
  <c r="H229" i="2"/>
  <c r="H228" i="2"/>
  <c r="H227" i="2"/>
  <c r="H226" i="2"/>
  <c r="H225" i="2"/>
  <c r="H224" i="2"/>
  <c r="H223" i="2"/>
  <c r="H222" i="2"/>
  <c r="H221" i="2"/>
  <c r="H220" i="2"/>
  <c r="H219" i="2"/>
  <c r="H218" i="2"/>
  <c r="H217" i="2"/>
  <c r="H216" i="2"/>
  <c r="H215" i="2"/>
  <c r="H214" i="2"/>
  <c r="H213" i="2"/>
  <c r="H212" i="2"/>
  <c r="E210" i="2"/>
  <c r="E317" i="2" s="1"/>
  <c r="G209" i="2"/>
  <c r="F209" i="2"/>
  <c r="D209" i="2"/>
  <c r="H208" i="2"/>
  <c r="G207" i="2"/>
  <c r="H207" i="2" s="1"/>
  <c r="H206" i="2"/>
  <c r="H205" i="2"/>
  <c r="H204" i="2"/>
  <c r="H203" i="2"/>
  <c r="H202" i="2"/>
  <c r="E200" i="2"/>
  <c r="G199" i="2"/>
  <c r="F199" i="2"/>
  <c r="D199" i="2"/>
  <c r="H198" i="2"/>
  <c r="H197" i="2"/>
  <c r="H196" i="2"/>
  <c r="H195" i="2"/>
  <c r="H194" i="2"/>
  <c r="H193" i="2"/>
  <c r="G190" i="2"/>
  <c r="F190" i="2"/>
  <c r="D190" i="2"/>
  <c r="H189" i="2"/>
  <c r="H188" i="2"/>
  <c r="H187" i="2"/>
  <c r="E185" i="2"/>
  <c r="G184" i="2"/>
  <c r="F184" i="2"/>
  <c r="D184" i="2"/>
  <c r="H183" i="2"/>
  <c r="H182" i="2"/>
  <c r="H181" i="2"/>
  <c r="H180" i="2"/>
  <c r="H179" i="2"/>
  <c r="H178" i="2"/>
  <c r="H177" i="2"/>
  <c r="H176" i="2"/>
  <c r="H175" i="2"/>
  <c r="H174" i="2"/>
  <c r="H173" i="2"/>
  <c r="H172" i="2"/>
  <c r="H171" i="2"/>
  <c r="H170" i="2"/>
  <c r="H169" i="2"/>
  <c r="H168" i="2"/>
  <c r="H167" i="2"/>
  <c r="H166" i="2"/>
  <c r="H165" i="2"/>
  <c r="H164" i="2"/>
  <c r="H163" i="2"/>
  <c r="H162" i="2"/>
  <c r="H161" i="2"/>
  <c r="H160" i="2"/>
  <c r="H159" i="2"/>
  <c r="H158" i="2"/>
  <c r="H157" i="2"/>
  <c r="H156" i="2"/>
  <c r="H155" i="2"/>
  <c r="H154" i="2"/>
  <c r="H153" i="2"/>
  <c r="H152" i="2"/>
  <c r="H151" i="2"/>
  <c r="H150" i="2"/>
  <c r="H149" i="2"/>
  <c r="H148" i="2"/>
  <c r="H147" i="2"/>
  <c r="H146" i="2"/>
  <c r="H145" i="2"/>
  <c r="H144" i="2"/>
  <c r="H143" i="2"/>
  <c r="H142" i="2"/>
  <c r="H141" i="2"/>
  <c r="H140" i="2"/>
  <c r="H139" i="2"/>
  <c r="H138" i="2"/>
  <c r="H137" i="2"/>
  <c r="H136" i="2"/>
  <c r="H135" i="2"/>
  <c r="H134" i="2"/>
  <c r="H133" i="2"/>
  <c r="H132" i="2"/>
  <c r="H131" i="2"/>
  <c r="H130" i="2"/>
  <c r="H129" i="2"/>
  <c r="H128" i="2"/>
  <c r="H127" i="2"/>
  <c r="H126" i="2"/>
  <c r="H125" i="2"/>
  <c r="H124" i="2"/>
  <c r="H123" i="2"/>
  <c r="H122" i="2"/>
  <c r="H121" i="2"/>
  <c r="H120" i="2"/>
  <c r="H119" i="2"/>
  <c r="H118" i="2"/>
  <c r="H117" i="2"/>
  <c r="H116" i="2"/>
  <c r="H115" i="2"/>
  <c r="H114" i="2"/>
  <c r="H113" i="2"/>
  <c r="H112" i="2"/>
  <c r="H111" i="2"/>
  <c r="H110" i="2"/>
  <c r="H109" i="2"/>
  <c r="H108" i="2"/>
  <c r="H107" i="2"/>
  <c r="H106" i="2"/>
  <c r="H105" i="2"/>
  <c r="H104" i="2"/>
  <c r="H103" i="2"/>
  <c r="H102" i="2"/>
  <c r="H101" i="2"/>
  <c r="H100" i="2"/>
  <c r="H99" i="2"/>
  <c r="H98" i="2"/>
  <c r="H97" i="2"/>
  <c r="H96" i="2"/>
  <c r="H95" i="2"/>
  <c r="H94" i="2"/>
  <c r="H93" i="2"/>
  <c r="H92" i="2"/>
  <c r="H91" i="2"/>
  <c r="H90" i="2"/>
  <c r="H89" i="2"/>
  <c r="H88" i="2"/>
  <c r="H87" i="2"/>
  <c r="H86" i="2"/>
  <c r="H85" i="2"/>
  <c r="H84" i="2"/>
  <c r="H83" i="2"/>
  <c r="H82" i="2"/>
  <c r="H81" i="2"/>
  <c r="H80" i="2"/>
  <c r="H79" i="2"/>
  <c r="G76" i="2"/>
  <c r="F76" i="2"/>
  <c r="C76" i="2"/>
  <c r="H75" i="2"/>
  <c r="H74" i="2"/>
  <c r="H73" i="2"/>
  <c r="H72" i="2"/>
  <c r="H71" i="2"/>
  <c r="H70" i="2"/>
  <c r="H69" i="2"/>
  <c r="H68" i="2"/>
  <c r="H67" i="2"/>
  <c r="H66" i="2"/>
  <c r="H65" i="2"/>
  <c r="H64" i="2"/>
  <c r="H63" i="2"/>
  <c r="H62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H46" i="2"/>
  <c r="H45" i="2"/>
  <c r="H44" i="2"/>
  <c r="H43" i="2"/>
  <c r="H42" i="2"/>
  <c r="H41" i="2"/>
  <c r="H40" i="2"/>
  <c r="H39" i="2"/>
  <c r="H38" i="2"/>
  <c r="H37" i="2"/>
  <c r="H36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13" i="2"/>
  <c r="H12" i="2"/>
  <c r="H11" i="2"/>
  <c r="H10" i="2"/>
  <c r="H9" i="2"/>
  <c r="H8" i="2"/>
  <c r="H7" i="2"/>
  <c r="H6" i="2"/>
  <c r="H5" i="2"/>
  <c r="H4" i="2"/>
  <c r="H3" i="2"/>
  <c r="D319" i="1"/>
  <c r="I309" i="1"/>
  <c r="D309" i="1"/>
  <c r="H308" i="1"/>
  <c r="H307" i="1"/>
  <c r="H306" i="1"/>
  <c r="H305" i="1"/>
  <c r="H310" i="1" s="1"/>
  <c r="I300" i="1"/>
  <c r="I322" i="1" s="1"/>
  <c r="D300" i="1"/>
  <c r="I294" i="1"/>
  <c r="D294" i="1"/>
  <c r="I275" i="1"/>
  <c r="I269" i="1"/>
  <c r="D269" i="1"/>
  <c r="I256" i="1"/>
  <c r="D256" i="1"/>
  <c r="D246" i="1"/>
  <c r="I239" i="1"/>
  <c r="D239" i="1"/>
  <c r="H238" i="1"/>
  <c r="H237" i="1"/>
  <c r="H230" i="1"/>
  <c r="H229" i="1"/>
  <c r="H224" i="1"/>
  <c r="H240" i="1" s="1"/>
  <c r="I211" i="1"/>
  <c r="D211" i="1"/>
  <c r="H210" i="1"/>
  <c r="H207" i="1"/>
  <c r="H206" i="1"/>
  <c r="H205" i="1"/>
  <c r="H204" i="1"/>
  <c r="H212" i="1" s="1"/>
  <c r="H202" i="1"/>
  <c r="I201" i="1"/>
  <c r="D201" i="1"/>
  <c r="I192" i="1"/>
  <c r="D192" i="1"/>
  <c r="I186" i="1"/>
  <c r="D186" i="1"/>
  <c r="H185" i="1"/>
  <c r="H184" i="1"/>
  <c r="H182" i="1"/>
  <c r="H181" i="1"/>
  <c r="H180" i="1"/>
  <c r="H179" i="1"/>
  <c r="H178" i="1"/>
  <c r="H177" i="1"/>
  <c r="H174" i="1"/>
  <c r="H173" i="1"/>
  <c r="H171" i="1"/>
  <c r="H170" i="1"/>
  <c r="H166" i="1"/>
  <c r="H162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6" i="1"/>
  <c r="H145" i="1"/>
  <c r="H144" i="1"/>
  <c r="H143" i="1"/>
  <c r="H142" i="1"/>
  <c r="H141" i="1"/>
  <c r="H140" i="1"/>
  <c r="H137" i="1"/>
  <c r="H136" i="1"/>
  <c r="H135" i="1"/>
  <c r="H131" i="1"/>
  <c r="H130" i="1"/>
  <c r="H129" i="1"/>
  <c r="H114" i="1"/>
  <c r="H113" i="1"/>
  <c r="H112" i="1"/>
  <c r="H111" i="1"/>
  <c r="H110" i="1"/>
  <c r="H109" i="1"/>
  <c r="H104" i="1"/>
  <c r="H101" i="1"/>
  <c r="H100" i="1"/>
  <c r="H99" i="1"/>
  <c r="H96" i="1"/>
  <c r="H95" i="1"/>
  <c r="H94" i="1"/>
  <c r="H93" i="1"/>
  <c r="H92" i="1"/>
  <c r="H91" i="1"/>
  <c r="H88" i="1"/>
  <c r="H87" i="1"/>
  <c r="H86" i="1"/>
  <c r="H85" i="1"/>
  <c r="H187" i="1" s="1"/>
  <c r="H84" i="1"/>
  <c r="H83" i="1"/>
  <c r="H82" i="1"/>
  <c r="I78" i="1"/>
  <c r="D78" i="1"/>
  <c r="D322" i="1" l="1"/>
  <c r="E35" i="4"/>
  <c r="G316" i="2"/>
  <c r="F316" i="2"/>
  <c r="H282" i="2"/>
  <c r="H323" i="1"/>
  <c r="H317" i="2" l="1"/>
</calcChain>
</file>

<file path=xl/comments1.xml><?xml version="1.0" encoding="utf-8"?>
<comments xmlns="http://schemas.openxmlformats.org/spreadsheetml/2006/main">
  <authors>
    <author>Autor</author>
  </authors>
  <commentList>
    <comment ref="B220" authorId="0" shapeId="0">
      <text>
        <r>
          <rPr>
            <b/>
            <sz val="9"/>
            <color indexed="81"/>
            <rFont val="Segoe UI"/>
            <family val="2"/>
            <charset val="186"/>
          </rPr>
          <t>Autor:</t>
        </r>
        <r>
          <rPr>
            <sz val="9"/>
            <color indexed="81"/>
            <rFont val="Segoe UI"/>
            <family val="2"/>
            <charset val="186"/>
          </rPr>
          <t xml:space="preserve">
kin varu pikendus 2050</t>
        </r>
      </text>
    </comment>
  </commentList>
</comments>
</file>

<file path=xl/comments2.xml><?xml version="1.0" encoding="utf-8"?>
<comments xmlns="http://schemas.openxmlformats.org/spreadsheetml/2006/main">
  <authors>
    <author>Autor</author>
  </authors>
  <commentList>
    <comment ref="F61" authorId="0" shapeId="0">
      <text>
        <r>
          <rPr>
            <b/>
            <sz val="9"/>
            <color indexed="81"/>
            <rFont val="Segoe UI"/>
            <charset val="1"/>
          </rPr>
          <t>Autor:</t>
        </r>
        <r>
          <rPr>
            <sz val="9"/>
            <color indexed="81"/>
            <rFont val="Segoe UI"/>
            <charset val="1"/>
          </rPr>
          <t xml:space="preserve">
Eelmise aasta bilansis ei kajastunud</t>
        </r>
      </text>
    </comment>
    <comment ref="B71" authorId="0" shapeId="0">
      <text>
        <r>
          <rPr>
            <b/>
            <sz val="9"/>
            <color indexed="81"/>
            <rFont val="Segoe UI"/>
            <charset val="1"/>
          </rPr>
          <t>Autor:</t>
        </r>
        <r>
          <rPr>
            <sz val="9"/>
            <color indexed="81"/>
            <rFont val="Segoe UI"/>
            <charset val="1"/>
          </rPr>
          <t xml:space="preserve">
Haabersti ja rocca-al-mare veehaarded kattuvad, rocca-al-mare eraldi varu, seega on veehaaretel 2 varu =&gt; rocca-al-mare veevõtt = "0"</t>
        </r>
      </text>
    </comment>
    <comment ref="B263" authorId="0" shapeId="0">
      <text>
        <r>
          <rPr>
            <b/>
            <sz val="9"/>
            <color indexed="81"/>
            <rFont val="Segoe UI"/>
            <charset val="1"/>
          </rPr>
          <t>Autor:</t>
        </r>
        <r>
          <rPr>
            <sz val="9"/>
            <color indexed="81"/>
            <rFont val="Segoe UI"/>
            <charset val="1"/>
          </rPr>
          <t xml:space="preserve">
Veehaare puudub, varu olemas</t>
        </r>
      </text>
    </comment>
  </commentList>
</comments>
</file>

<file path=xl/connections.xml><?xml version="1.0" encoding="utf-8"?>
<connections xmlns="http://schemas.openxmlformats.org/spreadsheetml/2006/main">
  <connection id="1" keepAlive="1" name="ThisWorkbookDataModel" description="Andmemudel" type="5" refreshedVersion="5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name="WorksheetConnection_2021_veekasutus.xlsx!Tabel1" type="102" refreshedVersion="5" minRefreshableVersion="5">
    <extLst>
      <ext xmlns:x15="http://schemas.microsoft.com/office/spreadsheetml/2010/11/main" uri="{DE250136-89BD-433C-8126-D09CA5730AF9}">
        <x15:connection id="Tabel1-6d90c158-73c0-46d5-aa24-1dfe5b1ef269" autoDelete="1">
          <x15:rangePr sourceName="_xlcn.WorksheetConnection_2021_veekasutus.xlsxTabel11"/>
        </x15:connection>
      </ext>
    </extLst>
  </connection>
</connections>
</file>

<file path=xl/sharedStrings.xml><?xml version="1.0" encoding="utf-8"?>
<sst xmlns="http://schemas.openxmlformats.org/spreadsheetml/2006/main" count="2028" uniqueCount="466">
  <si>
    <t>Veemaardla</t>
  </si>
  <si>
    <t>Kohanimi</t>
  </si>
  <si>
    <t>Veekihi geol. indeks</t>
  </si>
  <si>
    <t>seisuga 31.12.2020</t>
  </si>
  <si>
    <t>Varu muutus</t>
  </si>
  <si>
    <t>seisuga 31.12.2021</t>
  </si>
  <si>
    <t>Varu</t>
  </si>
  <si>
    <t>Kinnitamise kuupäev</t>
  </si>
  <si>
    <t>Dokumendi nr</t>
  </si>
  <si>
    <t>Harjumaa</t>
  </si>
  <si>
    <t>Aegviidu</t>
  </si>
  <si>
    <t>O-C</t>
  </si>
  <si>
    <t>5 MM</t>
  </si>
  <si>
    <t>Anija vald</t>
  </si>
  <si>
    <t>C-V</t>
  </si>
  <si>
    <t>Harku</t>
  </si>
  <si>
    <t>1-2/16/379 MK</t>
  </si>
  <si>
    <t>Muraste</t>
  </si>
  <si>
    <t>Tabasalu</t>
  </si>
  <si>
    <t>Harku vald</t>
  </si>
  <si>
    <t>Jõelähtme  vald</t>
  </si>
  <si>
    <t>Jõelähtme vald</t>
  </si>
  <si>
    <t>Loo</t>
  </si>
  <si>
    <t>Jüri</t>
  </si>
  <si>
    <t>75 PVK</t>
  </si>
  <si>
    <t>Kehra</t>
  </si>
  <si>
    <t>Kehra linn</t>
  </si>
  <si>
    <t>Keila linn</t>
  </si>
  <si>
    <t>Keila vald</t>
  </si>
  <si>
    <t>Kernu vald</t>
  </si>
  <si>
    <t>Kiili vald</t>
  </si>
  <si>
    <t>Kose vald</t>
  </si>
  <si>
    <t>Kuusalu</t>
  </si>
  <si>
    <t>Balti Spoon</t>
  </si>
  <si>
    <t>Q</t>
  </si>
  <si>
    <t>68 MM</t>
  </si>
  <si>
    <t>Kuusalu vald</t>
  </si>
  <si>
    <t>Kuusalu (endine Loksa v.)</t>
  </si>
  <si>
    <t>Loksa</t>
  </si>
  <si>
    <t>Kuusalu-Kiiu</t>
  </si>
  <si>
    <t>Kõue vald</t>
  </si>
  <si>
    <t>Laagri</t>
  </si>
  <si>
    <t>Laagri alevik</t>
  </si>
  <si>
    <t>Maardu</t>
  </si>
  <si>
    <t>Muuga sadam</t>
  </si>
  <si>
    <t>Nissi vald</t>
  </si>
  <si>
    <t>Padise vald</t>
  </si>
  <si>
    <t>Paldiski</t>
  </si>
  <si>
    <t>Peetri</t>
  </si>
  <si>
    <t>Raasiku vald</t>
  </si>
  <si>
    <t>Rae vald</t>
  </si>
  <si>
    <t>Rummu</t>
  </si>
  <si>
    <t>Rummu alevik</t>
  </si>
  <si>
    <t>Saku</t>
  </si>
  <si>
    <t>Saku alevik</t>
  </si>
  <si>
    <t>Saku vald</t>
  </si>
  <si>
    <t>Saue</t>
  </si>
  <si>
    <t>Saue linn</t>
  </si>
  <si>
    <t>Saue vald</t>
  </si>
  <si>
    <t>Tallinn</t>
  </si>
  <si>
    <t>Järve</t>
  </si>
  <si>
    <t>Kesklinn</t>
  </si>
  <si>
    <t>15 MM</t>
  </si>
  <si>
    <t>Kopli 1</t>
  </si>
  <si>
    <t>Mere</t>
  </si>
  <si>
    <t>Mustamäe</t>
  </si>
  <si>
    <t>Nõmme</t>
  </si>
  <si>
    <t>Pirita</t>
  </si>
  <si>
    <t>Pirita 1</t>
  </si>
  <si>
    <t>Lasnamäe</t>
  </si>
  <si>
    <t>Haabersti</t>
  </si>
  <si>
    <t>Rocca-al-Mare</t>
  </si>
  <si>
    <t>Pelgulinna</t>
  </si>
  <si>
    <t>Vasalemma vald</t>
  </si>
  <si>
    <t>Viimsi</t>
  </si>
  <si>
    <t>Kokku (m3/d)</t>
  </si>
  <si>
    <t>Varu muut (m3/d)</t>
  </si>
  <si>
    <t>Ida-Virumaa</t>
  </si>
  <si>
    <t>Ahtme kaevandus</t>
  </si>
  <si>
    <t>O3kl-kk</t>
  </si>
  <si>
    <t>95 PVK</t>
  </si>
  <si>
    <t>Aidu karjäär</t>
  </si>
  <si>
    <t>V2vr</t>
  </si>
  <si>
    <t>V2gd</t>
  </si>
  <si>
    <t>Aseri</t>
  </si>
  <si>
    <t>Aseri vald</t>
  </si>
  <si>
    <t>O-Ca</t>
  </si>
  <si>
    <t>409 MK</t>
  </si>
  <si>
    <t>Estonia kaevandus</t>
  </si>
  <si>
    <t xml:space="preserve">Estonia kaevandus </t>
  </si>
  <si>
    <t>755 MK</t>
  </si>
  <si>
    <t>Ca-V</t>
  </si>
  <si>
    <t>Võrnu k.</t>
  </si>
  <si>
    <t>Iisaku vald</t>
  </si>
  <si>
    <t>Illuka vald</t>
  </si>
  <si>
    <t>Jõhvi</t>
  </si>
  <si>
    <t>Jõhvi vald</t>
  </si>
  <si>
    <t>Kiikla küla kaugkütte-süsteem</t>
  </si>
  <si>
    <t>1065 MK</t>
  </si>
  <si>
    <t>Kiviõli</t>
  </si>
  <si>
    <t>Kiviõli linna tööstusala</t>
  </si>
  <si>
    <t>Kiviõli linn</t>
  </si>
  <si>
    <t xml:space="preserve">Kiviõli linna tööstusala </t>
  </si>
  <si>
    <t>Ca-V +V2gd</t>
  </si>
  <si>
    <t>71 MM</t>
  </si>
  <si>
    <t>Teised veehaarded</t>
  </si>
  <si>
    <t>Viru Liimide AS</t>
  </si>
  <si>
    <t>Kohtla vald</t>
  </si>
  <si>
    <t>Kohtla-Järve</t>
  </si>
  <si>
    <t>Ahtme linnaosa</t>
  </si>
  <si>
    <t>Lõuna</t>
  </si>
  <si>
    <t>Viru Keemia Grupp</t>
  </si>
  <si>
    <t>Nitrofert AS</t>
  </si>
  <si>
    <t>Lot Wood Trading</t>
  </si>
  <si>
    <t>Diamant Mets OÜ</t>
  </si>
  <si>
    <t>Järve linnaosa</t>
  </si>
  <si>
    <t>Kukruse</t>
  </si>
  <si>
    <t>Oru</t>
  </si>
  <si>
    <t>Sirgala-Viivikonna</t>
  </si>
  <si>
    <t>Sompa linnaosa</t>
  </si>
  <si>
    <t>Kohtla-Nõmme</t>
  </si>
  <si>
    <t>Lüganuse vald</t>
  </si>
  <si>
    <t>Lüganuse piirkond</t>
  </si>
  <si>
    <t>Ca-V2gd</t>
  </si>
  <si>
    <t>Maidla vald</t>
  </si>
  <si>
    <t>Maidla piirkond</t>
  </si>
  <si>
    <t>Mäetaguse vald</t>
  </si>
  <si>
    <t>Apandiku</t>
  </si>
  <si>
    <t>559 MK</t>
  </si>
  <si>
    <t>Aruküla</t>
  </si>
  <si>
    <t>Atsalama</t>
  </si>
  <si>
    <t>Ereda</t>
  </si>
  <si>
    <t>Jõetaguse</t>
  </si>
  <si>
    <t>Kalina</t>
  </si>
  <si>
    <t>Kiikla</t>
  </si>
  <si>
    <t>Liivakünka</t>
  </si>
  <si>
    <t>Metsküla</t>
  </si>
  <si>
    <t>Mäetaguse</t>
  </si>
  <si>
    <t>Pagari</t>
  </si>
  <si>
    <t>Rajaküla</t>
  </si>
  <si>
    <t>Ratva</t>
  </si>
  <si>
    <t>Tarakuse</t>
  </si>
  <si>
    <t>Uhe</t>
  </si>
  <si>
    <t>Võide</t>
  </si>
  <si>
    <t>Võrnu</t>
  </si>
  <si>
    <t>Väike-Pungerja</t>
  </si>
  <si>
    <t>Narva</t>
  </si>
  <si>
    <t>Eesti EJ+ karjäär</t>
  </si>
  <si>
    <t>Narva karjäär</t>
  </si>
  <si>
    <t>Narva linn</t>
  </si>
  <si>
    <t>Narva-Jõesuu</t>
  </si>
  <si>
    <t>Meriküla</t>
  </si>
  <si>
    <t>Narva-Jõesuu vallasisene linn</t>
  </si>
  <si>
    <t>Püssi</t>
  </si>
  <si>
    <t>Püssi linn</t>
  </si>
  <si>
    <t>Sillamäe</t>
  </si>
  <si>
    <t>42MM</t>
  </si>
  <si>
    <t>Sillamäe linn</t>
  </si>
  <si>
    <t>Sonda vald</t>
  </si>
  <si>
    <t>Sonda piirkond</t>
  </si>
  <si>
    <t>Toila</t>
  </si>
  <si>
    <t>Toila vald</t>
  </si>
  <si>
    <t>Vaivara vald</t>
  </si>
  <si>
    <t>Vasavere</t>
  </si>
  <si>
    <t>Vasavere 1</t>
  </si>
  <si>
    <t>78 PVK</t>
  </si>
  <si>
    <t>Voka</t>
  </si>
  <si>
    <t>Jõgevamaa</t>
  </si>
  <si>
    <t>Jõgeva</t>
  </si>
  <si>
    <t>S</t>
  </si>
  <si>
    <t>77MM</t>
  </si>
  <si>
    <t>Teine</t>
  </si>
  <si>
    <t>O</t>
  </si>
  <si>
    <t>Põltsamaa</t>
  </si>
  <si>
    <t>7.74 km2 (6 km2 Põltsamaa linnas ja 1.74 km2 Põltsamaa vallas)</t>
  </si>
  <si>
    <t>S1rk-tm</t>
  </si>
  <si>
    <t>366 MK</t>
  </si>
  <si>
    <t>Järvamaa</t>
  </si>
  <si>
    <t>Järva-Jaani</t>
  </si>
  <si>
    <t>396MK</t>
  </si>
  <si>
    <t>Paide linn-uus</t>
  </si>
  <si>
    <t>Türi</t>
  </si>
  <si>
    <t>S-O</t>
  </si>
  <si>
    <t>15MM</t>
  </si>
  <si>
    <t>Türi linn</t>
  </si>
  <si>
    <t>1786 MK</t>
  </si>
  <si>
    <t>Türi linn Türi-Alliku</t>
  </si>
  <si>
    <t>S1rk</t>
  </si>
  <si>
    <t>Paide</t>
  </si>
  <si>
    <t>Paide Tere AS</t>
  </si>
  <si>
    <t>Läänemaa</t>
  </si>
  <si>
    <t>Haapsalu</t>
  </si>
  <si>
    <t>Haapsalu linn</t>
  </si>
  <si>
    <t>33MM</t>
  </si>
  <si>
    <t>Uuemõisa</t>
  </si>
  <si>
    <t>Lihula</t>
  </si>
  <si>
    <t>Ristiku</t>
  </si>
  <si>
    <t>088 EMK</t>
  </si>
  <si>
    <t>Lääne-Virumaa</t>
  </si>
  <si>
    <t>Haljala</t>
  </si>
  <si>
    <t>Viru Õlu AS</t>
  </si>
  <si>
    <t>1414 MK</t>
  </si>
  <si>
    <t>Kadrina</t>
  </si>
  <si>
    <t>O2ls-kn</t>
  </si>
  <si>
    <t>77PVK</t>
  </si>
  <si>
    <t>Kunda</t>
  </si>
  <si>
    <t>38MM</t>
  </si>
  <si>
    <t>Põlula kalakasvanduse põhjaveemaardla</t>
  </si>
  <si>
    <t>Põlula Kalakasvandus</t>
  </si>
  <si>
    <t>O3kl-jh</t>
  </si>
  <si>
    <t>1-2/17/1229 MK</t>
  </si>
  <si>
    <t>Rakvere</t>
  </si>
  <si>
    <t>Arkna veehaare</t>
  </si>
  <si>
    <t>13PVK</t>
  </si>
  <si>
    <t>Ca-V+V2gd</t>
  </si>
  <si>
    <t>Piira veehaare</t>
  </si>
  <si>
    <t>Rakvere lihakombinaadi veehaare</t>
  </si>
  <si>
    <t>55PVK</t>
  </si>
  <si>
    <t>Rakvere linn</t>
  </si>
  <si>
    <t>Rakvere ümbrus</t>
  </si>
  <si>
    <t>Tamsalu</t>
  </si>
  <si>
    <t>Tamsalu linn</t>
  </si>
  <si>
    <t>Tamsalu veehaare</t>
  </si>
  <si>
    <t>Tapa</t>
  </si>
  <si>
    <t>Moe II</t>
  </si>
  <si>
    <t>88PVK</t>
  </si>
  <si>
    <t>417MM</t>
  </si>
  <si>
    <t>Virukivi</t>
  </si>
  <si>
    <t>30MM</t>
  </si>
  <si>
    <t>Põlvamaa</t>
  </si>
  <si>
    <t xml:space="preserve">Põlva </t>
  </si>
  <si>
    <t>Piiri</t>
  </si>
  <si>
    <t>D2-1</t>
  </si>
  <si>
    <t>1-2/16/1244 MK</t>
  </si>
  <si>
    <t>D2</t>
  </si>
  <si>
    <t>Ähnioru</t>
  </si>
  <si>
    <t>Pärnumaa</t>
  </si>
  <si>
    <t>Lemmetsa</t>
  </si>
  <si>
    <t>AS Puls Brewery</t>
  </si>
  <si>
    <t>83PVK</t>
  </si>
  <si>
    <t>Pärnu</t>
  </si>
  <si>
    <t>Reiu</t>
  </si>
  <si>
    <t>D2-1-S</t>
  </si>
  <si>
    <t>Vaskrääma</t>
  </si>
  <si>
    <t>89PVK</t>
  </si>
  <si>
    <t>Saulepa</t>
  </si>
  <si>
    <t>86PVK</t>
  </si>
  <si>
    <t>Tootsi</t>
  </si>
  <si>
    <t>903MK</t>
  </si>
  <si>
    <t>Vändra</t>
  </si>
  <si>
    <t>Jakobsoni</t>
  </si>
  <si>
    <t>69MM</t>
  </si>
  <si>
    <t>Vändra individ.</t>
  </si>
  <si>
    <t xml:space="preserve"> </t>
  </si>
  <si>
    <t>Raplamaa</t>
  </si>
  <si>
    <t>Järvakandi</t>
  </si>
  <si>
    <t>60MM</t>
  </si>
  <si>
    <t>Kohila</t>
  </si>
  <si>
    <t>41MM</t>
  </si>
  <si>
    <t>Paberivabrik</t>
  </si>
  <si>
    <t>50MM</t>
  </si>
  <si>
    <t>Rapla Ordoviitsiumi-kambriumi põhjaveevaardla</t>
  </si>
  <si>
    <t>Rapla O-C põhjaveevaruga ala</t>
  </si>
  <si>
    <t>1-2/16/743 MK</t>
  </si>
  <si>
    <t>Rapla Ordoviitsiumi põhjaveemaardla</t>
  </si>
  <si>
    <t>O3prg</t>
  </si>
  <si>
    <t>Uusküla veehaare</t>
  </si>
  <si>
    <t>Puurkaevu nr. 10251 veehaare</t>
  </si>
  <si>
    <t>Puurkaevu nr. 8533 veehaare</t>
  </si>
  <si>
    <t>Salutaguse</t>
  </si>
  <si>
    <t>Saaremaa</t>
  </si>
  <si>
    <t>Aquamyk</t>
  </si>
  <si>
    <t>Aquamyk Kanissaare veehaare</t>
  </si>
  <si>
    <t>S2rt-jg</t>
  </si>
  <si>
    <t>3 MK</t>
  </si>
  <si>
    <t>Kuressaare</t>
  </si>
  <si>
    <t>Tõlli</t>
  </si>
  <si>
    <t>13MM</t>
  </si>
  <si>
    <t>Läätsa</t>
  </si>
  <si>
    <t>14MM</t>
  </si>
  <si>
    <t>Tartumaa</t>
  </si>
  <si>
    <t>Elva</t>
  </si>
  <si>
    <t>Sangla Turvas</t>
  </si>
  <si>
    <t>Puhja elamud</t>
  </si>
  <si>
    <t>81PVK</t>
  </si>
  <si>
    <t>Sangla Turvas tootm. veehaare</t>
  </si>
  <si>
    <t>Tartu</t>
  </si>
  <si>
    <t>Anne</t>
  </si>
  <si>
    <t>1-2/17/1140MK</t>
  </si>
  <si>
    <t>D2_I</t>
  </si>
  <si>
    <t>Anne (sh Ihaste, Grüne Fee Eesti AS, Anne Soojus AS)</t>
  </si>
  <si>
    <t>Anne (sh AS Grüne Fee Eesti)</t>
  </si>
  <si>
    <t>Kobrulehe</t>
  </si>
  <si>
    <t>1-2/18/954MK</t>
  </si>
  <si>
    <t>Meltsiveski</t>
  </si>
  <si>
    <t>Ropka</t>
  </si>
  <si>
    <t>Tartu (sh AS A. Le Coq)</t>
  </si>
  <si>
    <t>Vorbuse</t>
  </si>
  <si>
    <t>Valio Eesti AS Laeva meierei</t>
  </si>
  <si>
    <t xml:space="preserve">Tartumaa Laeva vald </t>
  </si>
  <si>
    <t>S1ad-rk</t>
  </si>
  <si>
    <t>Valgamaa</t>
  </si>
  <si>
    <t>Tõrva</t>
  </si>
  <si>
    <t>Kaarlimäe</t>
  </si>
  <si>
    <t>Valga</t>
  </si>
  <si>
    <t>Paju</t>
  </si>
  <si>
    <t>Viljandimaa</t>
  </si>
  <si>
    <t>Ekseko AS põhjaveehaare</t>
  </si>
  <si>
    <t>731 MK</t>
  </si>
  <si>
    <t>Viljandi</t>
  </si>
  <si>
    <t>Tomuski</t>
  </si>
  <si>
    <t>90PVK</t>
  </si>
  <si>
    <t>Võhma</t>
  </si>
  <si>
    <t>Kõo</t>
  </si>
  <si>
    <t>089EMK</t>
  </si>
  <si>
    <t>Pilistvere</t>
  </si>
  <si>
    <t>Võrumaa</t>
  </si>
  <si>
    <t>Võru</t>
  </si>
  <si>
    <t>Võru linn</t>
  </si>
  <si>
    <t>1-2/16/128 MK</t>
  </si>
  <si>
    <t>Võru linn Laane tn. 5a veehaare</t>
  </si>
  <si>
    <t>Võru linn, Võrusoo veehaare</t>
  </si>
  <si>
    <t>Võru linn, Kirsi-Veski veehaare</t>
  </si>
  <si>
    <t>Võru linn, Allika veehaare</t>
  </si>
  <si>
    <t>Värska</t>
  </si>
  <si>
    <t>Värska puurkaev nr 5</t>
  </si>
  <si>
    <t>42 PVK</t>
  </si>
  <si>
    <t>Värska puurkaev nr 7</t>
  </si>
  <si>
    <t>Põhjaveevaru Eestis kokku (m3/d)</t>
  </si>
  <si>
    <t>Varu muut 2021. aastal (m3/d)</t>
  </si>
  <si>
    <t>Geol indeks</t>
  </si>
  <si>
    <t>Kehtestatud varu 2021 (m3/d)</t>
  </si>
  <si>
    <t>Kehtestatud varu muutus 2021 (m3/d)</t>
  </si>
  <si>
    <t>Põhjaveevõtt 2020 (m3/d)</t>
  </si>
  <si>
    <t>Põhjaveevõtt 2021 (m3/d)</t>
  </si>
  <si>
    <t>Kasutamiseks olev vaba põhjavee kogus (m3/d)</t>
  </si>
  <si>
    <t>HARJUMAA</t>
  </si>
  <si>
    <t>O-Cm_Laane</t>
  </si>
  <si>
    <t>Cm-V</t>
  </si>
  <si>
    <t>N/A</t>
  </si>
  <si>
    <t>IDA-VIRUMAA</t>
  </si>
  <si>
    <t>O_pkivi</t>
  </si>
  <si>
    <t>Cm-V2vr</t>
  </si>
  <si>
    <t>Cm-V2gd</t>
  </si>
  <si>
    <t>O-Cm_IdaV</t>
  </si>
  <si>
    <t>Cm-V +V2gd</t>
  </si>
  <si>
    <t>Q_Vasav</t>
  </si>
  <si>
    <t>JÕGEVAMAA</t>
  </si>
  <si>
    <t>S-O_I</t>
  </si>
  <si>
    <t>S-O_AdavereP</t>
  </si>
  <si>
    <t>JÄRVAMAA</t>
  </si>
  <si>
    <t>S-O_PandivereL</t>
  </si>
  <si>
    <t>S-O_Parnu</t>
  </si>
  <si>
    <t>LÄÄNEMAA</t>
  </si>
  <si>
    <t>LÄÄNE-VIRUMAA</t>
  </si>
  <si>
    <t>PÕLVAMAA</t>
  </si>
  <si>
    <t>D2-1_I</t>
  </si>
  <si>
    <t>PÄRNUMAA</t>
  </si>
  <si>
    <t>S-O_D-all, Lääne-Eesti vesikond</t>
  </si>
  <si>
    <t>RAPLAMAA</t>
  </si>
  <si>
    <t>S-O_Matsalu</t>
  </si>
  <si>
    <t>S-O_Harju</t>
  </si>
  <si>
    <t>SAAREMAA</t>
  </si>
  <si>
    <t>S_Saaremaa</t>
  </si>
  <si>
    <t>TARTUMAA</t>
  </si>
  <si>
    <t>S-O_D-all, Ida-Eesti vesikond</t>
  </si>
  <si>
    <t>O-Cm_IdaT</t>
  </si>
  <si>
    <t>Q_Meltsiv</t>
  </si>
  <si>
    <t>VALGAMAA</t>
  </si>
  <si>
    <t>VILJANDIMAA</t>
  </si>
  <si>
    <t>VÕRUMAA</t>
  </si>
  <si>
    <t>Põhjaveevaru Eestis kokku 2021.aastal (m3/d)</t>
  </si>
  <si>
    <t>Põhjaveevõtu muut (m3/d)</t>
  </si>
  <si>
    <t>Maakond</t>
  </si>
  <si>
    <t>Põhjavee tarbevaru, m3/d (seisuga 31.12.21)</t>
  </si>
  <si>
    <t>Põhjaveevõtt (m3/d)</t>
  </si>
  <si>
    <t>Harju maakond</t>
  </si>
  <si>
    <t>põhjavesi</t>
  </si>
  <si>
    <t>mineraalvesi</t>
  </si>
  <si>
    <t>ärajuhitud põhjavesi</t>
  </si>
  <si>
    <t>Hiiu maakond</t>
  </si>
  <si>
    <t>Ida-Viru maakond</t>
  </si>
  <si>
    <t>Jõgeva maakond</t>
  </si>
  <si>
    <t>Järva maakond</t>
  </si>
  <si>
    <t>Lääne maakond</t>
  </si>
  <si>
    <t>Lääne-Viru maakond</t>
  </si>
  <si>
    <t>Põlva maakond</t>
  </si>
  <si>
    <t>Pärnu maakond</t>
  </si>
  <si>
    <t>Rapla maakond</t>
  </si>
  <si>
    <t>Saare maakond</t>
  </si>
  <si>
    <t>Tartu maakond</t>
  </si>
  <si>
    <t>Valga maakond</t>
  </si>
  <si>
    <t>Viljandi maakond</t>
  </si>
  <si>
    <t>Võru maakond</t>
  </si>
  <si>
    <t>Kokku</t>
  </si>
  <si>
    <t>2021</t>
  </si>
  <si>
    <t>Üldkokkuvõte</t>
  </si>
  <si>
    <t>Põhjaveekompleksi nimetus ja veekasutus</t>
  </si>
  <si>
    <t xml:space="preserve">Veevõtu muutus (m3/d)               </t>
  </si>
  <si>
    <t>Kvaternaari</t>
  </si>
  <si>
    <t>Reasildid</t>
  </si>
  <si>
    <t>Veeru summa: m3/d</t>
  </si>
  <si>
    <t>Kambrium-Vendi</t>
  </si>
  <si>
    <t>Ülem-Devoni</t>
  </si>
  <si>
    <t>Kesk-Alam-Devoni</t>
  </si>
  <si>
    <t>Kesk-Devoni</t>
  </si>
  <si>
    <t>Ordoviitsiumi</t>
  </si>
  <si>
    <t>ärajuhitud vesi</t>
  </si>
  <si>
    <t>Ordoviitsiumi-Kambriumi</t>
  </si>
  <si>
    <t>Siluri-Ordoviitsiumi</t>
  </si>
  <si>
    <t xml:space="preserve">põhjavesi </t>
  </si>
  <si>
    <t>jaanuar_m3</t>
  </si>
  <si>
    <t>veebruar_m3</t>
  </si>
  <si>
    <t>marts_m3</t>
  </si>
  <si>
    <t>aprill_m3</t>
  </si>
  <si>
    <t>mai_m3</t>
  </si>
  <si>
    <t>juuni_m3</t>
  </si>
  <si>
    <t>juuli_m3</t>
  </si>
  <si>
    <t>august_m3</t>
  </si>
  <si>
    <t>september_m3</t>
  </si>
  <si>
    <t>oktoober_m3</t>
  </si>
  <si>
    <t>november_m3</t>
  </si>
  <si>
    <t>detsember_m3</t>
  </si>
  <si>
    <t>Summaarne aastas (m3/d)</t>
  </si>
  <si>
    <t>II</t>
  </si>
  <si>
    <t>III</t>
  </si>
  <si>
    <t>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</si>
  <si>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</si>
  <si>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</si>
  <si>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</si>
  <si>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</si>
  <si>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</si>
  <si>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</si>
  <si>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</si>
  <si>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</si>
  <si>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</si>
  <si>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Aasta keskmine (m3/d)</t>
  </si>
  <si>
    <t>Ida-Virumaa kaevandused ja karjäärid</t>
  </si>
  <si>
    <t>Estonia Kaevandus</t>
  </si>
  <si>
    <t>Kaevandusmuuseum</t>
  </si>
  <si>
    <t>Põhja-Kiviõli karjäär</t>
  </si>
  <si>
    <t>Suurkõrtsi lubjakivikarjäär</t>
  </si>
  <si>
    <t>Narva karjäär (Alutaguse)</t>
  </si>
  <si>
    <t>Narva karjäär (Toila)</t>
  </si>
  <si>
    <t>Narva karjäär (Narva-Jõesuu)</t>
  </si>
  <si>
    <t xml:space="preserve">Viru kaevanduse ÜVPA </t>
  </si>
  <si>
    <t>OÜ VKG Kaevandused</t>
  </si>
  <si>
    <t>Ülejäänud kaevandused ja karjäärid Eestis</t>
  </si>
  <si>
    <t>Harku Karjäär</t>
  </si>
  <si>
    <t xml:space="preserve">Nordkalk AS </t>
  </si>
  <si>
    <t>Eivere lubjakivikarjäär</t>
  </si>
  <si>
    <t>Rõstla karjäär</t>
  </si>
  <si>
    <t>Sopimetsa lubjakivikarjäär</t>
  </si>
  <si>
    <t>Sopimetsa II lubjakivikarjäär</t>
  </si>
  <si>
    <t>Ubja põlevkivikarjäär</t>
  </si>
  <si>
    <t>Aru-Lõuna lubjakarjäär</t>
  </si>
  <si>
    <t>Anelema karjäär</t>
  </si>
  <si>
    <t>Kõrsa karjäär</t>
  </si>
  <si>
    <t>Lubja lubjakibikarjäär</t>
  </si>
  <si>
    <t>Tondi-Väo karjäär</t>
  </si>
  <si>
    <t>Väo V karjäär</t>
  </si>
  <si>
    <t>Tarva dolokivikarjäär</t>
  </si>
  <si>
    <t>Otisaare lubjakivikarjäär</t>
  </si>
  <si>
    <t>Põhjavee kehtestatud varu (m3/d)</t>
  </si>
  <si>
    <t>Kasutamise lõpp</t>
  </si>
  <si>
    <t xml:space="preserve">Veevõtu muutus (m3/d)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</si>
</sst>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d\.mm\.yyyy"/>
    <numFmt numFmtId="165" formatCode="0.0"/>
    <numFmt numFmtId="166" formatCode="#,##0.00;\-#,##0.00"/>
  </numFmts>
  <fonts count="26" x14ac:knownFonts="1"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b/>
      <sz val="11"/>
      <color theme="1"/>
      <name val="Calibri"/>
      <family val="2"/>
      <charset val="186"/>
      <scheme val="minor"/>
    </font>
    <font>
      <b/>
      <sz val="10"/>
      <name val="Times New Roman"/>
      <family val="1"/>
      <charset val="186"/>
    </font>
    <font>
      <b/>
      <sz val="11"/>
      <name val="Times New Roman"/>
      <family val="1"/>
      <charset val="186"/>
    </font>
    <font>
      <sz val="10"/>
      <color indexed="8"/>
      <name val="Arial"/>
      <family val="2"/>
      <charset val="186"/>
    </font>
    <font>
      <sz val="10"/>
      <name val="Times New Roman"/>
      <family val="1"/>
      <charset val="186"/>
    </font>
    <font>
      <sz val="10"/>
      <color rgb="FF07A0B9"/>
      <name val="Times New Roman"/>
      <family val="1"/>
      <charset val="186"/>
    </font>
    <font>
      <sz val="10"/>
      <color theme="1"/>
      <name val="Times New Roman"/>
      <family val="1"/>
      <charset val="186"/>
    </font>
    <font>
      <b/>
      <sz val="10"/>
      <color rgb="FFFF0000"/>
      <name val="Times New Roman"/>
      <family val="1"/>
      <charset val="186"/>
    </font>
    <font>
      <b/>
      <sz val="10"/>
      <name val="Calibri"/>
      <family val="2"/>
      <charset val="186"/>
      <scheme val="minor"/>
    </font>
    <font>
      <sz val="10"/>
      <color rgb="FFFF0000"/>
      <name val="Times New Roman"/>
      <family val="1"/>
      <charset val="186"/>
    </font>
    <font>
      <b/>
      <sz val="10"/>
      <color rgb="FF00B050"/>
      <name val="Times New Roman"/>
      <family val="1"/>
      <charset val="186"/>
    </font>
    <font>
      <sz val="11"/>
      <name val="Calibri"/>
      <family val="2"/>
      <charset val="186"/>
      <scheme val="minor"/>
    </font>
    <font>
      <b/>
      <sz val="9"/>
      <color indexed="81"/>
      <name val="Segoe UI"/>
      <family val="2"/>
      <charset val="186"/>
    </font>
    <font>
      <sz val="9"/>
      <color indexed="81"/>
      <name val="Segoe UI"/>
      <family val="2"/>
      <charset val="186"/>
    </font>
    <font>
      <b/>
      <sz val="9"/>
      <color theme="1"/>
      <name val="Calibri"/>
      <family val="2"/>
      <charset val="186"/>
      <scheme val="minor"/>
    </font>
    <font>
      <b/>
      <sz val="9"/>
      <name val="Times New Roman"/>
      <family val="1"/>
      <charset val="186"/>
    </font>
    <font>
      <b/>
      <sz val="11"/>
      <name val="Calibri"/>
      <family val="2"/>
      <charset val="186"/>
      <scheme val="minor"/>
    </font>
    <font>
      <sz val="11"/>
      <color theme="1"/>
      <name val="Times New Roman"/>
      <family val="1"/>
      <charset val="186"/>
    </font>
    <font>
      <b/>
      <sz val="10"/>
      <color theme="1"/>
      <name val="Times New Roman"/>
      <family val="1"/>
      <charset val="186"/>
    </font>
    <font>
      <b/>
      <sz val="9"/>
      <color indexed="81"/>
      <name val="Segoe UI"/>
      <charset val="1"/>
    </font>
    <font>
      <sz val="9"/>
      <color indexed="81"/>
      <name val="Segoe UI"/>
      <charset val="1"/>
    </font>
    <font>
      <sz val="11"/>
      <name val="Calibri"/>
      <family val="2"/>
      <charset val="186"/>
    </font>
    <font>
      <sz val="11"/>
      <name val="Times New Roman"/>
      <family val="1"/>
      <charset val="186"/>
    </font>
    <font>
      <b/>
      <sz val="11"/>
      <name val="Calibri"/>
      <family val="2"/>
      <charset val="186"/>
    </font>
  </fonts>
  <fills count="8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5" fillId="0" borderId="0"/>
  </cellStyleXfs>
  <cellXfs count="163">
    <xf numFmtId="0" fontId="0" fillId="0" borderId="0" xfId="0"/>
    <xf numFmtId="0" fontId="3" fillId="0" borderId="1" xfId="0" applyFont="1" applyFill="1" applyBorder="1" applyAlignment="1">
      <alignment horizontal="center" vertical="center" wrapText="1"/>
    </xf>
    <xf numFmtId="0" fontId="3" fillId="0" borderId="1" xfId="2" applyFont="1" applyFill="1" applyBorder="1" applyAlignment="1">
      <alignment horizontal="center" wrapText="1"/>
    </xf>
    <xf numFmtId="0" fontId="6" fillId="0" borderId="1" xfId="2" applyFont="1" applyFill="1" applyBorder="1" applyAlignment="1">
      <alignment wrapText="1"/>
    </xf>
    <xf numFmtId="0" fontId="6" fillId="0" borderId="1" xfId="0" applyFont="1" applyFill="1" applyBorder="1"/>
    <xf numFmtId="164" fontId="6" fillId="0" borderId="1" xfId="2" applyNumberFormat="1" applyFont="1" applyFill="1" applyBorder="1" applyAlignment="1">
      <alignment horizontal="right" wrapText="1"/>
    </xf>
    <xf numFmtId="0" fontId="6" fillId="0" borderId="1" xfId="2" applyFont="1" applyFill="1" applyBorder="1" applyAlignment="1">
      <alignment horizontal="right" wrapText="1"/>
    </xf>
    <xf numFmtId="0" fontId="3" fillId="0" borderId="1" xfId="2" applyFont="1" applyFill="1" applyBorder="1" applyAlignment="1">
      <alignment horizontal="center" vertical="center" wrapText="1"/>
    </xf>
    <xf numFmtId="0" fontId="6" fillId="0" borderId="1" xfId="0" quotePrefix="1" applyNumberFormat="1" applyFont="1" applyFill="1" applyBorder="1"/>
    <xf numFmtId="14" fontId="6" fillId="0" borderId="1" xfId="2" applyNumberFormat="1" applyFont="1" applyFill="1" applyBorder="1" applyAlignment="1">
      <alignment horizontal="right" wrapText="1"/>
    </xf>
    <xf numFmtId="0" fontId="6" fillId="2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6" fillId="3" borderId="1" xfId="0" applyFont="1" applyFill="1" applyBorder="1"/>
    <xf numFmtId="0" fontId="3" fillId="3" borderId="1" xfId="0" applyFont="1" applyFill="1" applyBorder="1"/>
    <xf numFmtId="0" fontId="3" fillId="3" borderId="1" xfId="0" applyFont="1" applyFill="1" applyBorder="1" applyAlignment="1">
      <alignment horizontal="center"/>
    </xf>
    <xf numFmtId="14" fontId="6" fillId="0" borderId="1" xfId="0" applyNumberFormat="1" applyFont="1" applyFill="1" applyBorder="1"/>
    <xf numFmtId="14" fontId="6" fillId="0" borderId="1" xfId="2" applyNumberFormat="1" applyFont="1" applyFill="1" applyBorder="1"/>
    <xf numFmtId="0" fontId="3" fillId="0" borderId="1" xfId="2" applyFont="1" applyFill="1" applyBorder="1" applyAlignment="1">
      <alignment wrapText="1"/>
    </xf>
    <xf numFmtId="0" fontId="3" fillId="2" borderId="1" xfId="0" applyFont="1" applyFill="1" applyBorder="1" applyAlignment="1"/>
    <xf numFmtId="0" fontId="7" fillId="2" borderId="1" xfId="0" applyFont="1" applyFill="1" applyBorder="1" applyAlignment="1">
      <alignment horizontal="center"/>
    </xf>
    <xf numFmtId="0" fontId="3" fillId="3" borderId="1" xfId="0" applyFont="1" applyFill="1" applyBorder="1" applyAlignment="1"/>
    <xf numFmtId="0" fontId="6" fillId="0" borderId="1" xfId="0" applyFont="1" applyFill="1" applyBorder="1" applyAlignment="1">
      <alignment wrapText="1"/>
    </xf>
    <xf numFmtId="14" fontId="6" fillId="0" borderId="1" xfId="0" applyNumberFormat="1" applyFont="1" applyBorder="1"/>
    <xf numFmtId="0" fontId="6" fillId="0" borderId="1" xfId="0" applyFont="1" applyBorder="1"/>
    <xf numFmtId="0" fontId="6" fillId="2" borderId="1" xfId="0" applyFont="1" applyFill="1" applyBorder="1" applyAlignment="1"/>
    <xf numFmtId="0" fontId="6" fillId="3" borderId="1" xfId="0" applyFont="1" applyFill="1" applyBorder="1" applyAlignment="1"/>
    <xf numFmtId="0" fontId="3" fillId="0" borderId="1" xfId="2" applyFont="1" applyFill="1" applyBorder="1" applyAlignment="1">
      <alignment vertical="center" wrapText="1"/>
    </xf>
    <xf numFmtId="0" fontId="8" fillId="4" borderId="1" xfId="2" applyFont="1" applyFill="1" applyBorder="1" applyAlignment="1">
      <alignment wrapText="1"/>
    </xf>
    <xf numFmtId="0" fontId="8" fillId="4" borderId="1" xfId="0" applyFont="1" applyFill="1" applyBorder="1"/>
    <xf numFmtId="164" fontId="8" fillId="4" borderId="1" xfId="2" applyNumberFormat="1" applyFont="1" applyFill="1" applyBorder="1" applyAlignment="1">
      <alignment horizontal="right" wrapText="1"/>
    </xf>
    <xf numFmtId="0" fontId="8" fillId="0" borderId="1" xfId="2" applyFont="1" applyFill="1" applyBorder="1" applyAlignment="1">
      <alignment wrapText="1"/>
    </xf>
    <xf numFmtId="0" fontId="8" fillId="0" borderId="1" xfId="0" applyFont="1" applyFill="1" applyBorder="1"/>
    <xf numFmtId="0" fontId="8" fillId="0" borderId="1" xfId="2" applyFont="1" applyFill="1" applyBorder="1" applyAlignment="1">
      <alignment horizontal="left" vertical="top" wrapText="1"/>
    </xf>
    <xf numFmtId="0" fontId="9" fillId="0" borderId="1" xfId="0" applyFont="1" applyFill="1" applyBorder="1"/>
    <xf numFmtId="0" fontId="10" fillId="2" borderId="1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/>
    </xf>
    <xf numFmtId="0" fontId="11" fillId="0" borderId="1" xfId="0" quotePrefix="1" applyNumberFormat="1" applyFont="1" applyFill="1" applyBorder="1"/>
    <xf numFmtId="0" fontId="6" fillId="0" borderId="1" xfId="2" applyNumberFormat="1" applyFont="1" applyFill="1" applyBorder="1" applyAlignment="1">
      <alignment horizontal="right" wrapText="1"/>
    </xf>
    <xf numFmtId="0" fontId="6" fillId="0" borderId="1" xfId="2" applyFont="1" applyFill="1" applyBorder="1" applyAlignment="1">
      <alignment horizontal="left" wrapText="1"/>
    </xf>
    <xf numFmtId="0" fontId="8" fillId="0" borderId="1" xfId="2" applyFont="1" applyFill="1" applyBorder="1" applyAlignment="1">
      <alignment horizontal="right" wrapText="1"/>
    </xf>
    <xf numFmtId="164" fontId="8" fillId="0" borderId="1" xfId="2" applyNumberFormat="1" applyFont="1" applyFill="1" applyBorder="1" applyAlignment="1">
      <alignment horizontal="right" wrapText="1"/>
    </xf>
    <xf numFmtId="0" fontId="8" fillId="0" borderId="1" xfId="2" applyNumberFormat="1" applyFont="1" applyFill="1" applyBorder="1" applyAlignment="1">
      <alignment horizontal="right" wrapText="1"/>
    </xf>
    <xf numFmtId="0" fontId="11" fillId="0" borderId="1" xfId="0" applyFont="1" applyFill="1" applyBorder="1"/>
    <xf numFmtId="14" fontId="8" fillId="0" borderId="1" xfId="2" applyNumberFormat="1" applyFont="1" applyFill="1" applyBorder="1" applyAlignment="1">
      <alignment horizontal="right" wrapText="1"/>
    </xf>
    <xf numFmtId="1" fontId="6" fillId="0" borderId="1" xfId="0" applyNumberFormat="1" applyFont="1" applyFill="1" applyBorder="1"/>
    <xf numFmtId="0" fontId="8" fillId="0" borderId="1" xfId="0" quotePrefix="1" applyNumberFormat="1" applyFont="1" applyFill="1" applyBorder="1"/>
    <xf numFmtId="0" fontId="8" fillId="0" borderId="1" xfId="2" applyNumberFormat="1" applyFont="1" applyFill="1" applyBorder="1" applyAlignment="1">
      <alignment wrapText="1"/>
    </xf>
    <xf numFmtId="14" fontId="8" fillId="0" borderId="1" xfId="0" applyNumberFormat="1" applyFont="1" applyFill="1" applyBorder="1"/>
    <xf numFmtId="0" fontId="6" fillId="0" borderId="1" xfId="2" applyNumberFormat="1" applyFont="1" applyFill="1" applyBorder="1" applyAlignment="1">
      <alignment wrapText="1"/>
    </xf>
    <xf numFmtId="0" fontId="3" fillId="0" borderId="1" xfId="0" applyFont="1" applyFill="1" applyBorder="1" applyAlignment="1">
      <alignment horizontal="center"/>
    </xf>
    <xf numFmtId="0" fontId="6" fillId="2" borderId="1" xfId="0" applyFont="1" applyFill="1" applyBorder="1" applyAlignment="1">
      <alignment vertical="center"/>
    </xf>
    <xf numFmtId="0" fontId="3" fillId="2" borderId="1" xfId="0" applyFont="1" applyFill="1" applyBorder="1" applyAlignment="1">
      <alignment vertical="center"/>
    </xf>
    <xf numFmtId="3" fontId="12" fillId="2" borderId="1" xfId="0" applyNumberFormat="1" applyFont="1" applyFill="1" applyBorder="1" applyAlignment="1">
      <alignment vertical="center"/>
    </xf>
    <xf numFmtId="0" fontId="6" fillId="2" borderId="1" xfId="0" applyFont="1" applyFill="1" applyBorder="1"/>
    <xf numFmtId="0" fontId="3" fillId="3" borderId="1" xfId="0" applyFont="1" applyFill="1" applyBorder="1" applyAlignment="1">
      <alignment horizontal="center" vertical="center"/>
    </xf>
    <xf numFmtId="0" fontId="13" fillId="3" borderId="1" xfId="0" applyFont="1" applyFill="1" applyBorder="1"/>
    <xf numFmtId="0" fontId="16" fillId="0" borderId="1" xfId="0" applyFont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8" fillId="0" borderId="1" xfId="0" applyFont="1" applyBorder="1"/>
    <xf numFmtId="0" fontId="8" fillId="0" borderId="1" xfId="0" applyFont="1" applyBorder="1" applyAlignment="1">
      <alignment horizontal="right"/>
    </xf>
    <xf numFmtId="165" fontId="3" fillId="2" borderId="1" xfId="0" applyNumberFormat="1" applyFont="1" applyFill="1" applyBorder="1" applyAlignment="1"/>
    <xf numFmtId="0" fontId="3" fillId="3" borderId="1" xfId="0" applyFont="1" applyFill="1" applyBorder="1" applyAlignment="1">
      <alignment vertical="center"/>
    </xf>
    <xf numFmtId="0" fontId="19" fillId="0" borderId="1" xfId="0" applyFont="1" applyBorder="1"/>
    <xf numFmtId="0" fontId="19" fillId="0" borderId="1" xfId="0" applyFont="1" applyFill="1" applyBorder="1"/>
    <xf numFmtId="0" fontId="13" fillId="2" borderId="1" xfId="0" applyFont="1" applyFill="1" applyBorder="1"/>
    <xf numFmtId="165" fontId="20" fillId="2" borderId="1" xfId="0" applyNumberFormat="1" applyFont="1" applyFill="1" applyBorder="1" applyAlignment="1"/>
    <xf numFmtId="0" fontId="0" fillId="2" borderId="1" xfId="0" applyFill="1" applyBorder="1" applyAlignment="1"/>
    <xf numFmtId="0" fontId="3" fillId="2" borderId="1" xfId="0" applyFont="1" applyFill="1" applyBorder="1" applyAlignment="1">
      <alignment horizontal="right"/>
    </xf>
    <xf numFmtId="0" fontId="20" fillId="2" borderId="1" xfId="0" applyFont="1" applyFill="1" applyBorder="1" applyAlignment="1"/>
    <xf numFmtId="0" fontId="20" fillId="2" borderId="1" xfId="0" applyFont="1" applyFill="1" applyBorder="1"/>
    <xf numFmtId="0" fontId="8" fillId="2" borderId="1" xfId="0" applyFont="1" applyFill="1" applyBorder="1"/>
    <xf numFmtId="0" fontId="8" fillId="4" borderId="1" xfId="2" applyFont="1" applyFill="1" applyBorder="1" applyAlignment="1">
      <alignment horizontal="left" vertical="top" wrapText="1"/>
    </xf>
    <xf numFmtId="165" fontId="20" fillId="2" borderId="1" xfId="0" applyNumberFormat="1" applyFont="1" applyFill="1" applyBorder="1"/>
    <xf numFmtId="0" fontId="6" fillId="0" borderId="1" xfId="2" applyFont="1" applyFill="1" applyBorder="1" applyAlignment="1"/>
    <xf numFmtId="0" fontId="2" fillId="2" borderId="1" xfId="0" applyFont="1" applyFill="1" applyBorder="1"/>
    <xf numFmtId="0" fontId="8" fillId="0" borderId="1" xfId="0" applyFont="1" applyFill="1" applyBorder="1" applyAlignment="1">
      <alignment horizontal="right"/>
    </xf>
    <xf numFmtId="0" fontId="6" fillId="4" borderId="1" xfId="0" applyFont="1" applyFill="1" applyBorder="1"/>
    <xf numFmtId="0" fontId="3" fillId="2" borderId="1" xfId="0" applyFont="1" applyFill="1" applyBorder="1" applyAlignment="1">
      <alignment horizontal="center" vertical="center"/>
    </xf>
    <xf numFmtId="3" fontId="3" fillId="2" borderId="1" xfId="0" applyNumberFormat="1" applyFont="1" applyFill="1" applyBorder="1" applyAlignment="1">
      <alignment horizontal="center" vertical="center"/>
    </xf>
    <xf numFmtId="3" fontId="3" fillId="3" borderId="1" xfId="0" applyNumberFormat="1" applyFont="1" applyFill="1" applyBorder="1" applyAlignment="1">
      <alignment horizontal="center" vertical="center"/>
    </xf>
    <xf numFmtId="0" fontId="3" fillId="0" borderId="1" xfId="0" quotePrefix="1" applyFont="1" applyBorder="1" applyAlignment="1">
      <alignment horizontal="center" vertical="center" wrapText="1"/>
    </xf>
    <xf numFmtId="0" fontId="3" fillId="5" borderId="1" xfId="0" quotePrefix="1" applyFont="1" applyFill="1" applyBorder="1" applyAlignment="1">
      <alignment vertical="center"/>
    </xf>
    <xf numFmtId="3" fontId="3" fillId="5" borderId="1" xfId="0" applyNumberFormat="1" applyFont="1" applyFill="1" applyBorder="1" applyAlignment="1">
      <alignment vertical="center"/>
    </xf>
    <xf numFmtId="1" fontId="3" fillId="5" borderId="1" xfId="0" applyNumberFormat="1" applyFont="1" applyFill="1" applyBorder="1" applyAlignment="1">
      <alignment vertical="center"/>
    </xf>
    <xf numFmtId="0" fontId="6" fillId="0" borderId="1" xfId="0" quotePrefix="1" applyFont="1" applyBorder="1" applyAlignment="1">
      <alignment horizontal="left" vertical="center"/>
    </xf>
    <xf numFmtId="3" fontId="6" fillId="0" borderId="1" xfId="0" applyNumberFormat="1" applyFont="1" applyBorder="1" applyAlignment="1">
      <alignment vertical="center"/>
    </xf>
    <xf numFmtId="1" fontId="6" fillId="0" borderId="1" xfId="0" applyNumberFormat="1" applyFont="1" applyFill="1" applyBorder="1" applyAlignment="1">
      <alignment vertical="center"/>
    </xf>
    <xf numFmtId="0" fontId="6" fillId="0" borderId="1" xfId="0" quotePrefix="1" applyFont="1" applyFill="1" applyBorder="1" applyAlignment="1">
      <alignment horizontal="left" vertical="center"/>
    </xf>
    <xf numFmtId="3" fontId="6" fillId="0" borderId="1" xfId="0" applyNumberFormat="1" applyFont="1" applyFill="1" applyBorder="1" applyAlignment="1">
      <alignment vertical="center"/>
    </xf>
    <xf numFmtId="0" fontId="3" fillId="6" borderId="1" xfId="0" quotePrefix="1" applyFont="1" applyFill="1" applyBorder="1" applyAlignment="1">
      <alignment horizontal="left" vertical="center"/>
    </xf>
    <xf numFmtId="3" fontId="3" fillId="6" borderId="1" xfId="0" applyNumberFormat="1" applyFont="1" applyFill="1" applyBorder="1" applyAlignment="1">
      <alignment vertical="center"/>
    </xf>
    <xf numFmtId="1" fontId="3" fillId="6" borderId="1" xfId="0" applyNumberFormat="1" applyFont="1" applyFill="1" applyBorder="1" applyAlignment="1">
      <alignment vertical="center"/>
    </xf>
    <xf numFmtId="0" fontId="0" fillId="0" borderId="0" xfId="0" applyAlignment="1">
      <alignment horizontal="left"/>
    </xf>
    <xf numFmtId="165" fontId="0" fillId="0" borderId="0" xfId="0" applyNumberFormat="1"/>
    <xf numFmtId="0" fontId="0" fillId="0" borderId="0" xfId="0" applyAlignment="1">
      <alignment horizontal="left" indent="1"/>
    </xf>
    <xf numFmtId="165" fontId="0" fillId="0" borderId="0" xfId="0" applyNumberFormat="1" applyAlignment="1">
      <alignment vertical="center"/>
    </xf>
    <xf numFmtId="0" fontId="23" fillId="0" borderId="0" xfId="0" applyFont="1"/>
    <xf numFmtId="0" fontId="0" fillId="0" borderId="0" xfId="0" applyBorder="1"/>
    <xf numFmtId="0" fontId="0" fillId="0" borderId="0" xfId="0" applyBorder="1" applyAlignment="1">
      <alignment horizontal="center" vertical="center"/>
    </xf>
    <xf numFmtId="0" fontId="25" fillId="0" borderId="0" xfId="0" applyFont="1" applyBorder="1" applyAlignment="1">
      <alignment horizontal="center" vertical="center" wrapText="1"/>
    </xf>
    <xf numFmtId="0" fontId="25" fillId="0" borderId="0" xfId="0" applyFont="1" applyBorder="1" applyAlignment="1">
      <alignment horizontal="center" vertical="center"/>
    </xf>
    <xf numFmtId="1" fontId="0" fillId="0" borderId="0" xfId="0" applyNumberFormat="1" applyBorder="1"/>
    <xf numFmtId="0" fontId="0" fillId="0" borderId="0" xfId="0" applyFill="1" applyBorder="1"/>
    <xf numFmtId="1" fontId="0" fillId="0" borderId="0" xfId="0" applyNumberFormat="1" applyFill="1" applyBorder="1"/>
    <xf numFmtId="0" fontId="25" fillId="0" borderId="0" xfId="0" applyFont="1" applyFill="1" applyBorder="1"/>
    <xf numFmtId="3" fontId="25" fillId="0" borderId="0" xfId="0" applyNumberFormat="1" applyFont="1" applyFill="1" applyBorder="1"/>
    <xf numFmtId="0" fontId="0" fillId="0" borderId="0" xfId="0" pivotButton="1"/>
    <xf numFmtId="3" fontId="3" fillId="5" borderId="1" xfId="0" applyNumberFormat="1" applyFont="1" applyFill="1" applyBorder="1" applyAlignment="1">
      <alignment horizontal="center" vertical="center"/>
    </xf>
    <xf numFmtId="1" fontId="3" fillId="5" borderId="1" xfId="0" applyNumberFormat="1" applyFont="1" applyFill="1" applyBorder="1" applyAlignment="1">
      <alignment horizontal="center" vertical="center"/>
    </xf>
    <xf numFmtId="3" fontId="6" fillId="0" borderId="1" xfId="0" applyNumberFormat="1" applyFont="1" applyBorder="1" applyAlignment="1">
      <alignment horizontal="center" vertical="center"/>
    </xf>
    <xf numFmtId="3" fontId="6" fillId="4" borderId="1" xfId="0" applyNumberFormat="1" applyFont="1" applyFill="1" applyBorder="1" applyAlignment="1">
      <alignment horizontal="center" vertical="center"/>
    </xf>
    <xf numFmtId="3" fontId="3" fillId="7" borderId="1" xfId="0" applyNumberFormat="1" applyFont="1" applyFill="1" applyBorder="1" applyAlignment="1">
      <alignment horizontal="center" vertical="center"/>
    </xf>
    <xf numFmtId="9" fontId="0" fillId="0" borderId="0" xfId="1" applyNumberFormat="1" applyFont="1"/>
    <xf numFmtId="0" fontId="3" fillId="6" borderId="1" xfId="0" applyFont="1" applyFill="1" applyBorder="1" applyAlignment="1">
      <alignment horizontal="center" vertical="center"/>
    </xf>
    <xf numFmtId="3" fontId="3" fillId="6" borderId="1" xfId="0" applyNumberFormat="1" applyFont="1" applyFill="1" applyBorder="1" applyAlignment="1">
      <alignment horizontal="center" vertical="center"/>
    </xf>
    <xf numFmtId="1" fontId="3" fillId="6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vertical="center"/>
    </xf>
    <xf numFmtId="1" fontId="6" fillId="4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1" fontId="0" fillId="0" borderId="0" xfId="0" applyNumberFormat="1"/>
    <xf numFmtId="3" fontId="0" fillId="0" borderId="0" xfId="0" applyNumberFormat="1"/>
    <xf numFmtId="0" fontId="3" fillId="4" borderId="1" xfId="0" quotePrefix="1" applyFont="1" applyFill="1" applyBorder="1" applyAlignment="1">
      <alignment horizontal="center" vertical="center" wrapText="1"/>
    </xf>
    <xf numFmtId="0" fontId="24" fillId="0" borderId="0" xfId="0" applyFont="1" applyFill="1" applyBorder="1"/>
    <xf numFmtId="0" fontId="4" fillId="0" borderId="0" xfId="0" applyFont="1" applyFill="1" applyBorder="1" applyAlignment="1">
      <alignment horizontal="center"/>
    </xf>
    <xf numFmtId="1" fontId="24" fillId="0" borderId="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1" fontId="2" fillId="0" borderId="0" xfId="0" applyNumberFormat="1" applyFont="1"/>
    <xf numFmtId="0" fontId="0" fillId="0" borderId="0" xfId="0" applyAlignment="1">
      <alignment horizontal="right"/>
    </xf>
    <xf numFmtId="0" fontId="2" fillId="0" borderId="0" xfId="0" applyFont="1" applyAlignment="1">
      <alignment horizontal="right"/>
    </xf>
    <xf numFmtId="0" fontId="6" fillId="0" borderId="1" xfId="2" applyFont="1" applyFill="1" applyBorder="1" applyAlignment="1">
      <alignment horizontal="center" wrapText="1"/>
    </xf>
    <xf numFmtId="0" fontId="6" fillId="0" borderId="1" xfId="0" applyFont="1" applyFill="1" applyBorder="1" applyAlignment="1">
      <alignment horizontal="center"/>
    </xf>
    <xf numFmtId="0" fontId="8" fillId="4" borderId="1" xfId="2" applyFont="1" applyFill="1" applyBorder="1" applyAlignment="1">
      <alignment horizontal="center" wrapText="1"/>
    </xf>
    <xf numFmtId="0" fontId="8" fillId="0" borderId="1" xfId="2" applyFont="1" applyFill="1" applyBorder="1" applyAlignment="1">
      <alignment horizontal="center" wrapText="1"/>
    </xf>
    <xf numFmtId="0" fontId="6" fillId="2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3" fillId="0" borderId="1" xfId="2" applyFont="1" applyFill="1" applyBorder="1" applyAlignment="1">
      <alignment horizontal="center" vertical="center" wrapText="1"/>
    </xf>
    <xf numFmtId="0" fontId="3" fillId="0" borderId="1" xfId="2" applyFont="1" applyFill="1" applyBorder="1" applyAlignment="1">
      <alignment horizontal="center" vertical="center"/>
    </xf>
    <xf numFmtId="0" fontId="3" fillId="0" borderId="1" xfId="2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0" fillId="3" borderId="1" xfId="0" applyFill="1" applyBorder="1" applyAlignment="1">
      <alignment horizontal="center"/>
    </xf>
    <xf numFmtId="3" fontId="3" fillId="3" borderId="1" xfId="0" applyNumberFormat="1" applyFont="1" applyFill="1" applyBorder="1" applyAlignment="1">
      <alignment horizontal="left" vertical="center"/>
    </xf>
    <xf numFmtId="0" fontId="3" fillId="3" borderId="1" xfId="0" applyFont="1" applyFill="1" applyBorder="1" applyAlignment="1">
      <alignment horizontal="left" vertical="center"/>
    </xf>
    <xf numFmtId="0" fontId="2" fillId="0" borderId="1" xfId="0" applyFont="1" applyBorder="1" applyAlignment="1">
      <alignment horizontal="center"/>
    </xf>
    <xf numFmtId="0" fontId="18" fillId="0" borderId="2" xfId="0" applyFont="1" applyBorder="1" applyAlignment="1">
      <alignment horizontal="center"/>
    </xf>
    <xf numFmtId="0" fontId="18" fillId="0" borderId="3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3" fillId="2" borderId="1" xfId="0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3" fillId="0" borderId="1" xfId="0" quotePrefix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2" fillId="5" borderId="0" xfId="0" applyFont="1" applyFill="1" applyAlignment="1">
      <alignment horizontal="center"/>
    </xf>
  </cellXfs>
  <cellStyles count="3">
    <cellStyle name="Normaallaad" xfId="0" builtinId="0"/>
    <cellStyle name="Normal_Sheet1" xfId="2"/>
    <cellStyle name="Protsent" xfId="1" builtinId="5"/>
  </cellStyles>
  <dxfs count="1">
    <dxf>
      <alignment vertic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13" Type="http://schemas.openxmlformats.org/officeDocument/2006/relationships/powerPivotData" Target="model/item.data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KAUR/48304210220/Documents/2020-2021_p&#245;hjaveebilanss/2021_p&#245;hjaveebilansi%20t&#246;&#246;failid/Lisa%203-5+veekasutu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1_masterfile"/>
      <sheetName val="Vlookup_PVK_EELIS"/>
      <sheetName val="Leht2"/>
      <sheetName val="2021_Veekasutus"/>
      <sheetName val="maakond_veeliik"/>
      <sheetName val="Luba_POH"/>
      <sheetName val="LISA 3"/>
      <sheetName val="LISA 4"/>
      <sheetName val="LISA 5"/>
      <sheetName val="Lisa 3-5+veekasutu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KAUR/48304210220/Documents/2020-2021_p&#245;hjaveebilanss/2021_p&#245;hjaveebilansi%20t&#246;&#246;failid/Lisa%203-5+veekasutus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erli Hass" refreshedDate="44731.482902546297" createdVersion="5" refreshedVersion="5" minRefreshableVersion="3" recordCount="2276">
  <cacheSource type="worksheet">
    <worksheetSource name="bilanss_masterdata" r:id="rId2"/>
  </cacheSource>
  <cacheFields count="34">
    <cacheField name="maakond_20" numFmtId="0">
      <sharedItems containsBlank="1" count="16">
        <s v="Ida-Viru maakond"/>
        <s v="Lääne-Viru maakond"/>
        <s v="Tartu maakond"/>
        <s v="Harju maakond"/>
        <s v="Järva maakond"/>
        <s v="Jõgeva maakond"/>
        <s v="Pärnu maakond"/>
        <s v="Rapla maakond"/>
        <s v="Saare maakond"/>
        <s v="Valga maakond"/>
        <s v="Põlva maakond"/>
        <s v="Viljandi maakond"/>
        <s v="Võru maakond"/>
        <s v="Hiiu maakond"/>
        <s v="Lääne maakond"/>
        <m/>
      </sharedItems>
    </cacheField>
    <cacheField name="veehaarde_veeliik_20" numFmtId="0">
      <sharedItems containsBlank="1" count="6">
        <s v="Kaevandusvesi"/>
        <s v="Karjäärivesi"/>
        <s v="Põhjavesi"/>
        <s v="Tehnoloogiline vesi"/>
        <s v="Mineraalvesi"/>
        <m/>
      </sharedItems>
    </cacheField>
    <cacheField name="põhjaveekiht_nimi" numFmtId="0">
      <sharedItems containsBlank="1"/>
    </cacheField>
    <cacheField name="jaanuar_m3_20" numFmtId="0">
      <sharedItems containsBlank="1" containsMixedTypes="1" containsNumber="1" minValue="0" maxValue="4404589"/>
    </cacheField>
    <cacheField name="veebruar_m3_20" numFmtId="0">
      <sharedItems containsBlank="1" containsMixedTypes="1" containsNumber="1" minValue="0" maxValue="4538438"/>
    </cacheField>
    <cacheField name="marts_m3_20" numFmtId="0">
      <sharedItems containsBlank="1" containsMixedTypes="1" containsNumber="1" minValue="0" maxValue="5473020" count="1289">
        <n v="5473020"/>
        <n v="1775555"/>
        <n v="1677202"/>
        <n v="1312416"/>
        <n v="911010"/>
        <n v="986955"/>
        <n v="939358"/>
        <n v="1064201"/>
        <n v="1174384"/>
        <n v="780253"/>
        <n v="634139"/>
        <n v="748191"/>
        <n v="493671"/>
        <n v="571510"/>
        <n v="644260"/>
        <n v="633586"/>
        <n v="671892"/>
        <n v="184231"/>
        <n v="248929"/>
        <n v="186827"/>
        <n v="165549"/>
        <n v="75679"/>
        <n v="107480"/>
        <n v="32761"/>
        <n v="70000"/>
        <n v="84664"/>
        <n v="217838"/>
        <n v="50000"/>
        <n v="71579"/>
        <n v="144961"/>
        <n v="40510"/>
        <n v="0"/>
        <n v="372162"/>
        <n v="39443"/>
        <n v="47160"/>
        <n v="48600"/>
        <n v="286837"/>
        <n v="28525"/>
        <n v="35000"/>
        <n v="34151"/>
        <n v="17927"/>
        <n v="20992"/>
        <n v="16866"/>
        <n v="4882"/>
        <n v="11171"/>
        <n v="19041"/>
        <n v="19123"/>
        <n v="17274"/>
        <n v="22721"/>
        <n v="18754"/>
        <n v="17816"/>
        <n v="17847"/>
        <n v="17712"/>
        <n v="17537"/>
        <n v="46575"/>
        <n v="12373"/>
        <n v="15748"/>
        <n v="15471"/>
        <n v="17050"/>
        <n v="16634"/>
        <n v="14951"/>
        <n v="16283"/>
        <n v="15052"/>
        <n v="14898"/>
        <n v="19705"/>
        <n v="14872"/>
        <n v="13085"/>
        <n v="14444"/>
        <n v="15080"/>
        <n v="12513"/>
        <n v="14198"/>
        <n v="13991"/>
        <n v="12315"/>
        <n v="13664"/>
        <n v="12501"/>
        <n v="13370"/>
        <n v="15010"/>
        <n v="22294"/>
        <n v="13163"/>
        <n v="12784"/>
        <n v="14492"/>
        <n v="11341"/>
        <n v="13397"/>
        <n v="2059"/>
        <n v="12063"/>
        <n v="18251"/>
        <n v="4418"/>
        <n v="12627"/>
        <n v="12140"/>
        <n v="11587"/>
        <n v="11140"/>
        <n v="12565"/>
        <n v="18438"/>
        <n v="9985"/>
        <n v="10848"/>
        <n v="11429"/>
        <n v="11751"/>
        <n v="11207"/>
        <n v="11085"/>
        <n v="11340"/>
        <n v="11034"/>
        <n v="9585"/>
        <n v="11505"/>
        <n v="9150"/>
        <n v="14245"/>
        <n v="12151"/>
        <n v="10884"/>
        <n v="11454"/>
        <n v="10286"/>
        <n v="11147"/>
        <n v="10964"/>
        <n v="8776"/>
        <n v="7367"/>
        <n v="10941"/>
        <n v="9954"/>
        <n v="9540"/>
        <n v="9528"/>
        <n v="12952"/>
        <n v="9404"/>
        <n v="10824"/>
        <n v="9835"/>
        <n v="9809"/>
        <n v="9065"/>
        <n v="10959"/>
        <n v="9778"/>
        <n v="10814"/>
        <n v="10217"/>
        <n v="10954"/>
        <n v="8676"/>
        <n v="10351"/>
        <n v="9638"/>
        <n v="9711"/>
        <n v="9633"/>
        <n v="7986"/>
        <n v="6960"/>
        <n v="9054"/>
        <n v="7833"/>
        <n v="7317"/>
        <n v="1846"/>
        <n v="9552"/>
        <n v="9370"/>
        <n v="10335"/>
        <n v="8755"/>
        <n v="7525"/>
        <n v="11703"/>
        <n v="10294"/>
        <n v="7723"/>
        <n v="9163"/>
        <n v="9229"/>
        <n v="8375"/>
        <n v="8809"/>
        <n v="7268"/>
        <n v="7794"/>
        <n v="7990"/>
        <n v="6176"/>
        <n v="8949"/>
        <n v="10933"/>
        <n v="10008"/>
        <n v="8114"/>
        <n v="9340"/>
        <n v="7809"/>
        <n v="5309"/>
        <n v="7898"/>
        <n v="7969"/>
        <n v="9217"/>
        <n v="6490"/>
        <n v="9476"/>
        <n v="8958"/>
        <n v="5156"/>
        <n v="10144"/>
        <n v="7559"/>
        <n v="7228"/>
        <n v="8051"/>
        <n v="8205"/>
        <n v="7800"/>
        <n v="8622"/>
        <n v="7768"/>
        <n v="7046"/>
        <n v="12411"/>
        <n v="6872"/>
        <n v="8445"/>
        <n v="7703"/>
        <n v="8141"/>
        <n v="7812"/>
        <n v="7098"/>
        <n v="9161"/>
        <n v="8820"/>
        <n v="8324"/>
        <n v="5598"/>
        <n v="7156"/>
        <n v="7187"/>
        <n v="7928"/>
        <n v="6990"/>
        <n v="7841"/>
        <n v="8298"/>
        <n v="8173"/>
        <n v="6705"/>
        <n v="6068"/>
        <n v="6062"/>
        <n v="8432"/>
        <n v="7727"/>
        <n v="7193"/>
        <n v="6822"/>
        <n v="11790"/>
        <n v="7170"/>
        <n v="6432"/>
        <n v="5289"/>
        <n v="7251"/>
        <n v="7307"/>
        <n v="7571"/>
        <n v="5437"/>
        <n v="7157"/>
        <n v="7233"/>
        <n v="7598"/>
        <n v="5106"/>
        <n v="793"/>
        <n v="7332"/>
        <n v="6400"/>
        <n v="5951"/>
        <n v="4661"/>
        <n v="4881"/>
        <n v="6366"/>
        <n v="5802"/>
        <n v="6047"/>
        <n v="2250"/>
        <n v="5001"/>
        <n v="4800"/>
        <n v="9888"/>
        <n v="6457"/>
        <n v="5359"/>
        <n v="4357"/>
        <n v="6454"/>
        <n v="4847"/>
        <n v="5034"/>
        <n v="4861"/>
        <n v="5371"/>
        <n v="5086"/>
        <n v="5807"/>
        <n v="5471"/>
        <n v="5081"/>
        <n v="6043"/>
        <n v="5474"/>
        <n v="5443"/>
        <n v="5418"/>
        <n v="4938"/>
        <n v="4985"/>
        <n v="5435"/>
        <n v="5077"/>
        <n v="4811"/>
        <n v="1799"/>
        <n v="4760"/>
        <n v="5140"/>
        <n v="4940"/>
        <n v="5123"/>
        <n v="4210"/>
        <n v="4474"/>
        <n v="5253"/>
        <n v="4237"/>
        <n v="4972"/>
        <n v="5452"/>
        <n v="5088"/>
        <n v="4495"/>
        <n v="4329"/>
        <n v="4381"/>
        <n v="4273"/>
        <n v="5122"/>
        <n v="4660"/>
        <n v="3553"/>
        <n v="1722"/>
        <n v="3331"/>
        <n v="4968"/>
        <n v="4740"/>
        <n v="3894"/>
        <n v="5018"/>
        <n v="4500"/>
        <n v="4545"/>
        <n v="4572"/>
        <n v="5299"/>
        <n v="4284"/>
        <n v="3750"/>
        <n v="3420"/>
        <n v="1144"/>
        <n v="4345"/>
        <n v="5742"/>
        <n v="4487"/>
        <n v="4712"/>
        <n v="4061"/>
        <n v="3390"/>
        <n v="3986"/>
        <n v="4714"/>
        <n v="4137"/>
        <n v="4189"/>
        <n v="4372"/>
        <n v="4428"/>
        <n v="4196"/>
        <n v="3367"/>
        <n v="3918.5"/>
        <n v="4338"/>
        <n v="3276"/>
        <n v="4124"/>
        <n v="3598"/>
        <n v="4004"/>
        <n v="6023"/>
        <n v="4469"/>
        <n v="3845"/>
        <n v="2975"/>
        <n v="3949"/>
        <n v="4010"/>
        <n v="3409"/>
        <n v="3726"/>
        <n v="3678"/>
        <n v="5794"/>
        <n v="3800"/>
        <n v="5052"/>
        <n v="3395"/>
        <n v="3113"/>
        <n v="3973"/>
        <n v="5015"/>
        <n v="4102"/>
        <n v="3764"/>
        <n v="3656"/>
        <n v="3066"/>
        <n v="2711"/>
        <n v="3461"/>
        <n v="3265"/>
        <n v="3016"/>
        <n v="4366"/>
        <n v="2857"/>
        <n v="277"/>
        <n v="2507"/>
        <n v="2790"/>
        <n v="4848"/>
        <n v="2982"/>
        <n v="3782"/>
        <n v="3330"/>
        <n v="3051"/>
        <n v="3534"/>
        <n v="3344"/>
        <n v="2542"/>
        <n v="3100"/>
        <n v="3270"/>
        <n v="3234"/>
        <n v="3605"/>
        <n v="1589"/>
        <n v="2909"/>
        <n v="1741"/>
        <n v="37"/>
        <n v="3728"/>
        <n v="5793"/>
        <n v="3175"/>
        <n v="3294"/>
        <n v="6690"/>
        <n v="3145"/>
        <n v="2910"/>
        <n v="3283"/>
        <n v="3464"/>
        <n v="3080"/>
        <n v="3627"/>
        <n v="3236"/>
        <n v="3135"/>
        <n v="2922"/>
        <n v="2770"/>
        <n v="2832"/>
        <n v="2983"/>
        <n v="3132"/>
        <n v="3125"/>
        <n v="2960"/>
        <n v="2753"/>
        <n v="1758"/>
        <n v="2700"/>
        <n v="2780"/>
        <n v="2890"/>
        <n v="2742"/>
        <n v="3061"/>
        <n v="3636"/>
        <n v="4119"/>
        <n v="4244"/>
        <n v="2490"/>
        <n v="3743"/>
        <n v="1217"/>
        <n v="2718"/>
        <n v="1394"/>
        <n v="2504"/>
        <n v="2936"/>
        <n v="4343"/>
        <n v="1650"/>
        <n v="1815"/>
        <n v="2740"/>
        <n v="2603"/>
        <n v="2921"/>
        <n v="6545"/>
        <n v="3228"/>
        <n v="2541"/>
        <n v="3057"/>
        <n v="3258"/>
        <n v="2262"/>
        <n v="2567"/>
        <n v="3302"/>
        <n v="2601"/>
        <n v="3549"/>
        <n v="2183"/>
        <n v="2514"/>
        <n v="2522"/>
        <n v="2531"/>
        <n v="2177"/>
        <n v="1780"/>
        <n v="2095"/>
        <n v="2493"/>
        <n v="2211"/>
        <n v="2484"/>
        <n v="2261"/>
        <n v="2593"/>
        <n v="2537"/>
        <n v="4001"/>
        <n v="2"/>
        <n v="1651"/>
        <n v="2590"/>
        <n v="2466"/>
        <n v="2226"/>
        <n v="3245"/>
        <n v="2609"/>
        <n v="2251"/>
        <n v="2275"/>
        <n v="1964"/>
        <n v="2849"/>
        <n v="2400"/>
        <n v="3195"/>
        <n v="2359"/>
        <n v="2308"/>
        <n v="2642"/>
        <n v="2237"/>
        <n v="2538"/>
        <n v="2210"/>
        <n v="2164"/>
        <n v="1806"/>
        <n v="2228"/>
        <n v="2227"/>
        <n v="2378"/>
        <n v="1692"/>
        <n v="2204"/>
        <n v="2174"/>
        <n v="2036"/>
        <n v="2498"/>
        <n v="2361"/>
        <n v="2279"/>
        <n v="2272"/>
        <n v="2293"/>
        <n v="2221"/>
        <n v="2869"/>
        <n v="910"/>
        <n v="2385"/>
        <n v="1937"/>
        <n v="2376"/>
        <n v="2077"/>
        <n v="2166"/>
        <n v="3318"/>
        <n v="2213"/>
        <n v="2239"/>
        <n v="2065"/>
        <n v="2310"/>
        <n v="1996"/>
        <n v="1922"/>
        <n v="2151"/>
        <n v="3488"/>
        <n v="2717"/>
        <n v="2121"/>
        <n v="2187"/>
        <n v="2234"/>
        <n v="1314"/>
        <n v="2259"/>
        <n v="2118"/>
        <n v="2035"/>
        <n v="2030"/>
        <n v="3078"/>
        <n v="2162"/>
        <n v="2173"/>
        <n v="1811"/>
        <n v="1506"/>
        <n v="1947"/>
        <n v="1823"/>
        <n v="1700"/>
        <n v="3164"/>
        <n v="1539"/>
        <n v="2240"/>
        <n v="1816"/>
        <n v="2631"/>
        <n v="2134"/>
        <n v="2238"/>
        <n v="3209"/>
        <n v="1362"/>
        <n v="1428"/>
        <n v="2049"/>
        <n v="3346"/>
        <n v="1955"/>
        <n v="100"/>
        <n v="1962"/>
        <n v="1"/>
        <n v="601"/>
        <n v="741"/>
        <n v="2985"/>
        <n v="1837"/>
        <n v="1859"/>
        <n v="1631"/>
        <n v="1891"/>
        <n v="1863"/>
        <n v="1652"/>
        <n v="1905"/>
        <n v="2192"/>
        <n v="1979"/>
        <n v="2090"/>
        <n v="2126"/>
        <n v="1866"/>
        <n v="6159"/>
        <n v="1600"/>
        <n v="1459"/>
        <n v="1680"/>
        <n v="2051"/>
        <n v="85"/>
        <n v="959"/>
        <n v="1805"/>
        <n v="1756"/>
        <n v="1379"/>
        <n v="1453"/>
        <n v="1350"/>
        <n v="1791"/>
        <n v="1658"/>
        <n v="1503"/>
        <n v="1566"/>
        <n v="1757"/>
        <n v="1653"/>
        <n v="1574"/>
        <n v="1860"/>
        <n v="1710"/>
        <n v="3028"/>
        <n v="1690"/>
        <n v="1750"/>
        <n v="1950"/>
        <n v="1681"/>
        <n v="1300"/>
        <n v="1903"/>
        <n v="2948"/>
        <n v="1943"/>
        <n v="994"/>
        <n v="1518"/>
        <n v="1480"/>
        <n v="1673"/>
        <n v="1715"/>
        <n v="1699"/>
        <n v="1371"/>
        <n v="1771"/>
        <n v="1615"/>
        <n v="1776"/>
        <n v="1822"/>
        <n v="1796"/>
        <n v="1774"/>
        <n v="1482"/>
        <n v="1835"/>
        <n v="1572"/>
        <n v="1410"/>
        <n v="1536"/>
        <n v="523"/>
        <n v="1762"/>
        <n v="1519"/>
        <n v="877"/>
        <n v="1352"/>
        <n v="1320"/>
        <n v="1098"/>
        <n v="1597"/>
        <n v="663"/>
        <n v="1470"/>
        <n v="1563"/>
        <n v="1325"/>
        <n v="1446"/>
        <n v="1358"/>
        <n v="1581"/>
        <n v="7042"/>
        <n v="1311"/>
        <n v="3287"/>
        <n v="1479"/>
        <n v="1033"/>
        <n v="1542"/>
        <n v="1485"/>
        <n v="1275"/>
        <n v="1540"/>
        <n v="1292"/>
        <n v="1260"/>
        <n v="1200"/>
        <n v="1440"/>
        <n v="1545"/>
        <n v="1264"/>
        <n v="784"/>
        <n v="1463"/>
        <n v="1584"/>
        <n v="1035"/>
        <n v="800"/>
        <n v="1218"/>
        <n v="1850"/>
        <n v="1337"/>
        <n v="3797"/>
        <n v="1030"/>
        <n v="1214"/>
        <n v="1213"/>
        <n v="2410"/>
        <n v="1409"/>
        <n v="1648"/>
        <n v="1244"/>
        <n v="1006"/>
        <n v="1124"/>
        <n v="1010"/>
        <n v="2502"/>
        <n v="490"/>
        <n v="1804"/>
        <n v="1190"/>
        <n v="990"/>
        <n v="1205"/>
        <n v="1189"/>
        <n v="1286"/>
        <n v="1499"/>
        <n v="1151"/>
        <n v="1255"/>
        <n v="1634"/>
        <n v="1135"/>
        <n v="1160"/>
        <n v="1400"/>
        <n v="1177"/>
        <n v="1203"/>
        <n v="1210"/>
        <n v="1697"/>
        <n v="1229"/>
        <n v="1324"/>
        <n v="1282"/>
        <n v="2284"/>
        <n v="2120"/>
        <n v="2266"/>
        <n v="1181"/>
        <n v="1374"/>
        <n v="1182"/>
        <n v="923"/>
        <n v="1766"/>
        <n v="1060"/>
        <n v="1121"/>
        <n v="2181"/>
        <n v="1065"/>
        <n v="1001"/>
        <n v="997"/>
        <n v="1096"/>
        <n v="789"/>
        <n v="1170"/>
        <n v="1090"/>
        <n v="1606"/>
        <n v="1192"/>
        <n v="1175"/>
        <n v="1427"/>
        <n v="1161"/>
        <n v="1335"/>
        <n v="1047"/>
        <n v="561"/>
        <n v="1476"/>
        <n v="1020"/>
        <n v="965"/>
        <n v="704"/>
        <n v="1123"/>
        <n v="1149"/>
        <n v="1042"/>
        <n v="1076"/>
        <n v="1166"/>
        <n v="1445"/>
        <n v="1265"/>
        <n v="337"/>
        <n v="1134"/>
        <n v="942"/>
        <n v="1016"/>
        <n v="1045"/>
        <n v="1000"/>
        <n v="1046"/>
        <n v="1085"/>
        <n v="1080"/>
        <n v="1005"/>
        <n v="1004"/>
        <n v="378"/>
        <n v="1049"/>
        <n v="1040"/>
        <n v="986"/>
        <n v="1269"/>
        <n v="873"/>
        <n v="1232"/>
        <n v="634"/>
        <n v="951"/>
        <n v="850"/>
        <n v="761"/>
        <n v="1397"/>
        <n v="57"/>
        <n v="926"/>
        <n v="660"/>
        <n v="932"/>
        <n v="884"/>
        <n v="822"/>
        <n v="945"/>
        <n v="950"/>
        <n v="807"/>
        <n v="977"/>
        <n v="832"/>
        <n v="808"/>
        <n v="858"/>
        <n v="630"/>
        <n v="868"/>
        <n v="961"/>
        <n v="900"/>
        <n v="940"/>
        <n v="597"/>
        <n v="815"/>
        <n v="879"/>
        <n v="935"/>
        <n v="1064"/>
        <n v="912"/>
        <n v="895"/>
        <n v="1026"/>
        <n v="775"/>
        <n v="794"/>
        <n v="679"/>
        <n v="876"/>
        <n v="819"/>
        <n v="806"/>
        <n v="742"/>
        <n v="844"/>
        <n v="902"/>
        <n v="2202"/>
        <n v="783"/>
        <n v="683"/>
        <n v="590"/>
        <n v="752"/>
        <n v="914"/>
        <n v="795"/>
        <n v="2000"/>
        <n v="869"/>
        <n v="829"/>
        <n v="552"/>
        <n v="930"/>
        <n v="849"/>
        <n v="1174"/>
        <n v="757"/>
        <n v="938"/>
        <n v="787"/>
        <n v="1100"/>
        <n v="801"/>
        <n v="760"/>
        <n v="737"/>
        <n v="918"/>
        <n v="692"/>
        <n v="855"/>
        <n v="751"/>
        <n v="859"/>
        <n v="600"/>
        <n v="848"/>
        <n v="1555"/>
        <n v="50"/>
        <n v="724"/>
        <n v="357"/>
        <n v="709"/>
        <n v="866"/>
        <n v="1055"/>
        <n v="860"/>
        <n v="944"/>
        <n v="2282"/>
        <n v="887"/>
        <n v="894"/>
        <n v="799"/>
        <n v="718"/>
        <n v="452"/>
        <n v="890"/>
        <n v="225"/>
        <n v="550"/>
        <n v="865"/>
        <n v="699"/>
        <n v="687"/>
        <n v="748"/>
        <n v="745"/>
        <n v="710"/>
        <n v="852"/>
        <n v="750"/>
        <n v="788"/>
        <n v="645"/>
        <n v="521"/>
        <n v="824"/>
        <n v="631"/>
        <n v="2533"/>
        <n v="673"/>
        <n v="644"/>
        <n v="712"/>
        <n v="690"/>
        <n v="802"/>
        <n v="642"/>
        <n v="809"/>
        <n v="812"/>
        <n v="695"/>
        <n v="1277"/>
        <n v="455"/>
        <n v="682"/>
        <n v="1003"/>
        <n v="706"/>
        <n v="763"/>
        <n v="730"/>
        <n v="720"/>
        <n v="605"/>
        <n v="527"/>
        <n v="762"/>
        <n v="701"/>
        <n v="656"/>
        <n v="939"/>
        <n v="786"/>
        <n v="854"/>
        <n v="632"/>
        <n v="651"/>
        <n v="1242"/>
        <n v="827"/>
        <n v="581"/>
        <n v="650"/>
        <n v="595"/>
        <n v="669"/>
        <n v="210"/>
        <n v="655"/>
        <n v="507"/>
        <n v="551"/>
        <n v="227"/>
        <n v="522"/>
        <n v="637"/>
        <n v="733"/>
        <n v="882"/>
        <n v="1478"/>
        <n v="525"/>
        <n v="483"/>
        <n v="510"/>
        <n v="623"/>
        <n v="628"/>
        <n v="240"/>
        <n v="732"/>
        <n v="740"/>
        <n v="416"/>
        <n v="607"/>
        <n v="117"/>
        <n v="646"/>
        <n v="627"/>
        <n v="738"/>
        <n v="533"/>
        <n v="608"/>
        <n v="782"/>
        <n v="743"/>
        <n v="558"/>
        <n v="296"/>
        <n v="266"/>
        <n v="582"/>
        <n v="688"/>
        <n v="598"/>
        <n v="603"/>
        <n v="594"/>
        <n v="448"/>
        <n v="579"/>
        <n v="519"/>
        <n v="554"/>
        <n v="516"/>
        <n v="640"/>
        <n v="557"/>
        <n v="571"/>
        <n v="639"/>
        <n v="541"/>
        <n v="613"/>
        <n v="459"/>
        <n v="555"/>
        <n v="566"/>
        <n v="505"/>
        <n v="2015"/>
        <n v="532"/>
        <n v="693"/>
        <n v="702"/>
        <n v="444"/>
        <n v="562"/>
        <n v="586"/>
        <n v="567"/>
        <n v="79"/>
        <n v="485"/>
        <n v="574"/>
        <n v="494"/>
        <n v="568"/>
        <n v="609"/>
        <n v="680"/>
        <n v="506"/>
        <n v="374"/>
        <n v="453"/>
        <n v="621"/>
        <n v="539"/>
        <n v="714"/>
        <n v="560"/>
        <n v="14"/>
        <n v="585"/>
        <n v="1557"/>
        <n v="604"/>
        <n v="584"/>
        <n v="540"/>
        <n v="677"/>
        <n v="446"/>
        <n v="475"/>
        <n v="477"/>
        <n v="492"/>
        <n v="480"/>
        <n v="228"/>
        <n v="548"/>
        <n v="606"/>
        <n v="96"/>
        <n v="249"/>
        <n v="493"/>
        <n v="470"/>
        <n v="478"/>
        <n v="491"/>
        <n v="500"/>
        <n v="592"/>
        <n v="466"/>
        <n v="529"/>
        <n v="409"/>
        <n v="487"/>
        <n v="397"/>
        <n v="112"/>
        <n v="495"/>
        <n v="322"/>
        <n v="518"/>
        <n v="509"/>
        <n v="535"/>
        <n v="425"/>
        <n v="230"/>
        <n v="180"/>
        <n v="7"/>
        <n v="468"/>
        <n v="469"/>
        <n v="700"/>
        <n v="340"/>
        <n v="909"/>
        <n v="482"/>
        <n v="489"/>
        <n v="471"/>
        <n v="661"/>
        <n v="465"/>
        <n v="412"/>
        <n v="222"/>
        <n v="350"/>
        <n v="235"/>
        <n v="481"/>
        <n v="300"/>
        <n v="398"/>
        <n v="439"/>
        <n v="610"/>
        <n v="559"/>
        <n v="846"/>
        <n v="408"/>
        <n v="360"/>
        <n v="451"/>
        <n v="430"/>
        <n v="484"/>
        <n v="419"/>
        <n v="467"/>
        <n v="442"/>
        <n v="421"/>
        <n v="174"/>
        <n v="474"/>
        <n v="436"/>
        <n v="407"/>
        <n v="334"/>
        <n v="426"/>
        <n v="415"/>
        <n v="432"/>
        <n v="234"/>
        <n v="449"/>
        <n v="403"/>
        <n v="473"/>
        <n v="395"/>
        <n v="359"/>
        <n v="450"/>
        <n v="323"/>
        <n v="429"/>
        <n v="440"/>
        <n v="305"/>
        <n v="358"/>
        <n v="186"/>
        <n v="326"/>
        <n v="390"/>
        <n v="153"/>
        <n v="400"/>
        <n v="838"/>
        <n v="587"/>
        <n v="443"/>
        <n v="349"/>
        <n v="191"/>
        <n v="530"/>
        <n v="460"/>
        <n v="391"/>
        <n v="272"/>
        <n v="512"/>
        <n v="414"/>
        <n v="767"/>
        <n v="342"/>
        <n v="434"/>
        <n v="177"/>
        <n v="292"/>
        <n v="401"/>
        <n v="380"/>
        <n v="355"/>
        <n v="379"/>
        <n v="375"/>
        <n v="396"/>
        <n v="156"/>
        <n v="366"/>
        <n v="324"/>
        <n v="476"/>
        <n v="338"/>
        <n v="364"/>
        <n v="422"/>
        <n v="231"/>
        <n v="413"/>
        <n v="393"/>
        <n v="385"/>
        <n v="275"/>
        <n v="314"/>
        <n v="345"/>
        <n v="384"/>
        <n v="445"/>
        <n v="675"/>
        <n v="295"/>
        <n v="339"/>
        <n v="325"/>
        <n v="361"/>
        <n v="308"/>
        <n v="246"/>
        <n v="229"/>
        <n v="332"/>
        <n v="288"/>
        <n v="399"/>
        <n v="280"/>
        <n v="109"/>
        <n v="351"/>
        <n v="381"/>
        <n v="343"/>
        <n v="346"/>
        <n v="303"/>
        <n v="195"/>
        <n v="299"/>
        <n v="258"/>
        <n v="362"/>
        <n v="250"/>
        <n v="267"/>
        <n v="256"/>
        <n v="330"/>
        <n v="310"/>
        <n v="257"/>
        <n v="304"/>
        <n v="301"/>
        <n v="2001"/>
        <n v="232"/>
        <n v="283"/>
        <n v="200"/>
        <n v="354"/>
        <n v="347"/>
        <n v="504"/>
        <n v="370"/>
        <n v="319"/>
        <n v="206"/>
        <n v="312"/>
        <n v="207"/>
        <n v="293"/>
        <n v="302"/>
        <n v="263"/>
        <n v="320"/>
        <n v="329"/>
        <n v="274"/>
        <n v="287"/>
        <n v="205"/>
        <n v="353"/>
        <n v="201"/>
        <n v="486"/>
        <n v="441"/>
        <n v="313"/>
        <n v="297"/>
        <n v="245"/>
        <n v="327"/>
        <n v="317"/>
        <n v="282"/>
        <n v="108"/>
        <n v="289"/>
        <n v="294"/>
        <n v="241"/>
        <n v="49"/>
        <n v="306"/>
        <n v="269"/>
        <n v="29"/>
        <n v="190"/>
        <n v="239"/>
        <n v="132"/>
        <n v="252"/>
        <n v="464"/>
        <n v="162"/>
        <n v="216"/>
        <n v="321"/>
        <n v="211"/>
        <n v="238"/>
        <n v="248"/>
        <n v="184"/>
        <n v="67"/>
        <n v="193"/>
        <n v="376"/>
        <n v="652"/>
        <n v="25"/>
        <n v="223"/>
        <n v="259"/>
        <n v="27"/>
        <n v="104"/>
        <n v="236"/>
        <n v="253"/>
        <n v="311"/>
        <n v="271"/>
        <n v="97"/>
        <n v="123"/>
        <n v="233"/>
        <n v="70"/>
        <n v="218"/>
        <n v="178"/>
        <n v="42"/>
        <n v="202"/>
        <n v="261"/>
        <n v="44"/>
        <n v="265"/>
        <n v="262"/>
        <n v="147"/>
        <n v="214"/>
        <n v="130"/>
        <n v="198"/>
        <n v="217"/>
        <n v="463"/>
        <n v="290"/>
        <n v="138"/>
        <n v="243"/>
        <n v="101"/>
        <n v="163"/>
        <n v="179"/>
        <n v="183"/>
        <n v="212"/>
        <n v="531"/>
        <n v="168"/>
        <n v="65"/>
        <n v="197"/>
        <n v="437"/>
        <n v="221"/>
        <n v="154"/>
        <n v="139"/>
        <n v="142"/>
        <n v="185"/>
        <n v="84"/>
        <n v="120"/>
        <n v="124"/>
        <n v="213"/>
        <n v="255"/>
        <n v="209"/>
        <n v="176"/>
        <n v="60"/>
        <n v="187"/>
        <n v="194"/>
        <n v="144"/>
        <n v="165"/>
        <n v="152"/>
        <n v="196"/>
        <n v="281"/>
        <n v="10"/>
        <n v="140"/>
        <n v="182"/>
        <n v="171"/>
        <n v="77"/>
        <n v="164"/>
        <n v="237"/>
        <n v="166"/>
        <n v="135"/>
        <n v="73"/>
        <n v="158"/>
        <n v="394"/>
        <n v="125"/>
        <n v="107"/>
        <n v="254"/>
        <n v="172"/>
        <n v="160"/>
        <n v="199"/>
        <n v="90"/>
        <n v="137"/>
        <n v="9"/>
        <n v="129"/>
        <n v="159"/>
        <n v="175"/>
        <n v="169"/>
        <n v="219"/>
        <n v="62"/>
        <n v="173"/>
        <n v="93"/>
        <n v="149"/>
        <n v="118"/>
        <n v="151"/>
        <n v="94"/>
        <n v="83"/>
        <n v="72"/>
        <n v="146"/>
        <n v="155"/>
        <n v="136"/>
        <n v="89"/>
        <n v="134"/>
        <n v="203"/>
        <n v="110"/>
        <n v="181"/>
        <n v="143"/>
        <n v="122"/>
        <n v="145"/>
        <n v="192"/>
        <n v="276"/>
        <n v="41"/>
        <n v="102"/>
        <n v="113"/>
        <n v="28"/>
        <n v="114"/>
        <n v="170"/>
        <n v="54"/>
        <n v="126"/>
        <n v="116"/>
        <n v="75"/>
        <n v="106"/>
        <n v="8"/>
        <n v="115"/>
        <n v="47"/>
        <n v="111"/>
        <n v="105"/>
        <n v="95"/>
        <n v="121"/>
        <n v="45"/>
        <n v="21"/>
        <n v="68"/>
        <n v="98"/>
        <n v="161"/>
        <n v="86"/>
        <n v="99"/>
        <n v="103"/>
        <n v="91"/>
        <n v="81"/>
        <n v="224"/>
        <n v="56"/>
        <n v="64"/>
        <n v="61"/>
        <n v="78"/>
        <n v="87"/>
        <n v="63"/>
        <n v="88"/>
        <n v="150"/>
        <n v="53"/>
        <n v="58"/>
        <n v="15"/>
        <n v="19"/>
        <n v="43"/>
        <n v="52"/>
        <n v="59"/>
        <n v="74"/>
        <n v="291"/>
        <n v="30"/>
        <n v="34"/>
        <n v="46"/>
        <s v=""/>
        <n v="51"/>
        <n v="32"/>
        <n v="23"/>
        <n v="20"/>
        <n v="33"/>
        <n v="31"/>
        <n v="35"/>
        <n v="39"/>
        <n v="76"/>
        <n v="38"/>
        <n v="22"/>
        <n v="26"/>
        <n v="5"/>
        <n v="13"/>
        <n v="48"/>
        <n v="17"/>
        <n v="71"/>
        <n v="6"/>
        <n v="24"/>
        <n v="18"/>
        <n v="11"/>
        <n v="3"/>
        <n v="12"/>
        <m/>
      </sharedItems>
    </cacheField>
    <cacheField name="aprill_m3_20" numFmtId="0">
      <sharedItems containsBlank="1" containsMixedTypes="1" containsNumber="1" minValue="0" maxValue="5007387"/>
    </cacheField>
    <cacheField name="mai_m3_20" numFmtId="0">
      <sharedItems containsBlank="1" containsMixedTypes="1" containsNumber="1" containsInteger="1" minValue="0" maxValue="4677375"/>
    </cacheField>
    <cacheField name="juuni_m3_20" numFmtId="0">
      <sharedItems containsBlank="1" containsMixedTypes="1" containsNumber="1" containsInteger="1" minValue="0" maxValue="3709657"/>
    </cacheField>
    <cacheField name="juuli_m3_20" numFmtId="0">
      <sharedItems containsBlank="1" containsMixedTypes="1" containsNumber="1" containsInteger="1" minValue="0" maxValue="3313926"/>
    </cacheField>
    <cacheField name="august_m3_20" numFmtId="0">
      <sharedItems containsBlank="1" containsMixedTypes="1" containsNumber="1" minValue="0" maxValue="3535529"/>
    </cacheField>
    <cacheField name="september_m3_20" numFmtId="0">
      <sharedItems containsBlank="1" containsMixedTypes="1" containsNumber="1" containsInteger="1" minValue="0" maxValue="2702684"/>
    </cacheField>
    <cacheField name="oktoober_m3_20" numFmtId="0">
      <sharedItems containsBlank="1" containsMixedTypes="1" containsNumber="1" minValue="0" maxValue="2909639"/>
    </cacheField>
    <cacheField name="november_m3_20" numFmtId="0">
      <sharedItems containsBlank="1" containsMixedTypes="1" containsNumber="1" minValue="0" maxValue="3022390"/>
    </cacheField>
    <cacheField name="detsember_m3_20" numFmtId="0">
      <sharedItems containsBlank="1" containsMixedTypes="1" containsNumber="1" minValue="0" maxValue="3215707"/>
    </cacheField>
    <cacheField name="2020_aasta_kokku_m3" numFmtId="0">
      <sharedItems containsString="0" containsBlank="1" containsNumber="1" containsInteger="1" minValue="0" maxValue="46510341" count="1881">
        <n v="46510341"/>
        <n v="19209505"/>
        <n v="14646600"/>
        <n v="8647215"/>
        <n v="8614587"/>
        <n v="7523183"/>
        <n v="7198361"/>
        <n v="6966294"/>
        <n v="6835959"/>
        <n v="6517608"/>
        <n v="5049781"/>
        <n v="4904100"/>
        <n v="4645664"/>
        <n v="4243930"/>
        <n v="4072172"/>
        <n v="3547592"/>
        <n v="3301287"/>
        <n v="2097898"/>
        <n v="1518947"/>
        <n v="1444168"/>
        <n v="1016981"/>
        <n v="805664"/>
        <n v="796597"/>
        <n v="706082"/>
        <n v="693000"/>
        <n v="657116"/>
        <n v="649444"/>
        <n v="622000"/>
        <n v="481758"/>
        <n v="469296"/>
        <n v="426448"/>
        <n v="421035"/>
        <n v="410966"/>
        <n v="384128"/>
        <n v="357420"/>
        <n v="355800"/>
        <n v="340431"/>
        <n v="334688"/>
        <n v="333617"/>
        <n v="276604"/>
        <n v="271556"/>
        <n v="240339"/>
        <n v="235963"/>
        <n v="230017"/>
        <n v="222524"/>
        <n v="218515"/>
        <n v="218207"/>
        <n v="218088"/>
        <n v="214379"/>
        <n v="212739"/>
        <n v="212115"/>
        <n v="204069"/>
        <n v="199278"/>
        <n v="198801"/>
        <n v="195134"/>
        <n v="193760"/>
        <n v="189813"/>
        <n v="187625"/>
        <n v="186550"/>
        <n v="185540"/>
        <n v="184352"/>
        <n v="183938"/>
        <n v="181891"/>
        <n v="180642"/>
        <n v="178783"/>
        <n v="175418"/>
        <n v="174388"/>
        <n v="174092"/>
        <n v="172662"/>
        <n v="167040"/>
        <n v="165046"/>
        <n v="164894"/>
        <n v="163647"/>
        <n v="159705"/>
        <n v="158948"/>
        <n v="158863"/>
        <n v="158559"/>
        <n v="158053"/>
        <n v="157075"/>
        <n v="156914"/>
        <n v="155513"/>
        <n v="153007"/>
        <n v="151537"/>
        <n v="150719"/>
        <n v="148889"/>
        <n v="148461"/>
        <n v="146657"/>
        <n v="144071"/>
        <n v="142272"/>
        <n v="141919"/>
        <n v="141577"/>
        <n v="140694"/>
        <n v="140145"/>
        <n v="140131"/>
        <n v="139660"/>
        <n v="138781"/>
        <n v="136680"/>
        <n v="136323"/>
        <n v="134983"/>
        <n v="134130"/>
        <n v="133994"/>
        <n v="133900"/>
        <n v="133041"/>
        <n v="132328"/>
        <n v="132240"/>
        <n v="131900"/>
        <n v="130623"/>
        <n v="129795"/>
        <n v="128578"/>
        <n v="128554"/>
        <n v="127378"/>
        <n v="126013"/>
        <n v="125920"/>
        <n v="125479"/>
        <n v="125046"/>
        <n v="124773"/>
        <n v="124000"/>
        <n v="123713"/>
        <n v="123405"/>
        <n v="122062"/>
        <n v="121909"/>
        <n v="121804"/>
        <n v="121747"/>
        <n v="120841"/>
        <n v="120343"/>
        <n v="120272"/>
        <n v="119443"/>
        <n v="117206"/>
        <n v="115747"/>
        <n v="115620"/>
        <n v="115340"/>
        <n v="115187"/>
        <n v="114690"/>
        <n v="114613"/>
        <n v="113633"/>
        <n v="112285"/>
        <n v="111710"/>
        <n v="110490"/>
        <n v="108764"/>
        <n v="108626"/>
        <n v="108164"/>
        <n v="108028"/>
        <n v="107896"/>
        <n v="107844"/>
        <n v="107032"/>
        <n v="106180"/>
        <n v="104169"/>
        <n v="104043"/>
        <n v="104031"/>
        <n v="103679"/>
        <n v="103546"/>
        <n v="103348"/>
        <n v="103267"/>
        <n v="103088"/>
        <n v="102898"/>
        <n v="102776"/>
        <n v="102096"/>
        <n v="102001"/>
        <n v="101936"/>
        <n v="101927"/>
        <n v="101188"/>
        <n v="99972"/>
        <n v="99902"/>
        <n v="99320"/>
        <n v="99028"/>
        <n v="98880"/>
        <n v="98644"/>
        <n v="98342"/>
        <n v="97608"/>
        <n v="97337"/>
        <n v="96372"/>
        <n v="96308"/>
        <n v="96119"/>
        <n v="95835"/>
        <n v="95219"/>
        <n v="94269"/>
        <n v="94035"/>
        <n v="93697"/>
        <n v="93600"/>
        <n v="92997"/>
        <n v="92902"/>
        <n v="92843"/>
        <n v="92467"/>
        <n v="92461"/>
        <n v="92199"/>
        <n v="92193"/>
        <n v="92109"/>
        <n v="90593"/>
        <n v="90285"/>
        <n v="90179"/>
        <n v="90120"/>
        <n v="89881"/>
        <n v="88145"/>
        <n v="87526"/>
        <n v="87523"/>
        <n v="87233"/>
        <n v="86880"/>
        <n v="86789"/>
        <n v="86504"/>
        <n v="86274"/>
        <n v="85694"/>
        <n v="85651"/>
        <n v="85087"/>
        <n v="85036"/>
        <n v="84546"/>
        <n v="83983"/>
        <n v="83957"/>
        <n v="83264"/>
        <n v="82710"/>
        <n v="81937"/>
        <n v="81007"/>
        <n v="80288"/>
        <n v="79622"/>
        <n v="79350"/>
        <n v="78866"/>
        <n v="77635"/>
        <n v="77139"/>
        <n v="76415"/>
        <n v="74899"/>
        <n v="74880"/>
        <n v="74427"/>
        <n v="71828"/>
        <n v="71603"/>
        <n v="70631"/>
        <n v="70205"/>
        <n v="70115"/>
        <n v="69911"/>
        <n v="69812"/>
        <n v="69581"/>
        <n v="68742"/>
        <n v="67890"/>
        <n v="67639"/>
        <n v="67359"/>
        <n v="67352"/>
        <n v="67148"/>
        <n v="66168"/>
        <n v="65997"/>
        <n v="65454"/>
        <n v="65351"/>
        <n v="63997"/>
        <n v="63589"/>
        <n v="63574"/>
        <n v="63433"/>
        <n v="63193"/>
        <n v="63128"/>
        <n v="63015"/>
        <n v="62870"/>
        <n v="62615"/>
        <n v="62603"/>
        <n v="62246"/>
        <n v="62105"/>
        <n v="61787"/>
        <n v="61204"/>
        <n v="60918"/>
        <n v="60809"/>
        <n v="60586"/>
        <n v="60502"/>
        <n v="59883"/>
        <n v="59273"/>
        <n v="58880"/>
        <n v="58686"/>
        <n v="58530"/>
        <n v="58398"/>
        <n v="58397"/>
        <n v="58181"/>
        <n v="58138"/>
        <n v="57962"/>
        <n v="57175"/>
        <n v="56681"/>
        <n v="56655"/>
        <n v="56390"/>
        <n v="55486"/>
        <n v="55429"/>
        <n v="55397"/>
        <n v="55201"/>
        <n v="55011"/>
        <n v="54842"/>
        <n v="54677"/>
        <n v="54349"/>
        <n v="53956"/>
        <n v="53724"/>
        <n v="53485"/>
        <n v="53400"/>
        <n v="52976"/>
        <n v="52613"/>
        <n v="52443"/>
        <n v="52278"/>
        <n v="51701"/>
        <n v="51600"/>
        <n v="51570"/>
        <n v="51527"/>
        <n v="51240"/>
        <n v="51210"/>
        <n v="51205"/>
        <n v="51100"/>
        <n v="50827"/>
        <n v="50667"/>
        <n v="50531"/>
        <n v="50337"/>
        <n v="49853"/>
        <n v="49768"/>
        <n v="49650"/>
        <n v="49527"/>
        <n v="49026"/>
        <n v="48366"/>
        <n v="48239"/>
        <n v="47990"/>
        <n v="47977"/>
        <n v="47740"/>
        <n v="47649"/>
        <n v="47542"/>
        <n v="47150"/>
        <n v="47046"/>
        <n v="47044"/>
        <n v="46891"/>
        <n v="46716"/>
        <n v="46648"/>
        <n v="46515"/>
        <n v="46435"/>
        <n v="46039"/>
        <n v="45823"/>
        <n v="45776"/>
        <n v="45738"/>
        <n v="45604"/>
        <n v="44952"/>
        <n v="44637"/>
        <n v="44582"/>
        <n v="44264"/>
        <n v="44159"/>
        <n v="43873"/>
        <n v="43868"/>
        <n v="43424"/>
        <n v="43152"/>
        <n v="43150"/>
        <n v="43136"/>
        <n v="43112"/>
        <n v="42823"/>
        <n v="42536"/>
        <n v="42409"/>
        <n v="42222"/>
        <n v="42137"/>
        <n v="42031"/>
        <n v="41680"/>
        <n v="41244"/>
        <n v="41061"/>
        <n v="40922"/>
        <n v="40305"/>
        <n v="40302"/>
        <n v="40201"/>
        <n v="40112"/>
        <n v="39628"/>
        <n v="39599"/>
        <n v="39526"/>
        <n v="39475"/>
        <n v="39421"/>
        <n v="39398"/>
        <n v="39019"/>
        <n v="39006"/>
        <n v="38835"/>
        <n v="38780"/>
        <n v="38734"/>
        <n v="38400"/>
        <n v="38255"/>
        <n v="38187"/>
        <n v="37994"/>
        <n v="37655"/>
        <n v="37287"/>
        <n v="37153"/>
        <n v="37146"/>
        <n v="37043"/>
        <n v="36839"/>
        <n v="36602"/>
        <n v="36472"/>
        <n v="36431"/>
        <n v="36407"/>
        <n v="36192"/>
        <n v="35984"/>
        <n v="35960"/>
        <n v="35876"/>
        <n v="35841"/>
        <n v="35840"/>
        <n v="35641"/>
        <n v="35611"/>
        <n v="35600"/>
        <n v="35548"/>
        <n v="35544"/>
        <n v="35509"/>
        <n v="35499"/>
        <n v="35292"/>
        <n v="35080"/>
        <n v="34878"/>
        <n v="34383"/>
        <n v="34233"/>
        <n v="33979"/>
        <n v="33936"/>
        <n v="33918"/>
        <n v="33851"/>
        <n v="33821"/>
        <n v="33689"/>
        <n v="33242"/>
        <n v="33223"/>
        <n v="33081"/>
        <n v="33037"/>
        <n v="32670"/>
        <n v="32460"/>
        <n v="32257"/>
        <n v="32217"/>
        <n v="32196"/>
        <n v="32179"/>
        <n v="32102"/>
        <n v="32019"/>
        <n v="31819"/>
        <n v="31451"/>
        <n v="31444"/>
        <n v="31395"/>
        <n v="31221"/>
        <n v="31202"/>
        <n v="31115"/>
        <n v="31092"/>
        <n v="30830"/>
        <n v="30697"/>
        <n v="30492"/>
        <n v="30478"/>
        <n v="30100"/>
        <n v="30078"/>
        <n v="30036"/>
        <n v="30010"/>
        <n v="29977"/>
        <n v="29897"/>
        <n v="29791"/>
        <n v="29744"/>
        <n v="29650"/>
        <n v="29606"/>
        <n v="29590"/>
        <n v="29587"/>
        <n v="29459"/>
        <n v="29364"/>
        <n v="29335"/>
        <n v="29273"/>
        <n v="29256"/>
        <n v="29224"/>
        <n v="29154"/>
        <n v="29059"/>
        <n v="29055"/>
        <n v="29047"/>
        <n v="28958"/>
        <n v="28862"/>
        <n v="28802"/>
        <n v="28475"/>
        <n v="28427"/>
        <n v="28400"/>
        <n v="28292"/>
        <n v="28243"/>
        <n v="28226"/>
        <n v="27696"/>
        <n v="27547"/>
        <n v="27539"/>
        <n v="27533"/>
        <n v="27476"/>
        <n v="27414"/>
        <n v="27241"/>
        <n v="27051"/>
        <n v="26881"/>
        <n v="26800"/>
        <n v="26728"/>
        <n v="26501"/>
        <n v="26496"/>
        <n v="26436"/>
        <n v="26293"/>
        <n v="26256"/>
        <n v="26213"/>
        <n v="26134"/>
        <n v="26125"/>
        <n v="26041"/>
        <n v="25998"/>
        <n v="25642"/>
        <n v="25557"/>
        <n v="25496"/>
        <n v="25460"/>
        <n v="25395"/>
        <n v="25316"/>
        <n v="25303"/>
        <n v="25284"/>
        <n v="25255"/>
        <n v="25213"/>
        <n v="25209"/>
        <n v="25141"/>
        <n v="25112"/>
        <n v="25105"/>
        <n v="25006"/>
        <n v="25003"/>
        <n v="24991"/>
        <n v="24983"/>
        <n v="24976"/>
        <n v="24934"/>
        <n v="24911"/>
        <n v="24870"/>
        <n v="24802"/>
        <n v="24733"/>
        <n v="24715"/>
        <n v="24714"/>
        <n v="24662"/>
        <n v="24594"/>
        <n v="24515"/>
        <n v="24481"/>
        <n v="24450"/>
        <n v="24237"/>
        <n v="24207"/>
        <n v="24071"/>
        <n v="24070"/>
        <n v="24060"/>
        <n v="24040"/>
        <n v="23987"/>
        <n v="23740"/>
        <n v="23641"/>
        <n v="23551"/>
        <n v="23531"/>
        <n v="23493"/>
        <n v="23367"/>
        <n v="23342"/>
        <n v="23315"/>
        <n v="23209"/>
        <n v="23174"/>
        <n v="23085"/>
        <n v="23004"/>
        <n v="22890"/>
        <n v="22792"/>
        <n v="22769"/>
        <n v="22645"/>
        <n v="22592"/>
        <n v="22576"/>
        <n v="22421"/>
        <n v="22371"/>
        <n v="22290"/>
        <n v="22222"/>
        <n v="22089"/>
        <n v="22010"/>
        <n v="21900"/>
        <n v="21879"/>
        <n v="21855"/>
        <n v="21733"/>
        <n v="21700"/>
        <n v="21527"/>
        <n v="21516"/>
        <n v="21501"/>
        <n v="21149"/>
        <n v="21112"/>
        <n v="21015"/>
        <n v="20952"/>
        <n v="20921"/>
        <n v="20895"/>
        <n v="20843"/>
        <n v="20834"/>
        <n v="20802"/>
        <n v="20664"/>
        <n v="20521"/>
        <n v="20456"/>
        <n v="20435"/>
        <n v="20330"/>
        <n v="20316"/>
        <n v="20216"/>
        <n v="20200"/>
        <n v="20090"/>
        <n v="20084"/>
        <n v="20080"/>
        <n v="20049"/>
        <n v="19865"/>
        <n v="19800"/>
        <n v="19790"/>
        <n v="19789"/>
        <n v="19604"/>
        <n v="19441"/>
        <n v="19363"/>
        <n v="19290"/>
        <n v="19217"/>
        <n v="19180"/>
        <n v="19172"/>
        <n v="19085"/>
        <n v="19052"/>
        <n v="18975"/>
        <n v="18968"/>
        <n v="18959"/>
        <n v="18939"/>
        <n v="18888"/>
        <n v="18792"/>
        <n v="18791"/>
        <n v="18783"/>
        <n v="18768"/>
        <n v="18752"/>
        <n v="18701"/>
        <n v="18486"/>
        <n v="18471"/>
        <n v="18441"/>
        <n v="18388"/>
        <n v="18371"/>
        <n v="18119"/>
        <n v="18104"/>
        <n v="18093"/>
        <n v="18040"/>
        <n v="18026"/>
        <n v="17940"/>
        <n v="17915"/>
        <n v="17874"/>
        <n v="17846"/>
        <n v="17815"/>
        <n v="17813"/>
        <n v="17706"/>
        <n v="17590"/>
        <n v="17567"/>
        <n v="17479"/>
        <n v="17434"/>
        <n v="17426"/>
        <n v="17416"/>
        <n v="17279"/>
        <n v="17130"/>
        <n v="17097"/>
        <n v="17074"/>
        <n v="17061"/>
        <n v="16940"/>
        <n v="16870"/>
        <n v="16818"/>
        <n v="16717"/>
        <n v="16642"/>
        <n v="16593"/>
        <n v="16585"/>
        <n v="16578"/>
        <n v="16404"/>
        <n v="16400"/>
        <n v="16307"/>
        <n v="16240"/>
        <n v="16229"/>
        <n v="16198"/>
        <n v="16180"/>
        <n v="16176"/>
        <n v="16165"/>
        <n v="16143"/>
        <n v="16128"/>
        <n v="16117"/>
        <n v="16030"/>
        <n v="16012"/>
        <n v="15975"/>
        <n v="15860"/>
        <n v="15772"/>
        <n v="15758"/>
        <n v="15756"/>
        <n v="15754"/>
        <n v="15594"/>
        <n v="15590"/>
        <n v="15516"/>
        <n v="15410"/>
        <n v="15389"/>
        <n v="15376"/>
        <n v="15357"/>
        <n v="15293"/>
        <n v="15250"/>
        <n v="15174"/>
        <n v="15161"/>
        <n v="15124"/>
        <n v="15108"/>
        <n v="15014"/>
        <n v="15000"/>
        <n v="14940"/>
        <n v="14836"/>
        <n v="14809"/>
        <n v="14792"/>
        <n v="14759"/>
        <n v="14678"/>
        <n v="14657"/>
        <n v="14613"/>
        <n v="14610"/>
        <n v="14588"/>
        <n v="14551"/>
        <n v="14458"/>
        <n v="14406"/>
        <n v="14385"/>
        <n v="14377"/>
        <n v="14370"/>
        <n v="14341"/>
        <n v="14279"/>
        <n v="14190"/>
        <n v="14170"/>
        <n v="14143"/>
        <n v="14071"/>
        <n v="14053"/>
        <n v="13920"/>
        <n v="13894"/>
        <n v="13799"/>
        <n v="13784"/>
        <n v="13770"/>
        <n v="13737"/>
        <n v="13732"/>
        <n v="13663"/>
        <n v="13618"/>
        <n v="13577"/>
        <n v="13531"/>
        <n v="13525"/>
        <n v="13496"/>
        <n v="13460"/>
        <n v="13443"/>
        <n v="13434"/>
        <n v="13420"/>
        <n v="13402"/>
        <n v="13400"/>
        <n v="13375"/>
        <n v="13342"/>
        <n v="13323"/>
        <n v="13322"/>
        <n v="13297"/>
        <n v="13282"/>
        <n v="13263"/>
        <n v="13257"/>
        <n v="13204"/>
        <n v="13175"/>
        <n v="13064"/>
        <n v="13054"/>
        <n v="13048"/>
        <n v="13043"/>
        <n v="13020"/>
        <n v="13000"/>
        <n v="12994"/>
        <n v="12922"/>
        <n v="12830"/>
        <n v="12743"/>
        <n v="12561"/>
        <n v="12558"/>
        <n v="12497"/>
        <n v="12470"/>
        <n v="12450"/>
        <n v="12415"/>
        <n v="12320"/>
        <n v="12239"/>
        <n v="12216"/>
        <n v="12203"/>
        <n v="12186"/>
        <n v="12184"/>
        <n v="12108"/>
        <n v="12092"/>
        <n v="12086"/>
        <n v="11964"/>
        <n v="11956"/>
        <n v="11885"/>
        <n v="11787"/>
        <n v="11753"/>
        <n v="11698"/>
        <n v="11631"/>
        <n v="11574"/>
        <n v="11560"/>
        <n v="11556"/>
        <n v="11520"/>
        <n v="11502"/>
        <n v="11434"/>
        <n v="11407"/>
        <n v="11406"/>
        <n v="11398"/>
        <n v="11340"/>
        <n v="11337"/>
        <n v="11313"/>
        <n v="11307"/>
        <n v="11292"/>
        <n v="11288"/>
        <n v="11283"/>
        <n v="11258"/>
        <n v="11240"/>
        <n v="11232"/>
        <n v="11222"/>
        <n v="11218"/>
        <n v="11176"/>
        <n v="11169"/>
        <n v="11093"/>
        <n v="11083"/>
        <n v="11068"/>
        <n v="11034"/>
        <n v="11031"/>
        <n v="10962"/>
        <n v="10921"/>
        <n v="10851"/>
        <n v="10765"/>
        <n v="10758"/>
        <n v="10720"/>
        <n v="10717"/>
        <n v="10694"/>
        <n v="10647"/>
        <n v="10633"/>
        <n v="10624"/>
        <n v="10621"/>
        <n v="10599"/>
        <n v="10593"/>
        <n v="10510"/>
        <n v="10446"/>
        <n v="10432"/>
        <n v="10428"/>
        <n v="10427"/>
        <n v="10421"/>
        <n v="10400"/>
        <n v="10397"/>
        <n v="10393"/>
        <n v="10387"/>
        <n v="10373"/>
        <n v="10372"/>
        <n v="10354"/>
        <n v="10309"/>
        <n v="10303"/>
        <n v="10283"/>
        <n v="10181"/>
        <n v="10179"/>
        <n v="10150"/>
        <n v="10148"/>
        <n v="10147"/>
        <n v="10130"/>
        <n v="10114"/>
        <n v="10111"/>
        <n v="10094"/>
        <n v="10050"/>
        <n v="10049"/>
        <n v="10040"/>
        <n v="10010"/>
        <n v="9990"/>
        <n v="9986"/>
        <n v="9938"/>
        <n v="9850"/>
        <n v="9841"/>
        <n v="9830"/>
        <n v="9819"/>
        <n v="9808"/>
        <n v="9766"/>
        <n v="9757"/>
        <n v="9745"/>
        <n v="9740"/>
        <n v="9717"/>
        <n v="9712"/>
        <n v="9707"/>
        <n v="9675"/>
        <n v="9666"/>
        <n v="9637"/>
        <n v="9634"/>
        <n v="9618"/>
        <n v="9572"/>
        <n v="9560"/>
        <n v="9551"/>
        <n v="9445"/>
        <n v="9411"/>
        <n v="9355"/>
        <n v="9315"/>
        <n v="9307"/>
        <n v="9297"/>
        <n v="9255"/>
        <n v="9251"/>
        <n v="9222"/>
        <n v="9208"/>
        <n v="9169"/>
        <n v="9157"/>
        <n v="9156"/>
        <n v="9063"/>
        <n v="8988"/>
        <n v="8978"/>
        <n v="8974"/>
        <n v="8942"/>
        <n v="8913"/>
        <n v="8894"/>
        <n v="8887"/>
        <n v="8883"/>
        <n v="8880"/>
        <n v="8878"/>
        <n v="8872"/>
        <n v="8843"/>
        <n v="8788"/>
        <n v="8776"/>
        <n v="8772"/>
        <n v="8770"/>
        <n v="8735"/>
        <n v="8720"/>
        <n v="8701"/>
        <n v="8688"/>
        <n v="8685"/>
        <n v="8653"/>
        <n v="8645"/>
        <n v="8607"/>
        <n v="8603"/>
        <n v="8591"/>
        <n v="8583"/>
        <n v="8577"/>
        <n v="8574"/>
        <n v="8555"/>
        <n v="8518"/>
        <n v="8509"/>
        <n v="8497"/>
        <n v="8474"/>
        <n v="8472"/>
        <n v="8458"/>
        <n v="8452"/>
        <n v="8451"/>
        <n v="8405"/>
        <n v="8383"/>
        <n v="8379"/>
        <n v="8368"/>
        <n v="8367"/>
        <n v="8339"/>
        <n v="8324"/>
        <n v="8318"/>
        <n v="8313"/>
        <n v="8303"/>
        <n v="8291"/>
        <n v="8285"/>
        <n v="8266"/>
        <n v="8261"/>
        <n v="8260"/>
        <n v="8249"/>
        <n v="8244"/>
        <n v="8230"/>
        <n v="8220"/>
        <n v="8210"/>
        <n v="8196"/>
        <n v="8194"/>
        <n v="8150"/>
        <n v="8141"/>
        <n v="8117"/>
        <n v="8115"/>
        <n v="8107"/>
        <n v="8095"/>
        <n v="8089"/>
        <n v="8084"/>
        <n v="8065"/>
        <n v="8052"/>
        <n v="8037"/>
        <n v="8032"/>
        <n v="8000"/>
        <n v="7960"/>
        <n v="7941"/>
        <n v="7916"/>
        <n v="7861"/>
        <n v="7858"/>
        <n v="7804"/>
        <n v="7800"/>
        <n v="7759"/>
        <n v="7754"/>
        <n v="7736"/>
        <n v="7734"/>
        <n v="7730"/>
        <n v="7727"/>
        <n v="7721"/>
        <n v="7708"/>
        <n v="7701"/>
        <n v="7685"/>
        <n v="7664"/>
        <n v="7644"/>
        <n v="7637"/>
        <n v="7561"/>
        <n v="7560"/>
        <n v="7544"/>
        <n v="7478"/>
        <n v="7471"/>
        <n v="7441"/>
        <n v="7425"/>
        <n v="7409"/>
        <n v="7406"/>
        <n v="7350"/>
        <n v="7335"/>
        <n v="7320"/>
        <n v="7312"/>
        <n v="7269"/>
        <n v="7231"/>
        <n v="7228"/>
        <n v="7198"/>
        <n v="7194"/>
        <n v="7190"/>
        <n v="7186"/>
        <n v="7158"/>
        <n v="7125"/>
        <n v="7124"/>
        <n v="7117"/>
        <n v="7094"/>
        <n v="7059"/>
        <n v="7053"/>
        <n v="7043"/>
        <n v="7034"/>
        <n v="6999"/>
        <n v="6992"/>
        <n v="6989"/>
        <n v="6938"/>
        <n v="6933"/>
        <n v="6927"/>
        <n v="6925"/>
        <n v="6910"/>
        <n v="6900"/>
        <n v="6892"/>
        <n v="6870"/>
        <n v="6863"/>
        <n v="6842"/>
        <n v="6830"/>
        <n v="6827"/>
        <n v="6812"/>
        <n v="6809"/>
        <n v="6796"/>
        <n v="6775"/>
        <n v="6770"/>
        <n v="6764"/>
        <n v="6753"/>
        <n v="6738"/>
        <n v="6725"/>
        <n v="6720"/>
        <n v="6715"/>
        <n v="6708"/>
        <n v="6700"/>
        <n v="6697"/>
        <n v="6667"/>
        <n v="6658"/>
        <n v="6646"/>
        <n v="6638"/>
        <n v="6631"/>
        <n v="6622"/>
        <n v="6608"/>
        <n v="6604"/>
        <n v="6583"/>
        <n v="6570"/>
        <n v="6560"/>
        <n v="6556"/>
        <n v="6553"/>
        <n v="6549"/>
        <n v="6521"/>
        <n v="6505"/>
        <n v="6477"/>
        <n v="6455"/>
        <n v="6453"/>
        <n v="6452"/>
        <n v="6447"/>
        <n v="6425"/>
        <n v="6400"/>
        <n v="6386"/>
        <n v="6379"/>
        <n v="6291"/>
        <n v="6249"/>
        <n v="6230"/>
        <n v="6220"/>
        <n v="6158"/>
        <n v="6149"/>
        <n v="6136"/>
        <n v="6125"/>
        <n v="6122"/>
        <n v="6118"/>
        <n v="6108"/>
        <n v="6100"/>
        <n v="6089"/>
        <n v="6080"/>
        <n v="6072"/>
        <n v="6061"/>
        <n v="6058"/>
        <n v="6053"/>
        <n v="6052"/>
        <n v="6050"/>
        <n v="6048"/>
        <n v="6037"/>
        <n v="6033"/>
        <n v="5999"/>
        <n v="5984"/>
        <n v="5983"/>
        <n v="5980"/>
        <n v="5978"/>
        <n v="5974"/>
        <n v="5969"/>
        <n v="5961"/>
        <n v="5949"/>
        <n v="5917"/>
        <n v="5912"/>
        <n v="5896"/>
        <n v="5886"/>
        <n v="5872"/>
        <n v="5868"/>
        <n v="5864"/>
        <n v="5857"/>
        <n v="5840"/>
        <n v="5811"/>
        <n v="5808"/>
        <n v="5800"/>
        <n v="5775"/>
        <n v="5769"/>
        <n v="5763"/>
        <n v="5751"/>
        <n v="5735"/>
        <n v="5730"/>
        <n v="5717"/>
        <n v="5711"/>
        <n v="5708"/>
        <n v="5700"/>
        <n v="5698"/>
        <n v="5697"/>
        <n v="5674"/>
        <n v="5650"/>
        <n v="5646"/>
        <n v="5640"/>
        <n v="5619"/>
        <n v="5588"/>
        <n v="5587"/>
        <n v="5564"/>
        <n v="5550"/>
        <n v="5549"/>
        <n v="5548"/>
        <n v="5527"/>
        <n v="5521"/>
        <n v="5510"/>
        <n v="5494"/>
        <n v="5493"/>
        <n v="5487"/>
        <n v="5486"/>
        <n v="5455"/>
        <n v="5441"/>
        <n v="5440"/>
        <n v="5437"/>
        <n v="5407"/>
        <n v="5383"/>
        <n v="5378"/>
        <n v="5375"/>
        <n v="5372"/>
        <n v="5370"/>
        <n v="5368"/>
        <n v="5364"/>
        <n v="5360"/>
        <n v="5358"/>
        <n v="5351"/>
        <n v="5326"/>
        <n v="5315"/>
        <n v="5308"/>
        <n v="5290"/>
        <n v="5283"/>
        <n v="5282"/>
        <n v="5258"/>
        <n v="5256"/>
        <n v="5254"/>
        <n v="5252"/>
        <n v="5192"/>
        <n v="5190"/>
        <n v="5184"/>
        <n v="5182"/>
        <n v="5175"/>
        <n v="5173"/>
        <n v="5165"/>
        <n v="5144"/>
        <n v="5140"/>
        <n v="5135"/>
        <n v="5129"/>
        <n v="5121"/>
        <n v="5104"/>
        <n v="5100"/>
        <n v="5089"/>
        <n v="5069"/>
        <n v="5068"/>
        <n v="5047"/>
        <n v="5026"/>
        <n v="5025"/>
        <n v="5022"/>
        <n v="5008"/>
        <n v="5000"/>
        <n v="4997"/>
        <n v="4963"/>
        <n v="4952"/>
        <n v="4945"/>
        <n v="4931"/>
        <n v="4920"/>
        <n v="4919"/>
        <n v="4918"/>
        <n v="4907"/>
        <n v="4902"/>
        <n v="4864"/>
        <n v="4858"/>
        <n v="4831"/>
        <n v="4807"/>
        <n v="4779"/>
        <n v="4775"/>
        <n v="4770"/>
        <n v="4758"/>
        <n v="4714"/>
        <n v="4712"/>
        <n v="4706"/>
        <n v="4704"/>
        <n v="4677"/>
        <n v="4676"/>
        <n v="4665"/>
        <n v="4664"/>
        <n v="4647"/>
        <n v="4646"/>
        <n v="4643"/>
        <n v="4634"/>
        <n v="4629"/>
        <n v="4600"/>
        <n v="4590"/>
        <n v="4577"/>
        <n v="4563"/>
        <n v="4536"/>
        <n v="4533"/>
        <n v="4506"/>
        <n v="4500"/>
        <n v="4493"/>
        <n v="4485"/>
        <n v="4483"/>
        <n v="4439"/>
        <n v="4437"/>
        <n v="4434"/>
        <n v="4421"/>
        <n v="4418"/>
        <n v="4396"/>
        <n v="4395"/>
        <n v="4393"/>
        <n v="4386"/>
        <n v="4384"/>
        <n v="4368"/>
        <n v="4366"/>
        <n v="4364"/>
        <n v="4355"/>
        <n v="4354"/>
        <n v="4301"/>
        <n v="4297"/>
        <n v="4288"/>
        <n v="4279"/>
        <n v="4275"/>
        <n v="4272"/>
        <n v="4268"/>
        <n v="4254"/>
        <n v="4244"/>
        <n v="4233"/>
        <n v="4228"/>
        <n v="4226"/>
        <n v="4218"/>
        <n v="4201"/>
        <n v="4199"/>
        <n v="4188"/>
        <n v="4185"/>
        <n v="4181"/>
        <n v="4180"/>
        <n v="4179"/>
        <n v="4177"/>
        <n v="4165"/>
        <n v="4151"/>
        <n v="4150"/>
        <n v="4144"/>
        <n v="4136"/>
        <n v="4132"/>
        <n v="4126"/>
        <n v="4123"/>
        <n v="4122"/>
        <n v="4120"/>
        <n v="4116"/>
        <n v="4100"/>
        <n v="4098"/>
        <n v="4097"/>
        <n v="4092"/>
        <n v="4090"/>
        <n v="4055"/>
        <n v="4042"/>
        <n v="4025"/>
        <n v="4022"/>
        <n v="4020"/>
        <n v="4019"/>
        <n v="4017"/>
        <n v="4016"/>
        <n v="4014"/>
        <n v="4013"/>
        <n v="4002"/>
        <n v="3999"/>
        <n v="3983"/>
        <n v="3976"/>
        <n v="3969"/>
        <n v="3966"/>
        <n v="3957"/>
        <n v="3956"/>
        <n v="3946"/>
        <n v="3942"/>
        <n v="3936"/>
        <n v="3935"/>
        <n v="3926"/>
        <n v="3887"/>
        <n v="3880"/>
        <n v="3860"/>
        <n v="3852"/>
        <n v="3850"/>
        <n v="3849"/>
        <n v="3841"/>
        <n v="3837"/>
        <n v="3836"/>
        <n v="3826"/>
        <n v="3818"/>
        <n v="3816"/>
        <n v="3805"/>
        <n v="3803"/>
        <n v="3773"/>
        <n v="3758"/>
        <n v="3754"/>
        <n v="3747"/>
        <n v="3743"/>
        <n v="3707"/>
        <n v="3702"/>
        <n v="3699"/>
        <n v="3677"/>
        <n v="3674"/>
        <n v="3669"/>
        <n v="3668"/>
        <n v="3666"/>
        <n v="3662"/>
        <n v="3660"/>
        <n v="3655"/>
        <n v="3633"/>
        <n v="3626"/>
        <n v="3625"/>
        <n v="3624"/>
        <n v="3622"/>
        <n v="3613"/>
        <n v="3600"/>
        <n v="3595"/>
        <n v="3575"/>
        <n v="3558"/>
        <n v="3557"/>
        <n v="3554"/>
        <n v="3553"/>
        <n v="3540"/>
        <n v="3531"/>
        <n v="3530"/>
        <n v="3523"/>
        <n v="3497"/>
        <n v="3490"/>
        <n v="3473"/>
        <n v="3459"/>
        <n v="3457"/>
        <n v="3444"/>
        <n v="3436"/>
        <n v="3429"/>
        <n v="3428"/>
        <n v="3424"/>
        <n v="3407"/>
        <n v="3386"/>
        <n v="3373"/>
        <n v="3372"/>
        <n v="3351"/>
        <n v="3348"/>
        <n v="3343"/>
        <n v="3335"/>
        <n v="3326"/>
        <n v="3323"/>
        <n v="3314"/>
        <n v="3307"/>
        <n v="3306"/>
        <n v="3304"/>
        <n v="3296"/>
        <n v="3289"/>
        <n v="3274"/>
        <n v="3267"/>
        <n v="3266"/>
        <n v="3259"/>
        <n v="3254"/>
        <n v="3252"/>
        <n v="3235"/>
        <n v="3233"/>
        <n v="3230"/>
        <n v="3221"/>
        <n v="3216"/>
        <n v="3214"/>
        <n v="3213"/>
        <n v="3202"/>
        <n v="3196"/>
        <n v="3190"/>
        <n v="3185"/>
        <n v="3179"/>
        <n v="3150"/>
        <n v="3138"/>
        <n v="3131"/>
        <n v="3125"/>
        <n v="3123"/>
        <n v="3113"/>
        <n v="3109"/>
        <n v="3107"/>
        <n v="3105"/>
        <n v="3103"/>
        <n v="3097"/>
        <n v="3094"/>
        <n v="3093"/>
        <n v="3082"/>
        <n v="3077"/>
        <n v="3071"/>
        <n v="3069"/>
        <n v="3056"/>
        <n v="3047"/>
        <n v="3042"/>
        <n v="3018"/>
        <n v="3012"/>
        <n v="3010"/>
        <n v="3009"/>
        <n v="3006"/>
        <n v="3001"/>
        <n v="2995"/>
        <n v="2987"/>
        <n v="2959"/>
        <n v="2955"/>
        <n v="2952"/>
        <n v="2936"/>
        <n v="2935"/>
        <n v="2934"/>
        <n v="2913"/>
        <n v="2905"/>
        <n v="2893"/>
        <n v="2891"/>
        <n v="2890"/>
        <n v="2869"/>
        <n v="2841"/>
        <n v="2839"/>
        <n v="2838"/>
        <n v="2837"/>
        <n v="2833"/>
        <n v="2816"/>
        <n v="2814"/>
        <n v="2803"/>
        <n v="2785"/>
        <n v="2784"/>
        <n v="2772"/>
        <n v="2753"/>
        <n v="2742"/>
        <n v="2739"/>
        <n v="2735"/>
        <n v="2734"/>
        <n v="2724"/>
        <n v="2719"/>
        <n v="2714"/>
        <n v="2698"/>
        <n v="2690"/>
        <n v="2689"/>
        <n v="2675"/>
        <n v="2663"/>
        <n v="2656"/>
        <n v="2649"/>
        <n v="2639"/>
        <n v="2634"/>
        <n v="2629"/>
        <n v="2622"/>
        <n v="2619"/>
        <n v="2613"/>
        <n v="2598"/>
        <n v="2596"/>
        <n v="2580"/>
        <n v="2563"/>
        <n v="2562"/>
        <n v="2561"/>
        <n v="2556"/>
        <n v="2555"/>
        <n v="2553"/>
        <n v="2550"/>
        <n v="2532"/>
        <n v="2530"/>
        <n v="2525"/>
        <n v="2524"/>
        <n v="2509"/>
        <n v="2503"/>
        <n v="2500"/>
        <n v="2495"/>
        <n v="2490"/>
        <n v="2470"/>
        <n v="2468"/>
        <n v="2467"/>
        <n v="2441"/>
        <n v="2428"/>
        <n v="2425"/>
        <n v="2404"/>
        <n v="2398"/>
        <n v="2394"/>
        <n v="2383"/>
        <n v="2381"/>
        <n v="2375"/>
        <n v="2370"/>
        <n v="2364"/>
        <n v="2362"/>
        <n v="2353"/>
        <n v="2351"/>
        <n v="2349"/>
        <n v="2347"/>
        <n v="2341"/>
        <n v="2336"/>
        <n v="2330"/>
        <n v="2328"/>
        <n v="2327"/>
        <n v="2326"/>
        <n v="2312"/>
        <n v="2309"/>
        <n v="2298"/>
        <n v="2292"/>
        <n v="2285"/>
        <n v="2284"/>
        <n v="2282"/>
        <n v="2279"/>
        <n v="2277"/>
        <n v="2276"/>
        <n v="2275"/>
        <n v="2268"/>
        <n v="2263"/>
        <n v="2249"/>
        <n v="2242"/>
        <n v="2239"/>
        <n v="2236"/>
        <n v="2223"/>
        <n v="2222"/>
        <n v="2219"/>
        <n v="2212"/>
        <n v="2207"/>
        <n v="2196"/>
        <n v="2195"/>
        <n v="2192"/>
        <n v="2190"/>
        <n v="2181"/>
        <n v="2179"/>
        <n v="2176"/>
        <n v="2173"/>
        <n v="2168"/>
        <n v="2157"/>
        <n v="2147"/>
        <n v="2145"/>
        <n v="2144"/>
        <n v="2141"/>
        <n v="2138"/>
        <n v="2130"/>
        <n v="2117"/>
        <n v="2103"/>
        <n v="2097"/>
        <n v="2086"/>
        <n v="2082"/>
        <n v="2073"/>
        <n v="2070"/>
        <n v="2069"/>
        <n v="2066"/>
        <n v="2060"/>
        <n v="2058"/>
        <n v="2052"/>
        <n v="2050"/>
        <n v="2047"/>
        <n v="2045"/>
        <n v="2044"/>
        <n v="2041"/>
        <n v="2030"/>
        <n v="2027"/>
        <n v="2013"/>
        <n v="2010"/>
        <n v="2008"/>
        <n v="2006"/>
        <n v="2003"/>
        <n v="1998"/>
        <n v="1995"/>
        <n v="1973"/>
        <n v="1966"/>
        <n v="1944"/>
        <n v="1937"/>
        <n v="1930"/>
        <n v="1916"/>
        <n v="1915"/>
        <n v="1914"/>
        <n v="1910"/>
        <n v="1900"/>
        <n v="1894"/>
        <n v="1875"/>
        <n v="1865"/>
        <n v="1861"/>
        <n v="1851"/>
        <n v="1850"/>
        <n v="1844"/>
        <n v="1842"/>
        <n v="1820"/>
        <n v="1812"/>
        <n v="1809"/>
        <n v="1800"/>
        <n v="1780"/>
        <n v="1779"/>
        <n v="1761"/>
        <n v="1752"/>
        <n v="1751"/>
        <n v="1750"/>
        <n v="1748"/>
        <n v="1747"/>
        <n v="1742"/>
        <n v="1735"/>
        <n v="1733"/>
        <n v="1731"/>
        <n v="1730"/>
        <n v="1726"/>
        <n v="1713"/>
        <n v="1710"/>
        <n v="1706"/>
        <n v="1705"/>
        <n v="1704"/>
        <n v="1695"/>
        <n v="1694"/>
        <n v="1686"/>
        <n v="1685"/>
        <n v="1680"/>
        <n v="1677"/>
        <n v="1675"/>
        <n v="1671"/>
        <n v="1669"/>
        <n v="1660"/>
        <n v="1655"/>
        <n v="1645"/>
        <n v="1630"/>
        <n v="1629"/>
        <n v="1615"/>
        <n v="1601"/>
        <n v="1595"/>
        <n v="1593"/>
        <n v="1589"/>
        <n v="1580"/>
        <n v="1579"/>
        <n v="1577"/>
        <n v="1575"/>
        <n v="1572"/>
        <n v="1560"/>
        <n v="1543"/>
        <n v="1542"/>
        <n v="1538"/>
        <n v="1535"/>
        <n v="1526"/>
        <n v="1518"/>
        <n v="1511"/>
        <n v="1510"/>
        <n v="1500"/>
        <n v="1496"/>
        <n v="1486"/>
        <n v="1485"/>
        <n v="1474"/>
        <n v="1466"/>
        <n v="1464"/>
        <n v="1459"/>
        <n v="1454"/>
        <n v="1452"/>
        <n v="1449"/>
        <n v="1446"/>
        <n v="1445"/>
        <n v="1442"/>
        <n v="1439"/>
        <n v="1438"/>
        <n v="1436"/>
        <n v="1433"/>
        <n v="1431"/>
        <n v="1421"/>
        <n v="1417"/>
        <n v="1413"/>
        <n v="1400"/>
        <n v="1399"/>
        <n v="1396"/>
        <n v="1395"/>
        <n v="1390"/>
        <n v="1389"/>
        <n v="1382"/>
        <n v="1380"/>
        <n v="1375"/>
        <n v="1364"/>
        <n v="1350"/>
        <n v="1343"/>
        <n v="1342"/>
        <n v="1336"/>
        <n v="1320"/>
        <n v="1309"/>
        <n v="1300"/>
        <n v="1299"/>
        <n v="1294"/>
        <n v="1293"/>
        <n v="1262"/>
        <n v="1255"/>
        <n v="1252"/>
        <n v="1232"/>
        <n v="1225"/>
        <n v="1218"/>
        <n v="1214"/>
        <n v="1211"/>
        <n v="1201"/>
        <n v="1191"/>
        <n v="1188"/>
        <n v="1181"/>
        <n v="1180"/>
        <n v="1173"/>
        <n v="1161"/>
        <n v="1154"/>
        <n v="1150"/>
        <n v="1145"/>
        <n v="1134"/>
        <n v="1124"/>
        <n v="1121"/>
        <n v="1107"/>
        <n v="1102"/>
        <n v="1099"/>
        <n v="1095"/>
        <n v="1092"/>
        <n v="1087"/>
        <n v="1084"/>
        <n v="1078"/>
        <n v="1072"/>
        <n v="1068"/>
        <n v="1061"/>
        <n v="1056"/>
        <n v="1052"/>
        <n v="1051"/>
        <n v="1045"/>
        <n v="1032"/>
        <n v="1031"/>
        <n v="1025"/>
        <n v="1024"/>
        <n v="1017"/>
        <n v="1013"/>
        <n v="1004"/>
        <n v="1000"/>
        <n v="998"/>
        <n v="994"/>
        <n v="991"/>
        <n v="986"/>
        <n v="981"/>
        <n v="973"/>
        <n v="965"/>
        <n v="948"/>
        <n v="939"/>
        <n v="931"/>
        <n v="930"/>
        <n v="926"/>
        <n v="918"/>
        <n v="913"/>
        <n v="908"/>
        <n v="906"/>
        <n v="905"/>
        <n v="901"/>
        <n v="899"/>
        <n v="889"/>
        <n v="869"/>
        <n v="865"/>
        <n v="859"/>
        <n v="855"/>
        <n v="830"/>
        <n v="829"/>
        <n v="828"/>
        <n v="819"/>
        <n v="806"/>
        <n v="796"/>
        <n v="790"/>
        <n v="785"/>
        <n v="776"/>
        <n v="771"/>
        <n v="767"/>
        <n v="766"/>
        <n v="761"/>
        <n v="759"/>
        <n v="754"/>
        <n v="753"/>
        <n v="750"/>
        <n v="735"/>
        <n v="733"/>
        <n v="727"/>
        <n v="715"/>
        <n v="714"/>
        <n v="713"/>
        <n v="705"/>
        <n v="700"/>
        <n v="688"/>
        <n v="687"/>
        <n v="684"/>
        <n v="681"/>
        <n v="678"/>
        <n v="666"/>
        <n v="661"/>
        <n v="657"/>
        <n v="650"/>
        <n v="637"/>
        <n v="631"/>
        <n v="626"/>
        <n v="588"/>
        <n v="584"/>
        <n v="577"/>
        <n v="563"/>
        <n v="561"/>
        <n v="560"/>
        <n v="556"/>
        <n v="552"/>
        <n v="547"/>
        <n v="544"/>
        <n v="533"/>
        <n v="530"/>
        <n v="525"/>
        <n v="523"/>
        <n v="520"/>
        <n v="518"/>
        <n v="505"/>
        <n v="504"/>
        <n v="503"/>
        <n v="499"/>
        <n v="493"/>
        <n v="488"/>
        <n v="485"/>
        <n v="480"/>
        <n v="476"/>
        <n v="471"/>
        <n v="463"/>
        <n v="425"/>
        <n v="422"/>
        <n v="418"/>
        <n v="412"/>
        <n v="389"/>
        <n v="388"/>
        <n v="383"/>
        <n v="371"/>
        <n v="362"/>
        <n v="355"/>
        <n v="329"/>
        <n v="328"/>
        <n v="324"/>
        <n v="318"/>
        <n v="309"/>
        <n v="301"/>
        <n v="300"/>
        <n v="297"/>
        <n v="287"/>
        <n v="264"/>
        <n v="258"/>
        <n v="253"/>
        <n v="252"/>
        <n v="249"/>
        <n v="244"/>
        <n v="229"/>
        <n v="222"/>
        <n v="221"/>
        <n v="218"/>
        <n v="211"/>
        <n v="206"/>
        <n v="204"/>
        <n v="201"/>
        <n v="199"/>
        <n v="196"/>
        <n v="191"/>
        <n v="181"/>
        <n v="180"/>
        <n v="177"/>
        <n v="171"/>
        <n v="165"/>
        <n v="143"/>
        <n v="133"/>
        <n v="127"/>
        <n v="122"/>
        <n v="116"/>
        <n v="115"/>
        <n v="109"/>
        <n v="100"/>
        <n v="99"/>
        <n v="94"/>
        <n v="90"/>
        <n v="89"/>
        <n v="83"/>
        <n v="78"/>
        <n v="75"/>
        <n v="70"/>
        <n v="69"/>
        <n v="64"/>
        <n v="63"/>
        <n v="61"/>
        <n v="60"/>
        <n v="58"/>
        <n v="50"/>
        <n v="49"/>
        <n v="48"/>
        <n v="47"/>
        <n v="45"/>
        <n v="41"/>
        <n v="40"/>
        <n v="39"/>
        <n v="38"/>
        <n v="37"/>
        <n v="36"/>
        <n v="33"/>
        <n v="30"/>
        <n v="25"/>
        <n v="22"/>
        <n v="20"/>
        <n v="17"/>
        <n v="16"/>
        <n v="14"/>
        <n v="13"/>
        <n v="12"/>
        <n v="10"/>
        <n v="8"/>
        <n v="7"/>
        <n v="6"/>
        <n v="4"/>
        <n v="3"/>
        <n v="2"/>
        <n v="1"/>
        <n v="0"/>
        <m/>
      </sharedItems>
    </cacheField>
    <cacheField name="2020_3/d" numFmtId="0">
      <sharedItems containsString="0" containsBlank="1" containsNumber="1" minValue="0" maxValue="127425.59178082192" count="1881">
        <n v="127425.59178082192"/>
        <n v="52628.780821917811"/>
        <n v="40127.67123287671"/>
        <n v="23691"/>
        <n v="23601.608219178081"/>
        <n v="20611.460273972603"/>
        <n v="19721.536986301369"/>
        <n v="19085.73698630137"/>
        <n v="18728.654794520549"/>
        <n v="17856.460273972603"/>
        <n v="13835.016438356164"/>
        <n v="13435.890410958904"/>
        <n v="12727.846575342466"/>
        <n v="11627.205479452055"/>
        <n v="11156.635616438356"/>
        <n v="9719.4301369863006"/>
        <n v="9044.6219178082192"/>
        <n v="5747.6657534246579"/>
        <n v="4161.4986301369863"/>
        <n v="3956.6246575342466"/>
        <n v="2786.2493150684932"/>
        <n v="2207.2986301369865"/>
        <n v="2182.4575342465755"/>
        <n v="1934.4712328767123"/>
        <n v="1898.6301369863013"/>
        <n v="1800.317808219178"/>
        <n v="1779.2986301369863"/>
        <n v="1704.1095890410959"/>
        <n v="1319.8849315068494"/>
        <n v="1285.7424657534248"/>
        <n v="1168.3506849315067"/>
        <n v="1153.5205479452054"/>
        <n v="1125.9342465753425"/>
        <n v="1052.4054794520548"/>
        <n v="979.23287671232879"/>
        <n v="974.79452054794524"/>
        <n v="932.68767123287671"/>
        <n v="916.95342465753424"/>
        <n v="914.01917808219173"/>
        <n v="757.8191780821918"/>
        <n v="743.98904109589046"/>
        <n v="658.46301369863011"/>
        <n v="646.47397260273976"/>
        <n v="630.18356164383556"/>
        <n v="609.65479452054797"/>
        <n v="598.67123287671234"/>
        <n v="597.82739726027398"/>
        <n v="597.50136986301368"/>
        <n v="587.33972602739721"/>
        <n v="582.84657534246571"/>
        <n v="581.13698630136992"/>
        <n v="559.09315068493152"/>
        <n v="545.96712328767126"/>
        <n v="544.66027397260279"/>
        <n v="534.61369863013704"/>
        <n v="530.84931506849318"/>
        <n v="520.03561643835621"/>
        <n v="514.04109589041093"/>
        <n v="511.09589041095893"/>
        <n v="508.32876712328766"/>
        <n v="505.07397260273973"/>
        <n v="503.93972602739728"/>
        <n v="498.33150684931508"/>
        <n v="494.9095890410959"/>
        <n v="489.81643835616438"/>
        <n v="480.59726027397261"/>
        <n v="477.7753424657534"/>
        <n v="476.96438356164384"/>
        <n v="473.04657534246576"/>
        <n v="457.64383561643837"/>
        <n v="452.1808219178082"/>
        <n v="451.76438356164385"/>
        <n v="448.34794520547945"/>
        <n v="437.54794520547944"/>
        <n v="435.47397260273971"/>
        <n v="435.24109589041097"/>
        <n v="434.40821917808222"/>
        <n v="433.0219178082192"/>
        <n v="430.34246575342468"/>
        <n v="429.90136986301371"/>
        <n v="426.06301369863013"/>
        <n v="419.19726027397257"/>
        <n v="415.1698630136986"/>
        <n v="412.92876712328768"/>
        <n v="407.91506849315067"/>
        <n v="406.74246575342465"/>
        <n v="401.8"/>
        <n v="394.71506849315068"/>
        <n v="389.786301369863"/>
        <n v="388.8191780821918"/>
        <n v="387.88219178082193"/>
        <n v="385.46301369863016"/>
        <n v="383.95890410958901"/>
        <n v="383.9205479452055"/>
        <n v="382.63013698630135"/>
        <n v="380.22191780821919"/>
        <n v="374.46575342465752"/>
        <n v="373.48767123287672"/>
        <n v="369.81643835616438"/>
        <n v="367.47945205479454"/>
        <n v="367.10684931506847"/>
        <n v="366.84931506849313"/>
        <n v="364.49589041095891"/>
        <n v="362.54246575342466"/>
        <n v="362.30136986301369"/>
        <n v="361.36986301369865"/>
        <n v="357.87123287671233"/>
        <n v="355.60273972602738"/>
        <n v="352.26849315068495"/>
        <n v="352.2027397260274"/>
        <n v="348.98082191780821"/>
        <n v="345.24109589041097"/>
        <n v="344.98630136986299"/>
        <n v="343.77808219178081"/>
        <n v="342.59178082191778"/>
        <n v="341.84383561643835"/>
        <n v="339.72602739726028"/>
        <n v="338.93972602739728"/>
        <n v="338.09589041095893"/>
        <n v="334.41643835616441"/>
        <n v="333.99726027397259"/>
        <n v="333.70958904109591"/>
        <n v="333.55342465753426"/>
        <n v="331.07123287671232"/>
        <n v="329.7068493150685"/>
        <n v="329.51232876712328"/>
        <n v="327.24109589041097"/>
        <n v="321.1123287671233"/>
        <n v="317.11506849315066"/>
        <n v="316.76712328767121"/>
        <n v="316"/>
        <n v="315.58082191780824"/>
        <n v="314.21917808219177"/>
        <n v="314.00821917808219"/>
        <n v="311.32328767123289"/>
        <n v="307.63013698630135"/>
        <n v="306.05479452054794"/>
        <n v="302.71232876712327"/>
        <n v="297.98356164383563"/>
        <n v="297.60547945205479"/>
        <n v="296.33972602739726"/>
        <n v="295.96712328767126"/>
        <n v="295.60547945205479"/>
        <n v="295.46301369863016"/>
        <n v="293.23835616438356"/>
        <n v="290.90410958904107"/>
        <n v="285.39452054794521"/>
        <n v="285.04931506849317"/>
        <n v="285.01643835616437"/>
        <n v="284.05205479452053"/>
        <n v="283.68767123287671"/>
        <n v="283.14520547945204"/>
        <n v="282.92328767123286"/>
        <n v="282.43287671232878"/>
        <n v="281.91232876712331"/>
        <n v="281.57808219178082"/>
        <n v="279.71506849315068"/>
        <n v="279.45479452054792"/>
        <n v="279.27671232876713"/>
        <n v="279.25205479452057"/>
        <n v="277.22739726027396"/>
        <n v="273.89589041095888"/>
        <n v="273.70410958904108"/>
        <n v="272.10958904109589"/>
        <n v="271.30958904109588"/>
        <n v="270.90410958904107"/>
        <n v="270.25753424657535"/>
        <n v="269.43013698630136"/>
        <n v="267.41917808219176"/>
        <n v="266.67671232876711"/>
        <n v="264.03287671232874"/>
        <n v="263.85753424657537"/>
        <n v="263.33972602739726"/>
        <n v="262.56164383561645"/>
        <n v="260.87397260273974"/>
        <n v="258.2712328767123"/>
        <n v="257.63013698630135"/>
        <n v="256.70410958904108"/>
        <n v="256.43835616438355"/>
        <n v="254.78630136986303"/>
        <n v="254.52602739726026"/>
        <n v="254.36438356164385"/>
        <n v="253.33424657534246"/>
        <n v="253.31780821917809"/>
        <n v="252.6"/>
        <n v="252.58356164383562"/>
        <n v="252.35342465753425"/>
        <n v="248.2"/>
        <n v="247.35616438356163"/>
        <n v="247.06575342465754"/>
        <n v="246.9041095890411"/>
        <n v="246.24931506849316"/>
        <n v="241.49315068493149"/>
        <n v="239.7972602739726"/>
        <n v="239.78904109589041"/>
        <n v="238.9945205479452"/>
        <n v="238.02739726027397"/>
        <n v="237.77808219178081"/>
        <n v="236.99726027397261"/>
        <n v="236.36712328767123"/>
        <n v="234.77808219178081"/>
        <n v="234.66027397260274"/>
        <n v="233.11506849315069"/>
        <n v="232.97534246575341"/>
        <n v="231.63287671232877"/>
        <n v="230.0904109589041"/>
        <n v="230.01917808219179"/>
        <n v="228.12054794520549"/>
        <n v="226.60273972602741"/>
        <n v="224.48493150684931"/>
        <n v="221.93698630136987"/>
        <n v="219.96712328767123"/>
        <n v="218.14246575342466"/>
        <n v="217.39726027397259"/>
        <n v="216.07123287671232"/>
        <n v="212.69863013698631"/>
        <n v="211.33972602739726"/>
        <n v="209.35616438356163"/>
        <n v="205.2027397260274"/>
        <n v="205.15068493150685"/>
        <n v="203.9095890410959"/>
        <n v="196.78904109589041"/>
        <n v="196.17260273972602"/>
        <n v="193.50958904109589"/>
        <n v="192.34246575342465"/>
        <n v="192.0958904109589"/>
        <n v="191.53698630136986"/>
        <n v="191.26575342465753"/>
        <n v="190.63287671232877"/>
        <n v="188.33424657534246"/>
        <n v="186"/>
        <n v="185.31232876712329"/>
        <n v="184.54520547945205"/>
        <n v="184.52602739726026"/>
        <n v="183.96712328767123"/>
        <n v="181.2821917808219"/>
        <n v="180.813698630137"/>
        <n v="179.32602739726028"/>
        <n v="179.04383561643834"/>
        <n v="175.33424657534246"/>
        <n v="174.21643835616439"/>
        <n v="174.17534246575343"/>
        <n v="173.78904109589041"/>
        <n v="173.13150684931506"/>
        <n v="172.95342465753424"/>
        <n v="172.64383561643837"/>
        <n v="172.24657534246575"/>
        <n v="171.54794520547946"/>
        <n v="171.51506849315069"/>
        <n v="170.53698630136986"/>
        <n v="170.15068493150685"/>
        <n v="169.27945205479452"/>
        <n v="167.68219178082191"/>
        <n v="166.8986301369863"/>
        <n v="166.6"/>
        <n v="165.9890410958904"/>
        <n v="165.75890410958905"/>
        <n v="164.06301369863013"/>
        <n v="162.39178082191782"/>
        <n v="161.31506849315068"/>
        <n v="160.78356164383561"/>
        <n v="160.35616438356163"/>
        <n v="159.9945205479452"/>
        <n v="159.99178082191781"/>
        <n v="159.4"/>
        <n v="159.2821917808219"/>
        <n v="158.80000000000001"/>
        <n v="156.64383561643837"/>
        <n v="155.29041095890412"/>
        <n v="155.21917808219177"/>
        <n v="154.49315068493149"/>
        <n v="152.01643835616437"/>
        <n v="151.86027397260273"/>
        <n v="151.77260273972604"/>
        <n v="151.23561643835617"/>
        <n v="150.71506849315068"/>
        <n v="150.25205479452055"/>
        <n v="149.80000000000001"/>
        <n v="148.90136986301371"/>
        <n v="147.82465753424657"/>
        <n v="147.18904109589042"/>
        <n v="146.53424657534248"/>
        <n v="146.30136986301369"/>
        <n v="145.13972602739727"/>
        <n v="144.14520547945204"/>
        <n v="143.67945205479452"/>
        <n v="143.22739726027396"/>
        <n v="141.64657534246575"/>
        <n v="141.36986301369862"/>
        <n v="141.2876712328767"/>
        <n v="141.16986301369863"/>
        <n v="140.38356164383561"/>
        <n v="140.30136986301369"/>
        <n v="140.2876712328767"/>
        <n v="140"/>
        <n v="139.25205479452055"/>
        <n v="138.813698630137"/>
        <n v="138.44109589041096"/>
        <n v="137.9095890410959"/>
        <n v="136.58356164383562"/>
        <n v="136.35068493150686"/>
        <n v="136.02739726027397"/>
        <n v="135.6904109589041"/>
        <n v="134.31780821917809"/>
        <n v="132.50958904109589"/>
        <n v="132.16164383561645"/>
        <n v="131.47945205479451"/>
        <n v="131.44383561643835"/>
        <n v="130.79452054794521"/>
        <n v="130.54520547945205"/>
        <n v="130.25205479452055"/>
        <n v="129.17808219178082"/>
        <n v="128.8931506849315"/>
        <n v="128.8876712328767"/>
        <n v="128.46849315068494"/>
        <n v="127.98904109589041"/>
        <n v="127.8027397260274"/>
        <n v="127.43835616438356"/>
        <n v="127.21917808219177"/>
        <n v="126.13424657534246"/>
        <n v="125.54246575342465"/>
        <n v="125.41369863013699"/>
        <n v="125.30958904109589"/>
        <n v="124.94246575342466"/>
        <n v="123.15616438356165"/>
        <n v="122.2931506849315"/>
        <n v="122.14246575342466"/>
        <n v="121.27123287671233"/>
        <n v="120.98356164383561"/>
        <n v="120.2"/>
        <n v="120.18630136986302"/>
        <n v="118.96986301369863"/>
        <n v="118.22465753424657"/>
        <n v="118.21917808219177"/>
        <n v="118.18082191780822"/>
        <n v="118.11506849315069"/>
        <n v="117.32328767123288"/>
        <n v="116.53698630136986"/>
        <n v="116.18904109589042"/>
        <n v="115.67671232876712"/>
        <n v="115.44383561643835"/>
        <n v="115.15342465753425"/>
        <n v="114.1917808219178"/>
        <n v="112.9972602739726"/>
        <n v="112.49589041095891"/>
        <n v="112.11506849315069"/>
        <n v="110.42465753424658"/>
        <n v="110.41643835616438"/>
        <n v="110.13972602739726"/>
        <n v="109.8958904109589"/>
        <n v="108.56986301369864"/>
        <n v="108.49041095890411"/>
        <n v="108.2904109589041"/>
        <n v="108.15068493150685"/>
        <n v="108.0027397260274"/>
        <n v="107.93972602739726"/>
        <n v="106.9013698630137"/>
        <n v="106.86575342465754"/>
        <n v="106.39726027397261"/>
        <n v="106.24657534246575"/>
        <n v="106.12054794520547"/>
        <n v="105.20547945205479"/>
        <n v="104.8082191780822"/>
        <n v="104.62191780821918"/>
        <n v="104.0931506849315"/>
        <n v="103.16438356164383"/>
        <n v="102.15616438356165"/>
        <n v="101.78904109589041"/>
        <n v="101.76986301369863"/>
        <n v="101.48767123287671"/>
        <n v="100.92876712328767"/>
        <n v="100.27945205479452"/>
        <n v="99.92328767123287"/>
        <n v="99.810958904109583"/>
        <n v="99.745205479452054"/>
        <n v="99.156164383561645"/>
        <n v="98.586301369863008"/>
        <n v="98.520547945205479"/>
        <n v="98.290410958904104"/>
        <n v="98.194520547945203"/>
        <n v="98.191780821917803"/>
        <n v="97.646575342465752"/>
        <n v="97.564383561643837"/>
        <n v="97.534246575342465"/>
        <n v="97.391780821917806"/>
        <n v="97.38082191780822"/>
        <n v="97.284931506849318"/>
        <n v="97.257534246575347"/>
        <n v="96.69041095890411"/>
        <n v="96.109589041095887"/>
        <n v="95.556164383561651"/>
        <n v="94.2"/>
        <n v="93.789041095890411"/>
        <n v="93.093150684931501"/>
        <n v="92.975342465753428"/>
        <n v="92.92602739726027"/>
        <n v="92.742465753424653"/>
        <n v="92.660273972602738"/>
        <n v="92.298630136986304"/>
        <n v="91.07397260273973"/>
        <n v="91.021917808219172"/>
        <n v="90.632876712328766"/>
        <n v="90.512328767123293"/>
        <n v="89.506849315068493"/>
        <n v="88.93150684931507"/>
        <n v="88.37534246575342"/>
        <n v="88.265753424657532"/>
        <n v="88.208219178082189"/>
        <n v="88.161643835616445"/>
        <n v="87.950684931506856"/>
        <n v="87.723287671232882"/>
        <n v="87.175342465753431"/>
        <n v="86.167123287671231"/>
        <n v="86.147945205479445"/>
        <n v="86.013698630136986"/>
        <n v="85.536986301369865"/>
        <n v="85.484931506849321"/>
        <n v="85.246575342465746"/>
        <n v="85.183561643835617"/>
        <n v="84.465753424657535"/>
        <n v="84.101369863013701"/>
        <n v="83.539726027397265"/>
        <n v="83.501369863013693"/>
        <n v="82.465753424657535"/>
        <n v="82.405479452054792"/>
        <n v="82.290410958904104"/>
        <n v="82.219178082191775"/>
        <n v="82.128767123287673"/>
        <n v="81.909589041095884"/>
        <n v="81.61917808219178"/>
        <n v="81.490410958904107"/>
        <n v="81.232876712328761"/>
        <n v="81.112328767123287"/>
        <n v="81.06849315068493"/>
        <n v="81.060273972602744"/>
        <n v="80.709589041095896"/>
        <n v="80.449315068493149"/>
        <n v="80.369863013698634"/>
        <n v="80.2"/>
        <n v="80.153424657534245"/>
        <n v="80.06575342465753"/>
        <n v="79.873972602739727"/>
        <n v="79.61369863013698"/>
        <n v="79.602739726027394"/>
        <n v="79.580821917808223"/>
        <n v="79.336986301369862"/>
        <n v="79.07397260273973"/>
        <n v="78.909589041095884"/>
        <n v="78.013698630136986"/>
        <n v="77.882191780821913"/>
        <n v="77.808219178082197"/>
        <n v="77.512328767123293"/>
        <n v="77.37808219178082"/>
        <n v="77.331506849315062"/>
        <n v="75.879452054794527"/>
        <n v="75.471232876712335"/>
        <n v="75.449315068493149"/>
        <n v="75.432876712328763"/>
        <n v="75.276712328767118"/>
        <n v="75.106849315068487"/>
        <n v="74.632876712328766"/>
        <n v="74.112328767123287"/>
        <n v="73.646575342465752"/>
        <n v="73.424657534246577"/>
        <n v="73.227397260273975"/>
        <n v="72.605479452054794"/>
        <n v="72.591780821917808"/>
        <n v="72.427397260273978"/>
        <n v="72.035616438356158"/>
        <n v="71.93424657534247"/>
        <n v="71.816438356164383"/>
        <n v="71.599999999999994"/>
        <n v="71.575342465753423"/>
        <n v="71.345205479452048"/>
        <n v="71.227397260273975"/>
        <n v="70.252054794520546"/>
        <n v="70.019178082191786"/>
        <n v="69.852054794520555"/>
        <n v="69.753424657534254"/>
        <n v="69.575342465753423"/>
        <n v="69.358904109589048"/>
        <n v="69.323287671232876"/>
        <n v="69.271232876712332"/>
        <n v="69.191780821917803"/>
        <n v="69.07671232876713"/>
        <n v="69.06575342465753"/>
        <n v="68.879452054794527"/>
        <n v="68.8"/>
        <n v="68.780821917808225"/>
        <n v="68.509589041095893"/>
        <n v="68.501369863013693"/>
        <n v="68.468493150684935"/>
        <n v="68.446575342465749"/>
        <n v="68.427397260273978"/>
        <n v="68.31232876712329"/>
        <n v="68.249315068493146"/>
        <n v="68.136986301369859"/>
        <n v="67.950684931506856"/>
        <n v="67.761643835616439"/>
        <n v="67.712328767123282"/>
        <n v="67.709589041095896"/>
        <n v="67.567123287671237"/>
        <n v="67.38082191780822"/>
        <n v="67.164383561643831"/>
        <n v="67.07123287671233"/>
        <n v="66.986301369863014"/>
        <n v="66.402739726027391"/>
        <n v="66.320547945205476"/>
        <n v="65.947945205479456"/>
        <n v="65.945205479452056"/>
        <n v="65.917808219178085"/>
        <n v="65.863013698630141"/>
        <n v="65.717808219178082"/>
        <n v="65.041095890410958"/>
        <n v="64.769863013698625"/>
        <n v="64.523287671232879"/>
        <n v="64.468493150684935"/>
        <n v="64.364383561643834"/>
        <n v="64.019178082191786"/>
        <n v="63.950684931506849"/>
        <n v="63.876712328767127"/>
        <n v="63.586301369863016"/>
        <n v="63.490410958904107"/>
        <n v="63.246575342465754"/>
        <n v="63.024657534246572"/>
        <n v="62.712328767123289"/>
        <n v="62.443835616438356"/>
        <n v="62.38082191780822"/>
        <n v="62.041095890410958"/>
        <n v="61.895890410958906"/>
        <n v="61.852054794520548"/>
        <n v="61.42739726027397"/>
        <n v="61.290410958904111"/>
        <n v="61.06849315068493"/>
        <n v="60.88219178082192"/>
        <n v="60.517808219178079"/>
        <n v="60.301369863013697"/>
        <n v="60"/>
        <n v="59.942465753424656"/>
        <n v="59.876712328767127"/>
        <n v="59.542465753424658"/>
        <n v="59.452054794520549"/>
        <n v="58.978082191780821"/>
        <n v="58.947945205479449"/>
        <n v="58.906849315068492"/>
        <n v="57.942465753424656"/>
        <n v="57.841095890410962"/>
        <n v="57.575342465753423"/>
        <n v="57.402739726027399"/>
        <n v="57.317808219178083"/>
        <n v="57.246575342465754"/>
        <n v="57.104109589041094"/>
        <n v="57.079452054794523"/>
        <n v="56.991780821917807"/>
        <n v="56.613698630136987"/>
        <n v="56.221917808219175"/>
        <n v="56.043835616438358"/>
        <n v="55.986301369863014"/>
        <n v="55.698630136986303"/>
        <n v="55.660273972602738"/>
        <n v="55.386301369863013"/>
        <n v="55.342465753424655"/>
        <n v="55.041095890410958"/>
        <n v="55.024657534246572"/>
        <n v="55.013698630136986"/>
        <n v="54.92876712328767"/>
        <n v="54.424657534246577"/>
        <n v="54.246575342465754"/>
        <n v="54.219178082191782"/>
        <n v="54.216438356164382"/>
        <n v="53.709589041095889"/>
        <n v="53.263013698630139"/>
        <n v="53.049315068493151"/>
        <n v="52.849315068493148"/>
        <n v="52.649315068493152"/>
        <n v="52.547945205479451"/>
        <n v="52.526027397260272"/>
        <n v="52.287671232876711"/>
        <n v="52.197260273972603"/>
        <n v="51.986301369863014"/>
        <n v="51.967123287671235"/>
        <n v="51.942465753424656"/>
        <n v="51.887671232876713"/>
        <n v="51.747945205479454"/>
        <n v="51.484931506849314"/>
        <n v="51.482191780821921"/>
        <n v="51.460273972602742"/>
        <n v="51.419178082191777"/>
        <n v="51.375342465753427"/>
        <n v="51.235616438356168"/>
        <n v="50.646575342465752"/>
        <n v="50.605479452054794"/>
        <n v="50.523287671232879"/>
        <n v="50.37808219178082"/>
        <n v="50.331506849315069"/>
        <n v="49.641095890410959"/>
        <n v="49.6"/>
        <n v="49.56986301369863"/>
        <n v="49.424657534246577"/>
        <n v="49.386301369863013"/>
        <n v="49.150684931506852"/>
        <n v="49.082191780821915"/>
        <n v="48.969863013698628"/>
        <n v="48.893150684931506"/>
        <n v="48.80821917808219"/>
        <n v="48.802739726027397"/>
        <n v="48.509589041095893"/>
        <n v="48.19178082191781"/>
        <n v="48.128767123287673"/>
        <n v="47.887671232876713"/>
        <n v="47.764383561643832"/>
        <n v="47.742465753424661"/>
        <n v="47.715068493150682"/>
        <n v="47.339726027397262"/>
        <n v="46.93150684931507"/>
        <n v="46.841095890410962"/>
        <n v="46.778082191780825"/>
        <n v="46.742465753424661"/>
        <n v="46.410958904109592"/>
        <n v="46.219178082191782"/>
        <n v="46.076712328767123"/>
        <n v="45.8"/>
        <n v="45.594520547945208"/>
        <n v="45.460273972602742"/>
        <n v="45.438356164383563"/>
        <n v="45.419178082191777"/>
        <n v="44.942465753424656"/>
        <n v="44.93150684931507"/>
        <n v="44.676712328767124"/>
        <n v="44.493150684931507"/>
        <n v="44.463013698630135"/>
        <n v="44.37808219178082"/>
        <n v="44.328767123287669"/>
        <n v="44.317808219178083"/>
        <n v="44.287671232876711"/>
        <n v="44.227397260273975"/>
        <n v="44.186301369863017"/>
        <n v="44.156164383561645"/>
        <n v="43.917808219178085"/>
        <n v="43.868493150684934"/>
        <n v="43.767123287671232"/>
        <n v="43.452054794520549"/>
        <n v="43.210958904109589"/>
        <n v="43.172602739726024"/>
        <n v="43.167123287671231"/>
        <n v="43.161643835616438"/>
        <n v="42.723287671232875"/>
        <n v="42.712328767123289"/>
        <n v="42.509589041095893"/>
        <n v="42.219178082191782"/>
        <n v="42.161643835616438"/>
        <n v="42.126027397260273"/>
        <n v="42.073972602739723"/>
        <n v="41.898630136986299"/>
        <n v="41.780821917808218"/>
        <n v="41.57260273972603"/>
        <n v="41.536986301369865"/>
        <n v="41.435616438356163"/>
        <n v="41.391780821917806"/>
        <n v="41.134246575342466"/>
        <n v="41.095890410958901"/>
        <n v="40.93150684931507"/>
        <n v="40.646575342465752"/>
        <n v="40.57260273972603"/>
        <n v="40.526027397260272"/>
        <n v="40.435616438356163"/>
        <n v="40.213698630136989"/>
        <n v="40.156164383561645"/>
        <n v="40.035616438356165"/>
        <n v="40.027397260273972"/>
        <n v="39.967123287671235"/>
        <n v="39.865753424657534"/>
        <n v="39.610958904109587"/>
        <n v="39.468493150684928"/>
        <n v="39.410958904109592"/>
        <n v="39.389041095890413"/>
        <n v="39.369863013698627"/>
        <n v="39.290410958904111"/>
        <n v="39.12054794520548"/>
        <n v="38.876712328767127"/>
        <n v="38.821917808219176"/>
        <n v="38.747945205479454"/>
        <n v="38.550684931506851"/>
        <n v="38.5013698630137"/>
        <n v="38.136986301369866"/>
        <n v="38.065753424657537"/>
        <n v="37.805479452054797"/>
        <n v="37.764383561643832"/>
        <n v="37.726027397260275"/>
        <n v="37.635616438356166"/>
        <n v="37.62191780821918"/>
        <n v="37.43287671232877"/>
        <n v="37.30958904109589"/>
        <n v="37.197260273972603"/>
        <n v="37.07123287671233"/>
        <n v="37.054794520547944"/>
        <n v="36.975342465753428"/>
        <n v="36.876712328767127"/>
        <n v="36.830136986301369"/>
        <n v="36.805479452054797"/>
        <n v="36.767123287671232"/>
        <n v="36.717808219178082"/>
        <n v="36.712328767123289"/>
        <n v="36.643835616438359"/>
        <n v="36.553424657534244"/>
        <n v="36.5013698630137"/>
        <n v="36.4986301369863"/>
        <n v="36.43013698630137"/>
        <n v="36.389041095890413"/>
        <n v="36.336986301369862"/>
        <n v="36.320547945205476"/>
        <n v="36.175342465753424"/>
        <n v="36.095890410958901"/>
        <n v="35.791780821917811"/>
        <n v="35.764383561643832"/>
        <n v="35.747945205479454"/>
        <n v="35.734246575342468"/>
        <n v="35.671232876712331"/>
        <n v="35.61643835616438"/>
        <n v="35.6"/>
        <n v="35.402739726027399"/>
        <n v="35.150684931506852"/>
        <n v="34.912328767123284"/>
        <n v="34.413698630136984"/>
        <n v="34.405479452054792"/>
        <n v="34.238356164383561"/>
        <n v="34.164383561643838"/>
        <n v="34.109589041095887"/>
        <n v="34.013698630136986"/>
        <n v="33.753424657534246"/>
        <n v="33.531506849315072"/>
        <n v="33.468493150684928"/>
        <n v="33.43287671232877"/>
        <n v="33.386301369863013"/>
        <n v="33.38082191780822"/>
        <n v="33.172602739726024"/>
        <n v="33.128767123287673"/>
        <n v="33.112328767123287"/>
        <n v="32.778082191780825"/>
        <n v="32.756164383561647"/>
        <n v="32.561643835616437"/>
        <n v="32.293150684931504"/>
        <n v="32.200000000000003"/>
        <n v="32.049315068493151"/>
        <n v="31.865753424657534"/>
        <n v="31.709589041095889"/>
        <n v="31.671232876712327"/>
        <n v="31.660273972602738"/>
        <n v="31.561643835616437"/>
        <n v="31.512328767123286"/>
        <n v="31.326027397260273"/>
        <n v="31.252054794520546"/>
        <n v="31.24931506849315"/>
        <n v="31.227397260273971"/>
        <n v="31.068493150684933"/>
        <n v="31.06027397260274"/>
        <n v="30.994520547945207"/>
        <n v="30.978082191780821"/>
        <n v="30.936986301369863"/>
        <n v="30.926027397260274"/>
        <n v="30.912328767123288"/>
        <n v="30.843835616438355"/>
        <n v="30.794520547945204"/>
        <n v="30.772602739726029"/>
        <n v="30.745205479452054"/>
        <n v="30.734246575342464"/>
        <n v="30.61917808219178"/>
        <n v="30.6"/>
        <n v="30.391780821917809"/>
        <n v="30.364383561643837"/>
        <n v="30.323287671232876"/>
        <n v="30.230136986301371"/>
        <n v="30.221917808219178"/>
        <n v="30.032876712328768"/>
        <n v="29.920547945205481"/>
        <n v="29.728767123287671"/>
        <n v="29.493150684931507"/>
        <n v="29.473972602739725"/>
        <n v="29.36986301369863"/>
        <n v="29.361643835616437"/>
        <n v="29.298630136986301"/>
        <n v="29.169863013698631"/>
        <n v="29.13150684931507"/>
        <n v="29.106849315068494"/>
        <n v="29.098630136986301"/>
        <n v="29.038356164383561"/>
        <n v="29.021917808219179"/>
        <n v="28.794520547945204"/>
        <n v="28.61917808219178"/>
        <n v="28.580821917808219"/>
        <n v="28.56986301369863"/>
        <n v="28.567123287671233"/>
        <n v="28.550684931506851"/>
        <n v="28.493150684931507"/>
        <n v="28.484931506849314"/>
        <n v="28.473972602739725"/>
        <n v="28.457534246575342"/>
        <n v="28.419178082191781"/>
        <n v="28.416438356164385"/>
        <n v="28.367123287671234"/>
        <n v="28.243835616438357"/>
        <n v="28.227397260273971"/>
        <n v="28.172602739726027"/>
        <n v="27.893150684931506"/>
        <n v="27.887671232876713"/>
        <n v="27.80821917808219"/>
        <n v="27.802739726027397"/>
        <n v="27.8"/>
        <n v="27.753424657534246"/>
        <n v="27.709589041095889"/>
        <n v="27.701369863013699"/>
        <n v="27.654794520547945"/>
        <n v="27.534246575342465"/>
        <n v="27.531506849315068"/>
        <n v="27.506849315068493"/>
        <n v="27.424657534246574"/>
        <n v="27.36986301369863"/>
        <n v="27.358904109589041"/>
        <n v="27.227397260273971"/>
        <n v="26.986301369863014"/>
        <n v="26.961643835616439"/>
        <n v="26.931506849315067"/>
        <n v="26.901369863013699"/>
        <n v="26.87123287671233"/>
        <n v="26.756164383561643"/>
        <n v="26.731506849315068"/>
        <n v="26.698630136986303"/>
        <n v="26.684931506849313"/>
        <n v="26.621917808219177"/>
        <n v="26.608219178082191"/>
        <n v="26.594520547945205"/>
        <n v="26.506849315068493"/>
        <n v="26.482191780821918"/>
        <n v="26.402739726027399"/>
        <n v="26.394520547945206"/>
        <n v="26.350684931506848"/>
        <n v="26.224657534246575"/>
        <n v="26.19178082191781"/>
        <n v="26.167123287671235"/>
        <n v="25.876712328767123"/>
        <n v="25.783561643835615"/>
        <n v="25.63013698630137"/>
        <n v="25.520547945205479"/>
        <n v="25.4986301369863"/>
        <n v="25.471232876712328"/>
        <n v="25.356164383561644"/>
        <n v="25.345205479452055"/>
        <n v="25.265753424657536"/>
        <n v="25.227397260273971"/>
        <n v="25.12054794520548"/>
        <n v="25.087671232876712"/>
        <n v="25.084931506849315"/>
        <n v="24.830136986301369"/>
        <n v="24.624657534246577"/>
        <n v="24.597260273972601"/>
        <n v="24.586301369863012"/>
        <n v="24.4986301369863"/>
        <n v="24.419178082191781"/>
        <n v="24.367123287671234"/>
        <n v="24.347945205479451"/>
        <n v="24.336986301369862"/>
        <n v="24.328767123287673"/>
        <n v="24.323287671232876"/>
        <n v="24.306849315068494"/>
        <n v="24.227397260273971"/>
        <n v="24.076712328767123"/>
        <n v="24.043835616438358"/>
        <n v="24.032876712328768"/>
        <n v="24.027397260273972"/>
        <n v="23.931506849315067"/>
        <n v="23.890410958904109"/>
        <n v="23.838356164383562"/>
        <n v="23.802739726027397"/>
        <n v="23.794520547945204"/>
        <n v="23.706849315068492"/>
        <n v="23.684931506849313"/>
        <n v="23.580821917808219"/>
        <n v="23.56986301369863"/>
        <n v="23.536986301369861"/>
        <n v="23.515068493150686"/>
        <n v="23.4986301369863"/>
        <n v="23.490410958904111"/>
        <n v="23.438356164383563"/>
        <n v="23.336986301369862"/>
        <n v="23.312328767123287"/>
        <n v="23.279452054794522"/>
        <n v="23.216438356164385"/>
        <n v="23.210958904109589"/>
        <n v="23.172602739726027"/>
        <n v="23.156164383561645"/>
        <n v="23.153424657534245"/>
        <n v="23.027397260273972"/>
        <n v="22.967123287671232"/>
        <n v="22.956164383561642"/>
        <n v="22.926027397260274"/>
        <n v="22.923287671232877"/>
        <n v="22.846575342465755"/>
        <n v="22.805479452054794"/>
        <n v="22.789041095890411"/>
        <n v="22.775342465753425"/>
        <n v="22.747945205479454"/>
        <n v="22.715068493150685"/>
        <n v="22.698630136986303"/>
        <n v="22.646575342465752"/>
        <n v="22.632876712328766"/>
        <n v="22.63013698630137"/>
        <n v="22.6"/>
        <n v="22.586301369863012"/>
        <n v="22.547945205479451"/>
        <n v="22.520547945205479"/>
        <n v="22.493150684931507"/>
        <n v="22.454794520547946"/>
        <n v="22.449315068493149"/>
        <n v="22.328767123287673"/>
        <n v="22.304109589041097"/>
        <n v="22.238356164383561"/>
        <n v="22.232876712328768"/>
        <n v="22.210958904109589"/>
        <n v="22.17808219178082"/>
        <n v="22.161643835616438"/>
        <n v="22.147945205479452"/>
        <n v="22.095890410958905"/>
        <n v="22.06027397260274"/>
        <n v="22.019178082191782"/>
        <n v="22.005479452054793"/>
        <n v="21.917808219178081"/>
        <n v="21.80821917808219"/>
        <n v="21.756164383561643"/>
        <n v="21.687671232876713"/>
        <n v="21.536986301369861"/>
        <n v="21.528767123287672"/>
        <n v="21.38082191780822"/>
        <n v="21.36986301369863"/>
        <n v="21.257534246575343"/>
        <n v="21.243835616438357"/>
        <n v="21.194520547945206"/>
        <n v="21.18904109589041"/>
        <n v="21.17808219178082"/>
        <n v="21.169863013698631"/>
        <n v="21.153424657534245"/>
        <n v="21.117808219178084"/>
        <n v="21.098630136986301"/>
        <n v="21.054794520547944"/>
        <n v="20.997260273972604"/>
        <n v="20.942465753424656"/>
        <n v="20.923287671232877"/>
        <n v="20.715068493150685"/>
        <n v="20.712328767123289"/>
        <n v="20.668493150684931"/>
        <n v="20.487671232876714"/>
        <n v="20.468493150684932"/>
        <n v="20.386301369863013"/>
        <n v="20.342465753424658"/>
        <n v="20.298630136986301"/>
        <n v="20.290410958904111"/>
        <n v="20.136986301369863"/>
        <n v="20.095890410958905"/>
        <n v="20.054794520547944"/>
        <n v="20.032876712328768"/>
        <n v="19.915068493150685"/>
        <n v="19.81095890410959"/>
        <n v="19.802739726027397"/>
        <n v="19.720547945205478"/>
        <n v="19.709589041095889"/>
        <n v="19.698630136986303"/>
        <n v="19.687671232876713"/>
        <n v="19.610958904109587"/>
        <n v="19.520547945205479"/>
        <n v="19.517808219178082"/>
        <n v="19.4986301369863"/>
        <n v="19.435616438356163"/>
        <n v="19.339726027397262"/>
        <n v="19.323287671232876"/>
        <n v="19.295890410958904"/>
        <n v="19.271232876712329"/>
        <n v="19.175342465753424"/>
        <n v="19.156164383561645"/>
        <n v="19.147945205479452"/>
        <n v="19.008219178082193"/>
        <n v="18.994520547945207"/>
        <n v="18.978082191780821"/>
        <n v="18.972602739726028"/>
        <n v="18.931506849315067"/>
        <n v="18.904109589041095"/>
        <n v="18.882191780821916"/>
        <n v="18.82191780821918"/>
        <n v="18.802739726027397"/>
        <n v="18.745205479452054"/>
        <n v="18.712328767123289"/>
        <n v="18.704109589041096"/>
        <n v="18.663013698630138"/>
        <n v="18.654794520547945"/>
        <n v="18.61917808219178"/>
        <n v="18.561643835616437"/>
        <n v="18.547945205479451"/>
        <n v="18.531506849315068"/>
        <n v="18.5013698630137"/>
        <n v="18.460273972602739"/>
        <n v="18.424657534246574"/>
        <n v="18.410958904109588"/>
        <n v="18.397260273972602"/>
        <n v="18.378082191780823"/>
        <n v="18.356164383561644"/>
        <n v="18.347945205479451"/>
        <n v="18.265753424657536"/>
        <n v="18.241095890410961"/>
        <n v="18.208219178082192"/>
        <n v="18.186301369863013"/>
        <n v="18.167123287671235"/>
        <n v="18.142465753424659"/>
        <n v="18.104109589041094"/>
        <n v="18.093150684931508"/>
        <n v="18.035616438356165"/>
        <n v="18"/>
        <n v="17.972602739726028"/>
        <n v="17.961643835616439"/>
        <n v="17.953424657534246"/>
        <n v="17.942465753424656"/>
        <n v="17.865753424657534"/>
        <n v="17.82191780821918"/>
        <n v="17.745205479452054"/>
        <n v="17.684931506849313"/>
        <n v="17.67945205479452"/>
        <n v="17.676712328767124"/>
        <n v="17.663013698630138"/>
        <n v="17.602739726027398"/>
        <n v="17.534246575342465"/>
        <n v="17.495890410958904"/>
        <n v="17.476712328767125"/>
        <n v="17.235616438356164"/>
        <n v="17.12054794520548"/>
        <n v="17.068493150684933"/>
        <n v="17.041095890410958"/>
        <n v="16.87123287671233"/>
        <n v="16.846575342465755"/>
        <n v="16.81095890410959"/>
        <n v="16.780821917808218"/>
        <n v="16.772602739726029"/>
        <n v="16.761643835616439"/>
        <n v="16.734246575342464"/>
        <n v="16.712328767123289"/>
        <n v="16.682191780821917"/>
        <n v="16.657534246575342"/>
        <n v="16.635616438356163"/>
        <n v="16.605479452054794"/>
        <n v="16.597260273972601"/>
        <n v="16.583561643835615"/>
        <n v="16.580821917808219"/>
        <n v="16.575342465753426"/>
        <n v="16.56986301369863"/>
        <n v="16.539726027397261"/>
        <n v="16.528767123287672"/>
        <n v="16.435616438356163"/>
        <n v="16.394520547945206"/>
        <n v="16.391780821917809"/>
        <n v="16.383561643835616"/>
        <n v="16.378082191780823"/>
        <n v="16.367123287671234"/>
        <n v="16.353424657534248"/>
        <n v="16.331506849315069"/>
        <n v="16.298630136986301"/>
        <n v="16.210958904109589"/>
        <n v="16.197260273972603"/>
        <n v="16.153424657534245"/>
        <n v="16.126027397260273"/>
        <n v="16.087671232876712"/>
        <n v="16.076712328767123"/>
        <n v="16.065753424657533"/>
        <n v="16.046575342465754"/>
        <n v="16"/>
        <n v="15.920547945205479"/>
        <n v="15.912328767123288"/>
        <n v="15.890410958904109"/>
        <n v="15.821917808219178"/>
        <n v="15.805479452054794"/>
        <n v="15.789041095890411"/>
        <n v="15.756164383561643"/>
        <n v="15.712328767123287"/>
        <n v="15.698630136986301"/>
        <n v="15.663013698630136"/>
        <n v="15.646575342465754"/>
        <n v="15.638356164383561"/>
        <n v="15.616438356164384"/>
        <n v="15.610958904109589"/>
        <n v="15.608219178082193"/>
        <n v="15.545205479452054"/>
        <n v="15.479452054794521"/>
        <n v="15.468493150684932"/>
        <n v="15.452054794520548"/>
        <n v="15.394520547945206"/>
        <n v="15.30958904109589"/>
        <n v="15.306849315068494"/>
        <n v="15.243835616438357"/>
        <n v="15.205479452054794"/>
        <n v="15.202739726027398"/>
        <n v="15.2"/>
        <n v="15.142465753424657"/>
        <n v="15.126027397260273"/>
        <n v="15.095890410958905"/>
        <n v="15.052054794520547"/>
        <n v="15.049315068493151"/>
        <n v="15.032876712328767"/>
        <n v="15.03013698630137"/>
        <n v="14.945205479452055"/>
        <n v="14.906849315068493"/>
        <n v="14.904109589041095"/>
        <n v="14.895890410958904"/>
        <n v="14.813698630136987"/>
        <n v="14.747945205479452"/>
        <n v="14.734246575342466"/>
        <n v="14.726027397260275"/>
        <n v="14.717808219178082"/>
        <n v="14.712328767123287"/>
        <n v="14.706849315068494"/>
        <n v="14.695890410958905"/>
        <n v="14.684931506849315"/>
        <n v="14.67945205479452"/>
        <n v="14.66027397260274"/>
        <n v="14.591780821917808"/>
        <n v="14.561643835616438"/>
        <n v="14.542465753424658"/>
        <n v="14.493150684931507"/>
        <n v="14.473972602739726"/>
        <n v="14.471232876712328"/>
        <n v="14.405479452054795"/>
        <n v="14.4"/>
        <n v="14.394520547945206"/>
        <n v="14.389041095890411"/>
        <n v="14.224657534246575"/>
        <n v="14.219178082191782"/>
        <n v="14.202739726027398"/>
        <n v="14.197260273972603"/>
        <n v="14.178082191780822"/>
        <n v="14.172602739726027"/>
        <n v="14.150684931506849"/>
        <n v="14.093150684931507"/>
        <n v="14.082191780821917"/>
        <n v="14.068493150684931"/>
        <n v="14.052054794520547"/>
        <n v="14.03013698630137"/>
        <n v="13.983561643835616"/>
        <n v="13.972602739726028"/>
        <n v="13.942465753424658"/>
        <n v="13.887671232876713"/>
        <n v="13.884931506849314"/>
        <n v="13.827397260273973"/>
        <n v="13.769863013698631"/>
        <n v="13.767123287671232"/>
        <n v="13.758904109589041"/>
        <n v="13.72054794520548"/>
        <n v="13.698630136986301"/>
        <n v="13.69041095890411"/>
        <n v="13.597260273972603"/>
        <n v="13.567123287671233"/>
        <n v="13.547945205479452"/>
        <n v="13.509589041095891"/>
        <n v="13.479452054794521"/>
        <n v="13.476712328767123"/>
        <n v="13.473972602739726"/>
        <n v="13.443835616438356"/>
        <n v="13.43013698630137"/>
        <n v="13.326027397260274"/>
        <n v="13.30958904109589"/>
        <n v="13.235616438356164"/>
        <n v="13.169863013698631"/>
        <n v="13.093150684931507"/>
        <n v="13.082191780821917"/>
        <n v="13.068493150684931"/>
        <n v="13.035616438356165"/>
        <n v="12.915068493150685"/>
        <n v="12.90958904109589"/>
        <n v="12.893150684931507"/>
        <n v="12.887671232876713"/>
        <n v="12.813698630136987"/>
        <n v="12.810958904109588"/>
        <n v="12.780821917808218"/>
        <n v="12.778082191780822"/>
        <n v="12.731506849315069"/>
        <n v="12.728767123287671"/>
        <n v="12.72054794520548"/>
        <n v="12.695890410958905"/>
        <n v="12.682191780821919"/>
        <n v="12.602739726027398"/>
        <n v="12.575342465753424"/>
        <n v="12.53972602739726"/>
        <n v="12.501369863013698"/>
        <n v="12.427397260273972"/>
        <n v="12.419178082191781"/>
        <n v="12.345205479452055"/>
        <n v="12.328767123287671"/>
        <n v="12.30958904109589"/>
        <n v="12.287671232876713"/>
        <n v="12.282191780821918"/>
        <n v="12.161643835616438"/>
        <n v="12.156164383561643"/>
        <n v="12.147945205479452"/>
        <n v="12.112328767123287"/>
        <n v="12.104109589041096"/>
        <n v="12.043835616438356"/>
        <n v="12.04109589041096"/>
        <n v="12.035616438356165"/>
        <n v="12.016438356164384"/>
        <n v="12.010958904109589"/>
        <n v="11.967123287671233"/>
        <n v="11.961643835616439"/>
        <n v="11.956164383561644"/>
        <n v="11.931506849315069"/>
        <n v="11.92876712328767"/>
        <n v="11.783561643835617"/>
        <n v="11.772602739726027"/>
        <n v="11.747945205479452"/>
        <n v="11.723287671232876"/>
        <n v="11.712328767123287"/>
        <n v="11.704109589041096"/>
        <n v="11.693150684931506"/>
        <n v="11.654794520547945"/>
        <n v="11.627397260273973"/>
        <n v="11.597260273972603"/>
        <n v="11.583561643835617"/>
        <n v="11.578082191780823"/>
        <n v="11.556164383561644"/>
        <n v="11.509589041095891"/>
        <n v="11.504109589041096"/>
        <n v="11.473972602739726"/>
        <n v="11.465753424657533"/>
        <n v="11.454794520547946"/>
        <n v="11.452054794520548"/>
        <n v="11.449315068493151"/>
        <n v="11.443835616438356"/>
        <n v="11.41095890410959"/>
        <n v="11.372602739726027"/>
        <n v="11.36986301369863"/>
        <n v="11.353424657534246"/>
        <n v="11.331506849315069"/>
        <n v="11.32054794520548"/>
        <n v="11.304109589041095"/>
        <n v="11.295890410958904"/>
        <n v="11.293150684931506"/>
        <n v="11.287671232876713"/>
        <n v="11.276712328767124"/>
        <n v="11.232876712328768"/>
        <n v="11.227397260273973"/>
        <n v="11.224657534246575"/>
        <n v="11.210958904109589"/>
        <n v="11.205479452054794"/>
        <n v="11.109589041095891"/>
        <n v="11.073972602739726"/>
        <n v="11.027397260273972"/>
        <n v="11.019178082191781"/>
        <n v="11.013698630136986"/>
        <n v="11.010958904109589"/>
        <n v="11.005479452054795"/>
        <n v="11.002739726027396"/>
        <n v="10.997260273972604"/>
        <n v="10.994520547945205"/>
        <n v="10.964383561643835"/>
        <n v="10.956164383561644"/>
        <n v="10.912328767123288"/>
        <n v="10.893150684931507"/>
        <n v="10.873972602739727"/>
        <n v="10.865753424657534"/>
        <n v="10.841095890410958"/>
        <n v="10.838356164383562"/>
        <n v="10.810958904109588"/>
        <n v="10.8"/>
        <n v="10.783561643835617"/>
        <n v="10.780821917808218"/>
        <n v="10.756164383561643"/>
        <n v="10.64931506849315"/>
        <n v="10.63013698630137"/>
        <n v="10.575342465753424"/>
        <n v="10.553424657534247"/>
        <n v="10.547945205479452"/>
        <n v="10.545205479452054"/>
        <n v="10.523287671232877"/>
        <n v="10.512328767123288"/>
        <n v="10.509589041095891"/>
        <n v="10.482191780821918"/>
        <n v="10.46027397260274"/>
        <n v="10.454794520547946"/>
        <n v="10.424657534246576"/>
        <n v="10.419178082191781"/>
        <n v="10.336986301369864"/>
        <n v="10.295890410958904"/>
        <n v="10.284931506849315"/>
        <n v="10.265753424657534"/>
        <n v="10.254794520547945"/>
        <n v="10.156164383561643"/>
        <n v="10.142465753424657"/>
        <n v="10.134246575342466"/>
        <n v="10.073972602739726"/>
        <n v="10.065753424657535"/>
        <n v="10.052054794520547"/>
        <n v="10.049315068493151"/>
        <n v="10.043835616438356"/>
        <n v="10.032876712328767"/>
        <n v="10.027397260273972"/>
        <n v="10.013698630136986"/>
        <n v="9.9534246575342458"/>
        <n v="9.9342465753424651"/>
        <n v="9.9315068493150687"/>
        <n v="9.9287671232876704"/>
        <n v="9.9232876712328775"/>
        <n v="9.8986301369863021"/>
        <n v="9.8630136986301373"/>
        <n v="9.8493150684931514"/>
        <n v="9.794520547945206"/>
        <n v="9.7479452054794518"/>
        <n v="9.7452054794520553"/>
        <n v="9.7369863013698623"/>
        <n v="9.7342465753424658"/>
        <n v="9.6986301369863011"/>
        <n v="9.6739726027397257"/>
        <n v="9.6712328767123292"/>
        <n v="9.6520547945205486"/>
        <n v="9.580821917808219"/>
        <n v="9.5616438356164384"/>
        <n v="9.5150684931506841"/>
        <n v="9.4767123287671229"/>
        <n v="9.4712328767123282"/>
        <n v="9.4356164383561651"/>
        <n v="9.4136986301369863"/>
        <n v="9.3945205479452056"/>
        <n v="9.3917808219178074"/>
        <n v="9.3808219178082197"/>
        <n v="9.3342465753424655"/>
        <n v="9.2767123287671236"/>
        <n v="9.2410958904109588"/>
        <n v="9.2383561643835623"/>
        <n v="9.1808219178082187"/>
        <n v="9.1726027397260275"/>
        <n v="9.1589041095890416"/>
        <n v="9.1369863013698627"/>
        <n v="9.1123287671232873"/>
        <n v="9.1041095890410961"/>
        <n v="9.0794520547945208"/>
        <n v="9.0602739726027401"/>
        <n v="9.0575342465753419"/>
        <n v="9.0520547945205472"/>
        <n v="9.0301369863013701"/>
        <n v="9.0109589041095894"/>
        <n v="8.9698630136986299"/>
        <n v="8.9506849315068493"/>
        <n v="8.9479452054794528"/>
        <n v="8.9287671232876704"/>
        <n v="8.9150684931506845"/>
        <n v="8.9095890410958898"/>
        <n v="8.8630136986301373"/>
        <n v="8.8575342465753426"/>
        <n v="8.8493150684931514"/>
        <n v="8.8246575342465761"/>
        <n v="8.8109589041095884"/>
        <n v="8.8054794520547937"/>
        <n v="8.8027397260273972"/>
        <n v="8.7726027397260271"/>
        <n v="8.7561643835616429"/>
        <n v="8.7397260273972606"/>
        <n v="8.7260273972602747"/>
        <n v="8.7095890410958905"/>
        <n v="8.6301369863013697"/>
        <n v="8.5972602739726032"/>
        <n v="8.5780821917808225"/>
        <n v="8.5616438356164384"/>
        <n v="8.5561643835616437"/>
        <n v="8.5287671232876718"/>
        <n v="8.5178082191780824"/>
        <n v="8.5123287671232877"/>
        <n v="8.506849315068493"/>
        <n v="8.5013698630136982"/>
        <n v="8.4849315068493159"/>
        <n v="8.4767123287671229"/>
        <n v="8.4739726027397264"/>
        <n v="8.4438356164383563"/>
        <n v="8.4301369863013704"/>
        <n v="8.4136986301369863"/>
        <n v="8.4082191780821915"/>
        <n v="8.3726027397260268"/>
        <n v="8.3479452054794514"/>
        <n v="8.3342465753424655"/>
        <n v="8.2684931506849306"/>
        <n v="8.2520547945205482"/>
        <n v="8.2465753424657535"/>
        <n v="8.2438356164383571"/>
        <n v="8.2356164383561641"/>
        <n v="8.2219178082191782"/>
        <n v="8.205479452054794"/>
        <n v="8.1835616438356169"/>
        <n v="8.1068493150684926"/>
        <n v="8.0958904109589049"/>
        <n v="8.087671232876712"/>
        <n v="8.043835616438356"/>
        <n v="8.0410958904109595"/>
        <n v="8.0383561643835613"/>
        <n v="7.9808219178082194"/>
        <n v="7.9589041095890414"/>
        <n v="7.9260273972602739"/>
        <n v="7.9205479452054792"/>
        <n v="7.9178082191780819"/>
        <n v="7.86027397260274"/>
        <n v="7.7835616438356166"/>
        <n v="7.7780821917808218"/>
        <n v="7.7753424657534245"/>
        <n v="7.7726027397260271"/>
        <n v="7.7616438356164386"/>
        <n v="7.7150684931506852"/>
        <n v="7.7095890410958905"/>
        <n v="7.6794520547945204"/>
        <n v="7.6301369863013697"/>
        <n v="7.6273972602739724"/>
        <n v="7.5945205479452058"/>
        <n v="7.5424657534246577"/>
        <n v="7.5123287671232877"/>
        <n v="7.5041095890410956"/>
        <n v="7.493150684931507"/>
        <n v="7.4904109589041097"/>
        <n v="7.463013698630137"/>
        <n v="7.4493150684931511"/>
        <n v="7.4356164383561643"/>
        <n v="7.3917808219178083"/>
        <n v="7.3698630136986303"/>
        <n v="7.3671232876712329"/>
        <n v="7.3287671232876717"/>
        <n v="7.2958904109589042"/>
        <n v="7.2767123287671236"/>
        <n v="7.2575342465753421"/>
        <n v="7.2301369863013702"/>
        <n v="7.2164383561643834"/>
        <n v="7.2027397260273975"/>
        <n v="7.183561643835616"/>
        <n v="7.1753424657534248"/>
        <n v="7.1589041095890407"/>
        <n v="7.117808219178082"/>
        <n v="7.1123287671232873"/>
        <n v="7.0684931506849313"/>
        <n v="7.021917808219178"/>
        <n v="7.0191780821917806"/>
        <n v="7.0164383561643833"/>
        <n v="7.0027397260273974"/>
        <n v="7"/>
        <n v="6.9945205479452053"/>
        <n v="6.9863013698630141"/>
        <n v="6.9369863013698634"/>
        <n v="6.9315068493150687"/>
        <n v="6.9178082191780819"/>
        <n v="6.9150684931506845"/>
        <n v="6.8739726027397259"/>
        <n v="6.8575342465753426"/>
        <n v="6.8493150684931505"/>
        <n v="6.8356164383561646"/>
        <n v="6.8219178082191778"/>
        <n v="6.7671232876712333"/>
        <n v="6.7616438356164386"/>
        <n v="6.7589041095890412"/>
        <n v="6.6876712328767125"/>
        <n v="6.6520547945205477"/>
        <n v="6.6438356164383565"/>
        <n v="6.5863013698630137"/>
        <n v="6.5698630136986305"/>
        <n v="6.558904109589041"/>
        <n v="6.5287671232876709"/>
        <n v="6.5232876712328771"/>
        <n v="6.506849315068493"/>
        <n v="6.493150684931507"/>
        <n v="6.4767123287671229"/>
        <n v="6.4712328767123291"/>
        <n v="6.4465753424657537"/>
        <n v="6.441095890410959"/>
        <n v="6.4356164383561643"/>
        <n v="6.4301369863013695"/>
        <n v="6.4136986301369863"/>
        <n v="6.4"/>
        <n v="6.3835616438356162"/>
        <n v="6.3780821917808215"/>
        <n v="6.375342465753425"/>
        <n v="6.3726027397260276"/>
        <n v="6.3342465753424655"/>
        <n v="6.3260273972602743"/>
        <n v="6.2958904109589042"/>
        <n v="6.279452054794521"/>
        <n v="6.2602739726027394"/>
        <n v="6.2575342465753421"/>
        <n v="6.2520547945205482"/>
        <n v="6.2438356164383562"/>
        <n v="6.2383561643835614"/>
        <n v="6.2356164383561641"/>
        <n v="6.2328767123287667"/>
        <n v="6.2136986301369861"/>
        <n v="6.2"/>
        <n v="6.161643835616438"/>
        <n v="6.1424657534246574"/>
        <n v="6.1342465753424653"/>
        <n v="6.1260273972602741"/>
        <n v="6.0904109589041093"/>
        <n v="6.087671232876712"/>
        <n v="6.0794520547945208"/>
        <n v="6.0602739726027401"/>
        <n v="6.0465753424657533"/>
        <n v="6.0164383561643833"/>
        <n v="6.0136986301369859"/>
        <n v="6.0054794520547947"/>
        <n v="6"/>
        <n v="5.9753424657534246"/>
        <n v="5.9698630136986299"/>
        <n v="5.9616438356164387"/>
        <n v="5.9534246575342467"/>
        <n v="5.9397260273972599"/>
        <n v="5.9095890410958907"/>
        <n v="5.882191780821918"/>
        <n v="5.8767123287671232"/>
        <n v="5.8739726027397259"/>
        <n v="5.8657534246575347"/>
        <n v="5.8575342465753426"/>
        <n v="5.8356164383561646"/>
        <n v="5.8"/>
        <n v="5.7616438356164386"/>
        <n v="5.7452054794520544"/>
        <n v="5.7150684931506852"/>
        <n v="5.7041095890410958"/>
        <n v="5.6794520547945204"/>
        <n v="5.6712328767123283"/>
        <n v="5.6684931506849319"/>
        <n v="5.6602739726027398"/>
        <n v="5.6438356164383565"/>
        <n v="5.6383561643835618"/>
        <n v="5.6219178082191785"/>
        <n v="5.6164383561643838"/>
        <n v="5.6082191780821917"/>
        <n v="5.602739726027397"/>
        <n v="5.6"/>
        <n v="5.5917808219178085"/>
        <n v="5.5616438356164384"/>
        <n v="5.5534246575342463"/>
        <n v="5.515068493150685"/>
        <n v="5.506849315068493"/>
        <n v="5.5013698630136982"/>
        <n v="5.4958904109589044"/>
        <n v="5.4876712328767123"/>
        <n v="5.4739726027397264"/>
        <n v="5.4657534246575343"/>
        <n v="5.4054794520547942"/>
        <n v="5.3863013698630136"/>
        <n v="5.3260273972602743"/>
        <n v="5.3068493150684928"/>
        <n v="5.2876712328767121"/>
        <n v="5.2493150684931509"/>
        <n v="5.2465753424657535"/>
        <n v="5.2438356164383562"/>
        <n v="5.2328767123287667"/>
        <n v="5.2054794520547949"/>
        <n v="5.1890410958904107"/>
        <n v="5.1369863013698627"/>
        <n v="5.1095890410958908"/>
        <n v="5.0986301369863014"/>
        <n v="5.0712328767123287"/>
        <n v="5.0684931506849313"/>
        <n v="5.0520547945205481"/>
        <n v="5.0465753424657533"/>
        <n v="4.9863013698630141"/>
        <n v="4.9643835616438352"/>
        <n v="4.956164383561644"/>
        <n v="4.9315068493150687"/>
        <n v="4.8767123287671232"/>
        <n v="4.8739726027397259"/>
        <n v="4.8246575342465752"/>
        <n v="4.8"/>
        <n v="4.7972602739726025"/>
        <n v="4.7945205479452051"/>
        <n v="4.7890410958904113"/>
        <n v="4.7863013698630139"/>
        <n v="4.7726027397260271"/>
        <n v="4.7534246575342465"/>
        <n v="4.7479452054794518"/>
        <n v="4.7424657534246579"/>
        <n v="4.7397260273972606"/>
        <n v="4.7287671232876711"/>
        <n v="4.6931506849315072"/>
        <n v="4.6849315068493151"/>
        <n v="4.6739726027397257"/>
        <n v="4.6712328767123283"/>
        <n v="4.6684931506849319"/>
        <n v="4.6438356164383565"/>
        <n v="4.6410958904109592"/>
        <n v="4.6191780821917812"/>
        <n v="4.6164383561643838"/>
        <n v="4.602739726027397"/>
        <n v="4.5945205479452058"/>
        <n v="4.5890410958904111"/>
        <n v="4.5780821917808217"/>
        <n v="4.5726027397260278"/>
        <n v="4.5479452054794525"/>
        <n v="4.5342465753424657"/>
        <n v="4.506849315068493"/>
        <n v="4.4657534246575343"/>
        <n v="4.463013698630137"/>
        <n v="4.4246575342465757"/>
        <n v="4.3863013698630136"/>
        <n v="4.3698630136986303"/>
        <n v="4.3643835616438356"/>
        <n v="4.353424657534247"/>
        <n v="4.3287671232876717"/>
        <n v="4.3260273972602743"/>
        <n v="4.3205479452054796"/>
        <n v="4.3150684931506849"/>
        <n v="4.3068493150684928"/>
        <n v="4.2739726027397262"/>
        <n v="4.2273972602739729"/>
        <n v="4.2246575342465755"/>
        <n v="4.2136986301369861"/>
        <n v="4.2054794520547949"/>
        <n v="4.1808219178082195"/>
        <n v="4.1589041095890407"/>
        <n v="4.13972602739726"/>
        <n v="4.1369863013698627"/>
        <n v="4.1095890410958908"/>
        <n v="4.0986301369863014"/>
        <n v="4.0712328767123287"/>
        <n v="4.0684931506849313"/>
        <n v="4.0383561643835613"/>
        <n v="4.0164383561643833"/>
        <n v="4.0109589041095894"/>
        <n v="3.9972602739726026"/>
        <n v="3.9835616438356163"/>
        <n v="3.978082191780822"/>
        <n v="3.9698630136986299"/>
        <n v="3.9616438356164383"/>
        <n v="3.9589041095890409"/>
        <n v="3.9506849315068493"/>
        <n v="3.9424657534246577"/>
        <n v="3.9397260273972603"/>
        <n v="3.9342465753424656"/>
        <n v="3.9260273972602739"/>
        <n v="3.9205479452054797"/>
        <n v="3.893150684931507"/>
        <n v="3.882191780821918"/>
        <n v="3.871232876712329"/>
        <n v="3.8356164383561642"/>
        <n v="3.8328767123287673"/>
        <n v="3.8246575342465752"/>
        <n v="3.8219178082191783"/>
        <n v="3.8082191780821919"/>
        <n v="3.8054794520547945"/>
        <n v="3.7863013698630139"/>
        <n v="3.7808219178082192"/>
        <n v="3.7671232876712328"/>
        <n v="3.7369863013698632"/>
        <n v="3.6986301369863015"/>
        <n v="3.6794520547945204"/>
        <n v="3.6767123287671235"/>
        <n v="3.6602739726027398"/>
        <n v="3.6164383561643834"/>
        <n v="3.5863013698630137"/>
        <n v="3.5616438356164384"/>
        <n v="3.558904109589041"/>
        <n v="3.5452054794520547"/>
        <n v="3.5424657534246577"/>
        <n v="3.4575342465753423"/>
        <n v="3.4383561643835616"/>
        <n v="3.43013698630137"/>
        <n v="3.3753424657534246"/>
        <n v="3.3561643835616439"/>
        <n v="3.3369863013698629"/>
        <n v="3.3260273972602739"/>
        <n v="3.3178082191780822"/>
        <n v="3.2904109589041095"/>
        <n v="3.2630136986301368"/>
        <n v="3.2547945205479452"/>
        <n v="3.2356164383561645"/>
        <n v="3.2328767123287672"/>
        <n v="3.2136986301369861"/>
        <n v="3.1808219178082191"/>
        <n v="3.1616438356164385"/>
        <n v="3.1506849315068495"/>
        <n v="3.1369863013698631"/>
        <n v="3.106849315068493"/>
        <n v="3.0794520547945203"/>
        <n v="3.0712328767123287"/>
        <n v="3.032876712328767"/>
        <n v="3.0191780821917806"/>
        <n v="3.010958904109589"/>
        <n v="3"/>
        <n v="2.9917808219178084"/>
        <n v="2.978082191780822"/>
        <n v="2.9698630136986299"/>
        <n v="2.9534246575342467"/>
        <n v="2.9369863013698629"/>
        <n v="2.9260273972602739"/>
        <n v="2.9068493150684933"/>
        <n v="2.893150684931507"/>
        <n v="2.882191780821918"/>
        <n v="2.8794520547945206"/>
        <n v="2.8630136986301369"/>
        <n v="2.8273972602739725"/>
        <n v="2.8246575342465752"/>
        <n v="2.8082191780821919"/>
        <n v="2.8054794520547945"/>
        <n v="2.7863013698630139"/>
        <n v="2.7753424657534245"/>
        <n v="2.7506849315068491"/>
        <n v="2.7397260273972601"/>
        <n v="2.7342465753424658"/>
        <n v="2.7232876712328768"/>
        <n v="2.7150684931506848"/>
        <n v="2.7013698630136984"/>
        <n v="2.6876712328767125"/>
        <n v="2.6657534246575341"/>
        <n v="2.6438356164383561"/>
        <n v="2.5972602739726027"/>
        <n v="2.5726027397260274"/>
        <n v="2.5506849315068494"/>
        <n v="2.547945205479452"/>
        <n v="2.536986301369863"/>
        <n v="2.515068493150685"/>
        <n v="2.5013698630136987"/>
        <n v="2.4876712328767123"/>
        <n v="2.4821917808219176"/>
        <n v="2.4794520547945207"/>
        <n v="2.4684931506849317"/>
        <n v="2.463013698630137"/>
        <n v="2.4356164383561643"/>
        <n v="2.3808219178082193"/>
        <n v="2.3698630136986303"/>
        <n v="2.3534246575342466"/>
        <n v="2.3424657534246576"/>
        <n v="2.2739726027397262"/>
        <n v="2.2712328767123289"/>
        <n v="2.2684931506849315"/>
        <n v="2.2438356164383562"/>
        <n v="2.2082191780821918"/>
        <n v="2.1808219178082191"/>
        <n v="2.1643835616438358"/>
        <n v="2.1506849315068495"/>
        <n v="2.1260273972602741"/>
        <n v="2.1123287671232878"/>
        <n v="2.1013698630136988"/>
        <n v="2.0986301369863014"/>
        <n v="2.0849315068493151"/>
        <n v="2.0794520547945203"/>
        <n v="2.0657534246575344"/>
        <n v="2.0630136986301371"/>
        <n v="2.0547945205479454"/>
        <n v="2.0136986301369864"/>
        <n v="2.0082191780821916"/>
        <n v="1.9917808219178081"/>
        <n v="1.9589041095890412"/>
        <n v="1.9561643835616438"/>
        <n v="1.9534246575342467"/>
        <n v="1.9315068493150684"/>
        <n v="1.9178082191780821"/>
        <n v="1.8849315068493151"/>
        <n v="1.8821917808219177"/>
        <n v="1.8739726027397261"/>
        <n v="1.8657534246575342"/>
        <n v="1.8575342465753424"/>
        <n v="1.8246575342465754"/>
        <n v="1.810958904109589"/>
        <n v="1.8"/>
        <n v="1.7808219178082192"/>
        <n v="1.7452054794520548"/>
        <n v="1.7287671232876711"/>
        <n v="1.715068493150685"/>
        <n v="1.6109589041095891"/>
        <n v="1.6"/>
        <n v="1.5808219178082192"/>
        <n v="1.5424657534246575"/>
        <n v="1.536986301369863"/>
        <n v="1.5342465753424657"/>
        <n v="1.5232876712328767"/>
        <n v="1.5123287671232877"/>
        <n v="1.4986301369863013"/>
        <n v="1.4904109589041097"/>
        <n v="1.4602739726027398"/>
        <n v="1.452054794520548"/>
        <n v="1.4383561643835616"/>
        <n v="1.4328767123287671"/>
        <n v="1.4246575342465753"/>
        <n v="1.4191780821917808"/>
        <n v="1.3835616438356164"/>
        <n v="1.3808219178082193"/>
        <n v="1.3780821917808219"/>
        <n v="1.3671232876712329"/>
        <n v="1.3506849315068492"/>
        <n v="1.3369863013698631"/>
        <n v="1.3287671232876712"/>
        <n v="1.3150684931506849"/>
        <n v="1.3041095890410959"/>
        <n v="1.2904109589041095"/>
        <n v="1.2684931506849315"/>
        <n v="1.1643835616438356"/>
        <n v="1.1561643835616437"/>
        <n v="1.1452054794520548"/>
        <n v="1.1287671232876713"/>
        <n v="1.0657534246575342"/>
        <n v="1.0630136986301371"/>
        <n v="1.0493150684931507"/>
        <n v="1.0164383561643835"/>
        <n v="0.99178082191780825"/>
        <n v="0.9726027397260274"/>
        <n v="0.90136986301369859"/>
        <n v="0.89863013698630134"/>
        <n v="0.88767123287671235"/>
        <n v="0.87123287671232874"/>
        <n v="0.84657534246575339"/>
        <n v="0.8246575342465754"/>
        <n v="0.82191780821917804"/>
        <n v="0.81369863013698629"/>
        <n v="0.78630136986301369"/>
        <n v="0.72328767123287674"/>
        <n v="0.70684931506849313"/>
        <n v="0.69315068493150689"/>
        <n v="0.69041095890410964"/>
        <n v="0.68219178082191778"/>
        <n v="0.66849315068493154"/>
        <n v="0.62739726027397258"/>
        <n v="0.60821917808219184"/>
        <n v="0.60547945205479448"/>
        <n v="0.59726027397260273"/>
        <n v="0.57808219178082187"/>
        <n v="0.56438356164383563"/>
        <n v="0.55890410958904113"/>
        <n v="0.55068493150684927"/>
        <n v="0.54520547945205478"/>
        <n v="0.53698630136986303"/>
        <n v="0.52328767123287667"/>
        <n v="0.49589041095890413"/>
        <n v="0.49315068493150682"/>
        <n v="0.48493150684931507"/>
        <n v="0.46849315068493153"/>
        <n v="0.45205479452054792"/>
        <n v="0.39178082191780822"/>
        <n v="0.36438356164383562"/>
        <n v="0.34794520547945207"/>
        <n v="0.33424657534246577"/>
        <n v="0.31780821917808222"/>
        <n v="0.31506849315068491"/>
        <n v="0.29863013698630136"/>
        <n v="0.27397260273972601"/>
        <n v="0.27123287671232876"/>
        <n v="0.25753424657534246"/>
        <n v="0.24657534246575341"/>
        <n v="0.24383561643835616"/>
        <n v="0.22739726027397261"/>
        <n v="0.21369863013698631"/>
        <n v="0.20547945205479451"/>
        <n v="0.19178082191780821"/>
        <n v="0.18904109589041096"/>
        <n v="0.17534246575342466"/>
        <n v="0.17260273972602741"/>
        <n v="0.16712328767123288"/>
        <n v="0.16438356164383561"/>
        <n v="0.15890410958904111"/>
        <n v="0.13698630136986301"/>
        <n v="0.13424657534246576"/>
        <n v="0.13150684931506848"/>
        <n v="0.12876712328767123"/>
        <n v="0.12328767123287671"/>
        <n v="0.11232876712328767"/>
        <n v="0.1095890410958904"/>
        <n v="0.10684931506849316"/>
        <n v="0.10410958904109589"/>
        <n v="0.10136986301369863"/>
        <n v="9.8630136986301367E-2"/>
        <n v="9.0410958904109592E-2"/>
        <n v="8.2191780821917804E-2"/>
        <n v="6.8493150684931503E-2"/>
        <n v="6.0273972602739728E-2"/>
        <n v="5.4794520547945202E-2"/>
        <n v="4.6575342465753428E-2"/>
        <n v="4.3835616438356165E-2"/>
        <n v="3.8356164383561646E-2"/>
        <n v="3.5616438356164383E-2"/>
        <n v="3.287671232876712E-2"/>
        <n v="2.7397260273972601E-2"/>
        <n v="2.1917808219178082E-2"/>
        <n v="1.9178082191780823E-2"/>
        <n v="1.643835616438356E-2"/>
        <n v="1.0958904109589041E-2"/>
        <n v="8.21917808219178E-3"/>
        <n v="5.4794520547945206E-3"/>
        <n v="2.7397260273972603E-3"/>
        <n v="0"/>
        <m/>
      </sharedItems>
    </cacheField>
    <cacheField name="veehaarde_maakond_eel" numFmtId="0">
      <sharedItems count="15">
        <s v="Lääne-Viru maakond"/>
        <s v="Järva maakond"/>
        <s v="Harju maakond"/>
        <s v="Lääne maakond"/>
        <s v="Tartu maakond"/>
        <s v="Põlva maakond"/>
        <s v="Saare maakond"/>
        <s v="Viljandi maakond"/>
        <s v="Jõgeva maakond"/>
        <s v="Võru maakond"/>
        <s v="Pärnu maakond"/>
        <s v="Ida-Viru maakond"/>
        <s v="Valga maakond"/>
        <s v="Rapla maakond"/>
        <s v="Hiiu maakond"/>
      </sharedItems>
    </cacheField>
    <cacheField name="põhjaveekogum2" numFmtId="0">
      <sharedItems count="10">
        <s v="Siluri-Ordoviitsiumi"/>
        <s v="Kambrium-Vendi "/>
        <s v="Ordoviitsiumi-Kambriumi"/>
        <s v="Kesk-Alam-Devoni"/>
        <s v="Kesk-Devoni"/>
        <s v="Kvaternaari"/>
        <s v="N/A"/>
        <s v="Ordoviitsiumi "/>
        <s v="Ordoviitsiumi"/>
        <s v="Ülem-Devoni"/>
      </sharedItems>
    </cacheField>
    <cacheField name="veehaarde_veeliik_eel" numFmtId="0">
      <sharedItems count="3">
        <s v="põhjavesi"/>
        <s v="ärajuhitud põhjavesi"/>
        <s v="mineraalvesi"/>
      </sharedItems>
    </cacheField>
    <cacheField name="jaanuar_m3" numFmtId="164">
      <sharedItems containsSemiMixedTypes="0" containsString="0" containsNumber="1" containsInteger="1" minValue="0" maxValue="3791987"/>
    </cacheField>
    <cacheField name="veebruar_m3" numFmtId="164">
      <sharedItems containsSemiMixedTypes="0" containsString="0" containsNumber="1" containsInteger="1" minValue="0" maxValue="3179014"/>
    </cacheField>
    <cacheField name="marts_m3" numFmtId="164">
      <sharedItems containsSemiMixedTypes="0" containsString="0" containsNumber="1" containsInteger="1" minValue="0" maxValue="4249359"/>
    </cacheField>
    <cacheField name="aprill_m3" numFmtId="164">
      <sharedItems containsSemiMixedTypes="0" containsString="0" containsNumber="1" containsInteger="1" minValue="0" maxValue="5014716"/>
    </cacheField>
    <cacheField name="mai_m3" numFmtId="164">
      <sharedItems containsSemiMixedTypes="0" containsString="0" containsNumber="1" containsInteger="1" minValue="0" maxValue="4974028"/>
    </cacheField>
    <cacheField name="juuni_m3" numFmtId="164">
      <sharedItems containsSemiMixedTypes="0" containsString="0" containsNumber="1" containsInteger="1" minValue="0" maxValue="4978014"/>
    </cacheField>
    <cacheField name="juuli_m3" numFmtId="164">
      <sharedItems containsSemiMixedTypes="0" containsString="0" containsNumber="1" containsInteger="1" minValue="0" maxValue="4558784"/>
    </cacheField>
    <cacheField name="august_m3" numFmtId="164">
      <sharedItems containsSemiMixedTypes="0" containsString="0" containsNumber="1" containsInteger="1" minValue="0" maxValue="3858076"/>
    </cacheField>
    <cacheField name="september_m3" numFmtId="164">
      <sharedItems containsSemiMixedTypes="0" containsString="0" containsNumber="1" containsInteger="1" minValue="0" maxValue="3131688"/>
    </cacheField>
    <cacheField name="oktoober_m3" numFmtId="164">
      <sharedItems containsSemiMixedTypes="0" containsString="0" containsNumber="1" containsInteger="1" minValue="0" maxValue="3242024"/>
    </cacheField>
    <cacheField name="november_m3" numFmtId="164">
      <sharedItems containsSemiMixedTypes="0" containsString="0" containsNumber="1" containsInteger="1" minValue="0" maxValue="2708802"/>
    </cacheField>
    <cacheField name="detsember_m3" numFmtId="164">
      <sharedItems containsSemiMixedTypes="0" containsString="0" containsNumber="1" containsInteger="1" minValue="0" maxValue="2910644"/>
    </cacheField>
    <cacheField name="m3/aastas" numFmtId="164">
      <sharedItems containsSemiMixedTypes="0" containsString="0" containsNumber="1" containsInteger="1" minValue="0" maxValue="46597136"/>
    </cacheField>
    <cacheField name="m3/d" numFmtId="164">
      <sharedItems containsSemiMixedTypes="0" containsString="0" containsNumber="1" minValue="0" maxValue="127663.3863013698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saveData="0" refreshedBy="Merli Hass" refreshedDate="44753.567592245374" backgroundQuery="1" createdVersion="5" refreshedVersion="5" minRefreshableVersion="3" recordCount="0" supportSubquery="1" supportAdvancedDrill="1">
  <cacheSource type="external" connectionId="1"/>
  <cacheFields count="3">
    <cacheField name="[Measures].[Veeru summa m3d]" caption="Veeru summa m3d" numFmtId="0" hierarchy="28" level="32767"/>
    <cacheField name="[Tabel1].[põhjaveekogum2].[põhjaveekogum2]" caption="põhjaveekogum2" numFmtId="0" hierarchy="12" level="1">
      <sharedItems count="8">
        <s v="Kambrium-Vendi"/>
        <s v="Kesk-Alam-Devoni"/>
        <s v="Kesk-Devoni"/>
        <s v="Kvaternaari"/>
        <s v="Ordoviitsiumi"/>
        <s v="Ordoviitsiumi-Kambriumi"/>
        <s v="Siluri-Ordoviitsiumi"/>
        <s v="Ülem-Devoni"/>
      </sharedItems>
    </cacheField>
    <cacheField name="[Tabel1].[veehaarde_veeliik_eel].[veehaarde_veeliik_eel]" caption="veehaarde_veeliik_eel" numFmtId="0" hierarchy="5" level="1">
      <sharedItems count="3">
        <s v="mineraalvesi"/>
        <s v="põhjavesi"/>
        <s v="ärajuhitud põhjavesi"/>
      </sharedItems>
    </cacheField>
  </cacheFields>
  <cacheHierarchies count="31">
    <cacheHierarchy uniqueName="[Tabel1].[aruandeaasta]" caption="aruandeaasta" attribute="1" defaultMemberUniqueName="[Tabel1].[aruandeaasta].[All]" allUniqueName="[Tabel1].[aruandeaasta].[All]" dimensionUniqueName="[Tabel1]" displayFolder="" count="0" memberValueDatatype="130" unbalanced="0"/>
    <cacheHierarchy uniqueName="[Tabel1].[arinimi_fyysilise_isiku_nimi]" caption="arinimi_fyysilise_isiku_nimi" attribute="1" defaultMemberUniqueName="[Tabel1].[arinimi_fyysilise_isiku_nimi].[All]" allUniqueName="[Tabel1].[arinimi_fyysilise_isiku_nimi].[All]" dimensionUniqueName="[Tabel1]" displayFolder="" count="0" memberValueDatatype="130" unbalanced="0"/>
    <cacheHierarchy uniqueName="[Tabel1].[kaitaja_nimi_luba]" caption="kaitaja_nimi_luba" attribute="1" defaultMemberUniqueName="[Tabel1].[kaitaja_nimi_luba].[All]" allUniqueName="[Tabel1].[kaitaja_nimi_luba].[All]" dimensionUniqueName="[Tabel1]" displayFolder="" count="0" memberValueDatatype="130" unbalanced="0"/>
    <cacheHierarchy uniqueName="[Tabel1].[veehaarde_nimi_eel]" caption="veehaarde_nimi_eel" attribute="1" defaultMemberUniqueName="[Tabel1].[veehaarde_nimi_eel].[All]" allUniqueName="[Tabel1].[veehaarde_nimi_eel].[All]" dimensionUniqueName="[Tabel1]" displayFolder="" count="0" memberValueDatatype="130" unbalanced="0"/>
    <cacheHierarchy uniqueName="[Tabel1].[veehaarde_staatus_eel]" caption="veehaarde_staatus_eel" attribute="1" defaultMemberUniqueName="[Tabel1].[veehaarde_staatus_eel].[All]" allUniqueName="[Tabel1].[veehaarde_staatus_eel].[All]" dimensionUniqueName="[Tabel1]" displayFolder="" count="0" memberValueDatatype="130" unbalanced="0"/>
    <cacheHierarchy uniqueName="[Tabel1].[veehaarde_veeliik_eel]" caption="veehaarde_veeliik_eel" attribute="1" defaultMemberUniqueName="[Tabel1].[veehaarde_veeliik_eel].[All]" allUniqueName="[Tabel1].[veehaarde_veeliik_eel].[All]" dimensionUniqueName="[Tabel1]" displayFolder="" count="2" memberValueDatatype="130" unbalanced="0">
      <fieldsUsage count="2">
        <fieldUsage x="-1"/>
        <fieldUsage x="2"/>
      </fieldsUsage>
    </cacheHierarchy>
    <cacheHierarchy uniqueName="[Tabel1].[veehaarde_vald_eel]" caption="veehaarde_vald_eel" attribute="1" defaultMemberUniqueName="[Tabel1].[veehaarde_vald_eel].[All]" allUniqueName="[Tabel1].[veehaarde_vald_eel].[All]" dimensionUniqueName="[Tabel1]" displayFolder="" count="0" memberValueDatatype="130" unbalanced="0"/>
    <cacheHierarchy uniqueName="[Tabel1].[veehaarde_maakond_eel]" caption="veehaarde_maakond_eel" attribute="1" defaultMemberUniqueName="[Tabel1].[veehaarde_maakond_eel].[All]" allUniqueName="[Tabel1].[veehaarde_maakond_eel].[All]" dimensionUniqueName="[Tabel1]" displayFolder="" count="0" memberValueDatatype="130" unbalanced="0"/>
    <cacheHierarchy uniqueName="[Tabel1].[Veerg1]" caption="Veerg1" attribute="1" defaultMemberUniqueName="[Tabel1].[Veerg1].[All]" allUniqueName="[Tabel1].[Veerg1].[All]" dimensionUniqueName="[Tabel1]" displayFolder="" count="0" memberValueDatatype="130" unbalanced="0"/>
    <cacheHierarchy uniqueName="[Tabel1].[pk_katastri_nr_eelis]" caption="pk_katastri_nr_eelis" attribute="1" defaultMemberUniqueName="[Tabel1].[pk_katastri_nr_eelis].[All]" allUniqueName="[Tabel1].[pk_katastri_nr_eelis].[All]" dimensionUniqueName="[Tabel1]" displayFolder="" count="0" memberValueDatatype="130" unbalanced="0"/>
    <cacheHierarchy uniqueName="[Tabel1].[Põhjaveevaru]" caption="Põhjaveevaru" attribute="1" defaultMemberUniqueName="[Tabel1].[Põhjaveevaru].[All]" allUniqueName="[Tabel1].[Põhjaveevaru].[All]" dimensionUniqueName="[Tabel1]" displayFolder="" count="0" memberValueDatatype="130" unbalanced="0"/>
    <cacheHierarchy uniqueName="[Tabel1].[Põhjaveekogum]" caption="Põhjaveekogum" attribute="1" defaultMemberUniqueName="[Tabel1].[Põhjaveekogum].[All]" allUniqueName="[Tabel1].[Põhjaveekogum].[All]" dimensionUniqueName="[Tabel1]" displayFolder="" count="0" memberValueDatatype="130" unbalanced="0"/>
    <cacheHierarchy uniqueName="[Tabel1].[põhjaveekogum2]" caption="põhjaveekogum2" attribute="1" defaultMemberUniqueName="[Tabel1].[põhjaveekogum2].[All]" allUniqueName="[Tabel1].[põhjaveekogum2].[All]" dimensionUniqueName="[Tabel1]" displayFolder="" count="2" memberValueDatatype="130" unbalanced="0">
      <fieldsUsage count="2">
        <fieldUsage x="-1"/>
        <fieldUsage x="1"/>
      </fieldsUsage>
    </cacheHierarchy>
    <cacheHierarchy uniqueName="[Tabel1].[pk_veekogum_eelis]" caption="pk_veekogum_eelis" attribute="1" defaultMemberUniqueName="[Tabel1].[pk_veekogum_eelis].[All]" allUniqueName="[Tabel1].[pk_veekogum_eelis].[All]" dimensionUniqueName="[Tabel1]" displayFolder="" count="0" memberValueDatatype="130" unbalanced="0"/>
    <cacheHierarchy uniqueName="[Tabel1].[jaanuar_m3]" caption="jaanuar_m3" attribute="1" defaultMemberUniqueName="[Tabel1].[jaanuar_m3].[All]" allUniqueName="[Tabel1].[jaanuar_m3].[All]" dimensionUniqueName="[Tabel1]" displayFolder="" count="0" memberValueDatatype="20" unbalanced="0"/>
    <cacheHierarchy uniqueName="[Tabel1].[veebruar_m3]" caption="veebruar_m3" attribute="1" defaultMemberUniqueName="[Tabel1].[veebruar_m3].[All]" allUniqueName="[Tabel1].[veebruar_m3].[All]" dimensionUniqueName="[Tabel1]" displayFolder="" count="0" memberValueDatatype="20" unbalanced="0"/>
    <cacheHierarchy uniqueName="[Tabel1].[marts_m3]" caption="marts_m3" attribute="1" defaultMemberUniqueName="[Tabel1].[marts_m3].[All]" allUniqueName="[Tabel1].[marts_m3].[All]" dimensionUniqueName="[Tabel1]" displayFolder="" count="0" memberValueDatatype="20" unbalanced="0"/>
    <cacheHierarchy uniqueName="[Tabel1].[aprill_m3]" caption="aprill_m3" attribute="1" defaultMemberUniqueName="[Tabel1].[aprill_m3].[All]" allUniqueName="[Tabel1].[aprill_m3].[All]" dimensionUniqueName="[Tabel1]" displayFolder="" count="0" memberValueDatatype="20" unbalanced="0"/>
    <cacheHierarchy uniqueName="[Tabel1].[mai_m3]" caption="mai_m3" attribute="1" defaultMemberUniqueName="[Tabel1].[mai_m3].[All]" allUniqueName="[Tabel1].[mai_m3].[All]" dimensionUniqueName="[Tabel1]" displayFolder="" count="0" memberValueDatatype="20" unbalanced="0"/>
    <cacheHierarchy uniqueName="[Tabel1].[juuni_m3]" caption="juuni_m3" attribute="1" defaultMemberUniqueName="[Tabel1].[juuni_m3].[All]" allUniqueName="[Tabel1].[juuni_m3].[All]" dimensionUniqueName="[Tabel1]" displayFolder="" count="0" memberValueDatatype="20" unbalanced="0"/>
    <cacheHierarchy uniqueName="[Tabel1].[juuli_m3]" caption="juuli_m3" attribute="1" defaultMemberUniqueName="[Tabel1].[juuli_m3].[All]" allUniqueName="[Tabel1].[juuli_m3].[All]" dimensionUniqueName="[Tabel1]" displayFolder="" count="0" memberValueDatatype="20" unbalanced="0"/>
    <cacheHierarchy uniqueName="[Tabel1].[august_m3]" caption="august_m3" attribute="1" defaultMemberUniqueName="[Tabel1].[august_m3].[All]" allUniqueName="[Tabel1].[august_m3].[All]" dimensionUniqueName="[Tabel1]" displayFolder="" count="0" memberValueDatatype="20" unbalanced="0"/>
    <cacheHierarchy uniqueName="[Tabel1].[september_m3]" caption="september_m3" attribute="1" defaultMemberUniqueName="[Tabel1].[september_m3].[All]" allUniqueName="[Tabel1].[september_m3].[All]" dimensionUniqueName="[Tabel1]" displayFolder="" count="0" memberValueDatatype="20" unbalanced="0"/>
    <cacheHierarchy uniqueName="[Tabel1].[oktoober_m3]" caption="oktoober_m3" attribute="1" defaultMemberUniqueName="[Tabel1].[oktoober_m3].[All]" allUniqueName="[Tabel1].[oktoober_m3].[All]" dimensionUniqueName="[Tabel1]" displayFolder="" count="0" memberValueDatatype="20" unbalanced="0"/>
    <cacheHierarchy uniqueName="[Tabel1].[november_m3]" caption="november_m3" attribute="1" defaultMemberUniqueName="[Tabel1].[november_m3].[All]" allUniqueName="[Tabel1].[november_m3].[All]" dimensionUniqueName="[Tabel1]" displayFolder="" count="0" memberValueDatatype="20" unbalanced="0"/>
    <cacheHierarchy uniqueName="[Tabel1].[detsember_m3]" caption="detsember_m3" attribute="1" defaultMemberUniqueName="[Tabel1].[detsember_m3].[All]" allUniqueName="[Tabel1].[detsember_m3].[All]" dimensionUniqueName="[Tabel1]" displayFolder="" count="0" memberValueDatatype="20" unbalanced="0"/>
    <cacheHierarchy uniqueName="[Tabel1].[m3/aastas]" caption="m3/aastas" attribute="1" defaultMemberUniqueName="[Tabel1].[m3/aastas].[All]" allUniqueName="[Tabel1].[m3/aastas].[All]" dimensionUniqueName="[Tabel1]" displayFolder="" count="0" memberValueDatatype="20" unbalanced="0"/>
    <cacheHierarchy uniqueName="[Tabel1].[m3/d]" caption="m3/d" attribute="1" defaultMemberUniqueName="[Tabel1].[m3/d].[All]" allUniqueName="[Tabel1].[m3/d].[All]" dimensionUniqueName="[Tabel1]" displayFolder="" count="0" memberValueDatatype="5" unbalanced="0"/>
    <cacheHierarchy uniqueName="[Measures].[Veeru summa m3d]" caption="Veeru summa m3d" measure="1" displayFolder="" measureGroup="Tabel1" count="0" oneField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__XL_Count Tabel1]" caption="__XL_Count Tabel1" measure="1" displayFolder="" measureGroup="Tabel1" count="0" hidden="1"/>
    <cacheHierarchy uniqueName="[Measures].[__XL_Count of Models]" caption="__XL_Count of Models" measure="1" displayFolder="" count="0" hidden="1"/>
  </cacheHierarchies>
  <kpis count="0"/>
  <dimensions count="2">
    <dimension measure="1" name="Measures" uniqueName="[Measures]" caption="Measures"/>
    <dimension name="Tabel1" uniqueName="[Tabel1]" caption="Tabel1"/>
  </dimensions>
  <measureGroups count="1">
    <measureGroup name="Tabel1" caption="Tabel1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276">
  <r>
    <x v="0"/>
    <x v="0"/>
    <s v="Ordoviitsium"/>
    <n v="4404589"/>
    <n v="4538438"/>
    <x v="0"/>
    <n v="5007387"/>
    <n v="4677375"/>
    <n v="3709657"/>
    <n v="3313926"/>
    <n v="3535529"/>
    <n v="2702684"/>
    <n v="2909639"/>
    <n v="3022390"/>
    <n v="3215707"/>
    <x v="0"/>
    <x v="0"/>
    <x v="0"/>
    <x v="0"/>
    <x v="0"/>
    <n v="3328"/>
    <n v="3106"/>
    <n v="3088"/>
    <n v="2600"/>
    <n v="3014"/>
    <n v="3312"/>
    <n v="3350"/>
    <n v="3369"/>
    <n v="3356"/>
    <n v="3377"/>
    <n v="3376"/>
    <n v="3378"/>
    <n v="38654"/>
    <n v="105.9013698630137"/>
  </r>
  <r>
    <x v="0"/>
    <x v="0"/>
    <s v="Ordoviitsium"/>
    <n v="1684425"/>
    <n v="1486905"/>
    <x v="1"/>
    <n v="1727020"/>
    <n v="1743050"/>
    <n v="1693000"/>
    <n v="1642240"/>
    <n v="1406755"/>
    <n v="1447795"/>
    <n v="1618500"/>
    <n v="1479980"/>
    <n v="1504280"/>
    <x v="1"/>
    <x v="1"/>
    <x v="0"/>
    <x v="0"/>
    <x v="0"/>
    <n v="745"/>
    <n v="721"/>
    <n v="742"/>
    <n v="728"/>
    <n v="923"/>
    <n v="1085"/>
    <n v="1054"/>
    <n v="1092"/>
    <n v="1134"/>
    <n v="1091"/>
    <n v="1093"/>
    <n v="1095"/>
    <n v="11503"/>
    <n v="31.515068493150686"/>
  </r>
  <r>
    <x v="0"/>
    <x v="1"/>
    <s v="Ordoviitsium"/>
    <n v="1563687"/>
    <n v="1376434"/>
    <x v="2"/>
    <n v="1643247"/>
    <n v="1422467"/>
    <n v="1191637"/>
    <n v="1110780"/>
    <n v="983295"/>
    <n v="919576"/>
    <n v="898523"/>
    <n v="884692"/>
    <n v="975060"/>
    <x v="2"/>
    <x v="2"/>
    <x v="0"/>
    <x v="0"/>
    <x v="0"/>
    <n v="730"/>
    <n v="719"/>
    <n v="743"/>
    <n v="675"/>
    <n v="768"/>
    <n v="1034"/>
    <n v="842"/>
    <n v="836"/>
    <n v="845"/>
    <n v="840"/>
    <n v="843"/>
    <n v="844"/>
    <n v="9719"/>
    <n v="26.627397260273973"/>
  </r>
  <r>
    <x v="0"/>
    <x v="1"/>
    <s v="Ordoviitsium"/>
    <n v="1188912"/>
    <n v="1210344"/>
    <x v="3"/>
    <n v="1020960"/>
    <n v="873456"/>
    <n v="666000"/>
    <n v="586272"/>
    <n v="578832"/>
    <n v="492480"/>
    <n v="239181"/>
    <n v="239181"/>
    <n v="239181"/>
    <x v="3"/>
    <x v="3"/>
    <x v="0"/>
    <x v="0"/>
    <x v="0"/>
    <n v="98"/>
    <n v="85"/>
    <n v="83"/>
    <n v="86"/>
    <n v="211"/>
    <n v="148"/>
    <n v="173"/>
    <n v="97"/>
    <n v="105"/>
    <n v="98"/>
    <n v="98"/>
    <n v="110"/>
    <n v="1392"/>
    <n v="3.8136986301369862"/>
  </r>
  <r>
    <x v="1"/>
    <x v="1"/>
    <s v="Silur-Ordoviitsium"/>
    <n v="966474"/>
    <n v="838736"/>
    <x v="4"/>
    <n v="807221"/>
    <n v="688125"/>
    <n v="711328"/>
    <n v="723235"/>
    <n v="637125"/>
    <n v="629037"/>
    <n v="546485"/>
    <n v="525590"/>
    <n v="630221"/>
    <x v="4"/>
    <x v="4"/>
    <x v="0"/>
    <x v="0"/>
    <x v="0"/>
    <n v="2076"/>
    <n v="1996"/>
    <n v="1860"/>
    <n v="1735"/>
    <n v="2262"/>
    <n v="2856"/>
    <n v="1661"/>
    <n v="1791"/>
    <n v="2273"/>
    <n v="3648"/>
    <n v="3650"/>
    <n v="3645"/>
    <n v="29453"/>
    <n v="80.69315068493151"/>
  </r>
  <r>
    <x v="0"/>
    <x v="1"/>
    <s v="Ordoviitsium"/>
    <n v="708929"/>
    <n v="712760"/>
    <x v="5"/>
    <n v="778371"/>
    <n v="614231"/>
    <n v="523250"/>
    <n v="605972"/>
    <n v="529866"/>
    <n v="502139"/>
    <n v="483049"/>
    <n v="504527"/>
    <n v="573134"/>
    <x v="5"/>
    <x v="5"/>
    <x v="0"/>
    <x v="0"/>
    <x v="0"/>
    <n v="68"/>
    <n v="40"/>
    <n v="42"/>
    <n v="38"/>
    <n v="32"/>
    <n v="31"/>
    <n v="1880"/>
    <n v="1882"/>
    <n v="1878"/>
    <n v="1880"/>
    <n v="1884"/>
    <n v="1882"/>
    <n v="11537"/>
    <n v="31.608219178082191"/>
  </r>
  <r>
    <x v="0"/>
    <x v="1"/>
    <s v="Ordoviitsium"/>
    <n v="728673"/>
    <n v="697830"/>
    <x v="6"/>
    <n v="753526"/>
    <n v="590936"/>
    <n v="524264"/>
    <n v="479114"/>
    <n v="454674"/>
    <n v="506393"/>
    <n v="460455"/>
    <n v="481587"/>
    <n v="581551"/>
    <x v="6"/>
    <x v="6"/>
    <x v="0"/>
    <x v="0"/>
    <x v="0"/>
    <n v="177"/>
    <n v="127"/>
    <n v="145"/>
    <n v="139"/>
    <n v="166"/>
    <n v="230"/>
    <n v="219"/>
    <n v="156"/>
    <n v="146"/>
    <n v="136"/>
    <n v="126"/>
    <n v="155"/>
    <n v="1922"/>
    <n v="5.2657534246575342"/>
  </r>
  <r>
    <x v="0"/>
    <x v="0"/>
    <s v="Ordoviitsium"/>
    <n v="712780"/>
    <n v="715579"/>
    <x v="7"/>
    <n v="837085"/>
    <n v="559415"/>
    <n v="406113"/>
    <n v="364545"/>
    <n v="425417"/>
    <n v="467199"/>
    <n v="421922"/>
    <n v="414504"/>
    <n v="577534"/>
    <x v="7"/>
    <x v="7"/>
    <x v="1"/>
    <x v="0"/>
    <x v="0"/>
    <n v="0"/>
    <n v="0"/>
    <n v="0"/>
    <n v="0"/>
    <n v="0"/>
    <n v="0"/>
    <n v="0"/>
    <n v="0"/>
    <n v="0"/>
    <n v="0"/>
    <n v="0"/>
    <n v="0"/>
    <n v="0"/>
    <n v="0"/>
  </r>
  <r>
    <x v="0"/>
    <x v="1"/>
    <s v="Ordoviitsium"/>
    <n v="755196"/>
    <n v="786523"/>
    <x v="8"/>
    <n v="696239"/>
    <n v="464137"/>
    <n v="418243"/>
    <n v="393984"/>
    <n v="352954"/>
    <n v="390018"/>
    <n v="376663"/>
    <n v="455924"/>
    <n v="571694"/>
    <x v="8"/>
    <x v="8"/>
    <x v="1"/>
    <x v="0"/>
    <x v="0"/>
    <n v="1791"/>
    <n v="1611"/>
    <n v="1676"/>
    <n v="1851"/>
    <n v="1991"/>
    <n v="2129"/>
    <n v="2284"/>
    <n v="1881"/>
    <n v="1630"/>
    <n v="1495"/>
    <n v="1583"/>
    <n v="1281"/>
    <n v="21203"/>
    <n v="58.090410958904108"/>
  </r>
  <r>
    <x v="0"/>
    <x v="1"/>
    <s v="Ordoviitsium"/>
    <n v="707484"/>
    <n v="630489"/>
    <x v="9"/>
    <n v="677802"/>
    <n v="577427"/>
    <n v="516089"/>
    <n v="465297"/>
    <n v="445184"/>
    <n v="457639"/>
    <n v="453967"/>
    <n v="462406"/>
    <n v="343571"/>
    <x v="9"/>
    <x v="9"/>
    <x v="1"/>
    <x v="0"/>
    <x v="0"/>
    <n v="801"/>
    <n v="714"/>
    <n v="974"/>
    <n v="883"/>
    <n v="780"/>
    <n v="914"/>
    <n v="686"/>
    <n v="753"/>
    <n v="700"/>
    <n v="634"/>
    <n v="764"/>
    <n v="570"/>
    <n v="9173"/>
    <n v="25.13150684931507"/>
  </r>
  <r>
    <x v="0"/>
    <x v="1"/>
    <s v="Ordoviitsium"/>
    <n v="468500"/>
    <n v="501078"/>
    <x v="10"/>
    <n v="460999"/>
    <n v="357541"/>
    <n v="334844"/>
    <n v="390866"/>
    <n v="385476"/>
    <n v="364988"/>
    <n v="356142"/>
    <n v="379685"/>
    <n v="415523"/>
    <x v="10"/>
    <x v="10"/>
    <x v="2"/>
    <x v="1"/>
    <x v="0"/>
    <n v="258"/>
    <n v="261"/>
    <n v="266"/>
    <n v="387"/>
    <n v="473"/>
    <n v="495"/>
    <n v="345"/>
    <n v="351"/>
    <n v="306"/>
    <n v="304"/>
    <n v="259"/>
    <n v="247"/>
    <n v="3952"/>
    <n v="10.827397260273973"/>
  </r>
  <r>
    <x v="0"/>
    <x v="1"/>
    <s v="Ordoviitsium"/>
    <n v="569302"/>
    <n v="536687"/>
    <x v="11"/>
    <n v="560641"/>
    <n v="332881"/>
    <n v="305982"/>
    <n v="275936"/>
    <n v="244860"/>
    <n v="277850"/>
    <n v="265410"/>
    <n v="344003"/>
    <n v="442357"/>
    <x v="11"/>
    <x v="11"/>
    <x v="3"/>
    <x v="2"/>
    <x v="0"/>
    <n v="1000"/>
    <n v="909"/>
    <n v="1021"/>
    <n v="989"/>
    <n v="968"/>
    <n v="1014"/>
    <n v="1208"/>
    <n v="930"/>
    <n v="864"/>
    <n v="863"/>
    <n v="788"/>
    <n v="793"/>
    <n v="11347"/>
    <n v="31.087671232876712"/>
  </r>
  <r>
    <x v="0"/>
    <x v="1"/>
    <s v="Ordoviitsium"/>
    <n v="467786"/>
    <n v="439823"/>
    <x v="12"/>
    <n v="479783"/>
    <n v="399545"/>
    <n v="361381"/>
    <n v="361269"/>
    <n v="342908"/>
    <n v="316218"/>
    <n v="317210"/>
    <n v="313111"/>
    <n v="352959"/>
    <x v="12"/>
    <x v="12"/>
    <x v="3"/>
    <x v="0"/>
    <x v="0"/>
    <n v="248"/>
    <n v="245"/>
    <n v="217"/>
    <n v="221"/>
    <n v="264"/>
    <n v="361"/>
    <n v="390"/>
    <n v="258"/>
    <n v="316"/>
    <n v="286"/>
    <n v="223"/>
    <n v="255"/>
    <n v="3284"/>
    <n v="8.9972602739726035"/>
  </r>
  <r>
    <x v="0"/>
    <x v="0"/>
    <s v="Ordoviitsium"/>
    <n v="617285"/>
    <n v="618595"/>
    <x v="13"/>
    <n v="335525"/>
    <n v="246320"/>
    <n v="293355"/>
    <n v="317615"/>
    <n v="305925"/>
    <n v="260835"/>
    <n v="163290"/>
    <n v="249785"/>
    <n v="263890"/>
    <x v="13"/>
    <x v="13"/>
    <x v="3"/>
    <x v="2"/>
    <x v="0"/>
    <n v="157"/>
    <n v="140"/>
    <n v="142"/>
    <n v="178"/>
    <n v="173"/>
    <n v="168"/>
    <n v="228"/>
    <n v="182"/>
    <n v="152"/>
    <n v="195"/>
    <n v="155"/>
    <n v="169"/>
    <n v="2039"/>
    <n v="5.5863013698630137"/>
  </r>
  <r>
    <x v="0"/>
    <x v="1"/>
    <s v="Ordoviitsium"/>
    <n v="447020"/>
    <n v="444561"/>
    <x v="14"/>
    <n v="466549"/>
    <n v="278756"/>
    <n v="252794"/>
    <n v="250303"/>
    <n v="217407"/>
    <n v="258976"/>
    <n v="229849"/>
    <n v="261685"/>
    <n v="320012"/>
    <x v="14"/>
    <x v="14"/>
    <x v="3"/>
    <x v="2"/>
    <x v="0"/>
    <n v="790"/>
    <n v="702"/>
    <n v="531"/>
    <n v="603"/>
    <n v="784"/>
    <n v="840"/>
    <n v="853"/>
    <n v="729"/>
    <n v="804"/>
    <n v="756"/>
    <n v="725"/>
    <n v="643"/>
    <n v="8760"/>
    <n v="24"/>
  </r>
  <r>
    <x v="0"/>
    <x v="0"/>
    <s v="Ordoviitsium"/>
    <n v="412895"/>
    <n v="396093"/>
    <x v="15"/>
    <n v="508797"/>
    <n v="364186"/>
    <n v="301542"/>
    <n v="285951"/>
    <n v="226008"/>
    <n v="118805"/>
    <n v="293358"/>
    <n v="4842"/>
    <n v="1529"/>
    <x v="15"/>
    <x v="15"/>
    <x v="3"/>
    <x v="2"/>
    <x v="0"/>
    <n v="943"/>
    <n v="868"/>
    <n v="825"/>
    <n v="857"/>
    <n v="935"/>
    <n v="975"/>
    <n v="1044"/>
    <n v="939"/>
    <n v="1061"/>
    <n v="885"/>
    <n v="312"/>
    <n v="32"/>
    <n v="9676"/>
    <n v="26.509589041095889"/>
  </r>
  <r>
    <x v="0"/>
    <x v="0"/>
    <s v="Ordoviitsium"/>
    <n v="417383"/>
    <n v="437717"/>
    <x v="16"/>
    <n v="391415"/>
    <n v="269035"/>
    <n v="200622"/>
    <n v="170546"/>
    <n v="145600"/>
    <n v="128004"/>
    <n v="126670"/>
    <n v="149820"/>
    <n v="192583"/>
    <x v="16"/>
    <x v="16"/>
    <x v="3"/>
    <x v="2"/>
    <x v="0"/>
    <n v="818"/>
    <n v="687"/>
    <n v="724"/>
    <n v="727"/>
    <n v="791"/>
    <n v="810"/>
    <n v="807"/>
    <n v="795"/>
    <n v="739"/>
    <n v="749"/>
    <n v="1137"/>
    <n v="1881"/>
    <n v="10665"/>
    <n v="29.219178082191782"/>
  </r>
  <r>
    <x v="2"/>
    <x v="2"/>
    <s v="Kvaternaar"/>
    <n v="177054"/>
    <n v="180904"/>
    <x v="17"/>
    <n v="166746"/>
    <n v="176287"/>
    <n v="168953"/>
    <n v="175731"/>
    <n v="173742"/>
    <n v="173057"/>
    <n v="175708"/>
    <n v="168735"/>
    <n v="176750"/>
    <x v="17"/>
    <x v="17"/>
    <x v="3"/>
    <x v="0"/>
    <x v="0"/>
    <n v="314"/>
    <n v="288"/>
    <n v="305"/>
    <n v="325"/>
    <n v="360"/>
    <n v="488"/>
    <n v="607"/>
    <n v="484"/>
    <n v="353"/>
    <n v="393"/>
    <n v="382"/>
    <n v="413"/>
    <n v="4712"/>
    <n v="12.90958904109589"/>
  </r>
  <r>
    <x v="0"/>
    <x v="0"/>
    <s v="Ordoviitsium"/>
    <n v="188608"/>
    <n v="193189"/>
    <x v="18"/>
    <n v="155729"/>
    <n v="124011"/>
    <n v="108675"/>
    <n v="89466"/>
    <n v="70079"/>
    <n v="61275"/>
    <n v="64060"/>
    <n v="81748"/>
    <n v="133178"/>
    <x v="18"/>
    <x v="18"/>
    <x v="1"/>
    <x v="0"/>
    <x v="0"/>
    <n v="3585"/>
    <n v="4123"/>
    <n v="3707"/>
    <n v="3851"/>
    <n v="4064"/>
    <n v="4250"/>
    <n v="4923"/>
    <n v="4215"/>
    <n v="3500"/>
    <n v="3852"/>
    <n v="3620"/>
    <n v="3869"/>
    <n v="47559"/>
    <n v="130.2986301369863"/>
  </r>
  <r>
    <x v="0"/>
    <x v="1"/>
    <s v="Ordoviitsium"/>
    <n v="131627"/>
    <n v="138805"/>
    <x v="19"/>
    <n v="154873"/>
    <n v="155576"/>
    <n v="126947"/>
    <n v="110358"/>
    <n v="89175"/>
    <n v="85158"/>
    <n v="86446"/>
    <n v="85944"/>
    <n v="92432"/>
    <x v="19"/>
    <x v="19"/>
    <x v="1"/>
    <x v="0"/>
    <x v="0"/>
    <n v="1573"/>
    <n v="1000"/>
    <n v="2685"/>
    <n v="3568"/>
    <n v="3248"/>
    <n v="1216"/>
    <n v="1283"/>
    <n v="3230"/>
    <n v="3770"/>
    <n v="2001"/>
    <n v="2120"/>
    <n v="1824"/>
    <n v="27518"/>
    <n v="75.391780821917806"/>
  </r>
  <r>
    <x v="3"/>
    <x v="1"/>
    <s v="Ordoviitsium"/>
    <n v="117331"/>
    <n v="109295"/>
    <x v="20"/>
    <n v="74256"/>
    <n v="44682"/>
    <n v="30486"/>
    <n v="116792"/>
    <n v="85579"/>
    <n v="52972"/>
    <n v="52353"/>
    <n v="90268"/>
    <n v="77418"/>
    <x v="20"/>
    <x v="20"/>
    <x v="1"/>
    <x v="0"/>
    <x v="0"/>
    <n v="3252"/>
    <n v="3781"/>
    <n v="3445"/>
    <n v="3558"/>
    <n v="3795"/>
    <n v="4052"/>
    <n v="4621"/>
    <n v="3001"/>
    <n v="4113"/>
    <n v="3505"/>
    <n v="3646"/>
    <n v="3646"/>
    <n v="44415"/>
    <n v="121.68493150684931"/>
  </r>
  <r>
    <x v="4"/>
    <x v="1"/>
    <s v="Silur"/>
    <n v="61489"/>
    <n v="66219"/>
    <x v="21"/>
    <n v="87504"/>
    <n v="88292"/>
    <n v="77255"/>
    <n v="57547"/>
    <n v="70161"/>
    <n v="52029"/>
    <n v="41781"/>
    <n v="51241"/>
    <n v="76467"/>
    <x v="21"/>
    <x v="21"/>
    <x v="4"/>
    <x v="3"/>
    <x v="0"/>
    <n v="1315"/>
    <n v="1135"/>
    <n v="1346"/>
    <n v="1312"/>
    <n v="1345"/>
    <n v="1448"/>
    <n v="1475"/>
    <n v="1370"/>
    <n v="1278"/>
    <n v="1050"/>
    <n v="1005"/>
    <n v="1092"/>
    <n v="15171"/>
    <n v="41.564383561643837"/>
  </r>
  <r>
    <x v="0"/>
    <x v="0"/>
    <s v="Ordoviitsium"/>
    <n v="89455"/>
    <n v="103110"/>
    <x v="22"/>
    <n v="73406"/>
    <n v="58428"/>
    <n v="50829"/>
    <n v="45981"/>
    <n v="36514"/>
    <n v="52889"/>
    <n v="46428"/>
    <n v="54597"/>
    <n v="77480"/>
    <x v="22"/>
    <x v="22"/>
    <x v="1"/>
    <x v="0"/>
    <x v="0"/>
    <n v="3576"/>
    <n v="3915"/>
    <n v="3555"/>
    <n v="3731"/>
    <n v="3924"/>
    <n v="4206"/>
    <n v="4789"/>
    <n v="3620"/>
    <n v="3763"/>
    <n v="3603"/>
    <n v="3808"/>
    <n v="3649"/>
    <n v="46139"/>
    <n v="126.40821917808219"/>
  </r>
  <r>
    <x v="0"/>
    <x v="0"/>
    <s v="Ordoviitsium"/>
    <n v="87810"/>
    <n v="84873"/>
    <x v="23"/>
    <n v="11751"/>
    <n v="30654"/>
    <n v="96863"/>
    <n v="103446"/>
    <n v="20547"/>
    <n v="118217"/>
    <n v="12485"/>
    <n v="15853"/>
    <n v="90822"/>
    <x v="23"/>
    <x v="23"/>
    <x v="1"/>
    <x v="0"/>
    <x v="0"/>
    <n v="0"/>
    <n v="0"/>
    <n v="0"/>
    <n v="0"/>
    <n v="0"/>
    <n v="0"/>
    <n v="0"/>
    <n v="0"/>
    <n v="0"/>
    <n v="0"/>
    <n v="0"/>
    <n v="0"/>
    <n v="0"/>
    <n v="0"/>
  </r>
  <r>
    <x v="5"/>
    <x v="1"/>
    <s v="Silur-Ordoviitsium"/>
    <n v="59000"/>
    <n v="64000"/>
    <x v="24"/>
    <n v="70000"/>
    <n v="60000"/>
    <n v="50000"/>
    <n v="50000"/>
    <n v="50000"/>
    <n v="50000"/>
    <n v="60000"/>
    <n v="60000"/>
    <n v="50000"/>
    <x v="24"/>
    <x v="24"/>
    <x v="1"/>
    <x v="0"/>
    <x v="0"/>
    <n v="0"/>
    <n v="0"/>
    <n v="0"/>
    <n v="0"/>
    <n v="0"/>
    <n v="0"/>
    <n v="0"/>
    <n v="0"/>
    <n v="0"/>
    <n v="0"/>
    <n v="0"/>
    <n v="0"/>
    <n v="0"/>
    <n v="0"/>
  </r>
  <r>
    <x v="0"/>
    <x v="0"/>
    <s v="Ordoviitsium"/>
    <n v="57938"/>
    <n v="61854"/>
    <x v="25"/>
    <n v="65384"/>
    <n v="60941"/>
    <n v="61191"/>
    <n v="63328"/>
    <n v="30730"/>
    <n v="43710"/>
    <n v="57042"/>
    <n v="50101"/>
    <n v="20233"/>
    <x v="25"/>
    <x v="25"/>
    <x v="5"/>
    <x v="4"/>
    <x v="0"/>
    <n v="563"/>
    <n v="568"/>
    <n v="583"/>
    <n v="550"/>
    <n v="600"/>
    <n v="590"/>
    <n v="590"/>
    <n v="580"/>
    <n v="550"/>
    <n v="583"/>
    <n v="584"/>
    <n v="573"/>
    <n v="6914"/>
    <n v="18.942465753424656"/>
  </r>
  <r>
    <x v="1"/>
    <x v="1"/>
    <s v="Silur-Ordoviitsium"/>
    <n v="216203"/>
    <n v="215403"/>
    <x v="26"/>
    <n v="0"/>
    <n v="0"/>
    <n v="0"/>
    <n v="0"/>
    <n v="0"/>
    <n v="0"/>
    <n v="0"/>
    <n v="0"/>
    <n v="0"/>
    <x v="26"/>
    <x v="26"/>
    <x v="5"/>
    <x v="4"/>
    <x v="0"/>
    <n v="54"/>
    <n v="60"/>
    <n v="63"/>
    <n v="80"/>
    <n v="102"/>
    <n v="104"/>
    <n v="98"/>
    <n v="87"/>
    <n v="58"/>
    <n v="60"/>
    <n v="64"/>
    <n v="58"/>
    <n v="888"/>
    <n v="2.4328767123287673"/>
  </r>
  <r>
    <x v="5"/>
    <x v="1"/>
    <s v="Silur-Ordoviitsium"/>
    <n v="52000"/>
    <n v="50000"/>
    <x v="27"/>
    <n v="55000"/>
    <n v="51000"/>
    <n v="49000"/>
    <n v="50000"/>
    <n v="51000"/>
    <n v="53000"/>
    <n v="52000"/>
    <n v="54000"/>
    <n v="55000"/>
    <x v="27"/>
    <x v="27"/>
    <x v="6"/>
    <x v="0"/>
    <x v="0"/>
    <n v="1158"/>
    <n v="1178"/>
    <n v="839"/>
    <n v="824"/>
    <n v="978"/>
    <n v="1123"/>
    <n v="831"/>
    <n v="795"/>
    <n v="912"/>
    <n v="2415"/>
    <n v="2109"/>
    <n v="2008"/>
    <n v="15170"/>
    <n v="41.561643835616437"/>
  </r>
  <r>
    <x v="0"/>
    <x v="0"/>
    <s v="Ordoviitsium"/>
    <n v="76601"/>
    <n v="46371"/>
    <x v="28"/>
    <n v="45971"/>
    <n v="30961"/>
    <n v="37207"/>
    <n v="30004"/>
    <n v="25516"/>
    <n v="26390"/>
    <n v="25256"/>
    <n v="37342"/>
    <n v="28560"/>
    <x v="28"/>
    <x v="28"/>
    <x v="7"/>
    <x v="4"/>
    <x v="0"/>
    <n v="784"/>
    <n v="798"/>
    <n v="678"/>
    <n v="772"/>
    <n v="765"/>
    <n v="787"/>
    <n v="827"/>
    <n v="832"/>
    <n v="822"/>
    <n v="762"/>
    <n v="750"/>
    <n v="726"/>
    <n v="9303"/>
    <n v="25.487671232876714"/>
  </r>
  <r>
    <x v="6"/>
    <x v="1"/>
    <s v="Silur"/>
    <n v="53737"/>
    <n v="84509"/>
    <x v="29"/>
    <n v="45393"/>
    <n v="22251"/>
    <n v="13799"/>
    <n v="13944"/>
    <n v="11172"/>
    <n v="13655"/>
    <n v="12768"/>
    <n v="21593"/>
    <n v="31514"/>
    <x v="29"/>
    <x v="29"/>
    <x v="2"/>
    <x v="1"/>
    <x v="0"/>
    <n v="3046"/>
    <n v="3082"/>
    <n v="4004"/>
    <n v="2466"/>
    <n v="3182"/>
    <n v="3464"/>
    <n v="3132"/>
    <n v="2812"/>
    <n v="3758"/>
    <n v="3561"/>
    <n v="3795"/>
    <n v="2887"/>
    <n v="39189"/>
    <n v="107.36712328767123"/>
  </r>
  <r>
    <x v="5"/>
    <x v="1"/>
    <s v="Kvaternaar"/>
    <n v="26000"/>
    <n v="33000"/>
    <x v="30"/>
    <n v="40510"/>
    <n v="33000"/>
    <n v="26000"/>
    <n v="29664"/>
    <n v="27584"/>
    <n v="27456"/>
    <n v="46161"/>
    <n v="45345"/>
    <n v="51218"/>
    <x v="30"/>
    <x v="30"/>
    <x v="5"/>
    <x v="4"/>
    <x v="0"/>
    <n v="93"/>
    <n v="150"/>
    <n v="137"/>
    <n v="85"/>
    <n v="108"/>
    <n v="60"/>
    <n v="0"/>
    <n v="0"/>
    <n v="0"/>
    <n v="0"/>
    <n v="0"/>
    <n v="0"/>
    <n v="633"/>
    <n v="1.7342465753424658"/>
  </r>
  <r>
    <x v="0"/>
    <x v="1"/>
    <s v="Ordoviitsium"/>
    <n v="0"/>
    <n v="0"/>
    <x v="31"/>
    <n v="26994"/>
    <n v="93392"/>
    <n v="67524"/>
    <n v="63990"/>
    <n v="57813"/>
    <n v="52450"/>
    <n v="50944"/>
    <n v="7928"/>
    <n v="0"/>
    <x v="31"/>
    <x v="31"/>
    <x v="5"/>
    <x v="4"/>
    <x v="0"/>
    <n v="447"/>
    <n v="416"/>
    <n v="448"/>
    <n v="450"/>
    <n v="483"/>
    <n v="501"/>
    <n v="555"/>
    <n v="429"/>
    <n v="433"/>
    <n v="421"/>
    <n v="400"/>
    <n v="414"/>
    <n v="5397"/>
    <n v="14.786301369863013"/>
  </r>
  <r>
    <x v="0"/>
    <x v="0"/>
    <s v="Ordoviitsium"/>
    <n v="11824"/>
    <n v="10679"/>
    <x v="32"/>
    <n v="16301"/>
    <n v="0"/>
    <n v="0"/>
    <n v="0"/>
    <n v="0"/>
    <n v="0"/>
    <n v="0"/>
    <n v="0"/>
    <n v="0"/>
    <x v="32"/>
    <x v="32"/>
    <x v="8"/>
    <x v="0"/>
    <x v="0"/>
    <n v="160"/>
    <n v="187"/>
    <n v="155"/>
    <n v="161"/>
    <n v="91"/>
    <n v="4"/>
    <n v="2"/>
    <n v="6"/>
    <n v="4"/>
    <n v="86"/>
    <n v="228"/>
    <n v="329"/>
    <n v="1413"/>
    <n v="3.871232876712329"/>
  </r>
  <r>
    <x v="6"/>
    <x v="1"/>
    <s v="Siluri-Ordoviitsium"/>
    <n v="39443"/>
    <n v="36897"/>
    <x v="33"/>
    <n v="30221"/>
    <n v="31229"/>
    <n v="30221"/>
    <n v="26864"/>
    <n v="26864"/>
    <n v="25998"/>
    <n v="33026"/>
    <n v="31961"/>
    <n v="31961"/>
    <x v="33"/>
    <x v="33"/>
    <x v="4"/>
    <x v="5"/>
    <x v="0"/>
    <n v="1311"/>
    <n v="1476"/>
    <n v="1641"/>
    <n v="1598"/>
    <n v="1499"/>
    <n v="1401"/>
    <n v="1504"/>
    <n v="1497"/>
    <n v="1498"/>
    <n v="1504"/>
    <n v="1572"/>
    <n v="1420"/>
    <n v="17921"/>
    <n v="49.098630136986301"/>
  </r>
  <r>
    <x v="4"/>
    <x v="1"/>
    <s v="Silur"/>
    <n v="33360"/>
    <n v="41280"/>
    <x v="34"/>
    <n v="42120"/>
    <n v="27180"/>
    <n v="19800"/>
    <n v="21240"/>
    <n v="21540"/>
    <n v="22620"/>
    <n v="22560"/>
    <n v="28320"/>
    <n v="30240"/>
    <x v="34"/>
    <x v="34"/>
    <x v="2"/>
    <x v="2"/>
    <x v="0"/>
    <n v="240"/>
    <n v="230"/>
    <n v="262"/>
    <n v="250"/>
    <n v="280"/>
    <n v="327"/>
    <n v="270"/>
    <n v="260"/>
    <n v="257"/>
    <n v="235"/>
    <n v="230"/>
    <n v="259"/>
    <n v="3100"/>
    <n v="8.493150684931507"/>
  </r>
  <r>
    <x v="3"/>
    <x v="1"/>
    <s v="Silur-Ordoviitsium"/>
    <n v="39000"/>
    <n v="33800"/>
    <x v="35"/>
    <n v="32400"/>
    <n v="20200"/>
    <n v="15000"/>
    <n v="40000"/>
    <n v="16000"/>
    <n v="29400"/>
    <n v="27200"/>
    <n v="29800"/>
    <n v="24400"/>
    <x v="35"/>
    <x v="35"/>
    <x v="9"/>
    <x v="4"/>
    <x v="0"/>
    <n v="1691"/>
    <n v="1826"/>
    <n v="1675"/>
    <n v="1512"/>
    <n v="1285"/>
    <n v="1230"/>
    <n v="1427"/>
    <n v="1169"/>
    <n v="1275"/>
    <n v="1228"/>
    <n v="1498"/>
    <n v="1353"/>
    <n v="17169"/>
    <n v="47.038356164383565"/>
  </r>
  <r>
    <x v="0"/>
    <x v="0"/>
    <s v="Ordoviitsium"/>
    <n v="0"/>
    <n v="16673"/>
    <x v="36"/>
    <n v="36330"/>
    <n v="0"/>
    <n v="0"/>
    <n v="0"/>
    <n v="75"/>
    <n v="516"/>
    <n v="0"/>
    <n v="0"/>
    <n v="0"/>
    <x v="36"/>
    <x v="36"/>
    <x v="9"/>
    <x v="4"/>
    <x v="0"/>
    <n v="483"/>
    <n v="295"/>
    <n v="375"/>
    <n v="277"/>
    <n v="467"/>
    <n v="571"/>
    <n v="232"/>
    <n v="485"/>
    <n v="580"/>
    <n v="926"/>
    <n v="503"/>
    <n v="678"/>
    <n v="5872"/>
    <n v="16.087671232876712"/>
  </r>
  <r>
    <x v="6"/>
    <x v="2"/>
    <s v="Silur"/>
    <n v="28601"/>
    <n v="28114"/>
    <x v="37"/>
    <n v="27726"/>
    <n v="30199"/>
    <n v="26020"/>
    <n v="29478"/>
    <n v="26095"/>
    <n v="27787"/>
    <n v="29441"/>
    <n v="25486"/>
    <n v="27216"/>
    <x v="37"/>
    <x v="37"/>
    <x v="9"/>
    <x v="4"/>
    <x v="0"/>
    <n v="531"/>
    <n v="546"/>
    <n v="541"/>
    <n v="446"/>
    <n v="458"/>
    <n v="514"/>
    <n v="531"/>
    <n v="571"/>
    <n v="490"/>
    <n v="485"/>
    <n v="410"/>
    <n v="452"/>
    <n v="5975"/>
    <n v="16.36986301369863"/>
  </r>
  <r>
    <x v="6"/>
    <x v="1"/>
    <s v="Silur-Ordoviitsium"/>
    <n v="35000"/>
    <n v="30000"/>
    <x v="38"/>
    <n v="47037"/>
    <n v="17300"/>
    <n v="19760"/>
    <n v="27693"/>
    <n v="15485"/>
    <n v="19760"/>
    <n v="28350"/>
    <n v="30510"/>
    <n v="27722"/>
    <x v="38"/>
    <x v="38"/>
    <x v="9"/>
    <x v="4"/>
    <x v="0"/>
    <n v="476"/>
    <n v="419"/>
    <n v="433"/>
    <n v="404"/>
    <n v="486"/>
    <n v="488"/>
    <n v="500"/>
    <n v="442"/>
    <n v="437"/>
    <n v="445"/>
    <n v="437"/>
    <n v="444"/>
    <n v="5411"/>
    <n v="14.824657534246576"/>
  </r>
  <r>
    <x v="7"/>
    <x v="2"/>
    <s v="Kambrium-Vend"/>
    <n v="25844"/>
    <n v="23949"/>
    <x v="39"/>
    <n v="28012"/>
    <n v="23607"/>
    <n v="23899"/>
    <n v="18359"/>
    <n v="18834"/>
    <n v="22250"/>
    <n v="17701"/>
    <n v="19095"/>
    <n v="20903"/>
    <x v="39"/>
    <x v="39"/>
    <x v="9"/>
    <x v="4"/>
    <x v="0"/>
    <n v="127"/>
    <n v="113"/>
    <n v="130"/>
    <n v="146"/>
    <n v="126"/>
    <n v="138"/>
    <n v="150"/>
    <n v="141"/>
    <n v="120"/>
    <n v="120"/>
    <n v="115"/>
    <n v="117"/>
    <n v="1543"/>
    <n v="4.2273972602739729"/>
  </r>
  <r>
    <x v="7"/>
    <x v="2"/>
    <s v="Ordoviitsium-Kambrium"/>
    <n v="17925"/>
    <n v="17956"/>
    <x v="40"/>
    <n v="22686"/>
    <n v="23105"/>
    <n v="25994"/>
    <n v="24228"/>
    <n v="24001"/>
    <n v="26025"/>
    <n v="23604"/>
    <n v="22558"/>
    <n v="25547"/>
    <x v="40"/>
    <x v="40"/>
    <x v="9"/>
    <x v="4"/>
    <x v="0"/>
    <n v="154"/>
    <n v="166"/>
    <n v="184"/>
    <n v="143"/>
    <n v="144"/>
    <n v="154"/>
    <n v="178"/>
    <n v="167"/>
    <n v="144"/>
    <n v="91"/>
    <n v="214"/>
    <n v="359"/>
    <n v="2098"/>
    <n v="5.7479452054794518"/>
  </r>
  <r>
    <x v="0"/>
    <x v="2"/>
    <s v="Kvaternaar"/>
    <n v="17655"/>
    <n v="15652"/>
    <x v="41"/>
    <n v="19464"/>
    <n v="19464"/>
    <n v="21409"/>
    <n v="20854"/>
    <n v="22730"/>
    <n v="20436"/>
    <n v="20295"/>
    <n v="21464"/>
    <n v="19924"/>
    <x v="41"/>
    <x v="41"/>
    <x v="9"/>
    <x v="4"/>
    <x v="0"/>
    <n v="433"/>
    <n v="320"/>
    <n v="312"/>
    <n v="276"/>
    <n v="319"/>
    <n v="391"/>
    <n v="538"/>
    <n v="455"/>
    <n v="317"/>
    <n v="326"/>
    <n v="299"/>
    <n v="364"/>
    <n v="4350"/>
    <n v="11.917808219178083"/>
  </r>
  <r>
    <x v="0"/>
    <x v="2"/>
    <s v="Kvaternaar"/>
    <n v="18102"/>
    <n v="16566"/>
    <x v="42"/>
    <n v="19767"/>
    <n v="19205"/>
    <n v="20767"/>
    <n v="20129"/>
    <n v="23541"/>
    <n v="20506"/>
    <n v="21360"/>
    <n v="21160"/>
    <n v="17994"/>
    <x v="42"/>
    <x v="42"/>
    <x v="9"/>
    <x v="4"/>
    <x v="0"/>
    <n v="652"/>
    <n v="569"/>
    <n v="657"/>
    <n v="628"/>
    <n v="699"/>
    <n v="643"/>
    <n v="597"/>
    <n v="660"/>
    <n v="673"/>
    <n v="780"/>
    <n v="671"/>
    <n v="675"/>
    <n v="7904"/>
    <n v="21.654794520547945"/>
  </r>
  <r>
    <x v="8"/>
    <x v="2"/>
    <s v="Silur"/>
    <n v="606"/>
    <n v="6809"/>
    <x v="43"/>
    <n v="3561"/>
    <n v="53508"/>
    <n v="49487"/>
    <n v="50971"/>
    <n v="37518"/>
    <n v="8718"/>
    <n v="13665"/>
    <n v="292"/>
    <n v="0"/>
    <x v="43"/>
    <x v="43"/>
    <x v="2"/>
    <x v="1"/>
    <x v="0"/>
    <n v="735"/>
    <n v="735"/>
    <n v="735"/>
    <n v="918"/>
    <n v="918"/>
    <n v="918"/>
    <n v="892"/>
    <n v="891"/>
    <n v="891"/>
    <n v="822"/>
    <n v="823"/>
    <n v="823"/>
    <n v="10101"/>
    <n v="27.673972602739727"/>
  </r>
  <r>
    <x v="0"/>
    <x v="2"/>
    <s v="Kvaternaar"/>
    <n v="18413"/>
    <n v="12329"/>
    <x v="44"/>
    <n v="18525"/>
    <n v="20040"/>
    <n v="21067"/>
    <n v="20766"/>
    <n v="21032"/>
    <n v="19247"/>
    <n v="20674"/>
    <n v="19188"/>
    <n v="20072"/>
    <x v="44"/>
    <x v="44"/>
    <x v="9"/>
    <x v="4"/>
    <x v="0"/>
    <n v="1229"/>
    <n v="626"/>
    <n v="416"/>
    <n v="388"/>
    <n v="409"/>
    <n v="373"/>
    <n v="850"/>
    <n v="907"/>
    <n v="893"/>
    <n v="890"/>
    <n v="862"/>
    <n v="82"/>
    <n v="7925"/>
    <n v="21.712328767123289"/>
  </r>
  <r>
    <x v="0"/>
    <x v="2"/>
    <s v="Kvaternaar"/>
    <n v="17998"/>
    <n v="19805"/>
    <x v="45"/>
    <n v="19799"/>
    <n v="19507"/>
    <n v="19971"/>
    <n v="18846"/>
    <n v="20594"/>
    <n v="18880"/>
    <n v="19752"/>
    <n v="4960"/>
    <n v="19362"/>
    <x v="45"/>
    <x v="45"/>
    <x v="9"/>
    <x v="4"/>
    <x v="0"/>
    <n v="392"/>
    <n v="362"/>
    <n v="358"/>
    <n v="346"/>
    <n v="351"/>
    <n v="392"/>
    <n v="411"/>
    <n v="373"/>
    <n v="368"/>
    <n v="343"/>
    <n v="330"/>
    <n v="396"/>
    <n v="4422"/>
    <n v="12.115068493150686"/>
  </r>
  <r>
    <x v="3"/>
    <x v="2"/>
    <s v="Kambrium-Vend"/>
    <n v="18053"/>
    <n v="17387"/>
    <x v="46"/>
    <n v="17037"/>
    <n v="18082"/>
    <n v="19540"/>
    <n v="19650"/>
    <n v="17879"/>
    <n v="16909"/>
    <n v="19297"/>
    <n v="17270"/>
    <n v="17980"/>
    <x v="46"/>
    <x v="46"/>
    <x v="5"/>
    <x v="3"/>
    <x v="0"/>
    <n v="1159"/>
    <n v="1056"/>
    <n v="1171"/>
    <n v="1259"/>
    <n v="1423"/>
    <n v="1399"/>
    <n v="1453"/>
    <n v="1182"/>
    <n v="1038"/>
    <n v="1040"/>
    <n v="989"/>
    <n v="1053"/>
    <n v="14222"/>
    <n v="38.964383561643835"/>
  </r>
  <r>
    <x v="0"/>
    <x v="2"/>
    <s v="Kvaternaar"/>
    <n v="17240"/>
    <n v="16045"/>
    <x v="47"/>
    <n v="8698"/>
    <n v="26275"/>
    <n v="20630"/>
    <n v="19198"/>
    <n v="20583"/>
    <n v="18166"/>
    <n v="19081"/>
    <n v="17033"/>
    <n v="17865"/>
    <x v="47"/>
    <x v="47"/>
    <x v="9"/>
    <x v="4"/>
    <x v="0"/>
    <n v="714"/>
    <n v="648"/>
    <n v="740"/>
    <n v="749"/>
    <n v="801"/>
    <n v="865"/>
    <n v="957"/>
    <n v="858"/>
    <n v="890"/>
    <n v="817"/>
    <n v="787"/>
    <n v="831"/>
    <n v="9657"/>
    <n v="26.457534246575342"/>
  </r>
  <r>
    <x v="0"/>
    <x v="2"/>
    <s v="Kvaternaar"/>
    <n v="10707"/>
    <n v="12409"/>
    <x v="48"/>
    <n v="18766"/>
    <n v="17776"/>
    <n v="20176"/>
    <n v="18314"/>
    <n v="20683"/>
    <n v="15291"/>
    <n v="14004"/>
    <n v="14623"/>
    <n v="28909"/>
    <x v="48"/>
    <x v="48"/>
    <x v="9"/>
    <x v="5"/>
    <x v="0"/>
    <n v="580"/>
    <n v="550"/>
    <n v="610"/>
    <n v="560"/>
    <n v="620"/>
    <n v="680"/>
    <n v="610"/>
    <n v="560"/>
    <n v="520"/>
    <n v="610"/>
    <n v="520"/>
    <n v="500"/>
    <n v="6920"/>
    <n v="18.958904109589042"/>
  </r>
  <r>
    <x v="7"/>
    <x v="1"/>
    <s v="Silur-Ordoviitsium"/>
    <n v="18246"/>
    <n v="17342"/>
    <x v="49"/>
    <n v="18106"/>
    <n v="15404"/>
    <n v="17500"/>
    <n v="17600"/>
    <n v="15200"/>
    <n v="15900"/>
    <n v="18344"/>
    <n v="18875"/>
    <n v="21468"/>
    <x v="49"/>
    <x v="49"/>
    <x v="9"/>
    <x v="4"/>
    <x v="0"/>
    <n v="0"/>
    <n v="0"/>
    <n v="0"/>
    <n v="0"/>
    <n v="0"/>
    <n v="0"/>
    <n v="0"/>
    <n v="0"/>
    <n v="0"/>
    <n v="0"/>
    <n v="0"/>
    <n v="0"/>
    <n v="0"/>
    <n v="0"/>
  </r>
  <r>
    <x v="0"/>
    <x v="2"/>
    <s v="Kvaternaar"/>
    <n v="12211"/>
    <n v="16061"/>
    <x v="50"/>
    <n v="21588"/>
    <n v="14043"/>
    <n v="17782"/>
    <n v="18394"/>
    <n v="20322"/>
    <n v="17658"/>
    <n v="20161"/>
    <n v="17769"/>
    <n v="18310"/>
    <x v="50"/>
    <x v="50"/>
    <x v="4"/>
    <x v="3"/>
    <x v="0"/>
    <n v="0"/>
    <n v="0"/>
    <n v="0"/>
    <n v="0"/>
    <n v="0"/>
    <n v="0"/>
    <n v="0"/>
    <n v="0"/>
    <n v="0"/>
    <n v="124"/>
    <n v="100"/>
    <n v="99"/>
    <n v="323"/>
    <n v="0.8849315068493151"/>
  </r>
  <r>
    <x v="9"/>
    <x v="2"/>
    <s v="Kesk-Devon"/>
    <n v="3703"/>
    <n v="24255"/>
    <x v="51"/>
    <n v="25494"/>
    <n v="27351"/>
    <n v="12394"/>
    <n v="19787"/>
    <n v="25617"/>
    <n v="22427"/>
    <n v="21397"/>
    <n v="3793"/>
    <n v="4"/>
    <x v="51"/>
    <x v="51"/>
    <x v="4"/>
    <x v="3"/>
    <x v="0"/>
    <n v="928"/>
    <n v="884"/>
    <n v="1012"/>
    <n v="878"/>
    <n v="915"/>
    <n v="911"/>
    <n v="863"/>
    <n v="900"/>
    <n v="931"/>
    <n v="911"/>
    <n v="899"/>
    <n v="917"/>
    <n v="10949"/>
    <n v="29.997260273972604"/>
  </r>
  <r>
    <x v="0"/>
    <x v="2"/>
    <s v="Kvaternaar"/>
    <n v="15693"/>
    <n v="16824"/>
    <x v="52"/>
    <n v="17672"/>
    <n v="17195"/>
    <n v="18391"/>
    <n v="18037"/>
    <n v="18171"/>
    <n v="15820"/>
    <n v="13407"/>
    <n v="16097"/>
    <n v="14259"/>
    <x v="52"/>
    <x v="52"/>
    <x v="4"/>
    <x v="4"/>
    <x v="0"/>
    <n v="212"/>
    <n v="141"/>
    <n v="172"/>
    <n v="175"/>
    <n v="190"/>
    <n v="226"/>
    <n v="234"/>
    <n v="189"/>
    <n v="163"/>
    <n v="166"/>
    <n v="159"/>
    <n v="208"/>
    <n v="2235"/>
    <n v="6.1232876712328768"/>
  </r>
  <r>
    <x v="2"/>
    <x v="2"/>
    <s v="Kesk-Alam-Devon- Silur"/>
    <n v="17528"/>
    <n v="16345"/>
    <x v="53"/>
    <n v="16455"/>
    <n v="16865"/>
    <n v="16631"/>
    <n v="16206"/>
    <n v="16001"/>
    <n v="15756"/>
    <n v="16212"/>
    <n v="16074"/>
    <n v="17191"/>
    <x v="53"/>
    <x v="53"/>
    <x v="10"/>
    <x v="0"/>
    <x v="0"/>
    <n v="347"/>
    <n v="347"/>
    <n v="348"/>
    <n v="347"/>
    <n v="347"/>
    <n v="348"/>
    <n v="185"/>
    <n v="185"/>
    <n v="187"/>
    <n v="373"/>
    <n v="373"/>
    <n v="373"/>
    <n v="3760"/>
    <n v="10.301369863013699"/>
  </r>
  <r>
    <x v="8"/>
    <x v="2"/>
    <s v="Silur"/>
    <n v="14073"/>
    <n v="50316"/>
    <x v="54"/>
    <n v="43040"/>
    <n v="0"/>
    <n v="729"/>
    <n v="0"/>
    <n v="18734"/>
    <n v="3568"/>
    <n v="0"/>
    <n v="7792"/>
    <n v="10307"/>
    <x v="54"/>
    <x v="54"/>
    <x v="4"/>
    <x v="0"/>
    <x v="0"/>
    <n v="610"/>
    <n v="274"/>
    <n v="453"/>
    <n v="422"/>
    <n v="567"/>
    <n v="455"/>
    <n v="263"/>
    <n v="356"/>
    <n v="600"/>
    <n v="386"/>
    <n v="400"/>
    <n v="522"/>
    <n v="5308"/>
    <n v="14.542465753424658"/>
  </r>
  <r>
    <x v="0"/>
    <x v="0"/>
    <s v="Ordoviitsium"/>
    <n v="137141"/>
    <n v="15"/>
    <x v="55"/>
    <n v="0"/>
    <n v="210"/>
    <n v="1066"/>
    <n v="0"/>
    <n v="0"/>
    <n v="0"/>
    <n v="41445"/>
    <n v="1510"/>
    <n v="0"/>
    <x v="55"/>
    <x v="55"/>
    <x v="2"/>
    <x v="0"/>
    <x v="1"/>
    <n v="28000"/>
    <n v="30800"/>
    <n v="64000"/>
    <n v="20800"/>
    <n v="16000"/>
    <n v="9000"/>
    <n v="10400"/>
    <n v="15000"/>
    <n v="18600"/>
    <n v="15800"/>
    <n v="28000"/>
    <n v="38667"/>
    <n v="295067"/>
    <n v="808.40273972602745"/>
  </r>
  <r>
    <x v="6"/>
    <x v="2"/>
    <s v="Silur"/>
    <n v="16653"/>
    <n v="17774"/>
    <x v="56"/>
    <n v="13720"/>
    <n v="15710"/>
    <n v="18285"/>
    <n v="18070"/>
    <n v="17516"/>
    <n v="14707"/>
    <n v="15280"/>
    <n v="12911"/>
    <n v="13439"/>
    <x v="56"/>
    <x v="56"/>
    <x v="2"/>
    <x v="2"/>
    <x v="0"/>
    <n v="1894"/>
    <n v="1762"/>
    <n v="1340"/>
    <n v="1376"/>
    <n v="1622"/>
    <n v="2893"/>
    <n v="3672"/>
    <n v="1332"/>
    <n v="1048"/>
    <n v="810"/>
    <n v="705"/>
    <n v="833"/>
    <n v="19287"/>
    <n v="52.841095890410962"/>
  </r>
  <r>
    <x v="8"/>
    <x v="2"/>
    <s v="Silur"/>
    <n v="50107"/>
    <n v="0"/>
    <x v="31"/>
    <n v="0"/>
    <n v="3288"/>
    <n v="12350"/>
    <n v="14282"/>
    <n v="9321"/>
    <n v="0"/>
    <n v="242"/>
    <n v="46914"/>
    <n v="51121"/>
    <x v="57"/>
    <x v="57"/>
    <x v="2"/>
    <x v="1"/>
    <x v="0"/>
    <n v="0"/>
    <n v="0"/>
    <n v="0"/>
    <n v="0"/>
    <n v="0"/>
    <n v="0"/>
    <n v="0"/>
    <n v="0"/>
    <n v="0"/>
    <n v="0"/>
    <n v="0"/>
    <n v="0"/>
    <n v="0"/>
    <n v="0"/>
  </r>
  <r>
    <x v="3"/>
    <x v="2"/>
    <s v="Kambrium-Vend"/>
    <n v="15612"/>
    <n v="13764"/>
    <x v="57"/>
    <n v="15221"/>
    <n v="14621"/>
    <n v="15323"/>
    <n v="15491"/>
    <n v="14369"/>
    <n v="16952"/>
    <n v="16306"/>
    <n v="15661"/>
    <n v="17759"/>
    <x v="58"/>
    <x v="58"/>
    <x v="2"/>
    <x v="1"/>
    <x v="0"/>
    <n v="7"/>
    <n v="10"/>
    <n v="13"/>
    <n v="16"/>
    <n v="94"/>
    <n v="131"/>
    <n v="125"/>
    <n v="110"/>
    <n v="100"/>
    <n v="28"/>
    <n v="22"/>
    <n v="5"/>
    <n v="661"/>
    <n v="1.810958904109589"/>
  </r>
  <r>
    <x v="5"/>
    <x v="1"/>
    <s v="Silur-Ordoviitsium"/>
    <n v="16210"/>
    <n v="15390"/>
    <x v="58"/>
    <n v="15400"/>
    <n v="14880"/>
    <n v="14900"/>
    <n v="15910"/>
    <n v="16100"/>
    <n v="16000"/>
    <n v="14500"/>
    <n v="14800"/>
    <n v="14400"/>
    <x v="59"/>
    <x v="59"/>
    <x v="2"/>
    <x v="6"/>
    <x v="1"/>
    <n v="6030"/>
    <n v="8010"/>
    <n v="17460"/>
    <n v="0"/>
    <n v="0"/>
    <n v="0"/>
    <n v="0"/>
    <n v="0"/>
    <n v="0"/>
    <n v="0"/>
    <n v="0"/>
    <n v="0"/>
    <n v="31500"/>
    <n v="86.301369863013704"/>
  </r>
  <r>
    <x v="0"/>
    <x v="2"/>
    <s v="Kvaternaar"/>
    <n v="15330"/>
    <n v="17632"/>
    <x v="59"/>
    <n v="14766"/>
    <n v="15187"/>
    <n v="16879"/>
    <n v="16442"/>
    <n v="16868"/>
    <n v="14606"/>
    <n v="15566"/>
    <n v="17049"/>
    <n v="7393"/>
    <x v="60"/>
    <x v="60"/>
    <x v="2"/>
    <x v="6"/>
    <x v="1"/>
    <n v="0"/>
    <n v="0"/>
    <n v="0"/>
    <n v="7140"/>
    <n v="7920"/>
    <n v="6780"/>
    <n v="7272"/>
    <n v="7974"/>
    <n v="5904"/>
    <n v="9264"/>
    <n v="12000"/>
    <n v="10542"/>
    <n v="74796"/>
    <n v="204.92054794520547"/>
  </r>
  <r>
    <x v="6"/>
    <x v="2"/>
    <s v="Silur"/>
    <n v="16239"/>
    <n v="17326"/>
    <x v="60"/>
    <n v="13519"/>
    <n v="15239"/>
    <n v="17599"/>
    <n v="17063"/>
    <n v="16857"/>
    <n v="14716"/>
    <n v="14596"/>
    <n v="12508"/>
    <n v="13325"/>
    <x v="61"/>
    <x v="61"/>
    <x v="4"/>
    <x v="4"/>
    <x v="0"/>
    <n v="1546"/>
    <n v="1355"/>
    <n v="1862"/>
    <n v="1655"/>
    <n v="1733"/>
    <n v="1869"/>
    <n v="1795"/>
    <n v="1747"/>
    <n v="1612"/>
    <n v="1770"/>
    <n v="1896"/>
    <n v="2111"/>
    <n v="20951"/>
    <n v="57.4"/>
  </r>
  <r>
    <x v="10"/>
    <x v="2"/>
    <s v="Kesk-Alam-Devon"/>
    <n v="18931"/>
    <n v="17198"/>
    <x v="61"/>
    <n v="17825"/>
    <n v="18229"/>
    <n v="18429"/>
    <n v="12054"/>
    <n v="13883"/>
    <n v="15139"/>
    <n v="10674"/>
    <n v="11396"/>
    <n v="11850"/>
    <x v="62"/>
    <x v="62"/>
    <x v="4"/>
    <x v="4"/>
    <x v="0"/>
    <n v="1978"/>
    <n v="1775"/>
    <n v="2247"/>
    <n v="2274"/>
    <n v="2505"/>
    <n v="2940"/>
    <n v="3153"/>
    <n v="2404"/>
    <n v="2357"/>
    <n v="2442"/>
    <n v="2319"/>
    <n v="2581"/>
    <n v="28975"/>
    <n v="79.38356164383562"/>
  </r>
  <r>
    <x v="6"/>
    <x v="2"/>
    <s v="Silur"/>
    <n v="15368"/>
    <n v="16144"/>
    <x v="62"/>
    <n v="13085"/>
    <n v="15327"/>
    <n v="16364"/>
    <n v="16864"/>
    <n v="16917"/>
    <n v="14003"/>
    <n v="15002"/>
    <n v="13017"/>
    <n v="13499"/>
    <x v="63"/>
    <x v="63"/>
    <x v="4"/>
    <x v="4"/>
    <x v="0"/>
    <n v="295"/>
    <n v="257"/>
    <n v="287"/>
    <n v="263"/>
    <n v="287"/>
    <n v="302"/>
    <n v="342"/>
    <n v="292"/>
    <n v="277"/>
    <n v="292"/>
    <n v="274"/>
    <n v="278"/>
    <n v="3446"/>
    <n v="9.4410958904109581"/>
  </r>
  <r>
    <x v="6"/>
    <x v="2"/>
    <s v="Silur"/>
    <n v="15240"/>
    <n v="16485"/>
    <x v="63"/>
    <n v="12597"/>
    <n v="14576"/>
    <n v="16967"/>
    <n v="17460"/>
    <n v="16974"/>
    <n v="14093"/>
    <n v="14288"/>
    <n v="12567"/>
    <n v="12638"/>
    <x v="64"/>
    <x v="64"/>
    <x v="4"/>
    <x v="4"/>
    <x v="0"/>
    <n v="0"/>
    <n v="0"/>
    <n v="0"/>
    <n v="0"/>
    <n v="0"/>
    <n v="0"/>
    <n v="0"/>
    <n v="0"/>
    <n v="0"/>
    <n v="35"/>
    <n v="0"/>
    <n v="0"/>
    <n v="35"/>
    <n v="9.5890410958904104E-2"/>
  </r>
  <r>
    <x v="3"/>
    <x v="2"/>
    <s v="Kambrium-Vend"/>
    <n v="13647"/>
    <n v="13712"/>
    <x v="64"/>
    <n v="19093"/>
    <n v="14923"/>
    <n v="15016"/>
    <n v="13090"/>
    <n v="13346"/>
    <n v="13040"/>
    <n v="13127"/>
    <n v="13059"/>
    <n v="13660"/>
    <x v="65"/>
    <x v="65"/>
    <x v="1"/>
    <x v="0"/>
    <x v="0"/>
    <n v="239"/>
    <n v="241"/>
    <n v="306"/>
    <n v="224"/>
    <n v="231"/>
    <n v="201"/>
    <n v="223"/>
    <n v="224"/>
    <n v="256"/>
    <n v="253"/>
    <n v="235"/>
    <n v="245"/>
    <n v="2878"/>
    <n v="7.8849315068493153"/>
  </r>
  <r>
    <x v="1"/>
    <x v="2"/>
    <s v="Ordoviitsium"/>
    <n v="13248"/>
    <n v="13017"/>
    <x v="65"/>
    <n v="14827"/>
    <n v="15976"/>
    <n v="15108"/>
    <n v="15928"/>
    <n v="15837"/>
    <n v="14200"/>
    <n v="13015"/>
    <n v="14509"/>
    <n v="13851"/>
    <x v="66"/>
    <x v="66"/>
    <x v="4"/>
    <x v="4"/>
    <x v="0"/>
    <n v="220"/>
    <n v="191"/>
    <n v="221"/>
    <n v="211"/>
    <n v="227"/>
    <n v="233"/>
    <n v="244"/>
    <n v="228"/>
    <n v="222"/>
    <n v="230"/>
    <n v="221"/>
    <n v="232"/>
    <n v="2680"/>
    <n v="7.3424657534246576"/>
  </r>
  <r>
    <x v="8"/>
    <x v="2"/>
    <s v="Silur"/>
    <n v="15458"/>
    <n v="11806"/>
    <x v="66"/>
    <n v="12931"/>
    <n v="14253"/>
    <n v="14179"/>
    <n v="15550"/>
    <n v="13771"/>
    <n v="14903"/>
    <n v="15728"/>
    <n v="15118"/>
    <n v="17310"/>
    <x v="67"/>
    <x v="67"/>
    <x v="9"/>
    <x v="4"/>
    <x v="0"/>
    <n v="0"/>
    <n v="0"/>
    <n v="0"/>
    <n v="574"/>
    <n v="867"/>
    <n v="211"/>
    <n v="689"/>
    <n v="995"/>
    <n v="791"/>
    <n v="746"/>
    <n v="1174"/>
    <n v="1138"/>
    <n v="7185"/>
    <n v="19.684931506849313"/>
  </r>
  <r>
    <x v="1"/>
    <x v="2"/>
    <s v="Ordoviitsium"/>
    <n v="13695"/>
    <n v="13256"/>
    <x v="67"/>
    <n v="15280"/>
    <n v="16302"/>
    <n v="14840"/>
    <n v="15166"/>
    <n v="14740"/>
    <n v="14346"/>
    <n v="13063"/>
    <n v="13937"/>
    <n v="13593"/>
    <x v="68"/>
    <x v="68"/>
    <x v="9"/>
    <x v="4"/>
    <x v="0"/>
    <n v="0"/>
    <n v="0"/>
    <n v="0"/>
    <n v="1660"/>
    <n v="2070"/>
    <n v="881"/>
    <n v="1179"/>
    <n v="2030"/>
    <n v="1443"/>
    <n v="2059"/>
    <n v="1695"/>
    <n v="1647"/>
    <n v="14664"/>
    <n v="40.175342465753424"/>
  </r>
  <r>
    <x v="3"/>
    <x v="1"/>
    <s v="Silur-Ordoviitsium"/>
    <n v="13920"/>
    <n v="11600"/>
    <x v="68"/>
    <n v="12760"/>
    <n v="6960"/>
    <n v="9280"/>
    <n v="23200"/>
    <n v="23200"/>
    <n v="16240"/>
    <n v="13920"/>
    <n v="13920"/>
    <n v="6960"/>
    <x v="69"/>
    <x v="69"/>
    <x v="0"/>
    <x v="2"/>
    <x v="0"/>
    <n v="245"/>
    <n v="250"/>
    <n v="250"/>
    <n v="200"/>
    <n v="200"/>
    <n v="350"/>
    <n v="230"/>
    <n v="245"/>
    <n v="275"/>
    <n v="245"/>
    <n v="260"/>
    <n v="245"/>
    <n v="2995"/>
    <n v="8.205479452054794"/>
  </r>
  <r>
    <x v="2"/>
    <x v="2"/>
    <s v="Kesk-Alam-Devon"/>
    <n v="11521"/>
    <n v="12635"/>
    <x v="69"/>
    <n v="14102"/>
    <n v="14340"/>
    <n v="14111"/>
    <n v="14505"/>
    <n v="14389"/>
    <n v="14081"/>
    <n v="14285"/>
    <n v="14374"/>
    <n v="14190"/>
    <x v="70"/>
    <x v="70"/>
    <x v="9"/>
    <x v="4"/>
    <x v="0"/>
    <n v="436"/>
    <n v="439"/>
    <n v="411"/>
    <n v="367"/>
    <n v="352"/>
    <n v="355"/>
    <n v="371"/>
    <n v="402"/>
    <n v="359"/>
    <n v="436"/>
    <n v="495"/>
    <n v="755"/>
    <n v="5178"/>
    <n v="14.186301369863013"/>
  </r>
  <r>
    <x v="0"/>
    <x v="2"/>
    <s v="Kvaternaar"/>
    <n v="10600"/>
    <n v="13259"/>
    <x v="70"/>
    <n v="14099"/>
    <n v="7481"/>
    <n v="16503"/>
    <n v="15546"/>
    <n v="5875"/>
    <n v="2888"/>
    <n v="21851"/>
    <n v="22160"/>
    <n v="20434"/>
    <x v="71"/>
    <x v="71"/>
    <x v="9"/>
    <x v="4"/>
    <x v="0"/>
    <n v="286"/>
    <n v="248"/>
    <n v="285"/>
    <n v="307"/>
    <n v="1105"/>
    <n v="547"/>
    <n v="392"/>
    <n v="320"/>
    <n v="246"/>
    <n v="246"/>
    <n v="235"/>
    <n v="254"/>
    <n v="4471"/>
    <n v="12.24931506849315"/>
  </r>
  <r>
    <x v="4"/>
    <x v="2"/>
    <s v="Ordoviitsium"/>
    <n v="13700"/>
    <n v="14860"/>
    <x v="71"/>
    <n v="13560"/>
    <n v="13808"/>
    <n v="13100"/>
    <n v="14260"/>
    <n v="13970"/>
    <n v="14005"/>
    <n v="12467"/>
    <n v="13051"/>
    <n v="12875"/>
    <x v="72"/>
    <x v="72"/>
    <x v="2"/>
    <x v="1"/>
    <x v="0"/>
    <n v="321"/>
    <n v="503"/>
    <n v="555"/>
    <n v="431"/>
    <n v="358"/>
    <n v="359"/>
    <n v="140"/>
    <n v="238"/>
    <n v="215"/>
    <n v="220"/>
    <n v="226"/>
    <n v="191"/>
    <n v="3757"/>
    <n v="10.293150684931506"/>
  </r>
  <r>
    <x v="1"/>
    <x v="2"/>
    <s v="Kambrium-Vend"/>
    <n v="16520"/>
    <n v="12547"/>
    <x v="72"/>
    <n v="12154"/>
    <n v="14441"/>
    <n v="13046"/>
    <n v="12364"/>
    <n v="13205"/>
    <n v="14147"/>
    <n v="14910"/>
    <n v="13215"/>
    <n v="10841"/>
    <x v="73"/>
    <x v="73"/>
    <x v="2"/>
    <x v="2"/>
    <x v="0"/>
    <n v="5"/>
    <n v="29"/>
    <n v="25"/>
    <n v="21"/>
    <n v="22"/>
    <n v="19"/>
    <n v="12"/>
    <n v="16"/>
    <n v="14"/>
    <n v="12"/>
    <n v="13"/>
    <n v="14"/>
    <n v="202"/>
    <n v="0.55342465753424652"/>
  </r>
  <r>
    <x v="6"/>
    <x v="2"/>
    <s v="Silur"/>
    <n v="14711"/>
    <n v="15265"/>
    <x v="73"/>
    <n v="11747"/>
    <n v="13138"/>
    <n v="15076"/>
    <n v="15130"/>
    <n v="14571"/>
    <n v="11987"/>
    <n v="12509"/>
    <n v="10622"/>
    <n v="10528"/>
    <x v="74"/>
    <x v="74"/>
    <x v="1"/>
    <x v="0"/>
    <x v="0"/>
    <n v="18"/>
    <n v="18"/>
    <n v="23"/>
    <n v="25"/>
    <n v="33"/>
    <n v="15"/>
    <n v="5"/>
    <n v="28"/>
    <n v="44"/>
    <n v="36"/>
    <n v="35"/>
    <n v="30"/>
    <n v="310"/>
    <n v="0.84931506849315064"/>
  </r>
  <r>
    <x v="1"/>
    <x v="2"/>
    <s v="Kambrium-Vend"/>
    <n v="14149"/>
    <n v="11605"/>
    <x v="74"/>
    <n v="11323"/>
    <n v="12091"/>
    <n v="10874"/>
    <n v="14037"/>
    <n v="15568"/>
    <n v="12366"/>
    <n v="14393"/>
    <n v="15605"/>
    <n v="14351"/>
    <x v="75"/>
    <x v="75"/>
    <x v="6"/>
    <x v="0"/>
    <x v="0"/>
    <n v="115"/>
    <n v="108"/>
    <n v="128"/>
    <n v="110"/>
    <n v="117"/>
    <n v="145"/>
    <n v="131"/>
    <n v="120"/>
    <n v="108"/>
    <n v="210"/>
    <n v="280"/>
    <n v="291"/>
    <n v="1863"/>
    <n v="5.1041095890410961"/>
  </r>
  <r>
    <x v="3"/>
    <x v="2"/>
    <s v="Kambrium-Vend"/>
    <n v="10005"/>
    <n v="10475"/>
    <x v="75"/>
    <n v="12306"/>
    <n v="17277"/>
    <n v="19133"/>
    <n v="11785"/>
    <n v="11862"/>
    <n v="11660"/>
    <n v="13700"/>
    <n v="13081"/>
    <n v="13905"/>
    <x v="76"/>
    <x v="76"/>
    <x v="7"/>
    <x v="0"/>
    <x v="0"/>
    <n v="183"/>
    <n v="168"/>
    <n v="175"/>
    <n v="160"/>
    <n v="186"/>
    <n v="230"/>
    <n v="215"/>
    <n v="280"/>
    <n v="185"/>
    <n v="170"/>
    <n v="170"/>
    <n v="200"/>
    <n v="2322"/>
    <n v="6.3616438356164382"/>
  </r>
  <r>
    <x v="2"/>
    <x v="2"/>
    <s v="Silur-Ordoviitsium"/>
    <n v="12743"/>
    <n v="11298"/>
    <x v="76"/>
    <n v="14432"/>
    <n v="14794"/>
    <n v="12538"/>
    <n v="13856"/>
    <n v="13456"/>
    <n v="12197"/>
    <n v="12458"/>
    <n v="12690"/>
    <n v="12581"/>
    <x v="77"/>
    <x v="77"/>
    <x v="2"/>
    <x v="2"/>
    <x v="0"/>
    <n v="114"/>
    <n v="119"/>
    <n v="52"/>
    <n v="31"/>
    <n v="137"/>
    <n v="78"/>
    <n v="6"/>
    <n v="24"/>
    <n v="158"/>
    <n v="105"/>
    <n v="151"/>
    <n v="102"/>
    <n v="1077"/>
    <n v="2.9506849315068493"/>
  </r>
  <r>
    <x v="0"/>
    <x v="3"/>
    <s v="Ordoviitsium"/>
    <n v="9140"/>
    <n v="18626"/>
    <x v="77"/>
    <n v="15286"/>
    <n v="10008"/>
    <n v="0"/>
    <n v="0"/>
    <n v="0"/>
    <n v="7851"/>
    <n v="25470"/>
    <n v="22852"/>
    <n v="25548"/>
    <x v="78"/>
    <x v="78"/>
    <x v="11"/>
    <x v="7"/>
    <x v="0"/>
    <n v="0"/>
    <n v="0"/>
    <n v="0"/>
    <n v="12"/>
    <n v="74"/>
    <n v="500"/>
    <n v="320"/>
    <n v="271"/>
    <n v="10"/>
    <n v="0"/>
    <n v="0"/>
    <n v="0"/>
    <n v="1187"/>
    <n v="3.2520547945205478"/>
  </r>
  <r>
    <x v="6"/>
    <x v="2"/>
    <s v="Silur"/>
    <n v="14046"/>
    <n v="14985"/>
    <x v="78"/>
    <n v="11795"/>
    <n v="13178"/>
    <n v="14994"/>
    <n v="14758"/>
    <n v="14279"/>
    <n v="11987"/>
    <n v="12102"/>
    <n v="10344"/>
    <n v="11283"/>
    <x v="79"/>
    <x v="79"/>
    <x v="11"/>
    <x v="2"/>
    <x v="0"/>
    <n v="700"/>
    <n v="700"/>
    <n v="700"/>
    <n v="500"/>
    <n v="600"/>
    <n v="600"/>
    <n v="500"/>
    <n v="500"/>
    <n v="500"/>
    <n v="400"/>
    <n v="500"/>
    <n v="500"/>
    <n v="6700"/>
    <n v="18.356164383561644"/>
  </r>
  <r>
    <x v="3"/>
    <x v="2"/>
    <s v="Kambrium-Vend"/>
    <n v="13094"/>
    <n v="12549"/>
    <x v="79"/>
    <n v="12963"/>
    <n v="12736"/>
    <n v="12938"/>
    <n v="13696"/>
    <n v="13208"/>
    <n v="13056"/>
    <n v="13909"/>
    <n v="12219"/>
    <n v="12361"/>
    <x v="80"/>
    <x v="80"/>
    <x v="11"/>
    <x v="1"/>
    <x v="0"/>
    <n v="4755"/>
    <n v="5660"/>
    <n v="5704"/>
    <n v="0"/>
    <n v="0"/>
    <n v="0"/>
    <n v="0"/>
    <n v="0"/>
    <n v="0"/>
    <n v="0"/>
    <n v="0"/>
    <n v="0"/>
    <n v="16119"/>
    <n v="44.161643835616438"/>
  </r>
  <r>
    <x v="6"/>
    <x v="2"/>
    <s v="Silur"/>
    <n v="15753"/>
    <n v="16261"/>
    <x v="80"/>
    <n v="12670"/>
    <n v="14441"/>
    <n v="16583"/>
    <n v="6174"/>
    <n v="9918"/>
    <n v="9249"/>
    <n v="12299"/>
    <n v="12332"/>
    <n v="12835"/>
    <x v="81"/>
    <x v="81"/>
    <x v="11"/>
    <x v="1"/>
    <x v="0"/>
    <n v="0"/>
    <n v="0"/>
    <n v="0"/>
    <n v="0"/>
    <n v="0"/>
    <n v="0"/>
    <n v="0"/>
    <n v="0"/>
    <n v="0"/>
    <n v="0"/>
    <n v="0"/>
    <n v="0"/>
    <n v="0"/>
    <n v="0"/>
  </r>
  <r>
    <x v="1"/>
    <x v="2"/>
    <s v="Kambrium-Vend"/>
    <n v="15286"/>
    <n v="11343"/>
    <x v="81"/>
    <n v="10270"/>
    <n v="10437"/>
    <n v="15678"/>
    <n v="14894"/>
    <n v="12312"/>
    <n v="11470"/>
    <n v="12666"/>
    <n v="11249"/>
    <n v="14591"/>
    <x v="82"/>
    <x v="82"/>
    <x v="6"/>
    <x v="0"/>
    <x v="0"/>
    <n v="0"/>
    <n v="0"/>
    <n v="0"/>
    <n v="0"/>
    <n v="0"/>
    <n v="3024"/>
    <n v="4464"/>
    <n v="4464"/>
    <n v="4320"/>
    <n v="4464"/>
    <n v="1728"/>
    <n v="0"/>
    <n v="22464"/>
    <n v="61.545205479452058"/>
  </r>
  <r>
    <x v="11"/>
    <x v="2"/>
    <s v="Silur"/>
    <n v="12661"/>
    <n v="12022"/>
    <x v="82"/>
    <n v="12515"/>
    <n v="12637"/>
    <n v="11888"/>
    <n v="12625"/>
    <n v="11824"/>
    <n v="12990"/>
    <n v="13017"/>
    <n v="12617"/>
    <n v="12526"/>
    <x v="83"/>
    <x v="83"/>
    <x v="6"/>
    <x v="0"/>
    <x v="0"/>
    <n v="0"/>
    <n v="0"/>
    <n v="0"/>
    <n v="0"/>
    <n v="0"/>
    <n v="0"/>
    <n v="0"/>
    <n v="0"/>
    <n v="0"/>
    <n v="0"/>
    <n v="0"/>
    <n v="0"/>
    <n v="0"/>
    <n v="0"/>
  </r>
  <r>
    <x v="6"/>
    <x v="2"/>
    <s v="Silur"/>
    <n v="5422"/>
    <n v="3966"/>
    <x v="83"/>
    <n v="9448"/>
    <n v="16415"/>
    <n v="19145"/>
    <n v="18359"/>
    <n v="17654"/>
    <n v="15294"/>
    <n v="14645"/>
    <n v="13004"/>
    <n v="13478"/>
    <x v="84"/>
    <x v="84"/>
    <x v="2"/>
    <x v="0"/>
    <x v="1"/>
    <n v="5800"/>
    <n v="4640"/>
    <n v="23200"/>
    <n v="32600"/>
    <n v="6400"/>
    <n v="0"/>
    <n v="24000"/>
    <n v="4000"/>
    <n v="8000"/>
    <n v="20000"/>
    <n v="20000"/>
    <n v="5000"/>
    <n v="153640"/>
    <n v="420.93150684931504"/>
  </r>
  <r>
    <x v="6"/>
    <x v="2"/>
    <s v="Silur"/>
    <n v="12859"/>
    <n v="13263"/>
    <x v="84"/>
    <n v="10602"/>
    <n v="12627"/>
    <n v="13520"/>
    <n v="13865"/>
    <n v="14005"/>
    <n v="11336"/>
    <n v="12127"/>
    <n v="10959"/>
    <n v="11235"/>
    <x v="85"/>
    <x v="85"/>
    <x v="2"/>
    <x v="1"/>
    <x v="0"/>
    <n v="238"/>
    <n v="354"/>
    <n v="340"/>
    <n v="418"/>
    <n v="359"/>
    <n v="485"/>
    <n v="557"/>
    <n v="414"/>
    <n v="353"/>
    <n v="345"/>
    <n v="363"/>
    <n v="267"/>
    <n v="4493"/>
    <n v="12.30958904109589"/>
  </r>
  <r>
    <x v="4"/>
    <x v="2"/>
    <s v="Silur-Ordoviitsium"/>
    <n v="18251"/>
    <n v="18251"/>
    <x v="85"/>
    <n v="9250"/>
    <n v="8890"/>
    <n v="11618"/>
    <n v="9000"/>
    <n v="8000"/>
    <n v="9000"/>
    <n v="12049"/>
    <n v="12049"/>
    <n v="12048"/>
    <x v="86"/>
    <x v="86"/>
    <x v="2"/>
    <x v="1"/>
    <x v="0"/>
    <n v="290"/>
    <n v="293"/>
    <n v="303"/>
    <n v="320"/>
    <n v="325"/>
    <n v="400"/>
    <n v="301"/>
    <n v="300"/>
    <n v="305"/>
    <n v="270"/>
    <n v="260"/>
    <n v="292"/>
    <n v="3659"/>
    <n v="10.024657534246575"/>
  </r>
  <r>
    <x v="3"/>
    <x v="2"/>
    <s v="Kambrium-Vend"/>
    <n v="14640"/>
    <n v="6543"/>
    <x v="86"/>
    <n v="12046"/>
    <n v="12615"/>
    <n v="15054"/>
    <n v="12180"/>
    <n v="9582"/>
    <n v="13020"/>
    <n v="11413"/>
    <n v="13875"/>
    <n v="18685"/>
    <x v="87"/>
    <x v="87"/>
    <x v="10"/>
    <x v="0"/>
    <x v="0"/>
    <n v="237"/>
    <n v="237"/>
    <n v="237"/>
    <n v="166"/>
    <n v="166"/>
    <n v="167"/>
    <n v="153"/>
    <n v="140"/>
    <n v="140"/>
    <n v="239"/>
    <n v="238"/>
    <n v="238"/>
    <n v="2358"/>
    <n v="6.4602739726027396"/>
  </r>
  <r>
    <x v="12"/>
    <x v="2"/>
    <s v="Kesk-Devon"/>
    <n v="13588"/>
    <n v="11847"/>
    <x v="87"/>
    <n v="12458"/>
    <n v="13785"/>
    <n v="11923"/>
    <n v="13632"/>
    <n v="11923"/>
    <n v="8411"/>
    <n v="10374"/>
    <n v="9233"/>
    <n v="12471"/>
    <x v="88"/>
    <x v="88"/>
    <x v="2"/>
    <x v="2"/>
    <x v="0"/>
    <n v="435"/>
    <n v="467"/>
    <n v="514"/>
    <n v="632"/>
    <n v="619"/>
    <n v="961"/>
    <n v="1058"/>
    <n v="521"/>
    <n v="601"/>
    <n v="572"/>
    <n v="718"/>
    <n v="611"/>
    <n v="7709"/>
    <n v="21.12054794520548"/>
  </r>
  <r>
    <x v="3"/>
    <x v="2"/>
    <s v="Kambrium-Vend"/>
    <n v="10538"/>
    <n v="11064"/>
    <x v="88"/>
    <n v="11842"/>
    <n v="11071"/>
    <n v="11882"/>
    <n v="12320"/>
    <n v="13566"/>
    <n v="12120"/>
    <n v="11494"/>
    <n v="11839"/>
    <n v="12043"/>
    <x v="89"/>
    <x v="89"/>
    <x v="10"/>
    <x v="3"/>
    <x v="0"/>
    <n v="969"/>
    <n v="697"/>
    <n v="271"/>
    <n v="1026"/>
    <n v="1483"/>
    <n v="1293"/>
    <n v="1301"/>
    <n v="1439"/>
    <n v="1341"/>
    <n v="557"/>
    <n v="1241"/>
    <n v="735"/>
    <n v="12353"/>
    <n v="33.843835616438355"/>
  </r>
  <r>
    <x v="6"/>
    <x v="2"/>
    <s v="Silur"/>
    <n v="12406"/>
    <n v="12793"/>
    <x v="89"/>
    <n v="10275"/>
    <n v="12084"/>
    <n v="13117"/>
    <n v="13535"/>
    <n v="13462"/>
    <n v="10955"/>
    <n v="11423"/>
    <n v="9790"/>
    <n v="10150"/>
    <x v="90"/>
    <x v="90"/>
    <x v="10"/>
    <x v="4"/>
    <x v="0"/>
    <n v="0"/>
    <n v="0"/>
    <n v="0"/>
    <n v="0"/>
    <n v="0"/>
    <n v="0"/>
    <n v="0"/>
    <n v="0"/>
    <n v="0"/>
    <n v="0"/>
    <n v="0"/>
    <n v="0"/>
    <n v="0"/>
    <n v="0"/>
  </r>
  <r>
    <x v="3"/>
    <x v="2"/>
    <s v="Kambrium-Vend"/>
    <n v="11021"/>
    <n v="11112"/>
    <x v="90"/>
    <n v="10794"/>
    <n v="11153"/>
    <n v="10790"/>
    <n v="12733"/>
    <n v="13252"/>
    <n v="12707"/>
    <n v="12852"/>
    <n v="11032"/>
    <n v="12108"/>
    <x v="91"/>
    <x v="91"/>
    <x v="10"/>
    <x v="4"/>
    <x v="0"/>
    <n v="0"/>
    <n v="0"/>
    <n v="0"/>
    <n v="0"/>
    <n v="0"/>
    <n v="0"/>
    <n v="0"/>
    <n v="0"/>
    <n v="0"/>
    <n v="0"/>
    <n v="0"/>
    <n v="0"/>
    <n v="0"/>
    <n v="0"/>
  </r>
  <r>
    <x v="2"/>
    <x v="2"/>
    <s v="Kesk-Alam-Devon- Silur"/>
    <n v="12209"/>
    <n v="11462"/>
    <x v="91"/>
    <n v="11068"/>
    <n v="11937"/>
    <n v="12105"/>
    <n v="11350"/>
    <n v="11059"/>
    <n v="11178"/>
    <n v="11404"/>
    <n v="11623"/>
    <n v="12185"/>
    <x v="92"/>
    <x v="92"/>
    <x v="2"/>
    <x v="1"/>
    <x v="0"/>
    <n v="80"/>
    <n v="75"/>
    <n v="80"/>
    <n v="105"/>
    <n v="122"/>
    <n v="358"/>
    <n v="400"/>
    <n v="200"/>
    <n v="135"/>
    <n v="90"/>
    <n v="65"/>
    <n v="100"/>
    <n v="1810"/>
    <n v="4.9589041095890414"/>
  </r>
  <r>
    <x v="0"/>
    <x v="2"/>
    <s v="Kambrium-Vend"/>
    <n v="10819"/>
    <n v="16253"/>
    <x v="92"/>
    <n v="13877"/>
    <n v="10920"/>
    <n v="9746"/>
    <n v="9501"/>
    <n v="9658"/>
    <n v="10524"/>
    <n v="10848"/>
    <n v="9845"/>
    <n v="9702"/>
    <x v="93"/>
    <x v="93"/>
    <x v="2"/>
    <x v="1"/>
    <x v="0"/>
    <n v="295"/>
    <n v="269"/>
    <n v="348"/>
    <n v="321"/>
    <n v="593"/>
    <n v="679"/>
    <n v="1089"/>
    <n v="668"/>
    <n v="595"/>
    <n v="287"/>
    <n v="242"/>
    <n v="273"/>
    <n v="5659"/>
    <n v="15.504109589041096"/>
  </r>
  <r>
    <x v="2"/>
    <x v="2"/>
    <s v="Silur"/>
    <n v="11495"/>
    <n v="12785"/>
    <x v="93"/>
    <n v="11465"/>
    <n v="12770"/>
    <n v="14050"/>
    <n v="15960"/>
    <n v="12795"/>
    <n v="9785"/>
    <n v="8540"/>
    <n v="10565"/>
    <n v="9465"/>
    <x v="94"/>
    <x v="94"/>
    <x v="8"/>
    <x v="0"/>
    <x v="1"/>
    <n v="52000"/>
    <n v="49000"/>
    <n v="55000"/>
    <n v="0"/>
    <n v="0"/>
    <n v="0"/>
    <n v="0"/>
    <n v="0"/>
    <n v="0"/>
    <n v="0"/>
    <n v="0"/>
    <n v="0"/>
    <n v="156000"/>
    <n v="427.39726027397262"/>
  </r>
  <r>
    <x v="6"/>
    <x v="2"/>
    <s v="Silur"/>
    <n v="16143"/>
    <n v="16780"/>
    <x v="94"/>
    <n v="335"/>
    <n v="251"/>
    <n v="42"/>
    <n v="15135"/>
    <n v="18966"/>
    <n v="15286"/>
    <n v="16438"/>
    <n v="13867"/>
    <n v="14690"/>
    <x v="95"/>
    <x v="95"/>
    <x v="7"/>
    <x v="0"/>
    <x v="0"/>
    <n v="1031"/>
    <n v="1122"/>
    <n v="1014"/>
    <n v="1127"/>
    <n v="1018"/>
    <n v="1094"/>
    <n v="1241"/>
    <n v="1217"/>
    <n v="1118"/>
    <n v="1137"/>
    <n v="1209"/>
    <n v="1287"/>
    <n v="13615"/>
    <n v="37.301369863013697"/>
  </r>
  <r>
    <x v="11"/>
    <x v="2"/>
    <s v="Silur"/>
    <n v="11317"/>
    <n v="10122"/>
    <x v="95"/>
    <n v="10052"/>
    <n v="11372"/>
    <n v="12526"/>
    <n v="11734"/>
    <n v="13072"/>
    <n v="11261"/>
    <n v="10972"/>
    <n v="11868"/>
    <n v="10955"/>
    <x v="96"/>
    <x v="96"/>
    <x v="10"/>
    <x v="0"/>
    <x v="0"/>
    <n v="334"/>
    <n v="331"/>
    <n v="332"/>
    <n v="390"/>
    <n v="388"/>
    <n v="390"/>
    <n v="438"/>
    <n v="438"/>
    <n v="438"/>
    <n v="379"/>
    <n v="379"/>
    <n v="380"/>
    <n v="4617"/>
    <n v="12.64931506849315"/>
  </r>
  <r>
    <x v="1"/>
    <x v="2"/>
    <s v="Voronka"/>
    <n v="11883"/>
    <n v="11305"/>
    <x v="96"/>
    <n v="12021"/>
    <n v="11500"/>
    <n v="10880"/>
    <n v="10294"/>
    <n v="10655"/>
    <n v="11056"/>
    <n v="11220"/>
    <n v="12500"/>
    <n v="11258"/>
    <x v="97"/>
    <x v="97"/>
    <x v="2"/>
    <x v="2"/>
    <x v="0"/>
    <n v="273"/>
    <n v="161"/>
    <n v="152"/>
    <n v="149"/>
    <n v="176"/>
    <n v="404"/>
    <n v="528"/>
    <n v="256"/>
    <n v="198"/>
    <n v="183"/>
    <n v="187"/>
    <n v="209"/>
    <n v="2876"/>
    <n v="7.8794520547945206"/>
  </r>
  <r>
    <x v="6"/>
    <x v="2"/>
    <s v="Silur"/>
    <n v="11834"/>
    <n v="12222"/>
    <x v="97"/>
    <n v="10282"/>
    <n v="11354"/>
    <n v="12291"/>
    <n v="12645"/>
    <n v="12787"/>
    <n v="9440"/>
    <n v="10777"/>
    <n v="9821"/>
    <n v="10323"/>
    <x v="98"/>
    <x v="98"/>
    <x v="1"/>
    <x v="0"/>
    <x v="0"/>
    <n v="0"/>
    <n v="0"/>
    <n v="0"/>
    <n v="180"/>
    <n v="185"/>
    <n v="185"/>
    <n v="99"/>
    <n v="98"/>
    <n v="98"/>
    <n v="62"/>
    <n v="60"/>
    <n v="63"/>
    <n v="1030"/>
    <n v="2.8219178082191783"/>
  </r>
  <r>
    <x v="3"/>
    <x v="2"/>
    <s v="Kambrium-Vend"/>
    <n v="10794"/>
    <n v="10561"/>
    <x v="98"/>
    <n v="10733"/>
    <n v="11089"/>
    <n v="11428"/>
    <n v="12033"/>
    <n v="11854"/>
    <n v="11335"/>
    <n v="11133"/>
    <n v="10773"/>
    <n v="11312"/>
    <x v="99"/>
    <x v="99"/>
    <x v="8"/>
    <x v="2"/>
    <x v="0"/>
    <n v="284"/>
    <n v="275"/>
    <n v="281"/>
    <n v="412"/>
    <n v="412"/>
    <n v="412"/>
    <n v="325"/>
    <n v="325"/>
    <n v="325"/>
    <n v="295"/>
    <n v="309"/>
    <n v="357"/>
    <n v="4012"/>
    <n v="10.991780821917809"/>
  </r>
  <r>
    <x v="3"/>
    <x v="2"/>
    <s v="Kambrium-Vend"/>
    <n v="11157"/>
    <n v="11450"/>
    <x v="99"/>
    <n v="11944"/>
    <n v="10219"/>
    <n v="11565"/>
    <n v="13779"/>
    <n v="13499"/>
    <n v="10746"/>
    <n v="7523"/>
    <n v="9372"/>
    <n v="11400"/>
    <x v="100"/>
    <x v="100"/>
    <x v="2"/>
    <x v="1"/>
    <x v="0"/>
    <n v="0"/>
    <n v="0"/>
    <n v="0"/>
    <n v="0"/>
    <n v="0"/>
    <n v="0"/>
    <n v="0"/>
    <n v="0"/>
    <n v="0"/>
    <n v="0"/>
    <n v="0"/>
    <n v="0"/>
    <n v="0"/>
    <n v="0"/>
  </r>
  <r>
    <x v="3"/>
    <x v="2"/>
    <s v="Kambrium-Vend"/>
    <n v="11060"/>
    <n v="10742"/>
    <x v="100"/>
    <n v="11276"/>
    <n v="11443"/>
    <n v="10955"/>
    <n v="10694"/>
    <n v="11799"/>
    <n v="10967"/>
    <n v="11551"/>
    <n v="10970"/>
    <n v="11409"/>
    <x v="101"/>
    <x v="101"/>
    <x v="2"/>
    <x v="1"/>
    <x v="0"/>
    <n v="7540"/>
    <n v="6658"/>
    <n v="7040"/>
    <n v="6421"/>
    <n v="6512"/>
    <n v="10360"/>
    <n v="10146"/>
    <n v="10417"/>
    <n v="9136"/>
    <n v="8098"/>
    <n v="5881"/>
    <n v="3503"/>
    <n v="91712"/>
    <n v="251.26575342465753"/>
  </r>
  <r>
    <x v="11"/>
    <x v="2"/>
    <s v="Silur"/>
    <n v="12556"/>
    <n v="9587"/>
    <x v="101"/>
    <n v="12121"/>
    <n v="12374"/>
    <n v="8310"/>
    <n v="11652"/>
    <n v="11366"/>
    <n v="10710"/>
    <n v="11991"/>
    <n v="9948"/>
    <n v="12841"/>
    <x v="102"/>
    <x v="102"/>
    <x v="2"/>
    <x v="1"/>
    <x v="0"/>
    <n v="6930"/>
    <n v="6796"/>
    <n v="7382"/>
    <n v="7172"/>
    <n v="7666"/>
    <n v="8908"/>
    <n v="8958"/>
    <n v="8722"/>
    <n v="8450"/>
    <n v="8633"/>
    <n v="7594"/>
    <n v="8410"/>
    <n v="95621"/>
    <n v="261.97534246575344"/>
  </r>
  <r>
    <x v="0"/>
    <x v="3"/>
    <s v="Gdov"/>
    <n v="11860"/>
    <n v="10767"/>
    <x v="102"/>
    <n v="12160"/>
    <n v="10325"/>
    <n v="11405"/>
    <n v="10597"/>
    <n v="11517"/>
    <n v="11806"/>
    <n v="10655"/>
    <n v="10050"/>
    <n v="9681"/>
    <x v="103"/>
    <x v="103"/>
    <x v="2"/>
    <x v="1"/>
    <x v="0"/>
    <n v="0"/>
    <n v="0"/>
    <n v="0"/>
    <n v="0"/>
    <n v="0"/>
    <n v="0"/>
    <n v="0"/>
    <n v="0"/>
    <n v="0"/>
    <n v="0"/>
    <n v="0"/>
    <n v="0"/>
    <n v="0"/>
    <n v="0"/>
  </r>
  <r>
    <x v="1"/>
    <x v="2"/>
    <s v="Silur-Ordoviitsium"/>
    <n v="9640"/>
    <n v="3580"/>
    <x v="103"/>
    <n v="15380"/>
    <n v="15390"/>
    <n v="16740"/>
    <n v="9730"/>
    <n v="12390"/>
    <n v="10510"/>
    <n v="8320"/>
    <n v="11170"/>
    <n v="10240"/>
    <x v="104"/>
    <x v="104"/>
    <x v="2"/>
    <x v="1"/>
    <x v="0"/>
    <n v="0"/>
    <n v="0"/>
    <n v="0"/>
    <n v="0"/>
    <n v="0"/>
    <n v="0"/>
    <n v="0"/>
    <n v="0"/>
    <n v="0"/>
    <n v="0"/>
    <n v="0"/>
    <n v="0"/>
    <n v="0"/>
    <n v="0"/>
  </r>
  <r>
    <x v="3"/>
    <x v="2"/>
    <s v="Kambrium-Vend"/>
    <n v="6860"/>
    <n v="13504"/>
    <x v="104"/>
    <n v="12170"/>
    <n v="13194"/>
    <n v="15079"/>
    <n v="15777"/>
    <n v="11214"/>
    <n v="9123"/>
    <n v="8331"/>
    <n v="5618"/>
    <n v="6785"/>
    <x v="105"/>
    <x v="105"/>
    <x v="2"/>
    <x v="1"/>
    <x v="0"/>
    <n v="3708"/>
    <n v="2415"/>
    <n v="5246"/>
    <n v="4793"/>
    <n v="4910"/>
    <n v="12843"/>
    <n v="13257"/>
    <n v="5647"/>
    <n v="7406"/>
    <n v="9047"/>
    <n v="14736"/>
    <n v="15782"/>
    <n v="99790"/>
    <n v="273.39726027397262"/>
  </r>
  <r>
    <x v="1"/>
    <x v="2"/>
    <s v="Kambrium-Vend"/>
    <n v="8892"/>
    <n v="8630"/>
    <x v="105"/>
    <n v="12125"/>
    <n v="14093"/>
    <n v="11954"/>
    <n v="9252"/>
    <n v="11476"/>
    <n v="10273"/>
    <n v="11150"/>
    <n v="10227"/>
    <n v="10400"/>
    <x v="106"/>
    <x v="106"/>
    <x v="2"/>
    <x v="1"/>
    <x v="0"/>
    <n v="0"/>
    <n v="0"/>
    <n v="0"/>
    <n v="0"/>
    <n v="0"/>
    <n v="0"/>
    <n v="0"/>
    <n v="0"/>
    <n v="0"/>
    <n v="0"/>
    <n v="0"/>
    <n v="0"/>
    <n v="0"/>
    <n v="0"/>
  </r>
  <r>
    <x v="6"/>
    <x v="2"/>
    <s v="Silur"/>
    <n v="11334"/>
    <n v="11835"/>
    <x v="106"/>
    <n v="9915"/>
    <n v="11089"/>
    <n v="11775"/>
    <n v="11996"/>
    <n v="12405"/>
    <n v="8797"/>
    <n v="10145"/>
    <n v="9361"/>
    <n v="10259"/>
    <x v="107"/>
    <x v="107"/>
    <x v="2"/>
    <x v="2"/>
    <x v="0"/>
    <n v="5381"/>
    <n v="4852"/>
    <n v="5349"/>
    <n v="5186"/>
    <n v="5364"/>
    <n v="5234"/>
    <n v="5329"/>
    <n v="5347"/>
    <n v="5189"/>
    <n v="5333"/>
    <n v="5147"/>
    <n v="5311"/>
    <n v="63022"/>
    <n v="172.66301369863012"/>
  </r>
  <r>
    <x v="0"/>
    <x v="2"/>
    <s v="Vend"/>
    <n v="11775"/>
    <n v="10723"/>
    <x v="107"/>
    <n v="10655"/>
    <n v="10728"/>
    <n v="12876"/>
    <n v="12857"/>
    <n v="10402"/>
    <n v="10736"/>
    <n v="8934"/>
    <n v="9116"/>
    <n v="8322"/>
    <x v="108"/>
    <x v="108"/>
    <x v="2"/>
    <x v="1"/>
    <x v="0"/>
    <n v="0"/>
    <n v="0"/>
    <n v="0"/>
    <n v="0"/>
    <n v="0"/>
    <n v="0"/>
    <n v="0"/>
    <n v="0"/>
    <n v="5"/>
    <n v="0"/>
    <n v="0"/>
    <n v="0"/>
    <n v="5"/>
    <n v="1.3698630136986301E-2"/>
  </r>
  <r>
    <x v="11"/>
    <x v="2"/>
    <s v="Silur"/>
    <n v="9150"/>
    <n v="9524"/>
    <x v="108"/>
    <n v="9713"/>
    <n v="10155"/>
    <n v="11837"/>
    <n v="10492"/>
    <n v="10850"/>
    <n v="11635"/>
    <n v="11958"/>
    <n v="12888"/>
    <n v="10066"/>
    <x v="109"/>
    <x v="109"/>
    <x v="1"/>
    <x v="0"/>
    <x v="0"/>
    <n v="2360"/>
    <n v="2375"/>
    <n v="2365"/>
    <n v="2560"/>
    <n v="2570"/>
    <n v="2570"/>
    <n v="1997"/>
    <n v="1997"/>
    <n v="1996"/>
    <n v="1920"/>
    <n v="1910"/>
    <n v="1920"/>
    <n v="26540"/>
    <n v="72.712328767123282"/>
  </r>
  <r>
    <x v="3"/>
    <x v="2"/>
    <s v="Kambrium-Vend"/>
    <n v="10812"/>
    <n v="10692"/>
    <x v="109"/>
    <n v="10535"/>
    <n v="11118"/>
    <n v="11523"/>
    <n v="12730"/>
    <n v="8714"/>
    <n v="14597"/>
    <n v="4087"/>
    <n v="11206"/>
    <n v="10217"/>
    <x v="110"/>
    <x v="110"/>
    <x v="11"/>
    <x v="1"/>
    <x v="0"/>
    <n v="2676"/>
    <n v="2729"/>
    <n v="2712"/>
    <n v="2372"/>
    <n v="2345"/>
    <n v="2668"/>
    <n v="4972"/>
    <n v="6945"/>
    <n v="5581"/>
    <n v="2988"/>
    <n v="2387"/>
    <n v="3757"/>
    <n v="42132"/>
    <n v="115.43013698630136"/>
  </r>
  <r>
    <x v="12"/>
    <x v="2"/>
    <s v="Kesk-Devon"/>
    <n v="5333"/>
    <n v="8551"/>
    <x v="110"/>
    <n v="9874"/>
    <n v="10528"/>
    <n v="11974"/>
    <n v="11699"/>
    <n v="13077"/>
    <n v="9257"/>
    <n v="14480"/>
    <n v="9908"/>
    <n v="10368"/>
    <x v="111"/>
    <x v="111"/>
    <x v="2"/>
    <x v="1"/>
    <x v="0"/>
    <n v="9959"/>
    <n v="8816"/>
    <n v="9631"/>
    <n v="9189"/>
    <n v="9617"/>
    <n v="13414"/>
    <n v="14148"/>
    <n v="12414"/>
    <n v="7631"/>
    <n v="8855"/>
    <n v="8529"/>
    <n v="10983"/>
    <n v="123186"/>
    <n v="337.49589041095891"/>
  </r>
  <r>
    <x v="3"/>
    <x v="2"/>
    <s v="Kambrium-Vend"/>
    <n v="11301"/>
    <n v="8326"/>
    <x v="111"/>
    <n v="10248"/>
    <n v="10941"/>
    <n v="11402"/>
    <n v="11852"/>
    <n v="11797"/>
    <n v="11594"/>
    <n v="9271"/>
    <n v="8973"/>
    <n v="11439"/>
    <x v="112"/>
    <x v="112"/>
    <x v="2"/>
    <x v="1"/>
    <x v="0"/>
    <n v="12757"/>
    <n v="11922"/>
    <n v="13152"/>
    <n v="12702"/>
    <n v="13273"/>
    <n v="11267"/>
    <n v="5997"/>
    <n v="9549"/>
    <n v="11112"/>
    <n v="4735"/>
    <n v="10523"/>
    <n v="11605"/>
    <n v="128594"/>
    <n v="352.31232876712329"/>
  </r>
  <r>
    <x v="10"/>
    <x v="2"/>
    <s v="Kesk-Devon"/>
    <n v="7042"/>
    <n v="7478"/>
    <x v="112"/>
    <n v="8994"/>
    <n v="12585"/>
    <n v="10035"/>
    <n v="12429"/>
    <n v="12875"/>
    <n v="11221"/>
    <n v="11126"/>
    <n v="11821"/>
    <n v="12506"/>
    <x v="113"/>
    <x v="113"/>
    <x v="2"/>
    <x v="1"/>
    <x v="0"/>
    <n v="14787"/>
    <n v="13901"/>
    <n v="16498"/>
    <n v="15565"/>
    <n v="14220"/>
    <n v="14298"/>
    <n v="14838"/>
    <n v="11571"/>
    <n v="11033"/>
    <n v="11156"/>
    <n v="11350"/>
    <n v="12208"/>
    <n v="161425"/>
    <n v="442.26027397260276"/>
  </r>
  <r>
    <x v="0"/>
    <x v="3"/>
    <s v="Gdov"/>
    <n v="11600"/>
    <n v="10715"/>
    <x v="113"/>
    <n v="11070"/>
    <n v="8328"/>
    <n v="9632"/>
    <n v="10991"/>
    <n v="10253"/>
    <n v="9872"/>
    <n v="9775"/>
    <n v="11250"/>
    <n v="10619"/>
    <x v="114"/>
    <x v="114"/>
    <x v="2"/>
    <x v="1"/>
    <x v="0"/>
    <n v="0"/>
    <n v="0"/>
    <n v="0"/>
    <n v="0"/>
    <n v="0"/>
    <n v="0"/>
    <n v="0"/>
    <n v="0"/>
    <n v="0"/>
    <n v="0"/>
    <n v="0"/>
    <n v="43"/>
    <n v="43"/>
    <n v="0.11780821917808219"/>
  </r>
  <r>
    <x v="5"/>
    <x v="2"/>
    <s v="Silur"/>
    <n v="8988"/>
    <n v="8428"/>
    <x v="114"/>
    <n v="9444"/>
    <n v="10606"/>
    <n v="10062"/>
    <n v="10785"/>
    <n v="10919"/>
    <n v="10654"/>
    <n v="11013"/>
    <n v="11525"/>
    <n v="12395"/>
    <x v="115"/>
    <x v="115"/>
    <x v="2"/>
    <x v="1"/>
    <x v="0"/>
    <n v="0"/>
    <n v="0"/>
    <n v="0"/>
    <n v="19"/>
    <n v="0"/>
    <n v="0"/>
    <n v="0"/>
    <n v="0"/>
    <n v="0"/>
    <n v="0"/>
    <n v="0"/>
    <n v="0"/>
    <n v="19"/>
    <n v="5.2054794520547946E-2"/>
  </r>
  <r>
    <x v="1"/>
    <x v="2"/>
    <s v="Kambrium-Vend"/>
    <n v="9240"/>
    <n v="9170"/>
    <x v="115"/>
    <n v="10590"/>
    <n v="10680"/>
    <n v="10670"/>
    <n v="10700"/>
    <n v="10680"/>
    <n v="10700"/>
    <n v="10680"/>
    <n v="10700"/>
    <n v="10650"/>
    <x v="116"/>
    <x v="116"/>
    <x v="2"/>
    <x v="1"/>
    <x v="0"/>
    <n v="0"/>
    <n v="0"/>
    <n v="0"/>
    <n v="35"/>
    <n v="0"/>
    <n v="0"/>
    <n v="0"/>
    <n v="0"/>
    <n v="0"/>
    <n v="0"/>
    <n v="0"/>
    <n v="0"/>
    <n v="35"/>
    <n v="9.5890410958904104E-2"/>
  </r>
  <r>
    <x v="3"/>
    <x v="2"/>
    <s v="Kambrium-Vend"/>
    <n v="8648"/>
    <n v="10219"/>
    <x v="116"/>
    <n v="12092"/>
    <n v="10346"/>
    <n v="11535"/>
    <n v="11864"/>
    <n v="12408"/>
    <n v="11876"/>
    <n v="10555"/>
    <n v="12542"/>
    <n v="2100"/>
    <x v="117"/>
    <x v="117"/>
    <x v="2"/>
    <x v="1"/>
    <x v="0"/>
    <n v="0"/>
    <n v="0"/>
    <n v="0"/>
    <n v="19"/>
    <n v="0"/>
    <n v="0"/>
    <n v="0"/>
    <n v="0"/>
    <n v="0"/>
    <n v="0"/>
    <n v="0"/>
    <n v="0"/>
    <n v="19"/>
    <n v="5.2054794520547946E-2"/>
  </r>
  <r>
    <x v="3"/>
    <x v="2"/>
    <s v="Kambrium-Vend"/>
    <n v="10401"/>
    <n v="10543"/>
    <x v="117"/>
    <n v="11042"/>
    <n v="10192"/>
    <n v="10097"/>
    <n v="10346"/>
    <n v="9849"/>
    <n v="9217"/>
    <n v="9572"/>
    <n v="9342"/>
    <n v="9852"/>
    <x v="118"/>
    <x v="118"/>
    <x v="2"/>
    <x v="1"/>
    <x v="0"/>
    <n v="0"/>
    <n v="0"/>
    <n v="0"/>
    <n v="19"/>
    <n v="0"/>
    <n v="0"/>
    <n v="0"/>
    <n v="0"/>
    <n v="0"/>
    <n v="0"/>
    <n v="0"/>
    <n v="0"/>
    <n v="19"/>
    <n v="5.2054794520547946E-2"/>
  </r>
  <r>
    <x v="13"/>
    <x v="2"/>
    <s v="Silur-Ordoviitsium"/>
    <n v="9357"/>
    <n v="8683"/>
    <x v="118"/>
    <n v="9261"/>
    <n v="9818"/>
    <n v="12258"/>
    <n v="13275"/>
    <n v="12492"/>
    <n v="10098"/>
    <n v="9409"/>
    <n v="8818"/>
    <n v="9189"/>
    <x v="119"/>
    <x v="119"/>
    <x v="2"/>
    <x v="1"/>
    <x v="0"/>
    <n v="0"/>
    <n v="0"/>
    <n v="0"/>
    <n v="34"/>
    <n v="0"/>
    <n v="0"/>
    <n v="0"/>
    <n v="0"/>
    <n v="0"/>
    <n v="0"/>
    <n v="0"/>
    <n v="0"/>
    <n v="34"/>
    <n v="9.3150684931506855E-2"/>
  </r>
  <r>
    <x v="3"/>
    <x v="2"/>
    <s v="Kambrium-Vend"/>
    <n v="10595"/>
    <n v="10248"/>
    <x v="119"/>
    <n v="11078"/>
    <n v="12129"/>
    <n v="7330"/>
    <n v="11097"/>
    <n v="9275"/>
    <n v="10159"/>
    <n v="10526"/>
    <n v="8943"/>
    <n v="9705"/>
    <x v="120"/>
    <x v="120"/>
    <x v="2"/>
    <x v="1"/>
    <x v="0"/>
    <n v="0"/>
    <n v="0"/>
    <n v="0"/>
    <n v="0"/>
    <n v="62"/>
    <n v="0"/>
    <n v="0"/>
    <n v="0"/>
    <n v="0"/>
    <n v="0"/>
    <n v="0"/>
    <n v="0"/>
    <n v="62"/>
    <n v="0.16986301369863013"/>
  </r>
  <r>
    <x v="3"/>
    <x v="2"/>
    <s v="Kambrium-Vend"/>
    <n v="8769"/>
    <n v="8598"/>
    <x v="120"/>
    <n v="10258"/>
    <n v="11284"/>
    <n v="12319"/>
    <n v="10681"/>
    <n v="10385"/>
    <n v="9960"/>
    <n v="10034"/>
    <n v="10020"/>
    <n v="9661"/>
    <x v="121"/>
    <x v="121"/>
    <x v="4"/>
    <x v="0"/>
    <x v="0"/>
    <n v="335"/>
    <n v="599"/>
    <n v="420"/>
    <n v="426"/>
    <n v="362"/>
    <n v="642"/>
    <n v="650"/>
    <n v="495"/>
    <n v="520"/>
    <n v="572"/>
    <n v="536"/>
    <n v="498"/>
    <n v="6055"/>
    <n v="16.589041095890412"/>
  </r>
  <r>
    <x v="0"/>
    <x v="2"/>
    <s v="Vend"/>
    <n v="9778"/>
    <n v="9057"/>
    <x v="121"/>
    <n v="9172"/>
    <n v="9414"/>
    <n v="11494"/>
    <n v="11515"/>
    <n v="10149"/>
    <n v="10616"/>
    <n v="10127"/>
    <n v="10754"/>
    <n v="9862"/>
    <x v="122"/>
    <x v="122"/>
    <x v="2"/>
    <x v="1"/>
    <x v="0"/>
    <n v="0"/>
    <n v="91"/>
    <n v="0"/>
    <n v="0"/>
    <n v="0"/>
    <n v="0"/>
    <n v="0"/>
    <n v="0"/>
    <n v="0"/>
    <n v="0"/>
    <n v="0"/>
    <n v="0"/>
    <n v="91"/>
    <n v="0.24931506849315069"/>
  </r>
  <r>
    <x v="6"/>
    <x v="2"/>
    <s v="Silur"/>
    <n v="9176"/>
    <n v="10171"/>
    <x v="122"/>
    <n v="5956"/>
    <n v="4922"/>
    <n v="11216"/>
    <n v="13163"/>
    <n v="13016"/>
    <n v="10802"/>
    <n v="12055"/>
    <n v="10584"/>
    <n v="10715"/>
    <x v="123"/>
    <x v="123"/>
    <x v="2"/>
    <x v="1"/>
    <x v="0"/>
    <n v="0"/>
    <n v="0"/>
    <n v="0"/>
    <n v="0"/>
    <n v="0"/>
    <n v="0"/>
    <n v="0"/>
    <n v="0"/>
    <n v="0"/>
    <n v="0"/>
    <n v="0"/>
    <n v="0"/>
    <n v="0"/>
    <n v="0"/>
  </r>
  <r>
    <x v="9"/>
    <x v="2"/>
    <s v="Kesk-Devon"/>
    <n v="10585"/>
    <n v="8890"/>
    <x v="123"/>
    <n v="10235"/>
    <n v="9368"/>
    <n v="10033"/>
    <n v="10346"/>
    <n v="10113"/>
    <n v="10057"/>
    <n v="9871"/>
    <n v="9746"/>
    <n v="10140"/>
    <x v="124"/>
    <x v="124"/>
    <x v="2"/>
    <x v="1"/>
    <x v="0"/>
    <n v="0"/>
    <n v="0"/>
    <n v="0"/>
    <n v="0"/>
    <n v="0"/>
    <n v="0"/>
    <n v="0"/>
    <n v="0"/>
    <n v="0"/>
    <n v="0"/>
    <n v="0"/>
    <n v="0"/>
    <n v="0"/>
    <n v="0"/>
  </r>
  <r>
    <x v="3"/>
    <x v="2"/>
    <s v="Kambrium-Vend"/>
    <n v="9038"/>
    <n v="8477"/>
    <x v="124"/>
    <n v="9962"/>
    <n v="10994"/>
    <n v="13467"/>
    <n v="10096"/>
    <n v="10106"/>
    <n v="9399"/>
    <n v="9569"/>
    <n v="8666"/>
    <n v="10720"/>
    <x v="125"/>
    <x v="125"/>
    <x v="2"/>
    <x v="1"/>
    <x v="0"/>
    <n v="0"/>
    <n v="0"/>
    <n v="0"/>
    <n v="0"/>
    <n v="0"/>
    <n v="0"/>
    <n v="0"/>
    <n v="0"/>
    <n v="0"/>
    <n v="0"/>
    <n v="0"/>
    <n v="0"/>
    <n v="0"/>
    <n v="0"/>
  </r>
  <r>
    <x v="14"/>
    <x v="2"/>
    <s v="Kambrium-Vend"/>
    <n v="7656"/>
    <n v="11417"/>
    <x v="125"/>
    <n v="9783"/>
    <n v="8549"/>
    <n v="11548"/>
    <n v="9286"/>
    <n v="11582"/>
    <n v="11608"/>
    <n v="9833"/>
    <n v="9394"/>
    <n v="7973"/>
    <x v="126"/>
    <x v="126"/>
    <x v="2"/>
    <x v="1"/>
    <x v="0"/>
    <n v="0"/>
    <n v="0"/>
    <n v="0"/>
    <n v="0"/>
    <n v="0"/>
    <n v="0"/>
    <n v="0"/>
    <n v="0"/>
    <n v="0"/>
    <n v="0"/>
    <n v="0"/>
    <n v="0"/>
    <n v="0"/>
    <n v="0"/>
  </r>
  <r>
    <x v="2"/>
    <x v="2"/>
    <s v="Kesk-Alam-Devon- Silur"/>
    <n v="10214"/>
    <n v="9567"/>
    <x v="126"/>
    <n v="9736"/>
    <n v="9920"/>
    <n v="9752"/>
    <n v="9633"/>
    <n v="9581"/>
    <n v="9398"/>
    <n v="9575"/>
    <n v="9452"/>
    <n v="10161"/>
    <x v="127"/>
    <x v="127"/>
    <x v="2"/>
    <x v="1"/>
    <x v="0"/>
    <n v="0"/>
    <n v="0"/>
    <n v="0"/>
    <n v="0"/>
    <n v="0"/>
    <n v="0"/>
    <n v="0"/>
    <n v="0"/>
    <n v="12"/>
    <n v="0"/>
    <n v="0"/>
    <n v="0"/>
    <n v="12"/>
    <n v="3.287671232876712E-2"/>
  </r>
  <r>
    <x v="3"/>
    <x v="2"/>
    <s v="Kambrium-Vend"/>
    <n v="8525"/>
    <n v="9045"/>
    <x v="127"/>
    <n v="13050"/>
    <n v="11967"/>
    <n v="9078"/>
    <n v="9135"/>
    <n v="8104"/>
    <n v="9420"/>
    <n v="9530"/>
    <n v="8294"/>
    <n v="8645"/>
    <x v="128"/>
    <x v="128"/>
    <x v="2"/>
    <x v="1"/>
    <x v="0"/>
    <n v="8641"/>
    <n v="8023"/>
    <n v="7650"/>
    <n v="6478"/>
    <n v="6925"/>
    <n v="8840"/>
    <n v="8303"/>
    <n v="6455"/>
    <n v="6365"/>
    <n v="5937"/>
    <n v="4183"/>
    <n v="7855"/>
    <n v="85655"/>
    <n v="234.67123287671234"/>
  </r>
  <r>
    <x v="2"/>
    <x v="2"/>
    <s v="Kvaternaar"/>
    <n v="7428"/>
    <n v="10403"/>
    <x v="128"/>
    <n v="6902"/>
    <n v="7596"/>
    <n v="8087"/>
    <n v="7569"/>
    <n v="7048"/>
    <n v="7863"/>
    <n v="10113"/>
    <n v="16354"/>
    <n v="17581"/>
    <x v="129"/>
    <x v="129"/>
    <x v="2"/>
    <x v="2"/>
    <x v="0"/>
    <n v="3551"/>
    <n v="3236"/>
    <n v="3402"/>
    <n v="3083"/>
    <n v="3482"/>
    <n v="3457"/>
    <n v="3604"/>
    <n v="3655"/>
    <n v="3529"/>
    <n v="3686"/>
    <n v="2967"/>
    <n v="3558"/>
    <n v="41210"/>
    <n v="112.9041095890411"/>
  </r>
  <r>
    <x v="2"/>
    <x v="2"/>
    <s v="Kesk-Alam-Devon- Silur"/>
    <n v="10642"/>
    <n v="9411"/>
    <x v="119"/>
    <n v="8070"/>
    <n v="9327"/>
    <n v="10470"/>
    <n v="9209"/>
    <n v="8972"/>
    <n v="9096"/>
    <n v="9247"/>
    <n v="9990"/>
    <n v="10082"/>
    <x v="130"/>
    <x v="130"/>
    <x v="2"/>
    <x v="1"/>
    <x v="0"/>
    <n v="0"/>
    <n v="0"/>
    <n v="0"/>
    <n v="0"/>
    <n v="0"/>
    <n v="0"/>
    <n v="0"/>
    <n v="0"/>
    <n v="0"/>
    <n v="0"/>
    <n v="0"/>
    <n v="0"/>
    <n v="0"/>
    <n v="0"/>
  </r>
  <r>
    <x v="11"/>
    <x v="2"/>
    <s v="Silur"/>
    <n v="8795"/>
    <n v="9589"/>
    <x v="129"/>
    <n v="8626"/>
    <n v="9285"/>
    <n v="10738"/>
    <n v="9575"/>
    <n v="10641"/>
    <n v="10006"/>
    <n v="9265"/>
    <n v="9693"/>
    <n v="8623"/>
    <x v="131"/>
    <x v="131"/>
    <x v="2"/>
    <x v="1"/>
    <x v="0"/>
    <n v="10664"/>
    <n v="5381"/>
    <n v="8312"/>
    <n v="13074"/>
    <n v="11351"/>
    <n v="13367"/>
    <n v="11918"/>
    <n v="16181"/>
    <n v="13316"/>
    <n v="8595"/>
    <n v="251"/>
    <n v="3"/>
    <n v="112413"/>
    <n v="307.98082191780821"/>
  </r>
  <r>
    <x v="3"/>
    <x v="2"/>
    <s v="Kambrium-Vend"/>
    <n v="9367"/>
    <n v="9242"/>
    <x v="130"/>
    <n v="9338"/>
    <n v="9645"/>
    <n v="9108"/>
    <n v="9627"/>
    <n v="9639"/>
    <n v="9243"/>
    <n v="9663"/>
    <n v="9331"/>
    <n v="10849"/>
    <x v="132"/>
    <x v="132"/>
    <x v="11"/>
    <x v="6"/>
    <x v="1"/>
    <n v="0"/>
    <n v="0"/>
    <n v="1355568"/>
    <n v="1469520"/>
    <n v="1264056"/>
    <n v="886320"/>
    <n v="476904"/>
    <n v="522288"/>
    <n v="549360"/>
    <n v="398784"/>
    <n v="658080"/>
    <n v="846672"/>
    <n v="8427552"/>
    <n v="23089.183561643837"/>
  </r>
  <r>
    <x v="2"/>
    <x v="2"/>
    <s v="Kesk-Devon"/>
    <n v="9820"/>
    <n v="8857"/>
    <x v="131"/>
    <n v="8491"/>
    <n v="9348"/>
    <n v="8803"/>
    <n v="9268"/>
    <n v="8858"/>
    <n v="9398"/>
    <n v="11015"/>
    <n v="11094"/>
    <n v="9950"/>
    <x v="133"/>
    <x v="133"/>
    <x v="2"/>
    <x v="1"/>
    <x v="0"/>
    <n v="18842"/>
    <n v="16784"/>
    <n v="19818"/>
    <n v="21553"/>
    <n v="22269"/>
    <n v="19304"/>
    <n v="18091"/>
    <n v="3152"/>
    <n v="11449"/>
    <n v="5680"/>
    <n v="8740"/>
    <n v="7893"/>
    <n v="173575"/>
    <n v="475.54794520547944"/>
  </r>
  <r>
    <x v="3"/>
    <x v="2"/>
    <s v="Kambrium-Vend"/>
    <n v="9648"/>
    <n v="9144"/>
    <x v="132"/>
    <n v="9399"/>
    <n v="10077"/>
    <n v="10469"/>
    <n v="9086"/>
    <n v="8820"/>
    <n v="8661"/>
    <n v="8952"/>
    <n v="9428"/>
    <n v="10316"/>
    <x v="134"/>
    <x v="134"/>
    <x v="2"/>
    <x v="2"/>
    <x v="0"/>
    <n v="3637"/>
    <n v="4228"/>
    <n v="4658"/>
    <n v="4506"/>
    <n v="4664"/>
    <n v="4303"/>
    <n v="3297"/>
    <n v="4669"/>
    <n v="4531"/>
    <n v="4674"/>
    <n v="4517"/>
    <n v="4687"/>
    <n v="52371"/>
    <n v="143.48219178082192"/>
  </r>
  <r>
    <x v="14"/>
    <x v="2"/>
    <s v="Kambrium-Vend"/>
    <n v="10189"/>
    <n v="7591"/>
    <x v="133"/>
    <n v="7312"/>
    <n v="11402"/>
    <n v="9065"/>
    <n v="10205"/>
    <n v="8424"/>
    <n v="10792"/>
    <n v="9676"/>
    <n v="8650"/>
    <n v="10993"/>
    <x v="135"/>
    <x v="135"/>
    <x v="2"/>
    <x v="1"/>
    <x v="0"/>
    <n v="0"/>
    <n v="0"/>
    <n v="0"/>
    <n v="25"/>
    <n v="0"/>
    <n v="0"/>
    <n v="0"/>
    <n v="0"/>
    <n v="0"/>
    <n v="0"/>
    <n v="0"/>
    <n v="0"/>
    <n v="25"/>
    <n v="6.8493150684931503E-2"/>
  </r>
  <r>
    <x v="3"/>
    <x v="2"/>
    <s v="Kambrium-Vend"/>
    <n v="5847"/>
    <n v="9552"/>
    <x v="134"/>
    <n v="8219"/>
    <n v="10386"/>
    <n v="10478"/>
    <n v="6454"/>
    <n v="9343"/>
    <n v="9057"/>
    <n v="13349"/>
    <n v="11183"/>
    <n v="10882"/>
    <x v="136"/>
    <x v="136"/>
    <x v="2"/>
    <x v="1"/>
    <x v="0"/>
    <n v="0"/>
    <n v="0"/>
    <n v="0"/>
    <n v="0"/>
    <n v="0"/>
    <n v="0"/>
    <n v="0"/>
    <n v="0"/>
    <n v="0"/>
    <n v="0"/>
    <n v="0"/>
    <n v="0"/>
    <n v="0"/>
    <n v="0"/>
  </r>
  <r>
    <x v="3"/>
    <x v="2"/>
    <s v="Kambrium-Vend"/>
    <n v="8730"/>
    <n v="7542"/>
    <x v="135"/>
    <n v="8185"/>
    <n v="9377"/>
    <n v="10042"/>
    <n v="9301"/>
    <n v="9837"/>
    <n v="9593"/>
    <n v="9813"/>
    <n v="9482"/>
    <n v="9534"/>
    <x v="137"/>
    <x v="137"/>
    <x v="2"/>
    <x v="2"/>
    <x v="0"/>
    <n v="0"/>
    <n v="0"/>
    <n v="0"/>
    <n v="0"/>
    <n v="0"/>
    <n v="3073"/>
    <n v="10533"/>
    <n v="8077"/>
    <n v="5708"/>
    <n v="10062"/>
    <n v="9590"/>
    <n v="7329"/>
    <n v="54372"/>
    <n v="148.96438356164384"/>
  </r>
  <r>
    <x v="2"/>
    <x v="2"/>
    <s v="Kesk-Alam-Devon"/>
    <n v="8225"/>
    <n v="7111"/>
    <x v="136"/>
    <n v="8925"/>
    <n v="7252"/>
    <n v="10963"/>
    <n v="13713"/>
    <n v="11069"/>
    <n v="6372"/>
    <n v="8159"/>
    <n v="8406"/>
    <n v="10736"/>
    <x v="138"/>
    <x v="138"/>
    <x v="2"/>
    <x v="1"/>
    <x v="0"/>
    <n v="0"/>
    <n v="0"/>
    <n v="0"/>
    <n v="0"/>
    <n v="0"/>
    <n v="2598"/>
    <n v="5516"/>
    <n v="3202"/>
    <n v="884"/>
    <n v="890"/>
    <n v="334"/>
    <n v="0"/>
    <n v="13424"/>
    <n v="36.778082191780825"/>
  </r>
  <r>
    <x v="2"/>
    <x v="2"/>
    <s v="Silur-Ordoviitsium"/>
    <n v="8637"/>
    <n v="8499"/>
    <x v="137"/>
    <n v="7627"/>
    <n v="8415"/>
    <n v="10065"/>
    <n v="10043"/>
    <n v="9612"/>
    <n v="9746"/>
    <n v="10159"/>
    <n v="9072"/>
    <n v="9434"/>
    <x v="139"/>
    <x v="139"/>
    <x v="2"/>
    <x v="1"/>
    <x v="0"/>
    <n v="10816"/>
    <n v="10308"/>
    <n v="12350"/>
    <n v="10699"/>
    <n v="10585"/>
    <n v="11756"/>
    <n v="11537"/>
    <n v="9303"/>
    <n v="9647"/>
    <n v="9525"/>
    <n v="9441"/>
    <n v="10627"/>
    <n v="126594"/>
    <n v="346.83287671232875"/>
  </r>
  <r>
    <x v="3"/>
    <x v="2"/>
    <s v="Kambrium-Vend"/>
    <n v="12273"/>
    <n v="2732"/>
    <x v="138"/>
    <n v="3772"/>
    <n v="6455"/>
    <n v="8430"/>
    <n v="13765"/>
    <n v="9514"/>
    <n v="7705"/>
    <n v="11341"/>
    <n v="13521"/>
    <n v="16810"/>
    <x v="140"/>
    <x v="140"/>
    <x v="2"/>
    <x v="1"/>
    <x v="0"/>
    <n v="0"/>
    <n v="0"/>
    <n v="0"/>
    <n v="0"/>
    <n v="0"/>
    <n v="0"/>
    <n v="0"/>
    <n v="0"/>
    <n v="0"/>
    <n v="0"/>
    <n v="0"/>
    <n v="0"/>
    <n v="0"/>
    <n v="0"/>
  </r>
  <r>
    <x v="1"/>
    <x v="2"/>
    <s v="Kambrium-Vend"/>
    <n v="6872"/>
    <n v="11732"/>
    <x v="139"/>
    <n v="6550"/>
    <n v="7199"/>
    <n v="9516"/>
    <n v="9639"/>
    <n v="7959"/>
    <n v="10403"/>
    <n v="7805"/>
    <n v="9147"/>
    <n v="11654"/>
    <x v="141"/>
    <x v="141"/>
    <x v="2"/>
    <x v="1"/>
    <x v="0"/>
    <n v="0"/>
    <n v="0"/>
    <n v="0"/>
    <n v="0"/>
    <n v="0"/>
    <n v="0"/>
    <n v="0"/>
    <n v="0"/>
    <n v="0"/>
    <n v="0"/>
    <n v="0"/>
    <n v="0"/>
    <n v="0"/>
    <n v="0"/>
  </r>
  <r>
    <x v="3"/>
    <x v="2"/>
    <s v="Kambrium-Vend"/>
    <n v="8848"/>
    <n v="8096"/>
    <x v="140"/>
    <n v="8922"/>
    <n v="9566"/>
    <n v="10401"/>
    <n v="8849"/>
    <n v="8760"/>
    <n v="8073"/>
    <n v="8145"/>
    <n v="9393"/>
    <n v="9473"/>
    <x v="142"/>
    <x v="142"/>
    <x v="2"/>
    <x v="1"/>
    <x v="0"/>
    <n v="0"/>
    <n v="0"/>
    <n v="0"/>
    <n v="0"/>
    <n v="0"/>
    <n v="0"/>
    <n v="0"/>
    <n v="0"/>
    <n v="0"/>
    <n v="0"/>
    <n v="0"/>
    <n v="0"/>
    <n v="0"/>
    <n v="0"/>
  </r>
  <r>
    <x v="2"/>
    <x v="2"/>
    <s v="Kesk-Alam-Devon- Silur"/>
    <n v="11389"/>
    <n v="7171"/>
    <x v="141"/>
    <n v="8810"/>
    <n v="10025"/>
    <n v="8690"/>
    <n v="9281"/>
    <n v="9044"/>
    <n v="9241"/>
    <n v="8288"/>
    <n v="5020"/>
    <n v="10550"/>
    <x v="143"/>
    <x v="143"/>
    <x v="11"/>
    <x v="7"/>
    <x v="0"/>
    <n v="275"/>
    <n v="235"/>
    <n v="345"/>
    <n v="590"/>
    <n v="575"/>
    <n v="735"/>
    <n v="785"/>
    <n v="780"/>
    <n v="955"/>
    <n v="975"/>
    <n v="1180"/>
    <n v="765"/>
    <n v="8195"/>
    <n v="22.452054794520549"/>
  </r>
  <r>
    <x v="3"/>
    <x v="2"/>
    <s v="Kambrium-Vend"/>
    <n v="7717"/>
    <n v="6830"/>
    <x v="142"/>
    <n v="9061"/>
    <n v="10014"/>
    <n v="11583"/>
    <n v="9140"/>
    <n v="9180"/>
    <n v="8782"/>
    <n v="8811"/>
    <n v="9029"/>
    <n v="8130"/>
    <x v="144"/>
    <x v="144"/>
    <x v="2"/>
    <x v="1"/>
    <x v="0"/>
    <n v="9225"/>
    <n v="9061"/>
    <n v="6600"/>
    <n v="6981"/>
    <n v="6442"/>
    <n v="11177"/>
    <n v="10009"/>
    <n v="14335"/>
    <n v="12855"/>
    <n v="8578"/>
    <n v="11543"/>
    <n v="11902"/>
    <n v="118708"/>
    <n v="325.22739726027396"/>
  </r>
  <r>
    <x v="2"/>
    <x v="2"/>
    <s v="Ordoviitsium-Kambrium"/>
    <n v="8125"/>
    <n v="9385"/>
    <x v="143"/>
    <n v="8680"/>
    <n v="9715"/>
    <n v="10845"/>
    <n v="12180"/>
    <n v="9745"/>
    <n v="7545"/>
    <n v="7335"/>
    <n v="7950"/>
    <n v="7150"/>
    <x v="145"/>
    <x v="145"/>
    <x v="2"/>
    <x v="1"/>
    <x v="0"/>
    <n v="3672"/>
    <n v="11292"/>
    <n v="12329"/>
    <n v="9350"/>
    <n v="9467"/>
    <n v="14592"/>
    <n v="13195"/>
    <n v="6932"/>
    <n v="7387"/>
    <n v="7072"/>
    <n v="6994"/>
    <n v="8437"/>
    <n v="110719"/>
    <n v="303.33972602739726"/>
  </r>
  <r>
    <x v="3"/>
    <x v="2"/>
    <s v="Kambrium-Vend"/>
    <n v="4826"/>
    <n v="6975"/>
    <x v="144"/>
    <n v="11018"/>
    <n v="10346"/>
    <n v="12159"/>
    <n v="8286"/>
    <n v="9320"/>
    <n v="7208"/>
    <n v="11700"/>
    <n v="6651"/>
    <n v="3977"/>
    <x v="146"/>
    <x v="146"/>
    <x v="2"/>
    <x v="2"/>
    <x v="0"/>
    <n v="4503"/>
    <n v="2955"/>
    <n v="3128"/>
    <n v="1770"/>
    <n v="1830"/>
    <n v="2607"/>
    <n v="2072"/>
    <n v="1213"/>
    <n v="1314"/>
    <n v="1259"/>
    <n v="1222"/>
    <n v="1484"/>
    <n v="25357"/>
    <n v="69.471232876712335"/>
  </r>
  <r>
    <x v="3"/>
    <x v="2"/>
    <s v="Kambrium-Vend"/>
    <n v="0"/>
    <n v="4051"/>
    <x v="145"/>
    <n v="10977"/>
    <n v="5258"/>
    <n v="8404"/>
    <n v="11039"/>
    <n v="11031"/>
    <n v="11001"/>
    <n v="10647"/>
    <n v="9607"/>
    <n v="11734"/>
    <x v="147"/>
    <x v="147"/>
    <x v="2"/>
    <x v="1"/>
    <x v="0"/>
    <n v="6231"/>
    <n v="1"/>
    <n v="38"/>
    <n v="4136"/>
    <n v="4194"/>
    <n v="6508"/>
    <n v="4501"/>
    <n v="3276"/>
    <n v="3489"/>
    <n v="3325"/>
    <n v="3285"/>
    <n v="3969"/>
    <n v="42953"/>
    <n v="117.67945205479452"/>
  </r>
  <r>
    <x v="9"/>
    <x v="2"/>
    <s v="Kesk-Devon"/>
    <n v="18677"/>
    <n v="1"/>
    <x v="146"/>
    <n v="17"/>
    <n v="2"/>
    <n v="10069"/>
    <n v="4990"/>
    <n v="2"/>
    <n v="3420"/>
    <n v="15468"/>
    <n v="22703"/>
    <n v="20959"/>
    <x v="148"/>
    <x v="148"/>
    <x v="2"/>
    <x v="2"/>
    <x v="0"/>
    <n v="3652"/>
    <n v="5123"/>
    <n v="5547"/>
    <n v="5442"/>
    <n v="5376"/>
    <n v="4783"/>
    <n v="2062"/>
    <n v="2782"/>
    <n v="1540"/>
    <n v="2037"/>
    <n v="2486"/>
    <n v="2146"/>
    <n v="42976"/>
    <n v="117.74246575342465"/>
  </r>
  <r>
    <x v="8"/>
    <x v="2"/>
    <s v="Silur"/>
    <n v="904"/>
    <n v="0"/>
    <x v="31"/>
    <n v="0"/>
    <n v="0"/>
    <n v="0"/>
    <n v="0"/>
    <n v="0"/>
    <n v="47402"/>
    <n v="53692"/>
    <n v="1638"/>
    <n v="43"/>
    <x v="149"/>
    <x v="149"/>
    <x v="2"/>
    <x v="1"/>
    <x v="0"/>
    <n v="0"/>
    <n v="0"/>
    <n v="0"/>
    <n v="0"/>
    <n v="0"/>
    <n v="0"/>
    <n v="308"/>
    <n v="3404"/>
    <n v="4029"/>
    <n v="5496"/>
    <n v="6809"/>
    <n v="5896"/>
    <n v="25942"/>
    <n v="71.07397260273973"/>
  </r>
  <r>
    <x v="4"/>
    <x v="2"/>
    <s v="Silur"/>
    <n v="8957"/>
    <n v="8515"/>
    <x v="147"/>
    <n v="9079"/>
    <n v="8565"/>
    <n v="8680"/>
    <n v="8949"/>
    <n v="8404"/>
    <n v="8118"/>
    <n v="8512"/>
    <n v="8043"/>
    <n v="8561"/>
    <x v="150"/>
    <x v="150"/>
    <x v="2"/>
    <x v="2"/>
    <x v="0"/>
    <n v="4674"/>
    <n v="3784"/>
    <n v="5065"/>
    <n v="5164"/>
    <n v="5091"/>
    <n v="5372"/>
    <n v="5324"/>
    <n v="2292"/>
    <n v="2896"/>
    <n v="2421"/>
    <n v="3773"/>
    <n v="5625"/>
    <n v="51481"/>
    <n v="141.04383561643834"/>
  </r>
  <r>
    <x v="2"/>
    <x v="2"/>
    <s v="Ordoviitsium-Kambrium"/>
    <n v="9211"/>
    <n v="8502"/>
    <x v="148"/>
    <n v="9000"/>
    <n v="8862"/>
    <n v="8899"/>
    <n v="9159"/>
    <n v="9151"/>
    <n v="8652"/>
    <n v="8573"/>
    <n v="8039"/>
    <n v="6071"/>
    <x v="151"/>
    <x v="151"/>
    <x v="2"/>
    <x v="1"/>
    <x v="0"/>
    <n v="1193"/>
    <n v="1084"/>
    <n v="993"/>
    <n v="956"/>
    <n v="1216"/>
    <n v="8543"/>
    <n v="4248"/>
    <n v="83"/>
    <n v="27"/>
    <n v="161"/>
    <n v="1266"/>
    <n v="3955"/>
    <n v="23725"/>
    <n v="65"/>
  </r>
  <r>
    <x v="2"/>
    <x v="2"/>
    <s v="Ordoviitsium-Kambrium"/>
    <n v="9269"/>
    <n v="8810"/>
    <x v="149"/>
    <n v="8477"/>
    <n v="9190"/>
    <n v="8588"/>
    <n v="8010"/>
    <n v="7956"/>
    <n v="8519"/>
    <n v="8065"/>
    <n v="8776"/>
    <n v="9232"/>
    <x v="152"/>
    <x v="152"/>
    <x v="2"/>
    <x v="1"/>
    <x v="0"/>
    <n v="11107"/>
    <n v="10144"/>
    <n v="11406"/>
    <n v="10668"/>
    <n v="10906"/>
    <n v="8365"/>
    <n v="8381"/>
    <n v="7147"/>
    <n v="7016"/>
    <n v="7380"/>
    <n v="6518"/>
    <n v="5400"/>
    <n v="104438"/>
    <n v="286.13150684931509"/>
  </r>
  <r>
    <x v="4"/>
    <x v="2"/>
    <s v="Silur"/>
    <n v="8265"/>
    <n v="7864"/>
    <x v="150"/>
    <n v="7956"/>
    <n v="8735"/>
    <n v="9230"/>
    <n v="8362"/>
    <n v="8484"/>
    <n v="9325"/>
    <n v="8816"/>
    <n v="8427"/>
    <n v="8815"/>
    <x v="153"/>
    <x v="153"/>
    <x v="2"/>
    <x v="1"/>
    <x v="0"/>
    <n v="0"/>
    <n v="0"/>
    <n v="0"/>
    <n v="0"/>
    <n v="0"/>
    <n v="0"/>
    <n v="0"/>
    <n v="0"/>
    <n v="0"/>
    <n v="0"/>
    <n v="0"/>
    <n v="0"/>
    <n v="0"/>
    <n v="0"/>
  </r>
  <r>
    <x v="12"/>
    <x v="2"/>
    <s v="Kesk-Devon"/>
    <n v="8865"/>
    <n v="7284"/>
    <x v="151"/>
    <n v="6728"/>
    <n v="8138"/>
    <n v="5118"/>
    <n v="7416"/>
    <n v="8330"/>
    <n v="10052"/>
    <n v="11312"/>
    <n v="11367"/>
    <n v="11020"/>
    <x v="154"/>
    <x v="154"/>
    <x v="2"/>
    <x v="1"/>
    <x v="0"/>
    <n v="27"/>
    <n v="37"/>
    <n v="39"/>
    <n v="56"/>
    <n v="199"/>
    <n v="491"/>
    <n v="472"/>
    <n v="203"/>
    <n v="112"/>
    <n v="65"/>
    <n v="54"/>
    <n v="105"/>
    <n v="1860"/>
    <n v="5.095890410958904"/>
  </r>
  <r>
    <x v="3"/>
    <x v="2"/>
    <s v="Kambrium-Vend"/>
    <n v="11258"/>
    <n v="12943"/>
    <x v="152"/>
    <n v="6429"/>
    <n v="4793"/>
    <n v="10664"/>
    <n v="11384"/>
    <n v="12062"/>
    <n v="8203"/>
    <n v="6397"/>
    <n v="5654"/>
    <n v="5195"/>
    <x v="155"/>
    <x v="155"/>
    <x v="2"/>
    <x v="1"/>
    <x v="0"/>
    <n v="0"/>
    <n v="0"/>
    <n v="0"/>
    <n v="0"/>
    <n v="0"/>
    <n v="0"/>
    <n v="0"/>
    <n v="0"/>
    <n v="0"/>
    <n v="0"/>
    <n v="0"/>
    <n v="0"/>
    <n v="0"/>
    <n v="0"/>
  </r>
  <r>
    <x v="3"/>
    <x v="2"/>
    <s v="Kambrium-Vend"/>
    <n v="7544"/>
    <n v="7859"/>
    <x v="153"/>
    <n v="7597"/>
    <n v="8362"/>
    <n v="9302"/>
    <n v="4884"/>
    <n v="5738"/>
    <n v="8571"/>
    <n v="13220"/>
    <n v="13054"/>
    <n v="7975"/>
    <x v="156"/>
    <x v="156"/>
    <x v="2"/>
    <x v="1"/>
    <x v="0"/>
    <n v="0"/>
    <n v="0"/>
    <n v="0"/>
    <n v="0"/>
    <n v="0"/>
    <n v="0"/>
    <n v="0"/>
    <n v="0"/>
    <n v="0"/>
    <n v="0"/>
    <n v="0"/>
    <n v="0"/>
    <n v="0"/>
    <n v="0"/>
  </r>
  <r>
    <x v="6"/>
    <x v="2"/>
    <s v="Silur"/>
    <n v="7187"/>
    <n v="7209"/>
    <x v="154"/>
    <n v="4459"/>
    <n v="4899"/>
    <n v="3917"/>
    <n v="4252"/>
    <n v="11967"/>
    <n v="13899"/>
    <n v="13829"/>
    <n v="11940"/>
    <n v="12267"/>
    <x v="157"/>
    <x v="157"/>
    <x v="2"/>
    <x v="1"/>
    <x v="0"/>
    <n v="0"/>
    <n v="0"/>
    <n v="0"/>
    <n v="0"/>
    <n v="0"/>
    <n v="0"/>
    <n v="0"/>
    <n v="0"/>
    <n v="0"/>
    <n v="0"/>
    <n v="0"/>
    <n v="0"/>
    <n v="0"/>
    <n v="0"/>
  </r>
  <r>
    <x v="6"/>
    <x v="2"/>
    <s v="Silur"/>
    <n v="9149"/>
    <n v="9994"/>
    <x v="155"/>
    <n v="8174"/>
    <n v="9027"/>
    <n v="9227"/>
    <n v="9240"/>
    <n v="9129"/>
    <n v="7922"/>
    <n v="8165"/>
    <n v="6651"/>
    <n v="6309"/>
    <x v="158"/>
    <x v="158"/>
    <x v="2"/>
    <x v="1"/>
    <x v="0"/>
    <n v="0"/>
    <n v="0"/>
    <n v="0"/>
    <n v="0"/>
    <n v="0"/>
    <n v="0"/>
    <n v="0"/>
    <n v="0"/>
    <n v="0"/>
    <n v="0"/>
    <n v="0"/>
    <n v="0"/>
    <n v="0"/>
    <n v="0"/>
  </r>
  <r>
    <x v="2"/>
    <x v="2"/>
    <s v="Ordoviitsium-Kambrium"/>
    <n v="8668"/>
    <n v="6276"/>
    <x v="156"/>
    <n v="8074"/>
    <n v="9091"/>
    <n v="7068"/>
    <n v="8493"/>
    <n v="8415"/>
    <n v="8589"/>
    <n v="8707"/>
    <n v="11339"/>
    <n v="6274"/>
    <x v="159"/>
    <x v="159"/>
    <x v="2"/>
    <x v="2"/>
    <x v="0"/>
    <n v="495"/>
    <n v="2384"/>
    <n v="3071"/>
    <n v="2789"/>
    <n v="2816"/>
    <n v="2767"/>
    <n v="0"/>
    <n v="2871"/>
    <n v="2796"/>
    <n v="2894"/>
    <n v="2476"/>
    <n v="2269"/>
    <n v="27628"/>
    <n v="75.69315068493151"/>
  </r>
  <r>
    <x v="0"/>
    <x v="2"/>
    <s v="Kvaternaar"/>
    <n v="12099"/>
    <n v="6826"/>
    <x v="157"/>
    <n v="3948"/>
    <n v="7837"/>
    <n v="6821"/>
    <n v="7473"/>
    <n v="9191"/>
    <n v="11614"/>
    <n v="6549"/>
    <n v="10043"/>
    <n v="8779"/>
    <x v="160"/>
    <x v="160"/>
    <x v="2"/>
    <x v="1"/>
    <x v="0"/>
    <n v="9620"/>
    <n v="8606"/>
    <n v="5879"/>
    <n v="2751"/>
    <n v="2844"/>
    <n v="4074"/>
    <n v="4152"/>
    <n v="3452"/>
    <n v="3320"/>
    <n v="3064"/>
    <n v="2160"/>
    <n v="2441"/>
    <n v="52363"/>
    <n v="143.46027397260275"/>
  </r>
  <r>
    <x v="3"/>
    <x v="2"/>
    <s v="Kambrium-Vend"/>
    <n v="7843"/>
    <n v="7053"/>
    <x v="143"/>
    <n v="6743"/>
    <n v="6931"/>
    <n v="7036"/>
    <n v="8208"/>
    <n v="8738"/>
    <n v="10440"/>
    <n v="10178"/>
    <n v="10014"/>
    <n v="9263"/>
    <x v="161"/>
    <x v="161"/>
    <x v="2"/>
    <x v="1"/>
    <x v="0"/>
    <n v="4"/>
    <n v="85"/>
    <n v="3376"/>
    <n v="6026"/>
    <n v="6201"/>
    <n v="8287"/>
    <n v="8530"/>
    <n v="7382"/>
    <n v="7099"/>
    <n v="6544"/>
    <n v="4587"/>
    <n v="5186"/>
    <n v="63307"/>
    <n v="173.44383561643835"/>
  </r>
  <r>
    <x v="5"/>
    <x v="2"/>
    <s v="Silur-Ordoviitsium"/>
    <n v="8243"/>
    <n v="8508"/>
    <x v="158"/>
    <n v="8267"/>
    <n v="8791"/>
    <n v="8714"/>
    <n v="8758"/>
    <n v="9114"/>
    <n v="8849"/>
    <n v="9237"/>
    <n v="5384"/>
    <n v="7923"/>
    <x v="162"/>
    <x v="162"/>
    <x v="2"/>
    <x v="1"/>
    <x v="0"/>
    <n v="0"/>
    <n v="0"/>
    <n v="0"/>
    <n v="0"/>
    <n v="0"/>
    <n v="0"/>
    <n v="0"/>
    <n v="0"/>
    <n v="0"/>
    <n v="0"/>
    <n v="0"/>
    <n v="0"/>
    <n v="0"/>
    <n v="0"/>
  </r>
  <r>
    <x v="1"/>
    <x v="2"/>
    <s v="Silur-Ordoviitsium"/>
    <n v="9080"/>
    <n v="8760"/>
    <x v="159"/>
    <n v="8930"/>
    <n v="1250"/>
    <n v="10960"/>
    <n v="10160"/>
    <n v="9890"/>
    <n v="7430"/>
    <n v="8890"/>
    <n v="9340"/>
    <n v="5290"/>
    <x v="163"/>
    <x v="163"/>
    <x v="2"/>
    <x v="2"/>
    <x v="0"/>
    <n v="3438"/>
    <n v="3319"/>
    <n v="6735"/>
    <n v="5184"/>
    <n v="4366"/>
    <n v="2500"/>
    <n v="958"/>
    <n v="5227"/>
    <n v="4923"/>
    <n v="5005"/>
    <n v="4830"/>
    <n v="3629"/>
    <n v="50114"/>
    <n v="137.2986301369863"/>
  </r>
  <r>
    <x v="4"/>
    <x v="2"/>
    <s v="Silur"/>
    <n v="8228"/>
    <n v="7854"/>
    <x v="160"/>
    <n v="7699"/>
    <n v="8721"/>
    <n v="8407"/>
    <n v="8318"/>
    <n v="8123"/>
    <n v="8307"/>
    <n v="8559"/>
    <n v="8496"/>
    <n v="8507"/>
    <x v="164"/>
    <x v="164"/>
    <x v="2"/>
    <x v="1"/>
    <x v="0"/>
    <n v="2810"/>
    <n v="1868"/>
    <n v="3630"/>
    <n v="2652"/>
    <n v="2756"/>
    <n v="3163"/>
    <n v="2081"/>
    <n v="8488"/>
    <n v="7984"/>
    <n v="7769"/>
    <n v="7092"/>
    <n v="10313"/>
    <n v="60606"/>
    <n v="166.04383561643834"/>
  </r>
  <r>
    <x v="3"/>
    <x v="2"/>
    <s v="Kambrium-Vend"/>
    <n v="7007"/>
    <n v="7222"/>
    <x v="161"/>
    <n v="9679"/>
    <n v="5386"/>
    <n v="8068"/>
    <n v="6071"/>
    <n v="9942"/>
    <n v="9014"/>
    <n v="6544"/>
    <n v="9957"/>
    <n v="14681"/>
    <x v="165"/>
    <x v="165"/>
    <x v="2"/>
    <x v="2"/>
    <x v="0"/>
    <n v="211"/>
    <n v="187"/>
    <n v="209"/>
    <n v="216"/>
    <n v="224"/>
    <n v="252"/>
    <n v="227"/>
    <n v="197"/>
    <n v="183"/>
    <n v="207"/>
    <n v="183"/>
    <n v="184"/>
    <n v="2480"/>
    <n v="6.7945205479452051"/>
  </r>
  <r>
    <x v="2"/>
    <x v="2"/>
    <s v="Ordoviitsium-Kambrium"/>
    <n v="9919"/>
    <n v="7406"/>
    <x v="162"/>
    <n v="8168"/>
    <n v="8953"/>
    <n v="6848"/>
    <n v="7415"/>
    <n v="7288"/>
    <n v="7445"/>
    <n v="13450"/>
    <n v="4737"/>
    <n v="9117"/>
    <x v="166"/>
    <x v="166"/>
    <x v="2"/>
    <x v="2"/>
    <x v="0"/>
    <n v="2202"/>
    <n v="3473"/>
    <n v="2376"/>
    <n v="3485"/>
    <n v="3651"/>
    <n v="3815"/>
    <n v="3958"/>
    <n v="3745"/>
    <n v="3526"/>
    <n v="3794"/>
    <n v="3520"/>
    <n v="3749"/>
    <n v="41294"/>
    <n v="113.13424657534246"/>
  </r>
  <r>
    <x v="4"/>
    <x v="2"/>
    <s v="Silur"/>
    <n v="8010"/>
    <n v="7794"/>
    <x v="163"/>
    <n v="7911"/>
    <n v="8394"/>
    <n v="8226"/>
    <n v="8592"/>
    <n v="8009"/>
    <n v="8585"/>
    <n v="8735"/>
    <n v="7922"/>
    <n v="8195"/>
    <x v="167"/>
    <x v="167"/>
    <x v="2"/>
    <x v="1"/>
    <x v="0"/>
    <n v="0"/>
    <n v="0"/>
    <n v="0"/>
    <n v="0"/>
    <n v="0"/>
    <n v="0"/>
    <n v="0"/>
    <n v="0"/>
    <n v="0"/>
    <n v="0"/>
    <n v="0"/>
    <n v="0"/>
    <n v="0"/>
    <n v="0"/>
  </r>
  <r>
    <x v="2"/>
    <x v="2"/>
    <s v="Kesk-Alam-Devon- Silur"/>
    <n v="9862"/>
    <n v="7551"/>
    <x v="164"/>
    <n v="7840"/>
    <n v="8631"/>
    <n v="7997"/>
    <n v="8231"/>
    <n v="8170"/>
    <n v="8314"/>
    <n v="7479"/>
    <n v="4707"/>
    <n v="9609"/>
    <x v="168"/>
    <x v="168"/>
    <x v="2"/>
    <x v="1"/>
    <x v="0"/>
    <n v="4564"/>
    <n v="4611"/>
    <n v="7492"/>
    <n v="6329"/>
    <n v="11512"/>
    <n v="12208"/>
    <n v="8144"/>
    <n v="6295"/>
    <n v="12868"/>
    <n v="12867"/>
    <n v="10702"/>
    <n v="11162"/>
    <n v="108754"/>
    <n v="297.95616438356166"/>
  </r>
  <r>
    <x v="3"/>
    <x v="2"/>
    <s v="Kvaternaar"/>
    <n v="7775"/>
    <n v="6442"/>
    <x v="165"/>
    <n v="7603"/>
    <n v="9513"/>
    <n v="11820"/>
    <n v="8913"/>
    <n v="9471"/>
    <n v="6976"/>
    <n v="6553"/>
    <n v="6753"/>
    <n v="9028"/>
    <x v="169"/>
    <x v="169"/>
    <x v="2"/>
    <x v="1"/>
    <x v="0"/>
    <n v="0"/>
    <n v="0"/>
    <n v="0"/>
    <n v="0"/>
    <n v="0"/>
    <n v="0"/>
    <n v="0"/>
    <n v="32"/>
    <n v="0"/>
    <n v="0"/>
    <n v="0"/>
    <n v="0"/>
    <n v="32"/>
    <n v="8.7671232876712329E-2"/>
  </r>
  <r>
    <x v="2"/>
    <x v="2"/>
    <s v="Kesk-Alam-Devon"/>
    <n v="7963"/>
    <n v="7651"/>
    <x v="166"/>
    <n v="8952"/>
    <n v="9435"/>
    <n v="184"/>
    <n v="10500"/>
    <n v="11149"/>
    <n v="7338"/>
    <n v="8094"/>
    <n v="8679"/>
    <n v="6951"/>
    <x v="170"/>
    <x v="170"/>
    <x v="2"/>
    <x v="1"/>
    <x v="0"/>
    <n v="8323"/>
    <n v="10680"/>
    <n v="14810"/>
    <n v="13732"/>
    <n v="14215"/>
    <n v="1970"/>
    <n v="5357"/>
    <n v="1939"/>
    <n v="5908"/>
    <n v="11530"/>
    <n v="4006"/>
    <n v="0"/>
    <n v="92470"/>
    <n v="253.34246575342465"/>
  </r>
  <r>
    <x v="0"/>
    <x v="2"/>
    <s v="Kambrium-Vend"/>
    <n v="7387"/>
    <n v="9352"/>
    <x v="167"/>
    <n v="9343"/>
    <n v="5494"/>
    <n v="8151"/>
    <n v="7234"/>
    <n v="10226"/>
    <n v="9151"/>
    <n v="5146"/>
    <n v="8449"/>
    <n v="7417"/>
    <x v="171"/>
    <x v="171"/>
    <x v="2"/>
    <x v="1"/>
    <x v="0"/>
    <n v="9132"/>
    <n v="7371"/>
    <n v="7364"/>
    <n v="7443"/>
    <n v="10137"/>
    <n v="10035"/>
    <n v="11731"/>
    <n v="9944"/>
    <n v="7667"/>
    <n v="7427"/>
    <n v="6391"/>
    <n v="8081"/>
    <n v="102723"/>
    <n v="281.43287671232878"/>
  </r>
  <r>
    <x v="3"/>
    <x v="2"/>
    <s v="Kambrium-Vend"/>
    <n v="7485"/>
    <n v="7823"/>
    <x v="168"/>
    <n v="1"/>
    <n v="1945"/>
    <n v="17677"/>
    <n v="9803"/>
    <n v="8540"/>
    <n v="9834"/>
    <n v="10058"/>
    <n v="8768"/>
    <n v="9029"/>
    <x v="172"/>
    <x v="172"/>
    <x v="2"/>
    <x v="2"/>
    <x v="0"/>
    <n v="1707"/>
    <n v="2522"/>
    <n v="3119"/>
    <n v="3173"/>
    <n v="3215"/>
    <n v="2903"/>
    <n v="3308"/>
    <n v="3103"/>
    <n v="2441"/>
    <n v="3267"/>
    <n v="2794"/>
    <n v="3083"/>
    <n v="34635"/>
    <n v="94.890410958904113"/>
  </r>
  <r>
    <x v="14"/>
    <x v="2"/>
    <s v="Kambrium-Vend"/>
    <n v="9905"/>
    <n v="9981"/>
    <x v="169"/>
    <n v="8455"/>
    <n v="7925"/>
    <n v="8712"/>
    <n v="7692"/>
    <n v="8529"/>
    <n v="3502"/>
    <n v="5793"/>
    <n v="6108"/>
    <n v="9089"/>
    <x v="173"/>
    <x v="173"/>
    <x v="2"/>
    <x v="1"/>
    <x v="0"/>
    <n v="0"/>
    <n v="0"/>
    <n v="0"/>
    <n v="0"/>
    <n v="0"/>
    <n v="0"/>
    <n v="0"/>
    <n v="0"/>
    <n v="0"/>
    <n v="0"/>
    <n v="0"/>
    <n v="0"/>
    <n v="0"/>
    <n v="0"/>
  </r>
  <r>
    <x v="9"/>
    <x v="2"/>
    <s v="Kesk-Alam-Devon"/>
    <n v="7697"/>
    <n v="7200"/>
    <x v="170"/>
    <n v="8539"/>
    <n v="7807"/>
    <n v="8045"/>
    <n v="9807"/>
    <n v="7026"/>
    <n v="7723"/>
    <n v="8372"/>
    <n v="6870"/>
    <n v="8574"/>
    <x v="174"/>
    <x v="174"/>
    <x v="2"/>
    <x v="1"/>
    <x v="0"/>
    <n v="0"/>
    <n v="0"/>
    <n v="0"/>
    <n v="0"/>
    <n v="0"/>
    <n v="0"/>
    <n v="0"/>
    <n v="0"/>
    <n v="0"/>
    <n v="0"/>
    <n v="0"/>
    <n v="0"/>
    <n v="0"/>
    <n v="0"/>
  </r>
  <r>
    <x v="2"/>
    <x v="2"/>
    <s v="Kesk-Alam-Devon"/>
    <n v="7229"/>
    <n v="7229"/>
    <x v="171"/>
    <n v="8931"/>
    <n v="6577"/>
    <n v="9225"/>
    <n v="8087"/>
    <n v="8087"/>
    <n v="8088"/>
    <n v="9340"/>
    <n v="5539"/>
    <n v="8709"/>
    <x v="175"/>
    <x v="175"/>
    <x v="2"/>
    <x v="1"/>
    <x v="0"/>
    <n v="0"/>
    <n v="0"/>
    <n v="0"/>
    <n v="0"/>
    <n v="0"/>
    <n v="0"/>
    <n v="0"/>
    <n v="0"/>
    <n v="0"/>
    <n v="0"/>
    <n v="0"/>
    <n v="0"/>
    <n v="0"/>
    <n v="0"/>
  </r>
  <r>
    <x v="10"/>
    <x v="2"/>
    <s v="Kesk-Devon"/>
    <n v="8347"/>
    <n v="7215"/>
    <x v="172"/>
    <n v="6723"/>
    <n v="8490"/>
    <n v="8489"/>
    <n v="8870"/>
    <n v="7691"/>
    <n v="8750"/>
    <n v="8004"/>
    <n v="6294"/>
    <n v="7111"/>
    <x v="176"/>
    <x v="176"/>
    <x v="12"/>
    <x v="4"/>
    <x v="0"/>
    <n v="304"/>
    <n v="339"/>
    <n v="387"/>
    <n v="330"/>
    <n v="335"/>
    <n v="342"/>
    <n v="353"/>
    <n v="337"/>
    <n v="315"/>
    <n v="432"/>
    <n v="450"/>
    <n v="435"/>
    <n v="4359"/>
    <n v="11.942465753424658"/>
  </r>
  <r>
    <x v="2"/>
    <x v="2"/>
    <s v="Kesk-Alam-Devon- Silur"/>
    <n v="6681"/>
    <n v="7939"/>
    <x v="173"/>
    <n v="8040"/>
    <n v="9201"/>
    <n v="7606"/>
    <n v="8267"/>
    <n v="8139"/>
    <n v="7353"/>
    <n v="7808"/>
    <n v="9600"/>
    <n v="4858"/>
    <x v="177"/>
    <x v="177"/>
    <x v="2"/>
    <x v="1"/>
    <x v="0"/>
    <n v="0"/>
    <n v="0"/>
    <n v="0"/>
    <n v="0"/>
    <n v="54"/>
    <n v="0"/>
    <n v="0"/>
    <n v="0"/>
    <n v="0"/>
    <n v="0"/>
    <n v="0"/>
    <n v="0"/>
    <n v="54"/>
    <n v="0.14794520547945206"/>
  </r>
  <r>
    <x v="8"/>
    <x v="2"/>
    <s v="Silur"/>
    <n v="7800"/>
    <n v="7800"/>
    <x v="174"/>
    <n v="7800"/>
    <n v="7800"/>
    <n v="7800"/>
    <n v="7800"/>
    <n v="7800"/>
    <n v="7800"/>
    <n v="7800"/>
    <n v="7800"/>
    <n v="7800"/>
    <x v="178"/>
    <x v="178"/>
    <x v="4"/>
    <x v="4"/>
    <x v="0"/>
    <n v="236"/>
    <n v="232"/>
    <n v="234"/>
    <n v="258"/>
    <n v="276"/>
    <n v="267"/>
    <n v="263"/>
    <n v="273"/>
    <n v="273"/>
    <n v="265"/>
    <n v="270"/>
    <n v="273"/>
    <n v="3120"/>
    <n v="8.5479452054794525"/>
  </r>
  <r>
    <x v="2"/>
    <x v="2"/>
    <s v="Kesk-Alam-Devon- Silur"/>
    <n v="7238"/>
    <n v="8060"/>
    <x v="175"/>
    <n v="7695"/>
    <n v="9189"/>
    <n v="8192"/>
    <n v="7819"/>
    <n v="8238"/>
    <n v="7258"/>
    <n v="7766"/>
    <n v="9837"/>
    <n v="3083"/>
    <x v="179"/>
    <x v="179"/>
    <x v="4"/>
    <x v="3"/>
    <x v="0"/>
    <n v="9697"/>
    <n v="8672"/>
    <n v="10611"/>
    <n v="11601"/>
    <n v="8166"/>
    <n v="8201"/>
    <n v="8751"/>
    <n v="6610"/>
    <n v="7721"/>
    <n v="8727"/>
    <n v="8815"/>
    <n v="8674"/>
    <n v="106246"/>
    <n v="291.08493150684933"/>
  </r>
  <r>
    <x v="11"/>
    <x v="2"/>
    <s v="Silur-Ordoviitsium"/>
    <n v="6956"/>
    <n v="7596"/>
    <x v="176"/>
    <n v="8374"/>
    <n v="7460"/>
    <n v="9100"/>
    <n v="9483"/>
    <n v="8570"/>
    <n v="6969"/>
    <n v="6969"/>
    <n v="6435"/>
    <n v="7222"/>
    <x v="180"/>
    <x v="180"/>
    <x v="10"/>
    <x v="0"/>
    <x v="0"/>
    <n v="272"/>
    <n v="240"/>
    <n v="270"/>
    <n v="250"/>
    <n v="230"/>
    <n v="156"/>
    <n v="255"/>
    <n v="286"/>
    <n v="252"/>
    <n v="278"/>
    <n v="199"/>
    <n v="254"/>
    <n v="2942"/>
    <n v="8.0602739726027401"/>
  </r>
  <r>
    <x v="3"/>
    <x v="2"/>
    <s v="Kambrium-Vend"/>
    <n v="6584"/>
    <n v="7391"/>
    <x v="177"/>
    <n v="7697"/>
    <n v="8008"/>
    <n v="8178"/>
    <n v="7294"/>
    <n v="8941"/>
    <n v="8023"/>
    <n v="8150"/>
    <n v="7557"/>
    <n v="7974"/>
    <x v="181"/>
    <x v="181"/>
    <x v="10"/>
    <x v="3"/>
    <x v="0"/>
    <n v="670"/>
    <n v="670"/>
    <n v="671"/>
    <n v="675"/>
    <n v="675"/>
    <n v="675"/>
    <n v="650"/>
    <n v="650"/>
    <n v="650"/>
    <n v="667"/>
    <n v="667"/>
    <n v="667"/>
    <n v="7987"/>
    <n v="21.882191780821916"/>
  </r>
  <r>
    <x v="9"/>
    <x v="2"/>
    <s v="Kesk-Devon"/>
    <n v="12899"/>
    <n v="10674"/>
    <x v="178"/>
    <n v="10525"/>
    <n v="10135"/>
    <n v="1813"/>
    <n v="6963"/>
    <n v="7148"/>
    <n v="0"/>
    <n v="1266"/>
    <n v="12480"/>
    <n v="6153"/>
    <x v="182"/>
    <x v="182"/>
    <x v="11"/>
    <x v="1"/>
    <x v="0"/>
    <n v="5"/>
    <n v="0"/>
    <n v="0"/>
    <n v="111"/>
    <n v="0"/>
    <n v="0"/>
    <n v="200"/>
    <n v="0"/>
    <n v="0"/>
    <n v="101"/>
    <n v="86"/>
    <n v="0"/>
    <n v="503"/>
    <n v="1.3780821917808219"/>
  </r>
  <r>
    <x v="7"/>
    <x v="2"/>
    <s v="Ordoviitsium"/>
    <n v="6871"/>
    <n v="6871"/>
    <x v="179"/>
    <n v="5466"/>
    <n v="5467"/>
    <n v="5467"/>
    <n v="10623"/>
    <n v="10623"/>
    <n v="10623"/>
    <n v="7859"/>
    <n v="7859"/>
    <n v="7860"/>
    <x v="183"/>
    <x v="183"/>
    <x v="11"/>
    <x v="1"/>
    <x v="0"/>
    <n v="168"/>
    <n v="0"/>
    <n v="0"/>
    <n v="256"/>
    <n v="0"/>
    <n v="0"/>
    <n v="186"/>
    <n v="0"/>
    <n v="0"/>
    <n v="226"/>
    <n v="87"/>
    <n v="0"/>
    <n v="923"/>
    <n v="2.5287671232876714"/>
  </r>
  <r>
    <x v="11"/>
    <x v="2"/>
    <s v="Silur"/>
    <n v="6780"/>
    <n v="7129"/>
    <x v="180"/>
    <n v="6174"/>
    <n v="6505"/>
    <n v="9530"/>
    <n v="8922"/>
    <n v="7978"/>
    <n v="6690"/>
    <n v="7583"/>
    <n v="8059"/>
    <n v="8404"/>
    <x v="184"/>
    <x v="184"/>
    <x v="11"/>
    <x v="1"/>
    <x v="0"/>
    <n v="0"/>
    <n v="0"/>
    <n v="0"/>
    <n v="137"/>
    <n v="0"/>
    <n v="0"/>
    <n v="0"/>
    <n v="0"/>
    <n v="0"/>
    <n v="115"/>
    <n v="65"/>
    <n v="0"/>
    <n v="317"/>
    <n v="0.86849315068493149"/>
  </r>
  <r>
    <x v="2"/>
    <x v="2"/>
    <s v="Kesk-Alam-Devon- Silur"/>
    <n v="8006"/>
    <n v="8099"/>
    <x v="181"/>
    <n v="7046"/>
    <n v="8171"/>
    <n v="6731"/>
    <n v="7477"/>
    <n v="7583"/>
    <n v="7738"/>
    <n v="8061"/>
    <n v="10576"/>
    <n v="5002"/>
    <x v="185"/>
    <x v="185"/>
    <x v="2"/>
    <x v="1"/>
    <x v="0"/>
    <n v="0"/>
    <n v="0"/>
    <n v="0"/>
    <n v="110"/>
    <n v="320"/>
    <n v="560"/>
    <n v="680"/>
    <n v="445"/>
    <n v="292"/>
    <n v="74"/>
    <n v="0"/>
    <n v="0"/>
    <n v="2481"/>
    <n v="6.7972602739726025"/>
  </r>
  <r>
    <x v="2"/>
    <x v="2"/>
    <s v="Kesk-Alam-Devon- Silur"/>
    <n v="6416"/>
    <n v="7922"/>
    <x v="182"/>
    <n v="7671"/>
    <n v="8611"/>
    <n v="6756"/>
    <n v="7900"/>
    <n v="7700"/>
    <n v="7797"/>
    <n v="7674"/>
    <n v="10212"/>
    <n v="5309"/>
    <x v="186"/>
    <x v="186"/>
    <x v="9"/>
    <x v="4"/>
    <x v="0"/>
    <n v="100"/>
    <n v="122"/>
    <n v="155"/>
    <n v="623"/>
    <n v="422"/>
    <n v="523"/>
    <n v="453"/>
    <n v="478"/>
    <n v="475"/>
    <n v="447"/>
    <n v="514"/>
    <n v="462"/>
    <n v="4774"/>
    <n v="13.079452054794521"/>
  </r>
  <r>
    <x v="3"/>
    <x v="2"/>
    <s v="Kambrium-Vend"/>
    <n v="7951"/>
    <n v="7315"/>
    <x v="183"/>
    <n v="7377"/>
    <n v="7767"/>
    <n v="7826"/>
    <n v="7803"/>
    <n v="7057"/>
    <n v="7500"/>
    <n v="7754"/>
    <n v="7445"/>
    <n v="6986"/>
    <x v="187"/>
    <x v="187"/>
    <x v="0"/>
    <x v="0"/>
    <x v="0"/>
    <n v="1099"/>
    <n v="955"/>
    <n v="1178"/>
    <n v="1232"/>
    <n v="1345"/>
    <n v="1423"/>
    <n v="1380"/>
    <n v="1318"/>
    <n v="1209"/>
    <n v="1159"/>
    <n v="1219"/>
    <n v="1089"/>
    <n v="14606"/>
    <n v="40.016438356164386"/>
  </r>
  <r>
    <x v="5"/>
    <x v="2"/>
    <s v="Silur-Ordoviitsium"/>
    <n v="6786"/>
    <n v="5821"/>
    <x v="184"/>
    <n v="6513"/>
    <n v="5036"/>
    <n v="2614"/>
    <n v="12230"/>
    <n v="12369"/>
    <n v="9863"/>
    <n v="8937"/>
    <n v="8278"/>
    <n v="4740"/>
    <x v="188"/>
    <x v="188"/>
    <x v="11"/>
    <x v="2"/>
    <x v="0"/>
    <n v="0"/>
    <n v="0"/>
    <n v="0"/>
    <n v="0"/>
    <n v="0"/>
    <n v="0"/>
    <n v="200"/>
    <n v="180"/>
    <n v="200"/>
    <n v="180"/>
    <n v="170"/>
    <n v="190"/>
    <n v="1120"/>
    <n v="3.0684931506849313"/>
  </r>
  <r>
    <x v="2"/>
    <x v="2"/>
    <s v="Kesk-Alam-Devon- Silur"/>
    <n v="9647"/>
    <n v="6880"/>
    <x v="185"/>
    <n v="8302"/>
    <n v="4837"/>
    <n v="8081"/>
    <n v="8041"/>
    <n v="7137"/>
    <n v="7647"/>
    <n v="8417"/>
    <n v="4476"/>
    <n v="7553"/>
    <x v="189"/>
    <x v="189"/>
    <x v="11"/>
    <x v="2"/>
    <x v="0"/>
    <n v="0"/>
    <n v="0"/>
    <n v="0"/>
    <n v="0"/>
    <n v="0"/>
    <n v="0"/>
    <n v="170"/>
    <n v="170"/>
    <n v="160"/>
    <n v="170"/>
    <n v="160"/>
    <n v="190"/>
    <n v="1020"/>
    <n v="2.7945205479452055"/>
  </r>
  <r>
    <x v="2"/>
    <x v="2"/>
    <s v="Kesk-Devon"/>
    <n v="9798"/>
    <n v="5367"/>
    <x v="186"/>
    <n v="8007"/>
    <n v="7785"/>
    <n v="7728"/>
    <n v="7242"/>
    <n v="6145"/>
    <n v="7205"/>
    <n v="7946"/>
    <n v="9544"/>
    <n v="4533"/>
    <x v="190"/>
    <x v="190"/>
    <x v="8"/>
    <x v="0"/>
    <x v="1"/>
    <n v="38264"/>
    <n v="35784"/>
    <n v="52877"/>
    <n v="52200"/>
    <n v="51618"/>
    <n v="42262"/>
    <n v="38367"/>
    <n v="45171"/>
    <n v="34524"/>
    <n v="39228"/>
    <n v="51282"/>
    <n v="61320"/>
    <n v="542897"/>
    <n v="1487.3890410958904"/>
  </r>
  <r>
    <x v="3"/>
    <x v="2"/>
    <s v="Kambrium-Vend"/>
    <n v="6807"/>
    <n v="7198"/>
    <x v="187"/>
    <n v="9762"/>
    <n v="10515"/>
    <n v="9598"/>
    <n v="6933"/>
    <n v="5441"/>
    <n v="6378"/>
    <n v="6763"/>
    <n v="5945"/>
    <n v="6217"/>
    <x v="191"/>
    <x v="191"/>
    <x v="10"/>
    <x v="3"/>
    <x v="0"/>
    <n v="0"/>
    <n v="0"/>
    <n v="0"/>
    <n v="361"/>
    <n v="498"/>
    <n v="938"/>
    <n v="954"/>
    <n v="902"/>
    <n v="272"/>
    <n v="0"/>
    <n v="0"/>
    <n v="0"/>
    <n v="3925"/>
    <n v="10.753424657534246"/>
  </r>
  <r>
    <x v="3"/>
    <x v="2"/>
    <s v="Kambrium-Vend"/>
    <n v="6520"/>
    <n v="4962"/>
    <x v="188"/>
    <n v="6148"/>
    <n v="8455"/>
    <n v="8137"/>
    <n v="7756"/>
    <n v="9618"/>
    <n v="8393"/>
    <n v="7258"/>
    <n v="7064"/>
    <n v="8236"/>
    <x v="192"/>
    <x v="192"/>
    <x v="4"/>
    <x v="0"/>
    <x v="0"/>
    <n v="826"/>
    <n v="789"/>
    <n v="780"/>
    <n v="724"/>
    <n v="789"/>
    <n v="854"/>
    <n v="950"/>
    <n v="855"/>
    <n v="796"/>
    <n v="796"/>
    <n v="741"/>
    <n v="732"/>
    <n v="9632"/>
    <n v="26.389041095890413"/>
  </r>
  <r>
    <x v="3"/>
    <x v="2"/>
    <s v="Kambrium-Vend"/>
    <n v="7704"/>
    <n v="6397"/>
    <x v="179"/>
    <n v="6777"/>
    <n v="7887"/>
    <n v="8826"/>
    <n v="7335"/>
    <n v="7711"/>
    <n v="7212"/>
    <n v="7038"/>
    <n v="6835"/>
    <n v="6932"/>
    <x v="193"/>
    <x v="193"/>
    <x v="4"/>
    <x v="3"/>
    <x v="0"/>
    <n v="504"/>
    <n v="496"/>
    <n v="534"/>
    <n v="487"/>
    <n v="497"/>
    <n v="588"/>
    <n v="748"/>
    <n v="527"/>
    <n v="495"/>
    <n v="525"/>
    <n v="489"/>
    <n v="518"/>
    <n v="6408"/>
    <n v="17.556164383561644"/>
  </r>
  <r>
    <x v="11"/>
    <x v="2"/>
    <s v="Silur"/>
    <n v="7564"/>
    <n v="6691"/>
    <x v="189"/>
    <n v="7109"/>
    <n v="7882"/>
    <n v="7904"/>
    <n v="7628"/>
    <n v="8110"/>
    <n v="7596"/>
    <n v="7786"/>
    <n v="5962"/>
    <n v="6135"/>
    <x v="194"/>
    <x v="194"/>
    <x v="4"/>
    <x v="4"/>
    <x v="0"/>
    <n v="326"/>
    <n v="287"/>
    <n v="365"/>
    <n v="352"/>
    <n v="393"/>
    <n v="481"/>
    <n v="338"/>
    <n v="87"/>
    <n v="181"/>
    <n v="155"/>
    <n v="161"/>
    <n v="171"/>
    <n v="3297"/>
    <n v="9.0328767123287665"/>
  </r>
  <r>
    <x v="3"/>
    <x v="2"/>
    <s v="Kambrium-Vend"/>
    <n v="6326"/>
    <n v="5888"/>
    <x v="190"/>
    <n v="6684"/>
    <n v="7294"/>
    <n v="8755"/>
    <n v="7991"/>
    <n v="7186"/>
    <n v="7646"/>
    <n v="7610"/>
    <n v="7273"/>
    <n v="7393"/>
    <x v="195"/>
    <x v="195"/>
    <x v="4"/>
    <x v="0"/>
    <x v="0"/>
    <n v="1326"/>
    <n v="1484"/>
    <n v="1649"/>
    <n v="1586"/>
    <n v="1669"/>
    <n v="1594"/>
    <n v="1794"/>
    <n v="1941"/>
    <n v="1889"/>
    <n v="1881"/>
    <n v="1764"/>
    <n v="1894"/>
    <n v="20471"/>
    <n v="56.084931506849315"/>
  </r>
  <r>
    <x v="3"/>
    <x v="2"/>
    <s v="Kambrium-Vend"/>
    <n v="8248"/>
    <n v="5711"/>
    <x v="191"/>
    <n v="7013"/>
    <n v="7556"/>
    <n v="7745"/>
    <n v="7056"/>
    <n v="7285"/>
    <n v="7261"/>
    <n v="7408"/>
    <n v="7214"/>
    <n v="6455"/>
    <x v="196"/>
    <x v="196"/>
    <x v="8"/>
    <x v="0"/>
    <x v="1"/>
    <n v="0"/>
    <n v="0"/>
    <n v="0"/>
    <n v="55000"/>
    <n v="54000"/>
    <n v="49000"/>
    <n v="48000"/>
    <n v="59000"/>
    <n v="54000"/>
    <n v="52000"/>
    <n v="55000"/>
    <n v="54000"/>
    <n v="480000"/>
    <n v="1315.0684931506848"/>
  </r>
  <r>
    <x v="2"/>
    <x v="2"/>
    <s v="Silur"/>
    <n v="6990"/>
    <n v="6990"/>
    <x v="192"/>
    <n v="7503"/>
    <n v="7503"/>
    <n v="7505"/>
    <n v="7806"/>
    <n v="7806"/>
    <n v="7805"/>
    <n v="6420"/>
    <n v="6421"/>
    <n v="7050"/>
    <x v="197"/>
    <x v="197"/>
    <x v="2"/>
    <x v="1"/>
    <x v="0"/>
    <n v="87"/>
    <n v="89"/>
    <n v="90"/>
    <n v="88"/>
    <n v="92"/>
    <n v="95"/>
    <n v="89"/>
    <n v="92"/>
    <n v="94"/>
    <n v="92"/>
    <n v="95"/>
    <n v="98"/>
    <n v="1101"/>
    <n v="3.0164383561643837"/>
  </r>
  <r>
    <x v="3"/>
    <x v="2"/>
    <s v="Ordoviitsium-Kambrium"/>
    <n v="8131"/>
    <n v="7527"/>
    <x v="193"/>
    <n v="7380"/>
    <n v="8348"/>
    <n v="8875"/>
    <n v="6086"/>
    <n v="6772"/>
    <n v="6581"/>
    <n v="6308"/>
    <n v="6266"/>
    <n v="6389"/>
    <x v="198"/>
    <x v="198"/>
    <x v="0"/>
    <x v="0"/>
    <x v="0"/>
    <n v="2589"/>
    <n v="2611"/>
    <n v="2926"/>
    <n v="2967"/>
    <n v="3247"/>
    <n v="3407"/>
    <n v="3296"/>
    <n v="2799"/>
    <n v="2645"/>
    <n v="3610"/>
    <n v="1452"/>
    <n v="2788"/>
    <n v="34337"/>
    <n v="94.07397260273973"/>
  </r>
  <r>
    <x v="3"/>
    <x v="2"/>
    <s v="Kambrium-Vend"/>
    <n v="9999"/>
    <n v="6774"/>
    <x v="194"/>
    <n v="6115"/>
    <n v="7584"/>
    <n v="8724"/>
    <n v="4354"/>
    <n v="3957"/>
    <n v="6097"/>
    <n v="7799"/>
    <n v="7611"/>
    <n v="8962"/>
    <x v="199"/>
    <x v="199"/>
    <x v="13"/>
    <x v="0"/>
    <x v="0"/>
    <n v="0"/>
    <n v="0"/>
    <n v="0"/>
    <n v="605"/>
    <n v="605"/>
    <n v="606"/>
    <n v="279"/>
    <n v="280"/>
    <n v="280"/>
    <n v="122"/>
    <n v="0"/>
    <n v="0"/>
    <n v="2777"/>
    <n v="7.6082191780821917"/>
  </r>
  <r>
    <x v="1"/>
    <x v="2"/>
    <s v="Silur-Ordoviitsium"/>
    <n v="4758"/>
    <n v="8092"/>
    <x v="195"/>
    <n v="7463"/>
    <n v="5706"/>
    <n v="4748"/>
    <n v="7193"/>
    <n v="6870"/>
    <n v="8052"/>
    <n v="8050"/>
    <n v="7480"/>
    <n v="9109"/>
    <x v="200"/>
    <x v="200"/>
    <x v="7"/>
    <x v="0"/>
    <x v="0"/>
    <n v="527"/>
    <n v="527"/>
    <n v="529"/>
    <n v="700"/>
    <n v="700"/>
    <n v="700"/>
    <n v="500"/>
    <n v="500"/>
    <n v="500"/>
    <n v="525"/>
    <n v="575"/>
    <n v="550"/>
    <n v="6833"/>
    <n v="18.720547945205478"/>
  </r>
  <r>
    <x v="2"/>
    <x v="2"/>
    <s v="Silur"/>
    <n v="6705"/>
    <n v="6705"/>
    <x v="196"/>
    <n v="7740"/>
    <n v="6550"/>
    <n v="6523"/>
    <n v="7817"/>
    <n v="7817"/>
    <n v="7817"/>
    <n v="8444"/>
    <n v="5201"/>
    <n v="7627"/>
    <x v="201"/>
    <x v="201"/>
    <x v="6"/>
    <x v="0"/>
    <x v="0"/>
    <n v="541"/>
    <n v="540"/>
    <n v="540"/>
    <n v="540"/>
    <n v="540"/>
    <n v="541"/>
    <n v="456"/>
    <n v="456"/>
    <n v="455"/>
    <n v="500"/>
    <n v="500"/>
    <n v="553"/>
    <n v="6162"/>
    <n v="16.882191780821916"/>
  </r>
  <r>
    <x v="3"/>
    <x v="2"/>
    <s v="Kambrium-Vend"/>
    <n v="8539"/>
    <n v="5792"/>
    <x v="197"/>
    <n v="5602"/>
    <n v="5909"/>
    <n v="5988"/>
    <n v="7506"/>
    <n v="9481"/>
    <n v="8193"/>
    <n v="8714"/>
    <n v="6289"/>
    <n v="7006"/>
    <x v="202"/>
    <x v="202"/>
    <x v="2"/>
    <x v="1"/>
    <x v="0"/>
    <n v="432"/>
    <n v="243"/>
    <n v="279"/>
    <n v="280"/>
    <n v="315"/>
    <n v="343"/>
    <n v="310"/>
    <n v="354"/>
    <n v="358"/>
    <n v="362"/>
    <n v="355"/>
    <n v="431"/>
    <n v="4062"/>
    <n v="11.128767123287671"/>
  </r>
  <r>
    <x v="12"/>
    <x v="2"/>
    <s v="Kesk-Devon"/>
    <n v="8133"/>
    <n v="6027"/>
    <x v="198"/>
    <n v="5470"/>
    <n v="5250"/>
    <n v="9348"/>
    <n v="7010"/>
    <n v="7789"/>
    <n v="7030"/>
    <n v="6676"/>
    <n v="7555"/>
    <n v="8686"/>
    <x v="203"/>
    <x v="203"/>
    <x v="1"/>
    <x v="0"/>
    <x v="0"/>
    <n v="0"/>
    <n v="0"/>
    <n v="40"/>
    <n v="4"/>
    <n v="4"/>
    <n v="0"/>
    <n v="0"/>
    <n v="0"/>
    <n v="0"/>
    <n v="10"/>
    <n v="0"/>
    <n v="0"/>
    <n v="58"/>
    <n v="0.15890410958904111"/>
  </r>
  <r>
    <x v="2"/>
    <x v="2"/>
    <s v="Ordoviitsium-Kambrium"/>
    <n v="8062"/>
    <n v="6974"/>
    <x v="199"/>
    <n v="5617"/>
    <n v="6728"/>
    <n v="8233"/>
    <n v="5967"/>
    <n v="6444"/>
    <n v="6990"/>
    <n v="7002"/>
    <n v="7180"/>
    <n v="6917"/>
    <x v="204"/>
    <x v="204"/>
    <x v="9"/>
    <x v="4"/>
    <x v="0"/>
    <n v="744"/>
    <n v="672"/>
    <n v="744"/>
    <n v="745"/>
    <n v="760"/>
    <n v="759"/>
    <n v="719"/>
    <n v="720"/>
    <n v="711"/>
    <n v="738"/>
    <n v="734"/>
    <n v="738"/>
    <n v="8784"/>
    <n v="24.065753424657533"/>
  </r>
  <r>
    <x v="3"/>
    <x v="2"/>
    <s v="Kambrium-Vend"/>
    <n v="8615"/>
    <n v="3687"/>
    <x v="200"/>
    <n v="10687"/>
    <n v="10902"/>
    <n v="3627"/>
    <n v="1414"/>
    <n v="3891"/>
    <n v="9543"/>
    <n v="7415"/>
    <n v="6407"/>
    <n v="10068"/>
    <x v="205"/>
    <x v="205"/>
    <x v="1"/>
    <x v="0"/>
    <x v="0"/>
    <n v="1854"/>
    <n v="1781"/>
    <n v="1968"/>
    <n v="2055"/>
    <n v="2200"/>
    <n v="2429"/>
    <n v="2171"/>
    <n v="2540"/>
    <n v="2260"/>
    <n v="2299"/>
    <n v="1551"/>
    <n v="2404"/>
    <n v="25512"/>
    <n v="69.895890410958899"/>
  </r>
  <r>
    <x v="11"/>
    <x v="2"/>
    <s v="Silur-Ordoviitsium"/>
    <n v="8106"/>
    <n v="6916"/>
    <x v="201"/>
    <n v="7047"/>
    <n v="7532"/>
    <n v="4344"/>
    <n v="7450"/>
    <n v="7990"/>
    <n v="7062"/>
    <n v="7194"/>
    <n v="6514"/>
    <n v="6609"/>
    <x v="206"/>
    <x v="206"/>
    <x v="12"/>
    <x v="3"/>
    <x v="0"/>
    <n v="456"/>
    <n v="673"/>
    <n v="297"/>
    <n v="261"/>
    <n v="307"/>
    <n v="815"/>
    <n v="771"/>
    <n v="823"/>
    <n v="401"/>
    <n v="527"/>
    <n v="405"/>
    <n v="566"/>
    <n v="6302"/>
    <n v="17.265753424657536"/>
  </r>
  <r>
    <x v="11"/>
    <x v="2"/>
    <s v="Silur"/>
    <n v="7165"/>
    <n v="6812"/>
    <x v="202"/>
    <n v="7531"/>
    <n v="8545"/>
    <n v="5909"/>
    <n v="7190"/>
    <n v="6394"/>
    <n v="6593"/>
    <n v="7278"/>
    <n v="5738"/>
    <n v="7287"/>
    <x v="207"/>
    <x v="207"/>
    <x v="2"/>
    <x v="2"/>
    <x v="0"/>
    <n v="0"/>
    <n v="0"/>
    <n v="0"/>
    <n v="1000"/>
    <n v="1000"/>
    <n v="388"/>
    <n v="709"/>
    <n v="600"/>
    <n v="500"/>
    <n v="0"/>
    <n v="0"/>
    <n v="0"/>
    <n v="4197"/>
    <n v="11.498630136986302"/>
  </r>
  <r>
    <x v="3"/>
    <x v="1"/>
    <s v="Ordoviitsium"/>
    <n v="9270"/>
    <n v="7740"/>
    <x v="203"/>
    <n v="8550"/>
    <n v="6660"/>
    <n v="5400"/>
    <n v="3780"/>
    <n v="4590"/>
    <n v="6120"/>
    <n v="8550"/>
    <n v="5400"/>
    <n v="4860"/>
    <x v="208"/>
    <x v="208"/>
    <x v="13"/>
    <x v="0"/>
    <x v="0"/>
    <n v="0"/>
    <n v="0"/>
    <n v="0"/>
    <n v="0"/>
    <n v="0"/>
    <n v="0"/>
    <n v="19390"/>
    <n v="17145"/>
    <n v="9051"/>
    <n v="18842"/>
    <n v="20801"/>
    <n v="9138"/>
    <n v="94367"/>
    <n v="258.53972602739725"/>
  </r>
  <r>
    <x v="3"/>
    <x v="2"/>
    <s v="Kambrium-Vend"/>
    <n v="7196"/>
    <n v="7122"/>
    <x v="204"/>
    <n v="7100"/>
    <n v="7264"/>
    <n v="7008"/>
    <n v="6213"/>
    <n v="6252"/>
    <n v="6033"/>
    <n v="6444"/>
    <n v="7034"/>
    <n v="7101"/>
    <x v="209"/>
    <x v="209"/>
    <x v="6"/>
    <x v="0"/>
    <x v="0"/>
    <n v="659"/>
    <n v="511"/>
    <n v="542"/>
    <n v="724"/>
    <n v="308"/>
    <n v="47"/>
    <n v="96"/>
    <n v="50"/>
    <n v="18"/>
    <n v="474"/>
    <n v="578"/>
    <n v="652"/>
    <n v="4659"/>
    <n v="12.764383561643836"/>
  </r>
  <r>
    <x v="3"/>
    <x v="2"/>
    <s v="Kambrium-Vend"/>
    <n v="7494"/>
    <n v="5910"/>
    <x v="205"/>
    <n v="5294"/>
    <n v="6217"/>
    <n v="7898"/>
    <n v="6974"/>
    <n v="8559"/>
    <n v="7792"/>
    <n v="6697"/>
    <n v="5984"/>
    <n v="5756"/>
    <x v="210"/>
    <x v="210"/>
    <x v="13"/>
    <x v="1"/>
    <x v="0"/>
    <n v="0"/>
    <n v="0"/>
    <n v="0"/>
    <n v="0"/>
    <n v="0"/>
    <n v="0"/>
    <n v="3663"/>
    <n v="9261"/>
    <n v="14885"/>
    <n v="3884"/>
    <n v="233"/>
    <n v="13447"/>
    <n v="45373"/>
    <n v="124.30958904109589"/>
  </r>
  <r>
    <x v="14"/>
    <x v="2"/>
    <s v="Kambrium-Vend"/>
    <n v="6091"/>
    <n v="6180"/>
    <x v="206"/>
    <n v="6067"/>
    <n v="5864"/>
    <n v="7870"/>
    <n v="8189"/>
    <n v="7134"/>
    <n v="5164"/>
    <n v="7985"/>
    <n v="7030"/>
    <n v="7425"/>
    <x v="211"/>
    <x v="211"/>
    <x v="13"/>
    <x v="0"/>
    <x v="0"/>
    <n v="6480"/>
    <n v="6020"/>
    <n v="8830"/>
    <n v="7732"/>
    <n v="9598"/>
    <n v="8563"/>
    <n v="0"/>
    <n v="0"/>
    <n v="0"/>
    <n v="0"/>
    <n v="0"/>
    <n v="0"/>
    <n v="47223"/>
    <n v="129.37808219178083"/>
  </r>
  <r>
    <x v="2"/>
    <x v="2"/>
    <s v="Kesk-Alam-Devon- Silur"/>
    <n v="7107"/>
    <n v="6393"/>
    <x v="207"/>
    <n v="5849"/>
    <n v="6656"/>
    <n v="7070"/>
    <n v="6403"/>
    <n v="6255"/>
    <n v="6379"/>
    <n v="6457"/>
    <n v="6771"/>
    <n v="7031"/>
    <x v="212"/>
    <x v="212"/>
    <x v="13"/>
    <x v="1"/>
    <x v="0"/>
    <n v="16364"/>
    <n v="16463"/>
    <n v="18370"/>
    <n v="17818"/>
    <n v="19490"/>
    <n v="14746"/>
    <n v="0"/>
    <n v="0"/>
    <n v="0"/>
    <n v="0"/>
    <n v="0"/>
    <n v="0"/>
    <n v="103251"/>
    <n v="282.87945205479451"/>
  </r>
  <r>
    <x v="6"/>
    <x v="2"/>
    <s v="Silur-Ordoviitsium"/>
    <n v="6602"/>
    <n v="7605"/>
    <x v="208"/>
    <n v="6700"/>
    <n v="7520"/>
    <n v="6450"/>
    <n v="5907"/>
    <n v="5915"/>
    <n v="6182"/>
    <n v="6614"/>
    <n v="5898"/>
    <n v="6650"/>
    <x v="213"/>
    <x v="213"/>
    <x v="10"/>
    <x v="0"/>
    <x v="0"/>
    <n v="235"/>
    <n v="216"/>
    <n v="190"/>
    <n v="206"/>
    <n v="212"/>
    <n v="261"/>
    <n v="395"/>
    <n v="105"/>
    <n v="376"/>
    <n v="333"/>
    <n v="288"/>
    <n v="230"/>
    <n v="3047"/>
    <n v="8.3479452054794514"/>
  </r>
  <r>
    <x v="2"/>
    <x v="2"/>
    <s v="Kesk-Alam-Devon- Silur"/>
    <n v="7726"/>
    <n v="6557"/>
    <x v="209"/>
    <n v="4761"/>
    <n v="6077"/>
    <n v="7636"/>
    <n v="6078"/>
    <n v="5714"/>
    <n v="6262"/>
    <n v="6234"/>
    <n v="7233"/>
    <n v="7017"/>
    <x v="214"/>
    <x v="214"/>
    <x v="13"/>
    <x v="0"/>
    <x v="0"/>
    <n v="270"/>
    <n v="270"/>
    <n v="270"/>
    <n v="270"/>
    <n v="270"/>
    <n v="270"/>
    <n v="0"/>
    <n v="0"/>
    <n v="0"/>
    <n v="0"/>
    <n v="0"/>
    <n v="0"/>
    <n v="1620"/>
    <n v="4.4383561643835616"/>
  </r>
  <r>
    <x v="0"/>
    <x v="2"/>
    <s v="Voronka"/>
    <n v="5212"/>
    <n v="4771"/>
    <x v="210"/>
    <n v="4763"/>
    <n v="4754"/>
    <n v="4020"/>
    <n v="5149"/>
    <n v="5689"/>
    <n v="8239"/>
    <n v="9218"/>
    <n v="10278"/>
    <n v="10105"/>
    <x v="215"/>
    <x v="215"/>
    <x v="2"/>
    <x v="1"/>
    <x v="0"/>
    <n v="140"/>
    <n v="140"/>
    <n v="140"/>
    <n v="700"/>
    <n v="700"/>
    <n v="700"/>
    <n v="700"/>
    <n v="700"/>
    <n v="680"/>
    <n v="200"/>
    <n v="100"/>
    <n v="82"/>
    <n v="4982"/>
    <n v="13.64931506849315"/>
  </r>
  <r>
    <x v="0"/>
    <x v="2"/>
    <s v="Kambrium-Vend"/>
    <n v="7832"/>
    <n v="6903"/>
    <x v="211"/>
    <n v="6855"/>
    <n v="6729"/>
    <n v="3824"/>
    <n v="5775"/>
    <n v="4436"/>
    <n v="5642"/>
    <n v="6361"/>
    <n v="7795"/>
    <n v="7830"/>
    <x v="216"/>
    <x v="216"/>
    <x v="6"/>
    <x v="0"/>
    <x v="0"/>
    <n v="1000"/>
    <n v="1000"/>
    <n v="1350"/>
    <n v="1000"/>
    <n v="1000"/>
    <n v="1210"/>
    <n v="570"/>
    <n v="1000"/>
    <n v="1000"/>
    <n v="1000"/>
    <n v="1000"/>
    <n v="1135"/>
    <n v="12265"/>
    <n v="33.602739726027394"/>
  </r>
  <r>
    <x v="2"/>
    <x v="2"/>
    <s v="Ordoviitsium-Kambrium"/>
    <n v="7441"/>
    <n v="7571"/>
    <x v="212"/>
    <n v="6423"/>
    <n v="7438"/>
    <n v="6320"/>
    <n v="6646"/>
    <n v="6898"/>
    <n v="6445"/>
    <n v="5787"/>
    <n v="7894"/>
    <n v="319"/>
    <x v="217"/>
    <x v="217"/>
    <x v="6"/>
    <x v="0"/>
    <x v="0"/>
    <n v="532"/>
    <n v="441"/>
    <n v="575"/>
    <n v="697"/>
    <n v="450"/>
    <n v="517"/>
    <n v="615"/>
    <n v="570"/>
    <n v="598"/>
    <n v="670"/>
    <n v="593"/>
    <n v="535"/>
    <n v="6793"/>
    <n v="18.610958904109587"/>
  </r>
  <r>
    <x v="2"/>
    <x v="2"/>
    <s v="Kesk-Alam-Devon- Silur"/>
    <n v="7883"/>
    <n v="6809"/>
    <x v="213"/>
    <n v="6590"/>
    <n v="5964"/>
    <n v="6457"/>
    <n v="6315"/>
    <n v="5913"/>
    <n v="6700"/>
    <n v="4800"/>
    <n v="1500"/>
    <n v="8370"/>
    <x v="218"/>
    <x v="218"/>
    <x v="0"/>
    <x v="0"/>
    <x v="0"/>
    <n v="879"/>
    <n v="767"/>
    <n v="1174"/>
    <n v="750"/>
    <n v="618"/>
    <n v="616"/>
    <n v="620"/>
    <n v="646"/>
    <n v="581"/>
    <n v="609"/>
    <n v="648"/>
    <n v="604"/>
    <n v="8512"/>
    <n v="23.32054794520548"/>
  </r>
  <r>
    <x v="3"/>
    <x v="2"/>
    <s v="Ordoviitsium-Kambrium"/>
    <n v="5105"/>
    <n v="4776"/>
    <x v="214"/>
    <n v="6840"/>
    <n v="7071"/>
    <n v="6906"/>
    <n v="7020"/>
    <n v="7106"/>
    <n v="6649"/>
    <n v="6556"/>
    <n v="5849"/>
    <n v="5896"/>
    <x v="219"/>
    <x v="219"/>
    <x v="2"/>
    <x v="1"/>
    <x v="0"/>
    <n v="2281"/>
    <n v="2286"/>
    <n v="1709"/>
    <n v="1473"/>
    <n v="1277"/>
    <n v="681"/>
    <n v="129"/>
    <n v="1343"/>
    <n v="3349"/>
    <n v="3387"/>
    <n v="2766"/>
    <n v="4223"/>
    <n v="24904"/>
    <n v="68.230136986301375"/>
  </r>
  <r>
    <x v="2"/>
    <x v="2"/>
    <s v="Ordoviitsium-Kambrium"/>
    <n v="10130"/>
    <n v="7384"/>
    <x v="215"/>
    <n v="0"/>
    <n v="2457"/>
    <n v="8349"/>
    <n v="8396"/>
    <n v="8138"/>
    <n v="8440"/>
    <n v="9207"/>
    <n v="4804"/>
    <n v="6329"/>
    <x v="220"/>
    <x v="220"/>
    <x v="8"/>
    <x v="0"/>
    <x v="0"/>
    <n v="927"/>
    <n v="927"/>
    <n v="928"/>
    <n v="922"/>
    <n v="922"/>
    <n v="922"/>
    <n v="886"/>
    <n v="885"/>
    <n v="885"/>
    <n v="822"/>
    <n v="822"/>
    <n v="822"/>
    <n v="10670"/>
    <n v="29.232876712328768"/>
  </r>
  <r>
    <x v="2"/>
    <x v="2"/>
    <s v="Ordoviitsium-Kambrium"/>
    <n v="8203"/>
    <n v="6486"/>
    <x v="216"/>
    <n v="6193"/>
    <n v="6340"/>
    <n v="6503"/>
    <n v="6224"/>
    <n v="5466"/>
    <n v="6337"/>
    <n v="4534"/>
    <n v="654"/>
    <n v="7556"/>
    <x v="221"/>
    <x v="221"/>
    <x v="11"/>
    <x v="2"/>
    <x v="0"/>
    <n v="0"/>
    <n v="0"/>
    <n v="0"/>
    <n v="0"/>
    <n v="0"/>
    <n v="0"/>
    <n v="0"/>
    <n v="0"/>
    <n v="0"/>
    <n v="0"/>
    <n v="0"/>
    <n v="0"/>
    <n v="0"/>
    <n v="0"/>
  </r>
  <r>
    <x v="2"/>
    <x v="2"/>
    <s v="Kesk-Alam-Devon- Silur"/>
    <n v="6244"/>
    <n v="5788"/>
    <x v="217"/>
    <n v="5568"/>
    <n v="6131"/>
    <n v="6227"/>
    <n v="5805"/>
    <n v="5676"/>
    <n v="5709"/>
    <n v="5817"/>
    <n v="5928"/>
    <n v="6310"/>
    <x v="222"/>
    <x v="222"/>
    <x v="2"/>
    <x v="2"/>
    <x v="0"/>
    <n v="461"/>
    <n v="468"/>
    <n v="358"/>
    <n v="308"/>
    <n v="267"/>
    <n v="141"/>
    <n v="182"/>
    <n v="181"/>
    <n v="633"/>
    <n v="643"/>
    <n v="528"/>
    <n v="810"/>
    <n v="4980"/>
    <n v="13.643835616438356"/>
  </r>
  <r>
    <x v="2"/>
    <x v="2"/>
    <s v="Kesk-Alam-Devon- Silur"/>
    <n v="7241"/>
    <n v="5218"/>
    <x v="218"/>
    <n v="6029"/>
    <n v="6708"/>
    <n v="4905"/>
    <n v="5575"/>
    <n v="5516"/>
    <n v="5616"/>
    <n v="5850"/>
    <n v="5111"/>
    <n v="6911"/>
    <x v="223"/>
    <x v="223"/>
    <x v="7"/>
    <x v="0"/>
    <x v="0"/>
    <n v="1862"/>
    <n v="794"/>
    <n v="400"/>
    <n v="1240"/>
    <n v="1544"/>
    <n v="2696"/>
    <n v="2628"/>
    <n v="138"/>
    <n v="2350"/>
    <n v="3050"/>
    <n v="2800"/>
    <n v="3080"/>
    <n v="22582"/>
    <n v="61.868493150684934"/>
  </r>
  <r>
    <x v="3"/>
    <x v="2"/>
    <s v="Voronka"/>
    <n v="5049"/>
    <n v="3902"/>
    <x v="219"/>
    <n v="6705"/>
    <n v="6026"/>
    <n v="7539"/>
    <n v="8221"/>
    <n v="6661"/>
    <n v="6212"/>
    <n v="4699"/>
    <n v="4838"/>
    <n v="5692"/>
    <x v="224"/>
    <x v="224"/>
    <x v="2"/>
    <x v="2"/>
    <x v="0"/>
    <n v="2820"/>
    <n v="2573"/>
    <n v="3216"/>
    <n v="2864"/>
    <n v="3192"/>
    <n v="3627"/>
    <n v="2896"/>
    <n v="2837"/>
    <n v="3149"/>
    <n v="2951"/>
    <n v="2693"/>
    <n v="3454"/>
    <n v="36272"/>
    <n v="99.37534246575342"/>
  </r>
  <r>
    <x v="3"/>
    <x v="2"/>
    <s v="Kambrium-Vend"/>
    <n v="4880"/>
    <n v="4565"/>
    <x v="220"/>
    <n v="7180"/>
    <n v="7610"/>
    <n v="6776"/>
    <n v="6045"/>
    <n v="6867"/>
    <n v="6019"/>
    <n v="4347"/>
    <n v="5304"/>
    <n v="5641"/>
    <x v="225"/>
    <x v="225"/>
    <x v="6"/>
    <x v="0"/>
    <x v="0"/>
    <n v="79"/>
    <n v="79"/>
    <n v="79"/>
    <n v="85"/>
    <n v="90"/>
    <n v="93"/>
    <n v="150"/>
    <n v="140"/>
    <n v="935"/>
    <n v="495"/>
    <n v="495"/>
    <n v="497"/>
    <n v="3217"/>
    <n v="8.8136986301369866"/>
  </r>
  <r>
    <x v="3"/>
    <x v="2"/>
    <s v="Kambrium-Vend"/>
    <n v="4714"/>
    <n v="5073"/>
    <x v="221"/>
    <n v="5238"/>
    <n v="5074"/>
    <n v="8213"/>
    <n v="4941"/>
    <n v="5463"/>
    <n v="5631"/>
    <n v="6670"/>
    <n v="7126"/>
    <n v="5402"/>
    <x v="226"/>
    <x v="226"/>
    <x v="0"/>
    <x v="1"/>
    <x v="0"/>
    <n v="342"/>
    <n v="286"/>
    <n v="338"/>
    <n v="300"/>
    <n v="326"/>
    <n v="331"/>
    <n v="234"/>
    <n v="290"/>
    <n v="272"/>
    <n v="296"/>
    <n v="318"/>
    <n v="336"/>
    <n v="3669"/>
    <n v="10.052054794520547"/>
  </r>
  <r>
    <x v="3"/>
    <x v="2"/>
    <s v="Kambrium-Vend"/>
    <n v="5711"/>
    <n v="5853"/>
    <x v="222"/>
    <n v="5128"/>
    <n v="5656"/>
    <n v="6910"/>
    <n v="6843"/>
    <n v="5921"/>
    <n v="5921"/>
    <n v="5694"/>
    <n v="5343"/>
    <n v="5030"/>
    <x v="227"/>
    <x v="227"/>
    <x v="11"/>
    <x v="1"/>
    <x v="0"/>
    <n v="401"/>
    <n v="350"/>
    <n v="620"/>
    <n v="503"/>
    <n v="513"/>
    <n v="666"/>
    <n v="0"/>
    <n v="0"/>
    <n v="0"/>
    <n v="0"/>
    <n v="0"/>
    <n v="0"/>
    <n v="3053"/>
    <n v="8.3643835616438356"/>
  </r>
  <r>
    <x v="3"/>
    <x v="2"/>
    <s v="Kambrium-Vend"/>
    <n v="5834"/>
    <n v="4357"/>
    <x v="223"/>
    <n v="4194"/>
    <n v="5218"/>
    <n v="7369"/>
    <n v="4801"/>
    <n v="5060"/>
    <n v="7146"/>
    <n v="6277"/>
    <n v="5094"/>
    <n v="8184"/>
    <x v="228"/>
    <x v="228"/>
    <x v="11"/>
    <x v="1"/>
    <x v="0"/>
    <n v="0"/>
    <n v="0"/>
    <n v="0"/>
    <n v="0"/>
    <n v="0"/>
    <n v="0"/>
    <n v="728"/>
    <n v="703"/>
    <n v="693"/>
    <n v="560"/>
    <n v="505"/>
    <n v="540"/>
    <n v="3729"/>
    <n v="10.216438356164383"/>
  </r>
  <r>
    <x v="2"/>
    <x v="2"/>
    <s v="Kesk-Alam-Devon- Silur"/>
    <n v="9085"/>
    <n v="6508"/>
    <x v="224"/>
    <n v="6881"/>
    <n v="1000"/>
    <n v="7615"/>
    <n v="7941"/>
    <n v="7761"/>
    <n v="1703"/>
    <n v="6361"/>
    <n v="6237"/>
    <n v="5400"/>
    <x v="229"/>
    <x v="229"/>
    <x v="13"/>
    <x v="0"/>
    <x v="0"/>
    <n v="214"/>
    <n v="214"/>
    <n v="216"/>
    <n v="220"/>
    <n v="329"/>
    <n v="315"/>
    <n v="354"/>
    <n v="345"/>
    <n v="290"/>
    <n v="240"/>
    <n v="230"/>
    <n v="227"/>
    <n v="3194"/>
    <n v="8.75068493150685"/>
  </r>
  <r>
    <x v="1"/>
    <x v="2"/>
    <s v="Silur-Ordoviitsium"/>
    <n v="8550"/>
    <n v="8050"/>
    <x v="186"/>
    <n v="6200"/>
    <n v="9830"/>
    <n v="0"/>
    <n v="1130"/>
    <n v="5740"/>
    <n v="4380"/>
    <n v="3270"/>
    <n v="5240"/>
    <n v="6680"/>
    <x v="230"/>
    <x v="230"/>
    <x v="1"/>
    <x v="0"/>
    <x v="0"/>
    <n v="245"/>
    <n v="238"/>
    <n v="251"/>
    <n v="227"/>
    <n v="327"/>
    <n v="618"/>
    <n v="412"/>
    <n v="420"/>
    <n v="405"/>
    <n v="580"/>
    <n v="580"/>
    <n v="580"/>
    <n v="4883"/>
    <n v="13.378082191780821"/>
  </r>
  <r>
    <x v="12"/>
    <x v="2"/>
    <s v="Kesk-Devon"/>
    <n v="6876"/>
    <n v="5689"/>
    <x v="225"/>
    <n v="4433"/>
    <n v="4977"/>
    <n v="5702"/>
    <n v="5505"/>
    <n v="5830"/>
    <n v="5001"/>
    <n v="6126"/>
    <n v="6104"/>
    <n v="6395"/>
    <x v="231"/>
    <x v="231"/>
    <x v="1"/>
    <x v="0"/>
    <x v="0"/>
    <n v="145"/>
    <n v="140"/>
    <n v="143"/>
    <n v="136"/>
    <n v="144"/>
    <n v="181"/>
    <n v="75"/>
    <n v="75"/>
    <n v="76"/>
    <n v="60"/>
    <n v="60"/>
    <n v="60"/>
    <n v="1295"/>
    <n v="3.547945205479452"/>
  </r>
  <r>
    <x v="4"/>
    <x v="2"/>
    <s v="Silur-Ordoviitsium"/>
    <n v="5902"/>
    <n v="5713"/>
    <x v="226"/>
    <n v="5426"/>
    <n v="6196"/>
    <n v="6020"/>
    <n v="6514"/>
    <n v="5386"/>
    <n v="4999"/>
    <n v="5378"/>
    <n v="5288"/>
    <n v="5737"/>
    <x v="232"/>
    <x v="232"/>
    <x v="4"/>
    <x v="0"/>
    <x v="0"/>
    <n v="1490"/>
    <n v="1544"/>
    <n v="1437"/>
    <n v="1367"/>
    <n v="1483"/>
    <n v="1780"/>
    <n v="2054"/>
    <n v="1516"/>
    <n v="1484"/>
    <n v="1602"/>
    <n v="1479"/>
    <n v="1189"/>
    <n v="18425"/>
    <n v="50.479452054794521"/>
  </r>
  <r>
    <x v="6"/>
    <x v="2"/>
    <s v="Silur"/>
    <n v="10013"/>
    <n v="10626"/>
    <x v="227"/>
    <n v="8491"/>
    <n v="6955"/>
    <n v="2779"/>
    <n v="1074"/>
    <n v="1225"/>
    <n v="215"/>
    <n v="46"/>
    <n v="7194"/>
    <n v="8846"/>
    <x v="233"/>
    <x v="233"/>
    <x v="5"/>
    <x v="4"/>
    <x v="0"/>
    <n v="545"/>
    <n v="470"/>
    <n v="481"/>
    <n v="459"/>
    <n v="552"/>
    <n v="509"/>
    <n v="614"/>
    <n v="565"/>
    <n v="709"/>
    <n v="515"/>
    <n v="522"/>
    <n v="567"/>
    <n v="6508"/>
    <n v="17.830136986301369"/>
  </r>
  <r>
    <x v="10"/>
    <x v="2"/>
    <s v="Kesk-Devon"/>
    <n v="6718"/>
    <n v="7392"/>
    <x v="228"/>
    <n v="6717"/>
    <n v="7687"/>
    <n v="4208"/>
    <n v="4342"/>
    <n v="5528"/>
    <n v="6194"/>
    <n v="3703"/>
    <n v="3764"/>
    <n v="4438"/>
    <x v="234"/>
    <x v="234"/>
    <x v="1"/>
    <x v="0"/>
    <x v="0"/>
    <n v="1960"/>
    <n v="1756"/>
    <n v="1962"/>
    <n v="1500"/>
    <n v="1557"/>
    <n v="1513"/>
    <n v="1745"/>
    <n v="1757"/>
    <n v="1912"/>
    <n v="1990"/>
    <n v="1950"/>
    <n v="1969"/>
    <n v="21571"/>
    <n v="59.098630136986301"/>
  </r>
  <r>
    <x v="0"/>
    <x v="2"/>
    <s v="Voronka"/>
    <n v="5638"/>
    <n v="5650"/>
    <x v="229"/>
    <n v="5542"/>
    <n v="5994"/>
    <n v="6589"/>
    <n v="5761"/>
    <n v="5273"/>
    <n v="5198"/>
    <n v="4973"/>
    <n v="4971"/>
    <n v="5220"/>
    <x v="235"/>
    <x v="235"/>
    <x v="12"/>
    <x v="4"/>
    <x v="0"/>
    <n v="6"/>
    <n v="6"/>
    <n v="6"/>
    <n v="6"/>
    <n v="6"/>
    <n v="7"/>
    <n v="8"/>
    <n v="8"/>
    <n v="7"/>
    <n v="4"/>
    <n v="4"/>
    <n v="4"/>
    <n v="72"/>
    <n v="0.19726027397260273"/>
  </r>
  <r>
    <x v="0"/>
    <x v="2"/>
    <s v="Gdov"/>
    <n v="6284"/>
    <n v="6609"/>
    <x v="230"/>
    <n v="1316"/>
    <n v="2327"/>
    <n v="4412"/>
    <n v="7800"/>
    <n v="7600"/>
    <n v="5706"/>
    <n v="7090"/>
    <n v="8674"/>
    <n v="3822"/>
    <x v="236"/>
    <x v="236"/>
    <x v="12"/>
    <x v="4"/>
    <x v="0"/>
    <n v="240"/>
    <n v="219"/>
    <n v="246"/>
    <n v="251"/>
    <n v="257"/>
    <n v="262"/>
    <n v="274"/>
    <n v="279"/>
    <n v="267"/>
    <n v="205"/>
    <n v="183"/>
    <n v="176"/>
    <n v="2859"/>
    <n v="7.8328767123287673"/>
  </r>
  <r>
    <x v="2"/>
    <x v="2"/>
    <s v="Kesk-Devon"/>
    <n v="4526"/>
    <n v="5891"/>
    <x v="231"/>
    <n v="6034"/>
    <n v="6771"/>
    <n v="5557"/>
    <n v="6157"/>
    <n v="5956"/>
    <n v="5946"/>
    <n v="5963"/>
    <n v="2118"/>
    <n v="4081"/>
    <x v="237"/>
    <x v="237"/>
    <x v="10"/>
    <x v="0"/>
    <x v="0"/>
    <n v="879"/>
    <n v="860"/>
    <n v="888"/>
    <n v="951"/>
    <n v="927"/>
    <n v="985"/>
    <n v="990"/>
    <n v="934"/>
    <n v="967"/>
    <n v="989"/>
    <n v="962"/>
    <n v="1043"/>
    <n v="11375"/>
    <n v="31.164383561643834"/>
  </r>
  <r>
    <x v="7"/>
    <x v="2"/>
    <s v="Ordoviitsium"/>
    <n v="5267"/>
    <n v="4455"/>
    <x v="232"/>
    <n v="4919"/>
    <n v="5823"/>
    <n v="6070"/>
    <n v="6253"/>
    <n v="5620"/>
    <n v="5464"/>
    <n v="5938"/>
    <n v="5120"/>
    <n v="5575"/>
    <x v="238"/>
    <x v="238"/>
    <x v="0"/>
    <x v="1"/>
    <x v="0"/>
    <n v="251"/>
    <n v="248"/>
    <n v="258"/>
    <n v="253"/>
    <n v="250"/>
    <n v="260"/>
    <n v="256"/>
    <n v="260"/>
    <n v="264"/>
    <n v="260"/>
    <n v="265"/>
    <n v="264"/>
    <n v="3089"/>
    <n v="8.463013698630137"/>
  </r>
  <r>
    <x v="0"/>
    <x v="2"/>
    <s v="Voronka"/>
    <n v="5195"/>
    <n v="5225"/>
    <x v="233"/>
    <n v="5405"/>
    <n v="5718"/>
    <n v="6080"/>
    <n v="5661"/>
    <n v="5433"/>
    <n v="5647"/>
    <n v="4981"/>
    <n v="4558"/>
    <n v="5060"/>
    <x v="239"/>
    <x v="239"/>
    <x v="10"/>
    <x v="0"/>
    <x v="0"/>
    <n v="0"/>
    <n v="0"/>
    <n v="5"/>
    <n v="25"/>
    <n v="80"/>
    <n v="20"/>
    <n v="2"/>
    <n v="1"/>
    <n v="2"/>
    <n v="1"/>
    <n v="0"/>
    <n v="0"/>
    <n v="136"/>
    <n v="0.37260273972602742"/>
  </r>
  <r>
    <x v="0"/>
    <x v="2"/>
    <s v="Voronka"/>
    <n v="5249"/>
    <n v="5741"/>
    <x v="234"/>
    <n v="5550"/>
    <n v="5801"/>
    <n v="6424"/>
    <n v="5367"/>
    <n v="5215"/>
    <n v="4977"/>
    <n v="4673"/>
    <n v="4735"/>
    <n v="4996"/>
    <x v="240"/>
    <x v="240"/>
    <x v="10"/>
    <x v="0"/>
    <x v="0"/>
    <n v="243"/>
    <n v="219"/>
    <n v="244"/>
    <n v="270"/>
    <n v="278"/>
    <n v="268"/>
    <n v="306"/>
    <n v="298"/>
    <n v="334"/>
    <n v="245"/>
    <n v="237"/>
    <n v="246"/>
    <n v="3188"/>
    <n v="8.7342465753424658"/>
  </r>
  <r>
    <x v="3"/>
    <x v="2"/>
    <s v="Ordoviitsium-Kambrium"/>
    <n v="5377"/>
    <n v="5025"/>
    <x v="235"/>
    <n v="5202"/>
    <n v="5398"/>
    <n v="5248"/>
    <n v="5399"/>
    <n v="5386"/>
    <n v="5203"/>
    <n v="5379"/>
    <n v="5212"/>
    <n v="5374"/>
    <x v="241"/>
    <x v="241"/>
    <x v="1"/>
    <x v="0"/>
    <x v="0"/>
    <n v="2200"/>
    <n v="2200"/>
    <n v="2203"/>
    <n v="2300"/>
    <n v="2330"/>
    <n v="2400"/>
    <n v="2400"/>
    <n v="2450"/>
    <n v="2430"/>
    <n v="2500"/>
    <n v="2500"/>
    <n v="2450"/>
    <n v="28363"/>
    <n v="77.706849315068496"/>
  </r>
  <r>
    <x v="0"/>
    <x v="2"/>
    <s v="Voronka"/>
    <n v="5610"/>
    <n v="5424"/>
    <x v="236"/>
    <n v="5392"/>
    <n v="5911"/>
    <n v="6292"/>
    <n v="5253"/>
    <n v="4986"/>
    <n v="4990"/>
    <n v="5036"/>
    <n v="5067"/>
    <n v="4386"/>
    <x v="242"/>
    <x v="242"/>
    <x v="2"/>
    <x v="1"/>
    <x v="0"/>
    <n v="1159"/>
    <n v="968"/>
    <n v="1850"/>
    <n v="652"/>
    <n v="1364"/>
    <n v="1345"/>
    <n v="1600"/>
    <n v="1332"/>
    <n v="1064"/>
    <n v="1407"/>
    <n v="1261"/>
    <n v="1222"/>
    <n v="15224"/>
    <n v="41.709589041095889"/>
  </r>
  <r>
    <x v="0"/>
    <x v="2"/>
    <s v="Voronka"/>
    <n v="6239"/>
    <n v="6099"/>
    <x v="237"/>
    <n v="5554"/>
    <n v="5071"/>
    <n v="4999"/>
    <n v="4713"/>
    <n v="4744"/>
    <n v="5180"/>
    <n v="4922"/>
    <n v="5131"/>
    <n v="4734"/>
    <x v="243"/>
    <x v="243"/>
    <x v="10"/>
    <x v="0"/>
    <x v="0"/>
    <n v="2992"/>
    <n v="3024"/>
    <n v="3481"/>
    <n v="3067"/>
    <n v="3266"/>
    <n v="3601"/>
    <n v="3531"/>
    <n v="3955"/>
    <n v="2492"/>
    <n v="3733"/>
    <n v="2923"/>
    <n v="3247"/>
    <n v="39312"/>
    <n v="107.7041095890411"/>
  </r>
  <r>
    <x v="0"/>
    <x v="2"/>
    <s v="Voronka"/>
    <n v="6037"/>
    <n v="6069"/>
    <x v="238"/>
    <n v="5879"/>
    <n v="5318"/>
    <n v="5172"/>
    <n v="4214"/>
    <n v="4810"/>
    <n v="5110"/>
    <n v="4799"/>
    <n v="5418"/>
    <n v="4831"/>
    <x v="244"/>
    <x v="244"/>
    <x v="10"/>
    <x v="0"/>
    <x v="0"/>
    <n v="305"/>
    <n v="305"/>
    <n v="305"/>
    <n v="201"/>
    <n v="200"/>
    <n v="200"/>
    <n v="100"/>
    <n v="100"/>
    <n v="150"/>
    <n v="615"/>
    <n v="615"/>
    <n v="615"/>
    <n v="3711"/>
    <n v="10.167123287671233"/>
  </r>
  <r>
    <x v="3"/>
    <x v="2"/>
    <s v="Silur-Ordoviitsium"/>
    <n v="5318"/>
    <n v="4678"/>
    <x v="239"/>
    <n v="5134"/>
    <n v="5398"/>
    <n v="5233"/>
    <n v="5557"/>
    <n v="5398"/>
    <n v="5613"/>
    <n v="5198"/>
    <n v="4808"/>
    <n v="5599"/>
    <x v="245"/>
    <x v="245"/>
    <x v="2"/>
    <x v="0"/>
    <x v="0"/>
    <n v="83"/>
    <n v="54"/>
    <n v="46"/>
    <n v="45"/>
    <n v="47"/>
    <n v="48"/>
    <n v="79"/>
    <n v="92"/>
    <n v="106"/>
    <n v="49"/>
    <n v="52"/>
    <n v="50"/>
    <n v="751"/>
    <n v="2.0575342465753423"/>
  </r>
  <r>
    <x v="3"/>
    <x v="2"/>
    <s v="Kambrium-Vend"/>
    <n v="6105"/>
    <n v="5541"/>
    <x v="240"/>
    <n v="5366"/>
    <n v="5388"/>
    <n v="5421"/>
    <n v="5295"/>
    <n v="5039"/>
    <n v="5248"/>
    <n v="5708"/>
    <n v="3454"/>
    <n v="4262"/>
    <x v="246"/>
    <x v="246"/>
    <x v="4"/>
    <x v="4"/>
    <x v="0"/>
    <n v="319"/>
    <n v="201"/>
    <n v="174"/>
    <n v="200"/>
    <n v="340"/>
    <n v="380"/>
    <n v="404"/>
    <n v="370"/>
    <n v="326"/>
    <n v="410"/>
    <n v="380"/>
    <n v="304"/>
    <n v="3808"/>
    <n v="10.432876712328767"/>
  </r>
  <r>
    <x v="0"/>
    <x v="2"/>
    <s v="Voronka"/>
    <n v="5780"/>
    <n v="6190"/>
    <x v="241"/>
    <n v="6201"/>
    <n v="5226"/>
    <n v="4887"/>
    <n v="4582"/>
    <n v="4751"/>
    <n v="5090"/>
    <n v="4644"/>
    <n v="5114"/>
    <n v="4676"/>
    <x v="247"/>
    <x v="247"/>
    <x v="0"/>
    <x v="2"/>
    <x v="0"/>
    <n v="135"/>
    <n v="199"/>
    <n v="266"/>
    <n v="284"/>
    <n v="263"/>
    <n v="155"/>
    <n v="187"/>
    <n v="678"/>
    <n v="270"/>
    <n v="340"/>
    <n v="438"/>
    <n v="280"/>
    <n v="3495"/>
    <n v="9.5753424657534243"/>
  </r>
  <r>
    <x v="2"/>
    <x v="2"/>
    <s v="Kesk-Devon"/>
    <n v="5853"/>
    <n v="5567"/>
    <x v="242"/>
    <n v="5229"/>
    <n v="5645"/>
    <n v="5625"/>
    <n v="4973"/>
    <n v="4930"/>
    <n v="4925"/>
    <n v="4109"/>
    <n v="5108"/>
    <n v="5196"/>
    <x v="248"/>
    <x v="248"/>
    <x v="9"/>
    <x v="4"/>
    <x v="0"/>
    <n v="197"/>
    <n v="214"/>
    <n v="218"/>
    <n v="136"/>
    <n v="166"/>
    <n v="268"/>
    <n v="146"/>
    <n v="339"/>
    <n v="180"/>
    <n v="165"/>
    <n v="171"/>
    <n v="118"/>
    <n v="2318"/>
    <n v="6.3506849315068497"/>
  </r>
  <r>
    <x v="0"/>
    <x v="2"/>
    <s v="Voronka"/>
    <n v="5822"/>
    <n v="5749"/>
    <x v="243"/>
    <n v="6092"/>
    <n v="4964"/>
    <n v="5133"/>
    <n v="4340"/>
    <n v="4678"/>
    <n v="5157"/>
    <n v="4925"/>
    <n v="5148"/>
    <n v="4820"/>
    <x v="249"/>
    <x v="249"/>
    <x v="7"/>
    <x v="3"/>
    <x v="0"/>
    <n v="93"/>
    <n v="382"/>
    <n v="410"/>
    <n v="310"/>
    <n v="452"/>
    <n v="560"/>
    <n v="560"/>
    <n v="250"/>
    <n v="510"/>
    <n v="440"/>
    <n v="374"/>
    <n v="127"/>
    <n v="4468"/>
    <n v="12.241095890410959"/>
  </r>
  <r>
    <x v="3"/>
    <x v="2"/>
    <s v="Kambrium-Vend"/>
    <n v="4748"/>
    <n v="5100"/>
    <x v="244"/>
    <n v="5060"/>
    <n v="5525"/>
    <n v="6198"/>
    <n v="5200"/>
    <n v="5134"/>
    <n v="5133"/>
    <n v="5736"/>
    <n v="4377"/>
    <n v="4956"/>
    <x v="250"/>
    <x v="250"/>
    <x v="0"/>
    <x v="2"/>
    <x v="0"/>
    <n v="230"/>
    <n v="230"/>
    <n v="230"/>
    <n v="200"/>
    <n v="200"/>
    <n v="200"/>
    <n v="200"/>
    <n v="200"/>
    <n v="200"/>
    <n v="220"/>
    <n v="190"/>
    <n v="200"/>
    <n v="2500"/>
    <n v="6.8493150684931505"/>
  </r>
  <r>
    <x v="10"/>
    <x v="2"/>
    <s v="Kesk-Alam-Devon"/>
    <n v="3854"/>
    <n v="4953"/>
    <x v="245"/>
    <n v="4572"/>
    <n v="5068"/>
    <n v="5584"/>
    <n v="5022"/>
    <n v="5494"/>
    <n v="5039"/>
    <n v="5721"/>
    <n v="5755"/>
    <n v="5740"/>
    <x v="251"/>
    <x v="251"/>
    <x v="9"/>
    <x v="4"/>
    <x v="0"/>
    <n v="21"/>
    <n v="65"/>
    <n v="81"/>
    <n v="29"/>
    <n v="25"/>
    <n v="41"/>
    <n v="114"/>
    <n v="67"/>
    <n v="60"/>
    <n v="4"/>
    <n v="51"/>
    <n v="44"/>
    <n v="602"/>
    <n v="1.6493150684931508"/>
  </r>
  <r>
    <x v="0"/>
    <x v="2"/>
    <s v="Voronka"/>
    <n v="5809"/>
    <n v="5207"/>
    <x v="246"/>
    <n v="6182"/>
    <n v="5122"/>
    <n v="4517"/>
    <n v="4487"/>
    <n v="4712"/>
    <n v="5368"/>
    <n v="4889"/>
    <n v="4788"/>
    <n v="4688"/>
    <x v="252"/>
    <x v="252"/>
    <x v="9"/>
    <x v="2"/>
    <x v="2"/>
    <n v="441"/>
    <n v="556"/>
    <n v="734"/>
    <n v="770"/>
    <n v="549"/>
    <n v="507"/>
    <n v="838"/>
    <n v="608"/>
    <n v="366"/>
    <n v="429"/>
    <n v="626"/>
    <n v="352"/>
    <n v="6776"/>
    <n v="18.564383561643837"/>
  </r>
  <r>
    <x v="1"/>
    <x v="2"/>
    <s v="Silur-Ordoviitsium"/>
    <n v="5075"/>
    <n v="5078"/>
    <x v="247"/>
    <n v="5070"/>
    <n v="5075"/>
    <n v="5075"/>
    <n v="5076"/>
    <n v="5075"/>
    <n v="5079"/>
    <n v="5520"/>
    <n v="4391"/>
    <n v="5327"/>
    <x v="253"/>
    <x v="253"/>
    <x v="13"/>
    <x v="0"/>
    <x v="0"/>
    <n v="353"/>
    <n v="360"/>
    <n v="454"/>
    <n v="361"/>
    <n v="325"/>
    <n v="186"/>
    <n v="11"/>
    <n v="136"/>
    <n v="168"/>
    <n v="287"/>
    <n v="272"/>
    <n v="203"/>
    <n v="3116"/>
    <n v="8.536986301369863"/>
  </r>
  <r>
    <x v="0"/>
    <x v="2"/>
    <s v="Ordoviitsium"/>
    <n v="5117"/>
    <n v="4357"/>
    <x v="248"/>
    <n v="4428"/>
    <n v="4242"/>
    <n v="5723"/>
    <n v="4235"/>
    <n v="5719"/>
    <n v="8018"/>
    <n v="4552"/>
    <n v="5015"/>
    <n v="4592"/>
    <x v="254"/>
    <x v="254"/>
    <x v="12"/>
    <x v="4"/>
    <x v="0"/>
    <n v="0"/>
    <n v="0"/>
    <n v="0"/>
    <n v="0"/>
    <n v="0"/>
    <n v="0"/>
    <n v="0"/>
    <n v="0"/>
    <n v="0"/>
    <n v="0"/>
    <n v="0"/>
    <n v="0"/>
    <n v="0"/>
    <n v="0"/>
  </r>
  <r>
    <x v="7"/>
    <x v="2"/>
    <s v="Ordoviitsium"/>
    <n v="1414"/>
    <n v="1266"/>
    <x v="249"/>
    <n v="1552"/>
    <n v="3866"/>
    <n v="10146"/>
    <n v="7971"/>
    <n v="6480"/>
    <n v="7042"/>
    <n v="5600"/>
    <n v="6174"/>
    <n v="7276"/>
    <x v="255"/>
    <x v="255"/>
    <x v="9"/>
    <x v="4"/>
    <x v="0"/>
    <n v="361"/>
    <n v="327"/>
    <n v="352"/>
    <n v="303"/>
    <n v="345"/>
    <n v="341"/>
    <n v="325"/>
    <n v="310"/>
    <n v="252"/>
    <n v="483"/>
    <n v="478"/>
    <n v="491"/>
    <n v="4368"/>
    <n v="11.967123287671233"/>
  </r>
  <r>
    <x v="5"/>
    <x v="2"/>
    <s v="Silur-Ordoviitsium"/>
    <n v="4780"/>
    <n v="3471"/>
    <x v="219"/>
    <n v="4439"/>
    <n v="2646"/>
    <n v="2422"/>
    <n v="7654"/>
    <n v="8407"/>
    <n v="6585"/>
    <n v="5865"/>
    <n v="5893"/>
    <n v="3679"/>
    <x v="256"/>
    <x v="256"/>
    <x v="9"/>
    <x v="4"/>
    <x v="0"/>
    <n v="0"/>
    <n v="0"/>
    <n v="0"/>
    <n v="0"/>
    <n v="0"/>
    <n v="0"/>
    <n v="0"/>
    <n v="0"/>
    <n v="0"/>
    <n v="0"/>
    <n v="0"/>
    <n v="0"/>
    <n v="0"/>
    <n v="0"/>
  </r>
  <r>
    <x v="10"/>
    <x v="2"/>
    <s v="Kesk-Alam-Devon"/>
    <n v="4989"/>
    <n v="4875"/>
    <x v="250"/>
    <n v="4398"/>
    <n v="4858"/>
    <n v="5265"/>
    <n v="4651"/>
    <n v="5091"/>
    <n v="4737"/>
    <n v="5426"/>
    <n v="5260"/>
    <n v="5573"/>
    <x v="257"/>
    <x v="257"/>
    <x v="9"/>
    <x v="2"/>
    <x v="0"/>
    <n v="23"/>
    <n v="24"/>
    <n v="25"/>
    <n v="26"/>
    <n v="29"/>
    <n v="37"/>
    <n v="33"/>
    <n v="32"/>
    <n v="35"/>
    <n v="31"/>
    <n v="28"/>
    <n v="29"/>
    <n v="352"/>
    <n v="0.96438356164383565"/>
  </r>
  <r>
    <x v="2"/>
    <x v="2"/>
    <s v="Kesk-Devon"/>
    <n v="5691"/>
    <n v="5200"/>
    <x v="251"/>
    <n v="5755"/>
    <n v="4757"/>
    <n v="4297"/>
    <n v="4594"/>
    <n v="4498"/>
    <n v="4692"/>
    <n v="4502"/>
    <n v="5064"/>
    <n v="5083"/>
    <x v="258"/>
    <x v="258"/>
    <x v="4"/>
    <x v="3"/>
    <x v="0"/>
    <n v="7908"/>
    <n v="7871"/>
    <n v="8899"/>
    <n v="8730"/>
    <n v="9560"/>
    <n v="2248"/>
    <n v="11488"/>
    <n v="12627"/>
    <n v="6866"/>
    <n v="8486"/>
    <n v="8803"/>
    <n v="7187"/>
    <n v="100673"/>
    <n v="275.81643835616438"/>
  </r>
  <r>
    <x v="3"/>
    <x v="2"/>
    <s v="Kambrium-Vend"/>
    <n v="3257"/>
    <n v="4704"/>
    <x v="252"/>
    <n v="4800"/>
    <n v="5303"/>
    <n v="5637"/>
    <n v="5361"/>
    <n v="5681"/>
    <n v="4990"/>
    <n v="5321"/>
    <n v="4060"/>
    <n v="4826"/>
    <x v="259"/>
    <x v="259"/>
    <x v="1"/>
    <x v="0"/>
    <x v="0"/>
    <n v="580"/>
    <n v="570"/>
    <n v="580"/>
    <n v="560"/>
    <n v="550"/>
    <n v="540"/>
    <n v="520"/>
    <n v="520"/>
    <n v="500"/>
    <n v="470"/>
    <n v="450"/>
    <n v="420"/>
    <n v="6260"/>
    <n v="17.150684931506849"/>
  </r>
  <r>
    <x v="3"/>
    <x v="2"/>
    <s v="Kambrium-Vend"/>
    <n v="4356"/>
    <n v="3629"/>
    <x v="253"/>
    <n v="6812"/>
    <n v="5311"/>
    <n v="5483"/>
    <n v="5996"/>
    <n v="5114"/>
    <n v="4925"/>
    <n v="3703"/>
    <n v="3747"/>
    <n v="4487"/>
    <x v="260"/>
    <x v="260"/>
    <x v="1"/>
    <x v="0"/>
    <x v="0"/>
    <n v="1040"/>
    <n v="1030"/>
    <n v="1040"/>
    <n v="1100"/>
    <n v="1120"/>
    <n v="1140"/>
    <n v="1160"/>
    <n v="1180"/>
    <n v="1160"/>
    <n v="1170"/>
    <n v="1160"/>
    <n v="1170"/>
    <n v="13470"/>
    <n v="36.904109589041099"/>
  </r>
  <r>
    <x v="1"/>
    <x v="2"/>
    <s v="Ordoviitsium-Kambrium"/>
    <n v="4350"/>
    <n v="3980"/>
    <x v="254"/>
    <n v="5120"/>
    <n v="4980"/>
    <n v="5240"/>
    <n v="5210"/>
    <n v="5120"/>
    <n v="5120"/>
    <n v="5080"/>
    <n v="4980"/>
    <n v="5140"/>
    <x v="261"/>
    <x v="261"/>
    <x v="14"/>
    <x v="0"/>
    <x v="0"/>
    <n v="742"/>
    <n v="670"/>
    <n v="743"/>
    <n v="740"/>
    <n v="754"/>
    <n v="755"/>
    <n v="755"/>
    <n v="740"/>
    <n v="710"/>
    <n v="733"/>
    <n v="710"/>
    <n v="799"/>
    <n v="8851"/>
    <n v="24.24931506849315"/>
  </r>
  <r>
    <x v="3"/>
    <x v="2"/>
    <s v="Kambrium-Vend"/>
    <n v="5177"/>
    <n v="5576"/>
    <x v="255"/>
    <n v="4511"/>
    <n v="4254"/>
    <n v="5392"/>
    <n v="5565"/>
    <n v="5213"/>
    <n v="5213"/>
    <n v="5087"/>
    <n v="3818"/>
    <n v="4118"/>
    <x v="262"/>
    <x v="262"/>
    <x v="0"/>
    <x v="0"/>
    <x v="0"/>
    <n v="606"/>
    <n v="498"/>
    <n v="597"/>
    <n v="566"/>
    <n v="684"/>
    <n v="590"/>
    <n v="710"/>
    <n v="725"/>
    <n v="663"/>
    <n v="736"/>
    <n v="563"/>
    <n v="673"/>
    <n v="7611"/>
    <n v="20.852054794520548"/>
  </r>
  <r>
    <x v="2"/>
    <x v="2"/>
    <s v="Kesk-Alam-Devon- Silur"/>
    <n v="5356"/>
    <n v="5237"/>
    <x v="256"/>
    <n v="5151"/>
    <n v="5580"/>
    <n v="5411"/>
    <n v="4819"/>
    <n v="5179"/>
    <n v="5090"/>
    <n v="4605"/>
    <n v="1484"/>
    <n v="5232"/>
    <x v="263"/>
    <x v="263"/>
    <x v="4"/>
    <x v="4"/>
    <x v="0"/>
    <n v="435"/>
    <n v="406"/>
    <n v="445"/>
    <n v="415"/>
    <n v="480"/>
    <n v="530"/>
    <n v="535"/>
    <n v="512"/>
    <n v="542"/>
    <n v="408"/>
    <n v="413"/>
    <n v="421"/>
    <n v="5542"/>
    <n v="15.183561643835617"/>
  </r>
  <r>
    <x v="5"/>
    <x v="2"/>
    <s v="Silur-Ordoviitsium"/>
    <n v="4188"/>
    <n v="4984"/>
    <x v="257"/>
    <n v="6181"/>
    <n v="4856"/>
    <n v="6448"/>
    <n v="3070"/>
    <n v="8126"/>
    <n v="3745"/>
    <n v="3423"/>
    <n v="3025"/>
    <n v="5898"/>
    <x v="264"/>
    <x v="264"/>
    <x v="4"/>
    <x v="4"/>
    <x v="0"/>
    <n v="0"/>
    <n v="0"/>
    <n v="0"/>
    <n v="0"/>
    <n v="0"/>
    <n v="0"/>
    <n v="0"/>
    <n v="0"/>
    <n v="0"/>
    <n v="0"/>
    <n v="0"/>
    <n v="0"/>
    <n v="0"/>
    <n v="0"/>
  </r>
  <r>
    <x v="2"/>
    <x v="2"/>
    <s v="Kesk-Alam-Devon- Silur"/>
    <n v="5630"/>
    <n v="5268"/>
    <x v="258"/>
    <n v="5074"/>
    <n v="5488"/>
    <n v="4930"/>
    <n v="4572"/>
    <n v="4462"/>
    <n v="4811"/>
    <n v="4596"/>
    <n v="3727"/>
    <n v="4608"/>
    <x v="265"/>
    <x v="265"/>
    <x v="12"/>
    <x v="4"/>
    <x v="0"/>
    <n v="4209"/>
    <n v="2652"/>
    <n v="1812"/>
    <n v="3396"/>
    <n v="2904"/>
    <n v="3448"/>
    <n v="3797"/>
    <n v="3860"/>
    <n v="2930"/>
    <n v="2805"/>
    <n v="3681"/>
    <n v="2983"/>
    <n v="38477"/>
    <n v="105.41643835616438"/>
  </r>
  <r>
    <x v="1"/>
    <x v="2"/>
    <s v="Kambrium-Vend"/>
    <n v="7320"/>
    <n v="5501"/>
    <x v="259"/>
    <n v="4045"/>
    <n v="4569"/>
    <n v="5028"/>
    <n v="5379"/>
    <n v="5110"/>
    <n v="4906"/>
    <n v="3933"/>
    <n v="3298"/>
    <n v="3421"/>
    <x v="266"/>
    <x v="266"/>
    <x v="4"/>
    <x v="0"/>
    <x v="0"/>
    <n v="1586"/>
    <n v="1432"/>
    <n v="1708"/>
    <n v="1720"/>
    <n v="1810"/>
    <n v="2214"/>
    <n v="1950"/>
    <n v="2010"/>
    <n v="1896"/>
    <n v="1610"/>
    <n v="1650"/>
    <n v="1625"/>
    <n v="21211"/>
    <n v="58.112328767123287"/>
  </r>
  <r>
    <x v="2"/>
    <x v="2"/>
    <s v="Kesk-Devon"/>
    <n v="4073"/>
    <n v="4821"/>
    <x v="260"/>
    <n v="4411"/>
    <n v="5452"/>
    <n v="4622"/>
    <n v="4699"/>
    <n v="4980"/>
    <n v="4367"/>
    <n v="4917"/>
    <n v="6279"/>
    <n v="3466"/>
    <x v="267"/>
    <x v="267"/>
    <x v="8"/>
    <x v="7"/>
    <x v="0"/>
    <n v="63"/>
    <n v="63"/>
    <n v="63"/>
    <n v="50"/>
    <n v="80"/>
    <n v="100"/>
    <n v="100"/>
    <n v="100"/>
    <n v="100"/>
    <n v="120"/>
    <n v="120"/>
    <n v="125"/>
    <n v="1084"/>
    <n v="2.9698630136986299"/>
  </r>
  <r>
    <x v="3"/>
    <x v="2"/>
    <s v="Ordoviitsium-Kambrium"/>
    <n v="4494"/>
    <n v="4494"/>
    <x v="261"/>
    <n v="4466"/>
    <n v="4466"/>
    <n v="4468"/>
    <n v="5318"/>
    <n v="5318"/>
    <n v="5319"/>
    <n v="4614"/>
    <n v="4614"/>
    <n v="4615"/>
    <x v="268"/>
    <x v="268"/>
    <x v="2"/>
    <x v="1"/>
    <x v="0"/>
    <n v="735"/>
    <n v="628"/>
    <n v="738"/>
    <n v="801"/>
    <n v="816"/>
    <n v="1395"/>
    <n v="1176"/>
    <n v="1082"/>
    <n v="947"/>
    <n v="1049"/>
    <n v="1079"/>
    <n v="1381"/>
    <n v="11827"/>
    <n v="32.402739726027399"/>
  </r>
  <r>
    <x v="1"/>
    <x v="2"/>
    <s v="Ordoviitsium"/>
    <n v="4090"/>
    <n v="3465"/>
    <x v="262"/>
    <n v="5221"/>
    <n v="5288"/>
    <n v="6230"/>
    <n v="5458"/>
    <n v="5854"/>
    <n v="4663"/>
    <n v="3444"/>
    <n v="4163"/>
    <n v="4450"/>
    <x v="269"/>
    <x v="269"/>
    <x v="2"/>
    <x v="0"/>
    <x v="0"/>
    <n v="806"/>
    <n v="756"/>
    <n v="801"/>
    <n v="814"/>
    <n v="873"/>
    <n v="798"/>
    <n v="914"/>
    <n v="843"/>
    <n v="837"/>
    <n v="899"/>
    <n v="907"/>
    <n v="934"/>
    <n v="10182"/>
    <n v="27.895890410958906"/>
  </r>
  <r>
    <x v="3"/>
    <x v="2"/>
    <s v="Kambrium-Vend"/>
    <n v="4597"/>
    <n v="5095"/>
    <x v="263"/>
    <n v="4847"/>
    <n v="4475"/>
    <n v="5562"/>
    <n v="5035"/>
    <n v="4463"/>
    <n v="4464"/>
    <n v="4562"/>
    <n v="4396"/>
    <n v="4513"/>
    <x v="270"/>
    <x v="270"/>
    <x v="0"/>
    <x v="0"/>
    <x v="0"/>
    <n v="515"/>
    <n v="510"/>
    <n v="501"/>
    <n v="508"/>
    <n v="503"/>
    <n v="514"/>
    <n v="520"/>
    <n v="515"/>
    <n v="493"/>
    <n v="521"/>
    <n v="505"/>
    <n v="501"/>
    <n v="6106"/>
    <n v="16.728767123287671"/>
  </r>
  <r>
    <x v="10"/>
    <x v="2"/>
    <s v="Kesk-Devon"/>
    <n v="4248"/>
    <n v="4205"/>
    <x v="264"/>
    <n v="4408"/>
    <n v="4696"/>
    <n v="4743"/>
    <n v="5048"/>
    <n v="5055"/>
    <n v="4685"/>
    <n v="4758"/>
    <n v="4686"/>
    <n v="4681"/>
    <x v="271"/>
    <x v="271"/>
    <x v="4"/>
    <x v="0"/>
    <x v="0"/>
    <n v="0"/>
    <n v="0"/>
    <n v="0"/>
    <n v="0"/>
    <n v="0"/>
    <n v="0"/>
    <n v="0"/>
    <n v="0"/>
    <n v="0"/>
    <n v="0"/>
    <n v="0"/>
    <n v="0"/>
    <n v="0"/>
    <n v="0"/>
  </r>
  <r>
    <x v="0"/>
    <x v="2"/>
    <s v="Voronka"/>
    <n v="4213"/>
    <n v="3632"/>
    <x v="265"/>
    <n v="4754"/>
    <n v="3448"/>
    <n v="8104"/>
    <n v="4812"/>
    <n v="4646"/>
    <n v="4278"/>
    <n v="3789"/>
    <n v="3774"/>
    <n v="4857"/>
    <x v="272"/>
    <x v="272"/>
    <x v="4"/>
    <x v="0"/>
    <x v="0"/>
    <n v="43"/>
    <n v="32"/>
    <n v="35"/>
    <n v="53"/>
    <n v="66"/>
    <n v="78"/>
    <n v="62"/>
    <n v="88"/>
    <n v="60"/>
    <n v="166"/>
    <n v="185"/>
    <n v="133"/>
    <n v="1001"/>
    <n v="2.7424657534246575"/>
  </r>
  <r>
    <x v="3"/>
    <x v="2"/>
    <s v="Ordoviitsium-Kambrium"/>
    <n v="4686"/>
    <n v="4396"/>
    <x v="266"/>
    <n v="4551"/>
    <n v="4689"/>
    <n v="4549"/>
    <n v="4687"/>
    <n v="4668"/>
    <n v="4545"/>
    <n v="4699"/>
    <n v="4550"/>
    <n v="4717"/>
    <x v="273"/>
    <x v="273"/>
    <x v="4"/>
    <x v="0"/>
    <x v="0"/>
    <n v="0"/>
    <n v="0"/>
    <n v="0"/>
    <n v="0"/>
    <n v="0"/>
    <n v="0"/>
    <n v="0"/>
    <n v="0"/>
    <n v="0"/>
    <n v="0"/>
    <n v="0"/>
    <n v="0"/>
    <n v="0"/>
    <n v="0"/>
  </r>
  <r>
    <x v="11"/>
    <x v="2"/>
    <s v="Silur"/>
    <n v="5279"/>
    <n v="4761"/>
    <x v="267"/>
    <n v="4037"/>
    <n v="4520"/>
    <n v="4686"/>
    <n v="6544"/>
    <n v="4606"/>
    <n v="4259"/>
    <n v="3522"/>
    <n v="5027"/>
    <n v="4407"/>
    <x v="274"/>
    <x v="274"/>
    <x v="11"/>
    <x v="2"/>
    <x v="0"/>
    <n v="336"/>
    <n v="704"/>
    <n v="197"/>
    <n v="177"/>
    <n v="193"/>
    <n v="199"/>
    <n v="126"/>
    <n v="133"/>
    <n v="97"/>
    <n v="65"/>
    <n v="66"/>
    <n v="87"/>
    <n v="2380"/>
    <n v="6.5205479452054798"/>
  </r>
  <r>
    <x v="9"/>
    <x v="2"/>
    <s v="Kesk-Devon"/>
    <n v="1094"/>
    <n v="0"/>
    <x v="31"/>
    <n v="10"/>
    <n v="0"/>
    <n v="13909"/>
    <n v="5295"/>
    <n v="5770"/>
    <n v="11108"/>
    <n v="2626"/>
    <n v="2247"/>
    <n v="12952"/>
    <x v="275"/>
    <x v="275"/>
    <x v="11"/>
    <x v="2"/>
    <x v="0"/>
    <n v="234"/>
    <n v="178"/>
    <n v="237"/>
    <n v="213"/>
    <n v="260"/>
    <n v="323"/>
    <n v="400"/>
    <n v="286"/>
    <n v="213"/>
    <n v="170"/>
    <n v="154"/>
    <n v="250"/>
    <n v="2918"/>
    <n v="7.9945205479452053"/>
  </r>
  <r>
    <x v="14"/>
    <x v="2"/>
    <s v="Ordoviitsium-Kambrium"/>
    <n v="3989"/>
    <n v="4587"/>
    <x v="257"/>
    <n v="4022"/>
    <n v="4591"/>
    <n v="4556"/>
    <n v="4630"/>
    <n v="4586"/>
    <n v="4688"/>
    <n v="4877"/>
    <n v="4987"/>
    <n v="5092"/>
    <x v="276"/>
    <x v="276"/>
    <x v="1"/>
    <x v="0"/>
    <x v="0"/>
    <n v="400"/>
    <n v="440"/>
    <n v="500"/>
    <n v="1000"/>
    <n v="1264"/>
    <n v="1300"/>
    <n v="1300"/>
    <n v="1250"/>
    <n v="1150"/>
    <n v="1300"/>
    <n v="1200"/>
    <n v="1200"/>
    <n v="12304"/>
    <n v="33.709589041095889"/>
  </r>
  <r>
    <x v="3"/>
    <x v="2"/>
    <s v="Kvaternaar"/>
    <n v="853"/>
    <n v="288"/>
    <x v="268"/>
    <n v="3825"/>
    <n v="7451"/>
    <n v="7774"/>
    <n v="5409"/>
    <n v="8258"/>
    <n v="7193"/>
    <n v="1248"/>
    <n v="7223"/>
    <n v="3433"/>
    <x v="277"/>
    <x v="277"/>
    <x v="10"/>
    <x v="0"/>
    <x v="0"/>
    <n v="590"/>
    <n v="580"/>
    <n v="600"/>
    <n v="450"/>
    <n v="450"/>
    <n v="500"/>
    <n v="450"/>
    <n v="430"/>
    <n v="440"/>
    <n v="440"/>
    <n v="420"/>
    <n v="415"/>
    <n v="5765"/>
    <n v="15.794520547945206"/>
  </r>
  <r>
    <x v="14"/>
    <x v="2"/>
    <s v="Kambrium-Vend"/>
    <n v="3966"/>
    <n v="3568"/>
    <x v="269"/>
    <n v="3746"/>
    <n v="5133"/>
    <n v="7064"/>
    <n v="6066"/>
    <n v="6510"/>
    <n v="4978"/>
    <n v="4019"/>
    <n v="3336"/>
    <n v="2632"/>
    <x v="278"/>
    <x v="278"/>
    <x v="2"/>
    <x v="1"/>
    <x v="0"/>
    <n v="588"/>
    <n v="599"/>
    <n v="588"/>
    <n v="643"/>
    <n v="771"/>
    <n v="1166"/>
    <n v="1110"/>
    <n v="790"/>
    <n v="704"/>
    <n v="659"/>
    <n v="663"/>
    <n v="604"/>
    <n v="8885"/>
    <n v="24.342465753424658"/>
  </r>
  <r>
    <x v="3"/>
    <x v="2"/>
    <s v="Ordoviitsium-Kambrium"/>
    <n v="2021"/>
    <n v="3851"/>
    <x v="270"/>
    <n v="3886"/>
    <n v="4171"/>
    <n v="4667"/>
    <n v="4647"/>
    <n v="4773"/>
    <n v="4675"/>
    <n v="5602"/>
    <n v="5336"/>
    <n v="5359"/>
    <x v="279"/>
    <x v="279"/>
    <x v="2"/>
    <x v="1"/>
    <x v="0"/>
    <n v="111"/>
    <n v="207"/>
    <n v="143"/>
    <n v="39"/>
    <n v="0"/>
    <n v="0"/>
    <n v="0"/>
    <n v="0"/>
    <n v="0"/>
    <n v="0"/>
    <n v="0"/>
    <n v="0"/>
    <n v="500"/>
    <n v="1.3698630136986301"/>
  </r>
  <r>
    <x v="3"/>
    <x v="2"/>
    <s v="Ordoviitsium-Kambrium"/>
    <n v="4196"/>
    <n v="4356"/>
    <x v="271"/>
    <n v="4604"/>
    <n v="4360"/>
    <n v="4899"/>
    <n v="4027"/>
    <n v="4691"/>
    <n v="4821"/>
    <n v="4749"/>
    <n v="3739"/>
    <n v="4542"/>
    <x v="280"/>
    <x v="280"/>
    <x v="2"/>
    <x v="2"/>
    <x v="0"/>
    <n v="1756"/>
    <n v="1646"/>
    <n v="1811"/>
    <n v="1782"/>
    <n v="1651"/>
    <n v="1570"/>
    <n v="1709"/>
    <n v="1638"/>
    <n v="1653"/>
    <n v="1718"/>
    <n v="1767"/>
    <n v="1627"/>
    <n v="20328"/>
    <n v="55.69315068493151"/>
  </r>
  <r>
    <x v="11"/>
    <x v="2"/>
    <s v="Silur-Ordoviitsium"/>
    <n v="4641"/>
    <n v="4003"/>
    <x v="272"/>
    <n v="3673"/>
    <n v="4100"/>
    <n v="7662"/>
    <n v="4245"/>
    <n v="4140"/>
    <n v="3930"/>
    <n v="5087"/>
    <n v="4124"/>
    <n v="3986"/>
    <x v="281"/>
    <x v="281"/>
    <x v="6"/>
    <x v="0"/>
    <x v="0"/>
    <n v="715"/>
    <n v="829"/>
    <n v="1131"/>
    <n v="987"/>
    <n v="1177"/>
    <n v="1489"/>
    <n v="1746"/>
    <n v="1427"/>
    <n v="995"/>
    <n v="1231"/>
    <n v="895"/>
    <n v="971"/>
    <n v="13593"/>
    <n v="37.241095890410961"/>
  </r>
  <r>
    <x v="2"/>
    <x v="2"/>
    <s v="Kesk-Alam-Devon- Silur"/>
    <n v="5156"/>
    <n v="3735"/>
    <x v="273"/>
    <n v="4687"/>
    <n v="4778"/>
    <n v="4461"/>
    <n v="4309"/>
    <n v="3853"/>
    <n v="4228"/>
    <n v="4663"/>
    <n v="2925"/>
    <n v="5587"/>
    <x v="282"/>
    <x v="282"/>
    <x v="14"/>
    <x v="0"/>
    <x v="0"/>
    <n v="91"/>
    <n v="90"/>
    <n v="90"/>
    <n v="103"/>
    <n v="103"/>
    <n v="104"/>
    <n v="11"/>
    <n v="11"/>
    <n v="13"/>
    <n v="144"/>
    <n v="143"/>
    <n v="143"/>
    <n v="1046"/>
    <n v="2.8657534246575342"/>
  </r>
  <r>
    <x v="9"/>
    <x v="2"/>
    <s v="Kesk-Devon"/>
    <n v="4414"/>
    <n v="4430"/>
    <x v="274"/>
    <n v="4004.5"/>
    <n v="3904"/>
    <n v="4853"/>
    <n v="4679"/>
    <n v="4432.5"/>
    <n v="3766"/>
    <n v="4445.83"/>
    <n v="4625.84"/>
    <n v="4921.33"/>
    <x v="283"/>
    <x v="283"/>
    <x v="10"/>
    <x v="0"/>
    <x v="0"/>
    <n v="62"/>
    <n v="58"/>
    <n v="68"/>
    <n v="165"/>
    <n v="180"/>
    <n v="200"/>
    <n v="141"/>
    <n v="137"/>
    <n v="267"/>
    <n v="220"/>
    <n v="165"/>
    <n v="155"/>
    <n v="1818"/>
    <n v="4.9808219178082194"/>
  </r>
  <r>
    <x v="3"/>
    <x v="2"/>
    <s v="Ordoviitsium-Kambrium"/>
    <n v="4279"/>
    <n v="4647"/>
    <x v="275"/>
    <n v="4113"/>
    <n v="4221"/>
    <n v="4067"/>
    <n v="4343"/>
    <n v="4361"/>
    <n v="4063"/>
    <n v="4675"/>
    <n v="4924"/>
    <n v="4375"/>
    <x v="284"/>
    <x v="284"/>
    <x v="10"/>
    <x v="0"/>
    <x v="0"/>
    <n v="768"/>
    <n v="758"/>
    <n v="721"/>
    <n v="684"/>
    <n v="817"/>
    <n v="1100"/>
    <n v="1082"/>
    <n v="785"/>
    <n v="729"/>
    <n v="850"/>
    <n v="729"/>
    <n v="604"/>
    <n v="9627"/>
    <n v="26.375342465753423"/>
  </r>
  <r>
    <x v="3"/>
    <x v="2"/>
    <s v="Ordoviitsium-Kambrium"/>
    <n v="3567"/>
    <n v="4082"/>
    <x v="276"/>
    <n v="4274"/>
    <n v="4397"/>
    <n v="4478"/>
    <n v="4837"/>
    <n v="4715"/>
    <n v="4401"/>
    <n v="4382"/>
    <n v="4357"/>
    <n v="4381"/>
    <x v="285"/>
    <x v="285"/>
    <x v="10"/>
    <x v="0"/>
    <x v="0"/>
    <n v="2105"/>
    <n v="2086"/>
    <n v="2103"/>
    <n v="1680"/>
    <n v="2150"/>
    <n v="2477"/>
    <n v="2204"/>
    <n v="2085"/>
    <n v="2016"/>
    <n v="2112"/>
    <n v="2095"/>
    <n v="2098"/>
    <n v="25211"/>
    <n v="69.07123287671233"/>
  </r>
  <r>
    <x v="3"/>
    <x v="2"/>
    <s v="Kambrium-Vend"/>
    <n v="5295"/>
    <n v="4843"/>
    <x v="277"/>
    <n v="5557"/>
    <n v="460"/>
    <n v="0"/>
    <n v="4289"/>
    <n v="4939"/>
    <n v="5425"/>
    <n v="5873"/>
    <n v="4787"/>
    <n v="5511"/>
    <x v="286"/>
    <x v="286"/>
    <x v="10"/>
    <x v="0"/>
    <x v="0"/>
    <n v="2115"/>
    <n v="2090"/>
    <n v="2100"/>
    <n v="1639"/>
    <n v="2145"/>
    <n v="2516"/>
    <n v="2202"/>
    <n v="2090"/>
    <n v="2014"/>
    <n v="2105"/>
    <n v="2100"/>
    <n v="2101"/>
    <n v="25217"/>
    <n v="69.087671232876716"/>
  </r>
  <r>
    <x v="3"/>
    <x v="2"/>
    <s v="Voronka"/>
    <n v="4507"/>
    <n v="3856"/>
    <x v="278"/>
    <n v="6763"/>
    <n v="3168"/>
    <n v="3506"/>
    <n v="3655"/>
    <n v="3074"/>
    <n v="4267"/>
    <n v="4119"/>
    <n v="4130"/>
    <n v="6372"/>
    <x v="287"/>
    <x v="287"/>
    <x v="2"/>
    <x v="1"/>
    <x v="0"/>
    <n v="39"/>
    <n v="47"/>
    <n v="40"/>
    <n v="38"/>
    <n v="54"/>
    <n v="119"/>
    <n v="238"/>
    <n v="98"/>
    <n v="56"/>
    <n v="40"/>
    <n v="41"/>
    <n v="44"/>
    <n v="854"/>
    <n v="2.3397260273972602"/>
  </r>
  <r>
    <x v="6"/>
    <x v="1"/>
    <s v="Silur"/>
    <n v="3150"/>
    <n v="3900"/>
    <x v="279"/>
    <n v="3950"/>
    <n v="3250"/>
    <n v="2550"/>
    <n v="4200"/>
    <n v="5150"/>
    <n v="4100"/>
    <n v="5100"/>
    <n v="6200"/>
    <n v="6300"/>
    <x v="288"/>
    <x v="288"/>
    <x v="2"/>
    <x v="1"/>
    <x v="0"/>
    <n v="185"/>
    <n v="160"/>
    <n v="190"/>
    <n v="196"/>
    <n v="200"/>
    <n v="218"/>
    <n v="180"/>
    <n v="128"/>
    <n v="95"/>
    <n v="135"/>
    <n v="95"/>
    <n v="104"/>
    <n v="1886"/>
    <n v="5.1671232876712327"/>
  </r>
  <r>
    <x v="1"/>
    <x v="2"/>
    <s v="Ordoviitsium-Kambrium"/>
    <n v="3710"/>
    <n v="3610"/>
    <x v="280"/>
    <n v="3820"/>
    <n v="3570"/>
    <n v="5190"/>
    <n v="5170"/>
    <n v="3890"/>
    <n v="4950"/>
    <n v="5010"/>
    <n v="4370"/>
    <n v="4860"/>
    <x v="289"/>
    <x v="289"/>
    <x v="9"/>
    <x v="4"/>
    <x v="0"/>
    <n v="1874"/>
    <n v="1490"/>
    <n v="1505"/>
    <n v="0"/>
    <n v="0"/>
    <n v="0"/>
    <n v="0"/>
    <n v="0"/>
    <n v="0"/>
    <n v="0"/>
    <n v="0"/>
    <n v="0"/>
    <n v="4869"/>
    <n v="13.33972602739726"/>
  </r>
  <r>
    <x v="0"/>
    <x v="2"/>
    <s v="Voronka"/>
    <n v="5802"/>
    <n v="6740"/>
    <x v="281"/>
    <n v="0"/>
    <n v="0"/>
    <n v="3905"/>
    <n v="7480"/>
    <n v="7491"/>
    <n v="6658"/>
    <n v="5979"/>
    <n v="3092"/>
    <n v="3236"/>
    <x v="290"/>
    <x v="290"/>
    <x v="0"/>
    <x v="0"/>
    <x v="0"/>
    <n v="286"/>
    <n v="278"/>
    <n v="329"/>
    <n v="356"/>
    <n v="287"/>
    <n v="543"/>
    <n v="598"/>
    <n v="202"/>
    <n v="189"/>
    <n v="140"/>
    <n v="187"/>
    <n v="143"/>
    <n v="3538"/>
    <n v="9.6931506849315063"/>
  </r>
  <r>
    <x v="12"/>
    <x v="2"/>
    <s v="Kesk-Devon"/>
    <n v="3907"/>
    <n v="4237"/>
    <x v="282"/>
    <n v="4283"/>
    <n v="4353"/>
    <n v="4982"/>
    <n v="4890"/>
    <n v="4407"/>
    <n v="4045"/>
    <n v="3766"/>
    <n v="3751"/>
    <n v="4274"/>
    <x v="291"/>
    <x v="291"/>
    <x v="0"/>
    <x v="0"/>
    <x v="0"/>
    <n v="2222"/>
    <n v="2180"/>
    <n v="2376"/>
    <n v="2243"/>
    <n v="2436"/>
    <n v="3170"/>
    <n v="3171"/>
    <n v="2512"/>
    <n v="2316"/>
    <n v="2315"/>
    <n v="2939"/>
    <n v="2555"/>
    <n v="30435"/>
    <n v="83.38356164383562"/>
  </r>
  <r>
    <x v="9"/>
    <x v="2"/>
    <s v="Kesk-Devon"/>
    <n v="3781"/>
    <n v="4002"/>
    <x v="261"/>
    <n v="3955"/>
    <n v="3898"/>
    <n v="3861"/>
    <n v="2193"/>
    <n v="5079"/>
    <n v="5026"/>
    <n v="5494"/>
    <n v="4666"/>
    <n v="4760"/>
    <x v="292"/>
    <x v="292"/>
    <x v="9"/>
    <x v="4"/>
    <x v="0"/>
    <n v="1748"/>
    <n v="1565"/>
    <n v="1718"/>
    <n v="1647"/>
    <n v="1753"/>
    <n v="1832"/>
    <n v="1880"/>
    <n v="1849"/>
    <n v="1824"/>
    <n v="1861"/>
    <n v="1652"/>
    <n v="1754"/>
    <n v="21083"/>
    <n v="57.761643835616439"/>
  </r>
  <r>
    <x v="5"/>
    <x v="2"/>
    <s v="Silur-Ordoviitsium"/>
    <n v="6940"/>
    <n v="3883"/>
    <x v="283"/>
    <n v="1561"/>
    <n v="4539"/>
    <n v="2679"/>
    <n v="4288"/>
    <n v="1060"/>
    <n v="7224"/>
    <n v="6974"/>
    <n v="1454"/>
    <n v="4861"/>
    <x v="293"/>
    <x v="293"/>
    <x v="9"/>
    <x v="4"/>
    <x v="0"/>
    <n v="1260"/>
    <n v="1233"/>
    <n v="1372"/>
    <n v="1452"/>
    <n v="1656"/>
    <n v="1922"/>
    <n v="2039"/>
    <n v="1843"/>
    <n v="2214"/>
    <n v="1479"/>
    <n v="1708"/>
    <n v="1473"/>
    <n v="19651"/>
    <n v="53.838356164383562"/>
  </r>
  <r>
    <x v="1"/>
    <x v="2"/>
    <s v="Gdov"/>
    <n v="4483"/>
    <n v="4214"/>
    <x v="284"/>
    <n v="4110"/>
    <n v="4286"/>
    <n v="3986"/>
    <n v="4496"/>
    <n v="3851"/>
    <n v="4009"/>
    <n v="4496"/>
    <n v="4356"/>
    <n v="4326"/>
    <x v="294"/>
    <x v="294"/>
    <x v="9"/>
    <x v="4"/>
    <x v="0"/>
    <n v="536"/>
    <n v="470"/>
    <n v="539"/>
    <n v="507"/>
    <n v="716"/>
    <n v="729"/>
    <n v="679"/>
    <n v="596"/>
    <n v="616"/>
    <n v="588"/>
    <n v="545"/>
    <n v="540"/>
    <n v="7061"/>
    <n v="19.345205479452055"/>
  </r>
  <r>
    <x v="0"/>
    <x v="2"/>
    <s v="Voronka"/>
    <n v="4759"/>
    <n v="5270"/>
    <x v="285"/>
    <n v="5294"/>
    <n v="2227"/>
    <n v="0"/>
    <n v="3151"/>
    <n v="5081"/>
    <n v="5383"/>
    <n v="5020"/>
    <n v="5196"/>
    <n v="4734"/>
    <x v="295"/>
    <x v="295"/>
    <x v="9"/>
    <x v="4"/>
    <x v="0"/>
    <n v="216"/>
    <n v="236"/>
    <n v="227"/>
    <n v="248"/>
    <n v="235"/>
    <n v="259"/>
    <n v="282"/>
    <n v="230"/>
    <n v="232"/>
    <n v="222"/>
    <n v="219"/>
    <n v="246"/>
    <n v="2852"/>
    <n v="7.8136986301369866"/>
  </r>
  <r>
    <x v="3"/>
    <x v="2"/>
    <s v="Ordoviitsium-Kambrium"/>
    <n v="3783"/>
    <n v="3520"/>
    <x v="286"/>
    <n v="4086"/>
    <n v="4556"/>
    <n v="4794"/>
    <n v="4234"/>
    <n v="4466"/>
    <n v="4147"/>
    <n v="4280"/>
    <n v="4294"/>
    <n v="4446"/>
    <x v="296"/>
    <x v="296"/>
    <x v="0"/>
    <x v="2"/>
    <x v="0"/>
    <n v="1198"/>
    <n v="1110"/>
    <n v="1246"/>
    <n v="1128"/>
    <n v="1234"/>
    <n v="1074"/>
    <n v="1210"/>
    <n v="1215"/>
    <n v="1240"/>
    <n v="1312"/>
    <n v="1367"/>
    <n v="1081"/>
    <n v="14415"/>
    <n v="39.493150684931507"/>
  </r>
  <r>
    <x v="5"/>
    <x v="2"/>
    <s v="Silur-Ordoviitsium"/>
    <n v="3610"/>
    <n v="3820"/>
    <x v="287"/>
    <n v="4930"/>
    <n v="3600"/>
    <n v="4690"/>
    <n v="5550"/>
    <n v="4468"/>
    <n v="4820"/>
    <n v="4190"/>
    <n v="3232"/>
    <n v="4231"/>
    <x v="297"/>
    <x v="297"/>
    <x v="10"/>
    <x v="0"/>
    <x v="0"/>
    <n v="703"/>
    <n v="689"/>
    <n v="699"/>
    <n v="520"/>
    <n v="540"/>
    <n v="560"/>
    <n v="790"/>
    <n v="795"/>
    <n v="761"/>
    <n v="713"/>
    <n v="702"/>
    <n v="631"/>
    <n v="8103"/>
    <n v="22.2"/>
  </r>
  <r>
    <x v="11"/>
    <x v="2"/>
    <s v="Silur"/>
    <n v="3593"/>
    <n v="4156"/>
    <x v="288"/>
    <n v="4150"/>
    <n v="4294"/>
    <n v="4371"/>
    <n v="4468"/>
    <n v="4479"/>
    <n v="4448"/>
    <n v="4046"/>
    <n v="4068"/>
    <n v="4278"/>
    <x v="298"/>
    <x v="298"/>
    <x v="0"/>
    <x v="0"/>
    <x v="0"/>
    <n v="0"/>
    <n v="0"/>
    <n v="0"/>
    <n v="0"/>
    <n v="97"/>
    <n v="38"/>
    <n v="1"/>
    <n v="0"/>
    <n v="0"/>
    <n v="98"/>
    <n v="0"/>
    <n v="0"/>
    <n v="234"/>
    <n v="0.64109589041095894"/>
  </r>
  <r>
    <x v="2"/>
    <x v="2"/>
    <s v="Kesk-Alam-Devon- Silur"/>
    <n v="4846"/>
    <n v="4144"/>
    <x v="289"/>
    <n v="3022"/>
    <n v="3914"/>
    <n v="4734"/>
    <n v="4134"/>
    <n v="3610"/>
    <n v="3862"/>
    <n v="3871"/>
    <n v="4539"/>
    <n v="4463"/>
    <x v="299"/>
    <x v="299"/>
    <x v="6"/>
    <x v="0"/>
    <x v="0"/>
    <n v="454"/>
    <n v="419"/>
    <n v="470"/>
    <n v="529"/>
    <n v="523"/>
    <n v="429"/>
    <n v="421"/>
    <n v="433"/>
    <n v="476"/>
    <n v="557"/>
    <n v="301"/>
    <n v="305"/>
    <n v="5317"/>
    <n v="14.567123287671233"/>
  </r>
  <r>
    <x v="7"/>
    <x v="2"/>
    <s v="Silur"/>
    <n v="4613"/>
    <n v="4595"/>
    <x v="290"/>
    <n v="4141"/>
    <n v="2784"/>
    <n v="6994"/>
    <n v="3968"/>
    <n v="4088"/>
    <n v="3540"/>
    <n v="3779"/>
    <n v="3648"/>
    <n v="3481"/>
    <x v="300"/>
    <x v="300"/>
    <x v="10"/>
    <x v="6"/>
    <x v="1"/>
    <n v="39881"/>
    <n v="36021"/>
    <n v="39881"/>
    <n v="30221"/>
    <n v="31229"/>
    <n v="30221"/>
    <n v="26864"/>
    <n v="25998"/>
    <n v="26864"/>
    <n v="32667"/>
    <n v="31614"/>
    <n v="32667"/>
    <n v="384128"/>
    <n v="1052.4054794520548"/>
  </r>
  <r>
    <x v="10"/>
    <x v="2"/>
    <s v="Kesk-Devon"/>
    <n v="3869"/>
    <n v="2868"/>
    <x v="291"/>
    <n v="3668"/>
    <n v="3889"/>
    <n v="4350"/>
    <n v="5106"/>
    <n v="5210"/>
    <n v="4512"/>
    <n v="4372"/>
    <n v="4067"/>
    <n v="3550"/>
    <x v="301"/>
    <x v="301"/>
    <x v="11"/>
    <x v="2"/>
    <x v="0"/>
    <n v="67"/>
    <n v="64"/>
    <n v="72"/>
    <n v="125"/>
    <n v="142"/>
    <n v="154"/>
    <n v="92"/>
    <n v="68"/>
    <n v="70"/>
    <n v="103"/>
    <n v="125"/>
    <n v="104"/>
    <n v="1186"/>
    <n v="3.2493150684931509"/>
  </r>
  <r>
    <x v="5"/>
    <x v="2"/>
    <s v="Silur-Ordoviitsium"/>
    <n v="3660"/>
    <n v="3373"/>
    <x v="292"/>
    <n v="3304"/>
    <n v="3801"/>
    <n v="3333"/>
    <n v="3374"/>
    <n v="4500"/>
    <n v="4120"/>
    <n v="4900"/>
    <n v="5094"/>
    <n v="5696"/>
    <x v="302"/>
    <x v="302"/>
    <x v="0"/>
    <x v="0"/>
    <x v="0"/>
    <n v="434"/>
    <n v="427"/>
    <n v="726"/>
    <n v="1643"/>
    <n v="2045"/>
    <n v="1296"/>
    <n v="536"/>
    <n v="735"/>
    <n v="669"/>
    <n v="788"/>
    <n v="857"/>
    <n v="432"/>
    <n v="10588"/>
    <n v="29.008219178082193"/>
  </r>
  <r>
    <x v="12"/>
    <x v="2"/>
    <s v="Kesk-Devon"/>
    <n v="4332"/>
    <n v="3640"/>
    <x v="293"/>
    <n v="3847"/>
    <n v="3991"/>
    <n v="4552"/>
    <n v="4355"/>
    <n v="4439"/>
    <n v="3941"/>
    <n v="3682"/>
    <n v="3512"/>
    <n v="4307"/>
    <x v="303"/>
    <x v="303"/>
    <x v="11"/>
    <x v="6"/>
    <x v="1"/>
    <n v="0"/>
    <n v="0"/>
    <n v="3658"/>
    <n v="3304"/>
    <n v="3481"/>
    <n v="2124"/>
    <n v="2714"/>
    <n v="3953"/>
    <n v="3068"/>
    <n v="2655"/>
    <n v="3481"/>
    <n v="3186"/>
    <n v="31624"/>
    <n v="86.641095890410952"/>
  </r>
  <r>
    <x v="12"/>
    <x v="2"/>
    <s v="Kesk-Devon"/>
    <n v="4112"/>
    <n v="4067"/>
    <x v="294"/>
    <n v="3951"/>
    <n v="4165"/>
    <n v="4703"/>
    <n v="4462"/>
    <n v="4176"/>
    <n v="3793"/>
    <n v="3635"/>
    <n v="3414"/>
    <n v="3692"/>
    <x v="304"/>
    <x v="304"/>
    <x v="10"/>
    <x v="0"/>
    <x v="0"/>
    <n v="0"/>
    <n v="0"/>
    <n v="0"/>
    <n v="0"/>
    <n v="0"/>
    <n v="0"/>
    <n v="0"/>
    <n v="0"/>
    <n v="0"/>
    <n v="0"/>
    <n v="0"/>
    <n v="0"/>
    <n v="0"/>
    <n v="0"/>
  </r>
  <r>
    <x v="1"/>
    <x v="2"/>
    <s v="Ordoviitsium-Kambrium"/>
    <n v="4441"/>
    <n v="4328"/>
    <x v="295"/>
    <n v="2376"/>
    <n v="4115"/>
    <n v="4076"/>
    <n v="3890"/>
    <n v="4057"/>
    <n v="4151"/>
    <n v="4260"/>
    <n v="4548"/>
    <n v="4630"/>
    <x v="305"/>
    <x v="305"/>
    <x v="10"/>
    <x v="0"/>
    <x v="0"/>
    <n v="820"/>
    <n v="334"/>
    <n v="383"/>
    <n v="662"/>
    <n v="640"/>
    <n v="424"/>
    <n v="1684"/>
    <n v="469"/>
    <n v="268"/>
    <n v="0"/>
    <n v="127"/>
    <n v="488"/>
    <n v="6299"/>
    <n v="17.257534246575343"/>
  </r>
  <r>
    <x v="9"/>
    <x v="2"/>
    <s v="Kesk-Devon"/>
    <n v="4028.5"/>
    <n v="3431.5"/>
    <x v="296"/>
    <n v="4004.5"/>
    <n v="3904"/>
    <n v="4853"/>
    <n v="4679"/>
    <n v="4432.5"/>
    <n v="3766"/>
    <n v="3438"/>
    <n v="3618"/>
    <n v="3916.5"/>
    <x v="306"/>
    <x v="306"/>
    <x v="10"/>
    <x v="5"/>
    <x v="0"/>
    <n v="646"/>
    <n v="570"/>
    <n v="647"/>
    <n v="657"/>
    <n v="656"/>
    <n v="705"/>
    <n v="765"/>
    <n v="4797"/>
    <n v="1113"/>
    <n v="1016"/>
    <n v="826"/>
    <n v="970"/>
    <n v="13368"/>
    <n v="36.624657534246573"/>
  </r>
  <r>
    <x v="12"/>
    <x v="2"/>
    <s v="Kesk-Devon"/>
    <n v="4238"/>
    <n v="3563"/>
    <x v="297"/>
    <n v="3762"/>
    <n v="3905"/>
    <n v="4459"/>
    <n v="4256"/>
    <n v="4348"/>
    <n v="3854"/>
    <n v="3602"/>
    <n v="3439"/>
    <n v="4213"/>
    <x v="307"/>
    <x v="307"/>
    <x v="2"/>
    <x v="1"/>
    <x v="0"/>
    <n v="192"/>
    <n v="241"/>
    <n v="244"/>
    <n v="244"/>
    <n v="396"/>
    <n v="557"/>
    <n v="714"/>
    <n v="611"/>
    <n v="216"/>
    <n v="209"/>
    <n v="246"/>
    <n v="211"/>
    <n v="4081"/>
    <n v="11.180821917808219"/>
  </r>
  <r>
    <x v="4"/>
    <x v="2"/>
    <s v="Silur-Ordoviitsium"/>
    <n v="3322"/>
    <n v="3378"/>
    <x v="298"/>
    <n v="4152"/>
    <n v="4751"/>
    <n v="4479"/>
    <n v="4414"/>
    <n v="4256"/>
    <n v="3664"/>
    <n v="4483"/>
    <n v="3912"/>
    <n v="3653"/>
    <x v="308"/>
    <x v="308"/>
    <x v="2"/>
    <x v="2"/>
    <x v="0"/>
    <n v="111"/>
    <n v="97"/>
    <n v="152"/>
    <n v="67"/>
    <n v="120"/>
    <n v="188"/>
    <n v="157"/>
    <n v="116"/>
    <n v="162"/>
    <n v="223"/>
    <n v="179"/>
    <n v="177"/>
    <n v="1749"/>
    <n v="4.7917808219178086"/>
  </r>
  <r>
    <x v="12"/>
    <x v="2"/>
    <s v="Kesk-Devon"/>
    <n v="4039"/>
    <n v="4003"/>
    <x v="299"/>
    <n v="3882"/>
    <n v="4144"/>
    <n v="4600"/>
    <n v="4381"/>
    <n v="4110"/>
    <n v="3745"/>
    <n v="3597"/>
    <n v="3377"/>
    <n v="3647"/>
    <x v="309"/>
    <x v="309"/>
    <x v="2"/>
    <x v="2"/>
    <x v="0"/>
    <n v="0"/>
    <n v="0"/>
    <n v="0"/>
    <n v="200"/>
    <n v="1000"/>
    <n v="1000"/>
    <n v="1000"/>
    <n v="700"/>
    <n v="500"/>
    <n v="350"/>
    <n v="50"/>
    <n v="0"/>
    <n v="4800"/>
    <n v="13.150684931506849"/>
  </r>
  <r>
    <x v="4"/>
    <x v="2"/>
    <s v="Silur-Ordoviitsium"/>
    <n v="4346"/>
    <n v="3509"/>
    <x v="300"/>
    <n v="4288"/>
    <n v="3950"/>
    <n v="4056"/>
    <n v="4532"/>
    <n v="3769"/>
    <n v="4578"/>
    <n v="3522"/>
    <n v="3515"/>
    <n v="3879"/>
    <x v="310"/>
    <x v="310"/>
    <x v="12"/>
    <x v="4"/>
    <x v="0"/>
    <n v="9274"/>
    <n v="8924"/>
    <n v="9851"/>
    <n v="9746"/>
    <n v="9382"/>
    <n v="9816"/>
    <n v="9777"/>
    <n v="10207"/>
    <n v="9541"/>
    <n v="9332"/>
    <n v="9524"/>
    <n v="10404"/>
    <n v="115778"/>
    <n v="317.2"/>
  </r>
  <r>
    <x v="12"/>
    <x v="2"/>
    <s v="Kesk-Devon"/>
    <n v="3574"/>
    <n v="3902"/>
    <x v="301"/>
    <n v="3950"/>
    <n v="4061"/>
    <n v="4584"/>
    <n v="4484"/>
    <n v="4041"/>
    <n v="3716"/>
    <n v="3465"/>
    <n v="3448"/>
    <n v="3921"/>
    <x v="311"/>
    <x v="311"/>
    <x v="2"/>
    <x v="1"/>
    <x v="0"/>
    <n v="0"/>
    <n v="0"/>
    <n v="0"/>
    <n v="0"/>
    <n v="0"/>
    <n v="0"/>
    <n v="0"/>
    <n v="0"/>
    <n v="0"/>
    <n v="10"/>
    <n v="5"/>
    <n v="1"/>
    <n v="16"/>
    <n v="4.3835616438356165E-2"/>
  </r>
  <r>
    <x v="0"/>
    <x v="2"/>
    <s v="Voronka"/>
    <n v="4871"/>
    <n v="4429"/>
    <x v="302"/>
    <n v="6737"/>
    <n v="7745"/>
    <n v="4870"/>
    <n v="2078"/>
    <n v="1418"/>
    <n v="590"/>
    <n v="2334"/>
    <n v="2792"/>
    <n v="3159"/>
    <x v="312"/>
    <x v="312"/>
    <x v="2"/>
    <x v="1"/>
    <x v="0"/>
    <n v="341"/>
    <n v="467"/>
    <n v="191"/>
    <n v="135"/>
    <n v="24"/>
    <n v="147"/>
    <n v="119"/>
    <n v="58"/>
    <n v="100"/>
    <n v="121"/>
    <n v="130"/>
    <n v="136"/>
    <n v="1969"/>
    <n v="5.3945205479452056"/>
  </r>
  <r>
    <x v="11"/>
    <x v="2"/>
    <s v="Silur"/>
    <n v="3994"/>
    <n v="5156"/>
    <x v="303"/>
    <n v="3367"/>
    <n v="3871"/>
    <n v="3765"/>
    <n v="4266"/>
    <n v="3558"/>
    <n v="3422"/>
    <n v="3666"/>
    <n v="3512"/>
    <n v="3998"/>
    <x v="313"/>
    <x v="313"/>
    <x v="6"/>
    <x v="0"/>
    <x v="0"/>
    <n v="367"/>
    <n v="377"/>
    <n v="2337"/>
    <n v="637"/>
    <n v="1700"/>
    <n v="677"/>
    <n v="1490"/>
    <n v="1176"/>
    <n v="1050"/>
    <n v="640"/>
    <n v="280"/>
    <n v="190"/>
    <n v="10921"/>
    <n v="29.920547945205481"/>
  </r>
  <r>
    <x v="3"/>
    <x v="2"/>
    <s v="Ordoviitsium"/>
    <n v="4403"/>
    <n v="4174"/>
    <x v="304"/>
    <n v="4063"/>
    <n v="4218"/>
    <n v="4124"/>
    <n v="2220"/>
    <n v="3378"/>
    <n v="4053"/>
    <n v="4507"/>
    <n v="4677"/>
    <n v="3229"/>
    <x v="314"/>
    <x v="314"/>
    <x v="2"/>
    <x v="0"/>
    <x v="0"/>
    <n v="1322"/>
    <n v="1360"/>
    <n v="1462"/>
    <n v="1393"/>
    <n v="1513"/>
    <n v="1676"/>
    <n v="1637"/>
    <n v="1452"/>
    <n v="1459"/>
    <n v="1567"/>
    <n v="1449"/>
    <n v="1566"/>
    <n v="17856"/>
    <n v="48.920547945205477"/>
  </r>
  <r>
    <x v="0"/>
    <x v="2"/>
    <s v="Voronka"/>
    <n v="3718"/>
    <n v="3065"/>
    <x v="305"/>
    <n v="3565"/>
    <n v="3941"/>
    <n v="3943"/>
    <n v="3869"/>
    <n v="4158"/>
    <n v="4214"/>
    <n v="4188"/>
    <n v="4616"/>
    <n v="4464"/>
    <x v="315"/>
    <x v="315"/>
    <x v="2"/>
    <x v="0"/>
    <x v="0"/>
    <n v="947"/>
    <n v="452"/>
    <n v="600"/>
    <n v="634"/>
    <n v="654"/>
    <n v="823"/>
    <n v="656"/>
    <n v="582"/>
    <n v="618"/>
    <n v="610"/>
    <n v="542"/>
    <n v="607"/>
    <n v="7725"/>
    <n v="21.164383561643834"/>
  </r>
  <r>
    <x v="6"/>
    <x v="2"/>
    <s v="Silur-Ordoviitsium"/>
    <n v="3630"/>
    <n v="3227"/>
    <x v="306"/>
    <n v="3506"/>
    <n v="4113"/>
    <n v="4256"/>
    <n v="3851"/>
    <n v="4346"/>
    <n v="3853"/>
    <n v="3782"/>
    <n v="4087"/>
    <n v="4048"/>
    <x v="316"/>
    <x v="316"/>
    <x v="11"/>
    <x v="6"/>
    <x v="0"/>
    <n v="0"/>
    <n v="0"/>
    <n v="0"/>
    <n v="0"/>
    <n v="0"/>
    <n v="0"/>
    <n v="0"/>
    <n v="0"/>
    <n v="0"/>
    <n v="0"/>
    <n v="0"/>
    <n v="0"/>
    <n v="0"/>
    <n v="0"/>
  </r>
  <r>
    <x v="2"/>
    <x v="2"/>
    <s v="Silur-Ordoviitsium"/>
    <n v="4050"/>
    <n v="3980"/>
    <x v="307"/>
    <n v="3980"/>
    <n v="4050"/>
    <n v="4010"/>
    <n v="4290"/>
    <n v="4500"/>
    <n v="4320"/>
    <n v="3190"/>
    <n v="3080"/>
    <n v="3055"/>
    <x v="317"/>
    <x v="317"/>
    <x v="11"/>
    <x v="2"/>
    <x v="0"/>
    <n v="2730"/>
    <n v="2560"/>
    <n v="2615"/>
    <n v="2120"/>
    <n v="2194"/>
    <n v="2599"/>
    <n v="2032"/>
    <n v="2350"/>
    <n v="3004"/>
    <n v="2595"/>
    <n v="2521"/>
    <n v="2400"/>
    <n v="29720"/>
    <n v="81.424657534246577"/>
  </r>
  <r>
    <x v="0"/>
    <x v="2"/>
    <s v="Voronka"/>
    <n v="3122"/>
    <n v="2711"/>
    <x v="308"/>
    <n v="3226"/>
    <n v="3526"/>
    <n v="4724"/>
    <n v="3963"/>
    <n v="4388"/>
    <n v="5074"/>
    <n v="4546"/>
    <n v="3931"/>
    <n v="3815"/>
    <x v="318"/>
    <x v="318"/>
    <x v="11"/>
    <x v="1"/>
    <x v="0"/>
    <n v="0"/>
    <n v="0"/>
    <n v="0"/>
    <n v="0"/>
    <n v="0"/>
    <n v="0"/>
    <n v="0"/>
    <n v="0"/>
    <n v="0"/>
    <n v="0"/>
    <n v="0"/>
    <n v="0"/>
    <n v="0"/>
    <n v="0"/>
  </r>
  <r>
    <x v="3"/>
    <x v="2"/>
    <s v="Ordoviitsium-Kambrium"/>
    <n v="4001"/>
    <n v="3408"/>
    <x v="309"/>
    <n v="4261"/>
    <n v="3806"/>
    <n v="4218"/>
    <n v="4094"/>
    <n v="3540"/>
    <n v="3659"/>
    <n v="3854"/>
    <n v="3642"/>
    <n v="3830"/>
    <x v="319"/>
    <x v="319"/>
    <x v="11"/>
    <x v="2"/>
    <x v="0"/>
    <n v="49"/>
    <n v="35"/>
    <n v="43"/>
    <n v="7"/>
    <n v="22"/>
    <n v="68"/>
    <n v="72"/>
    <n v="62"/>
    <n v="67"/>
    <n v="54"/>
    <n v="58"/>
    <n v="41"/>
    <n v="578"/>
    <n v="1.5835616438356164"/>
  </r>
  <r>
    <x v="7"/>
    <x v="2"/>
    <s v="Silur-Ordoviitsium"/>
    <n v="3676"/>
    <n v="3676"/>
    <x v="310"/>
    <n v="3830"/>
    <n v="3830"/>
    <n v="3830"/>
    <n v="4100"/>
    <n v="4200"/>
    <n v="4200"/>
    <n v="3603"/>
    <n v="3600"/>
    <n v="3600"/>
    <x v="320"/>
    <x v="320"/>
    <x v="11"/>
    <x v="1"/>
    <x v="0"/>
    <n v="0"/>
    <n v="0"/>
    <n v="0"/>
    <n v="0"/>
    <n v="0"/>
    <n v="1300"/>
    <n v="2015"/>
    <n v="2015"/>
    <n v="1949"/>
    <n v="0"/>
    <n v="0"/>
    <n v="0"/>
    <n v="7279"/>
    <n v="19.942465753424656"/>
  </r>
  <r>
    <x v="9"/>
    <x v="2"/>
    <s v="Kesk-Devon"/>
    <n v="5591"/>
    <n v="5183"/>
    <x v="311"/>
    <n v="5435"/>
    <n v="4846"/>
    <n v="2553"/>
    <n v="2921"/>
    <n v="2885"/>
    <n v="2565"/>
    <n v="2635"/>
    <n v="2544"/>
    <n v="2824"/>
    <x v="321"/>
    <x v="321"/>
    <x v="11"/>
    <x v="1"/>
    <x v="0"/>
    <n v="648"/>
    <n v="684"/>
    <n v="788"/>
    <n v="648"/>
    <n v="962"/>
    <n v="859"/>
    <n v="1020"/>
    <n v="846"/>
    <n v="840"/>
    <n v="907"/>
    <n v="710"/>
    <n v="741"/>
    <n v="9653"/>
    <n v="26.446575342465753"/>
  </r>
  <r>
    <x v="8"/>
    <x v="2"/>
    <s v="Silur-Ordoviitsium"/>
    <n v="3695"/>
    <n v="3763"/>
    <x v="312"/>
    <n v="3810"/>
    <n v="3820"/>
    <n v="4058"/>
    <n v="3830"/>
    <n v="3775"/>
    <n v="3810"/>
    <n v="3793"/>
    <n v="3825"/>
    <n v="3759"/>
    <x v="322"/>
    <x v="322"/>
    <x v="11"/>
    <x v="2"/>
    <x v="0"/>
    <n v="7"/>
    <n v="5"/>
    <n v="8"/>
    <n v="8"/>
    <n v="10"/>
    <n v="9"/>
    <n v="17"/>
    <n v="18"/>
    <n v="30"/>
    <n v="17"/>
    <n v="16"/>
    <n v="11"/>
    <n v="156"/>
    <n v="0.42739726027397262"/>
  </r>
  <r>
    <x v="4"/>
    <x v="2"/>
    <s v="Silur-Ordoviitsium"/>
    <n v="3587"/>
    <n v="3696"/>
    <x v="313"/>
    <n v="4121"/>
    <n v="5369"/>
    <n v="2159"/>
    <n v="4288"/>
    <n v="3685"/>
    <n v="3068"/>
    <n v="3520"/>
    <n v="3818"/>
    <n v="3241"/>
    <x v="323"/>
    <x v="323"/>
    <x v="11"/>
    <x v="1"/>
    <x v="0"/>
    <n v="0"/>
    <n v="0"/>
    <n v="0"/>
    <n v="0"/>
    <n v="0"/>
    <n v="14"/>
    <n v="2"/>
    <n v="2"/>
    <n v="5"/>
    <n v="6"/>
    <n v="0"/>
    <n v="0"/>
    <n v="29"/>
    <n v="7.9452054794520555E-2"/>
  </r>
  <r>
    <x v="3"/>
    <x v="2"/>
    <s v="Kambrium-Vend"/>
    <n v="3400"/>
    <n v="3040"/>
    <x v="314"/>
    <n v="4248"/>
    <n v="3948"/>
    <n v="3812"/>
    <n v="4901"/>
    <n v="4286"/>
    <n v="3938"/>
    <n v="3533"/>
    <n v="3030"/>
    <n v="3421"/>
    <x v="324"/>
    <x v="324"/>
    <x v="11"/>
    <x v="2"/>
    <x v="0"/>
    <n v="0"/>
    <n v="0"/>
    <n v="0"/>
    <n v="0"/>
    <n v="0"/>
    <n v="1310"/>
    <n v="512"/>
    <n v="466"/>
    <n v="310"/>
    <n v="143"/>
    <n v="32"/>
    <n v="0"/>
    <n v="2773"/>
    <n v="7.5972602739726032"/>
  </r>
  <r>
    <x v="3"/>
    <x v="2"/>
    <s v="Kambrium-Vend"/>
    <n v="5884"/>
    <n v="6266"/>
    <x v="315"/>
    <n v="1"/>
    <n v="0"/>
    <n v="30"/>
    <n v="0"/>
    <n v="6745"/>
    <n v="6594"/>
    <n v="7241"/>
    <n v="2203"/>
    <n v="6560"/>
    <x v="325"/>
    <x v="325"/>
    <x v="10"/>
    <x v="0"/>
    <x v="0"/>
    <n v="285"/>
    <n v="291"/>
    <n v="299"/>
    <n v="321"/>
    <n v="304"/>
    <n v="299"/>
    <n v="280"/>
    <n v="291"/>
    <n v="278"/>
    <n v="411"/>
    <n v="401"/>
    <n v="389"/>
    <n v="3849"/>
    <n v="10.545205479452054"/>
  </r>
  <r>
    <x v="7"/>
    <x v="2"/>
    <s v="Silur-Ordoviitsium"/>
    <n v="3960"/>
    <n v="3550"/>
    <x v="316"/>
    <n v="3749"/>
    <n v="3770"/>
    <n v="3784"/>
    <n v="3958"/>
    <n v="3942"/>
    <n v="3927"/>
    <n v="3320"/>
    <n v="3004"/>
    <n v="3645"/>
    <x v="326"/>
    <x v="326"/>
    <x v="2"/>
    <x v="1"/>
    <x v="0"/>
    <n v="0"/>
    <n v="0"/>
    <n v="0"/>
    <n v="0"/>
    <n v="0"/>
    <n v="863"/>
    <n v="884"/>
    <n v="654"/>
    <n v="638"/>
    <n v="348"/>
    <n v="186"/>
    <n v="0"/>
    <n v="3573"/>
    <n v="9.7890410958904113"/>
  </r>
  <r>
    <x v="3"/>
    <x v="2"/>
    <s v="Kambrium-Vend"/>
    <n v="576"/>
    <n v="107"/>
    <x v="317"/>
    <n v="7979"/>
    <n v="9011"/>
    <n v="7634"/>
    <n v="8659"/>
    <n v="584"/>
    <n v="0"/>
    <n v="0"/>
    <n v="2706"/>
    <n v="1993"/>
    <x v="327"/>
    <x v="327"/>
    <x v="2"/>
    <x v="1"/>
    <x v="0"/>
    <n v="142"/>
    <n v="175"/>
    <n v="268"/>
    <n v="567"/>
    <n v="828"/>
    <n v="1121"/>
    <n v="743"/>
    <n v="643"/>
    <n v="440"/>
    <n v="269"/>
    <n v="230"/>
    <n v="193"/>
    <n v="5619"/>
    <n v="15.394520547945206"/>
  </r>
  <r>
    <x v="0"/>
    <x v="2"/>
    <s v="Kvaternaar"/>
    <n v="4976"/>
    <n v="2105"/>
    <x v="318"/>
    <n v="1442"/>
    <n v="1978"/>
    <n v="4175"/>
    <n v="4506"/>
    <n v="4504"/>
    <n v="5927"/>
    <n v="2978"/>
    <n v="3667"/>
    <n v="3799"/>
    <x v="328"/>
    <x v="328"/>
    <x v="2"/>
    <x v="2"/>
    <x v="0"/>
    <n v="151"/>
    <n v="131"/>
    <n v="172"/>
    <n v="174"/>
    <n v="172"/>
    <n v="206"/>
    <n v="203"/>
    <n v="154"/>
    <n v="148"/>
    <n v="136"/>
    <n v="131"/>
    <n v="123"/>
    <n v="1901"/>
    <n v="5.2082191780821914"/>
  </r>
  <r>
    <x v="10"/>
    <x v="2"/>
    <s v="Kesk-Devon"/>
    <n v="4284"/>
    <n v="4312"/>
    <x v="319"/>
    <n v="3669"/>
    <n v="3758"/>
    <n v="3503"/>
    <n v="3415"/>
    <n v="3483"/>
    <n v="3650"/>
    <n v="3519"/>
    <n v="2987"/>
    <n v="3529"/>
    <x v="329"/>
    <x v="329"/>
    <x v="3"/>
    <x v="0"/>
    <x v="0"/>
    <n v="45"/>
    <n v="459"/>
    <n v="184"/>
    <n v="166"/>
    <n v="196"/>
    <n v="238"/>
    <n v="248"/>
    <n v="205"/>
    <n v="178"/>
    <n v="155"/>
    <n v="166"/>
    <n v="176"/>
    <n v="2416"/>
    <n v="6.6191780821917812"/>
  </r>
  <r>
    <x v="14"/>
    <x v="2"/>
    <s v="Ordoviitsium-Kambrium"/>
    <n v="3862"/>
    <n v="4343"/>
    <x v="320"/>
    <n v="3348"/>
    <n v="3118"/>
    <n v="3832"/>
    <n v="3300"/>
    <n v="4802"/>
    <n v="4534"/>
    <n v="2945"/>
    <n v="2982"/>
    <n v="3146"/>
    <x v="330"/>
    <x v="330"/>
    <x v="6"/>
    <x v="0"/>
    <x v="0"/>
    <n v="0"/>
    <n v="0"/>
    <n v="0"/>
    <n v="0"/>
    <n v="0"/>
    <n v="0"/>
    <n v="0"/>
    <n v="0"/>
    <n v="0"/>
    <n v="0"/>
    <n v="0"/>
    <n v="0"/>
    <n v="0"/>
    <n v="0"/>
  </r>
  <r>
    <x v="0"/>
    <x v="1"/>
    <s v="Ordoviitsium"/>
    <n v="4425"/>
    <n v="3540"/>
    <x v="291"/>
    <n v="3894"/>
    <n v="4189"/>
    <n v="4661"/>
    <n v="3481"/>
    <n v="3186"/>
    <n v="3658"/>
    <n v="2360"/>
    <n v="3422"/>
    <n v="2419"/>
    <x v="331"/>
    <x v="331"/>
    <x v="1"/>
    <x v="0"/>
    <x v="0"/>
    <n v="620"/>
    <n v="620"/>
    <n v="620"/>
    <n v="579"/>
    <n v="578"/>
    <n v="579"/>
    <n v="537"/>
    <n v="537"/>
    <n v="537"/>
    <n v="443"/>
    <n v="443"/>
    <n v="444"/>
    <n v="6537"/>
    <n v="17.909589041095892"/>
  </r>
  <r>
    <x v="4"/>
    <x v="2"/>
    <s v="Silur"/>
    <n v="3784"/>
    <n v="2880"/>
    <x v="321"/>
    <n v="2215"/>
    <n v="3151"/>
    <n v="4371"/>
    <n v="4179"/>
    <n v="3755"/>
    <n v="4526"/>
    <n v="4407"/>
    <n v="3154"/>
    <n v="3664"/>
    <x v="332"/>
    <x v="332"/>
    <x v="11"/>
    <x v="2"/>
    <x v="0"/>
    <n v="2823"/>
    <n v="4606"/>
    <n v="1977"/>
    <n v="0"/>
    <n v="0"/>
    <n v="0"/>
    <n v="0"/>
    <n v="0"/>
    <n v="0"/>
    <n v="0"/>
    <n v="0"/>
    <n v="0"/>
    <n v="9406"/>
    <n v="25.769863013698629"/>
  </r>
  <r>
    <x v="4"/>
    <x v="2"/>
    <s v="Silur-Ordoviitsium"/>
    <n v="3546"/>
    <n v="3466"/>
    <x v="322"/>
    <n v="5201"/>
    <n v="4049"/>
    <n v="1664"/>
    <n v="4114"/>
    <n v="4089"/>
    <n v="3274"/>
    <n v="3678"/>
    <n v="4058"/>
    <n v="3300"/>
    <x v="333"/>
    <x v="333"/>
    <x v="6"/>
    <x v="0"/>
    <x v="0"/>
    <n v="0"/>
    <n v="0"/>
    <n v="0"/>
    <n v="0"/>
    <n v="0"/>
    <n v="0"/>
    <n v="0"/>
    <n v="0"/>
    <n v="0"/>
    <n v="747"/>
    <n v="721"/>
    <n v="721"/>
    <n v="2189"/>
    <n v="5.9972602739726026"/>
  </r>
  <r>
    <x v="3"/>
    <x v="2"/>
    <s v="Kambrium-Vend"/>
    <n v="4092"/>
    <n v="3219"/>
    <x v="323"/>
    <n v="3260"/>
    <n v="3636"/>
    <n v="3447"/>
    <n v="3606"/>
    <n v="3332"/>
    <n v="4280"/>
    <n v="3764"/>
    <n v="3881"/>
    <n v="3158"/>
    <x v="334"/>
    <x v="334"/>
    <x v="7"/>
    <x v="0"/>
    <x v="0"/>
    <n v="1966"/>
    <n v="1603"/>
    <n v="2186"/>
    <n v="1860"/>
    <n v="1940"/>
    <n v="3426"/>
    <n v="1840"/>
    <n v="1656"/>
    <n v="1745"/>
    <n v="1728"/>
    <n v="1787"/>
    <n v="2097"/>
    <n v="23834"/>
    <n v="65.298630136986304"/>
  </r>
  <r>
    <x v="3"/>
    <x v="2"/>
    <s v="Voronka"/>
    <n v="4073"/>
    <n v="3320"/>
    <x v="324"/>
    <n v="3777"/>
    <n v="3329"/>
    <n v="3533"/>
    <n v="4088"/>
    <n v="3496"/>
    <n v="3776"/>
    <n v="2847"/>
    <n v="3453"/>
    <n v="4155"/>
    <x v="335"/>
    <x v="335"/>
    <x v="7"/>
    <x v="0"/>
    <x v="0"/>
    <n v="1846"/>
    <n v="1767"/>
    <n v="2035"/>
    <n v="1853"/>
    <n v="2179"/>
    <n v="2169"/>
    <n v="2250"/>
    <n v="2125"/>
    <n v="1908"/>
    <n v="1981"/>
    <n v="2049"/>
    <n v="2018"/>
    <n v="24180"/>
    <n v="66.246575342465746"/>
  </r>
  <r>
    <x v="9"/>
    <x v="2"/>
    <s v="Kesk-Devon"/>
    <n v="2712"/>
    <n v="3074"/>
    <x v="325"/>
    <n v="3489"/>
    <n v="4278"/>
    <n v="3178"/>
    <n v="4382"/>
    <n v="4520"/>
    <n v="4243"/>
    <n v="3501"/>
    <n v="2914"/>
    <n v="3516"/>
    <x v="336"/>
    <x v="336"/>
    <x v="2"/>
    <x v="1"/>
    <x v="0"/>
    <n v="0"/>
    <n v="0"/>
    <n v="0"/>
    <n v="0"/>
    <n v="0"/>
    <n v="0"/>
    <n v="0"/>
    <n v="0"/>
    <n v="0"/>
    <n v="340"/>
    <n v="350"/>
    <n v="400"/>
    <n v="1090"/>
    <n v="2.9863013698630136"/>
  </r>
  <r>
    <x v="3"/>
    <x v="2"/>
    <s v="Kambrium-Vend"/>
    <n v="4787"/>
    <n v="4210"/>
    <x v="326"/>
    <n v="3940"/>
    <n v="4148"/>
    <n v="3882"/>
    <n v="3140"/>
    <n v="3033"/>
    <n v="3906"/>
    <n v="1967"/>
    <n v="179"/>
    <n v="4978"/>
    <x v="337"/>
    <x v="337"/>
    <x v="10"/>
    <x v="0"/>
    <x v="0"/>
    <n v="39"/>
    <n v="142"/>
    <n v="75"/>
    <n v="345"/>
    <n v="781"/>
    <n v="1080"/>
    <n v="836"/>
    <n v="1401"/>
    <n v="1624"/>
    <n v="1681"/>
    <n v="1709"/>
    <n v="1474"/>
    <n v="11187"/>
    <n v="30.649315068493152"/>
  </r>
  <r>
    <x v="0"/>
    <x v="2"/>
    <s v="Kvaternaar"/>
    <n v="5838"/>
    <n v="2999"/>
    <x v="287"/>
    <n v="3214"/>
    <n v="2805"/>
    <n v="2049"/>
    <n v="3562"/>
    <n v="3156"/>
    <n v="5835"/>
    <n v="3866"/>
    <n v="4050"/>
    <n v="1645"/>
    <x v="338"/>
    <x v="338"/>
    <x v="10"/>
    <x v="0"/>
    <x v="0"/>
    <n v="585"/>
    <n v="787"/>
    <n v="522"/>
    <n v="1080"/>
    <n v="1535"/>
    <n v="1739"/>
    <n v="1161"/>
    <n v="1956"/>
    <n v="1800"/>
    <n v="1980"/>
    <n v="129"/>
    <n v="125"/>
    <n v="13399"/>
    <n v="36.709589041095889"/>
  </r>
  <r>
    <x v="2"/>
    <x v="2"/>
    <s v="Kesk-Alam-Devon- Silur"/>
    <n v="723"/>
    <n v="1045"/>
    <x v="327"/>
    <n v="2849"/>
    <n v="3394"/>
    <n v="4388"/>
    <n v="4348"/>
    <n v="4936"/>
    <n v="4185"/>
    <n v="5946"/>
    <n v="5312"/>
    <n v="2239"/>
    <x v="339"/>
    <x v="339"/>
    <x v="11"/>
    <x v="7"/>
    <x v="0"/>
    <n v="443"/>
    <n v="787"/>
    <n v="880"/>
    <n v="403"/>
    <n v="377"/>
    <n v="328"/>
    <n v="442"/>
    <n v="338"/>
    <n v="309"/>
    <n v="350"/>
    <n v="293"/>
    <n v="316"/>
    <n v="5266"/>
    <n v="14.427397260273972"/>
  </r>
  <r>
    <x v="0"/>
    <x v="2"/>
    <s v="Voronka"/>
    <n v="275"/>
    <n v="184"/>
    <x v="328"/>
    <n v="0"/>
    <n v="1"/>
    <n v="5899"/>
    <n v="7000"/>
    <n v="7250"/>
    <n v="4841"/>
    <n v="6659"/>
    <n v="5606"/>
    <n v="4145"/>
    <x v="340"/>
    <x v="340"/>
    <x v="11"/>
    <x v="2"/>
    <x v="0"/>
    <n v="0"/>
    <n v="0"/>
    <n v="1"/>
    <n v="0"/>
    <n v="0"/>
    <n v="0"/>
    <n v="0"/>
    <n v="0"/>
    <n v="0"/>
    <n v="0"/>
    <n v="0"/>
    <n v="0"/>
    <n v="1"/>
    <n v="2.7397260273972603E-3"/>
  </r>
  <r>
    <x v="1"/>
    <x v="2"/>
    <s v="Voronka"/>
    <n v="2833"/>
    <n v="2259"/>
    <x v="329"/>
    <n v="3446"/>
    <n v="4671"/>
    <n v="5827"/>
    <n v="6145"/>
    <n v="4767"/>
    <n v="2500"/>
    <n v="2445"/>
    <n v="1985"/>
    <n v="2646"/>
    <x v="341"/>
    <x v="341"/>
    <x v="11"/>
    <x v="7"/>
    <x v="0"/>
    <n v="0"/>
    <n v="0"/>
    <n v="0"/>
    <n v="0"/>
    <n v="9"/>
    <n v="4"/>
    <n v="0"/>
    <n v="0"/>
    <n v="2"/>
    <n v="0"/>
    <n v="0"/>
    <n v="0"/>
    <n v="15"/>
    <n v="4.1095890410958902E-2"/>
  </r>
  <r>
    <x v="3"/>
    <x v="2"/>
    <s v="Voronka"/>
    <n v="4100"/>
    <n v="3870"/>
    <x v="330"/>
    <n v="2980"/>
    <n v="3270"/>
    <n v="3500"/>
    <n v="3040"/>
    <n v="4470"/>
    <n v="3010"/>
    <n v="2850"/>
    <n v="4120"/>
    <n v="3680"/>
    <x v="342"/>
    <x v="342"/>
    <x v="11"/>
    <x v="7"/>
    <x v="0"/>
    <n v="0"/>
    <n v="0"/>
    <n v="0"/>
    <n v="0"/>
    <n v="544"/>
    <n v="442"/>
    <n v="807"/>
    <n v="568"/>
    <n v="829"/>
    <n v="0"/>
    <n v="0"/>
    <n v="0"/>
    <n v="3190"/>
    <n v="8.7397260273972606"/>
  </r>
  <r>
    <x v="0"/>
    <x v="2"/>
    <s v="Ordoviitsium-Kambrium"/>
    <n v="2124"/>
    <n v="3921"/>
    <x v="331"/>
    <n v="4880"/>
    <n v="2890"/>
    <n v="1969"/>
    <n v="1545"/>
    <n v="5307"/>
    <n v="2420"/>
    <n v="4122"/>
    <n v="3848"/>
    <n v="3370"/>
    <x v="343"/>
    <x v="343"/>
    <x v="2"/>
    <x v="2"/>
    <x v="0"/>
    <n v="137"/>
    <n v="137"/>
    <n v="137"/>
    <n v="224"/>
    <n v="224"/>
    <n v="225"/>
    <n v="146"/>
    <n v="144"/>
    <n v="144"/>
    <n v="148"/>
    <n v="146"/>
    <n v="146"/>
    <n v="1958"/>
    <n v="5.3643835616438356"/>
  </r>
  <r>
    <x v="5"/>
    <x v="2"/>
    <s v="Silur-Ordoviitsium"/>
    <n v="1337"/>
    <n v="3807"/>
    <x v="332"/>
    <n v="5341"/>
    <n v="4961"/>
    <n v="2740"/>
    <n v="3839"/>
    <n v="3560"/>
    <n v="1989"/>
    <n v="3410"/>
    <n v="4220"/>
    <n v="2875"/>
    <x v="344"/>
    <x v="344"/>
    <x v="10"/>
    <x v="4"/>
    <x v="0"/>
    <n v="285"/>
    <n v="300"/>
    <n v="315"/>
    <n v="183"/>
    <n v="220"/>
    <n v="246"/>
    <n v="153"/>
    <n v="176"/>
    <n v="167"/>
    <n v="347"/>
    <n v="321"/>
    <n v="310"/>
    <n v="3023"/>
    <n v="8.2821917808219183"/>
  </r>
  <r>
    <x v="2"/>
    <x v="2"/>
    <s v="Kesk-Devon"/>
    <n v="3550"/>
    <n v="3490"/>
    <x v="333"/>
    <n v="3448"/>
    <n v="3897"/>
    <n v="3711"/>
    <n v="3200"/>
    <n v="3641"/>
    <n v="3282"/>
    <n v="3224"/>
    <n v="4286"/>
    <n v="1411"/>
    <x v="345"/>
    <x v="345"/>
    <x v="2"/>
    <x v="0"/>
    <x v="0"/>
    <n v="381"/>
    <n v="326"/>
    <n v="381"/>
    <n v="485"/>
    <n v="649"/>
    <n v="1061"/>
    <n v="1181"/>
    <n v="563"/>
    <n v="390"/>
    <n v="384"/>
    <n v="361"/>
    <n v="480"/>
    <n v="6642"/>
    <n v="18.197260273972603"/>
  </r>
  <r>
    <x v="4"/>
    <x v="2"/>
    <s v="Silur-Ordoviitsium"/>
    <n v="3397"/>
    <n v="3365"/>
    <x v="334"/>
    <n v="3333"/>
    <n v="3359"/>
    <n v="3386"/>
    <n v="3400"/>
    <n v="3353"/>
    <n v="3331"/>
    <n v="3314"/>
    <n v="3371"/>
    <n v="3366"/>
    <x v="346"/>
    <x v="346"/>
    <x v="2"/>
    <x v="1"/>
    <x v="0"/>
    <n v="31"/>
    <n v="129"/>
    <n v="504"/>
    <n v="125"/>
    <n v="230"/>
    <n v="325"/>
    <n v="290"/>
    <n v="230"/>
    <n v="182"/>
    <n v="43"/>
    <n v="28"/>
    <n v="16"/>
    <n v="2133"/>
    <n v="5.8438356164383558"/>
  </r>
  <r>
    <x v="0"/>
    <x v="2"/>
    <s v="Gdov"/>
    <n v="3109"/>
    <n v="2702"/>
    <x v="335"/>
    <n v="3393"/>
    <n v="3710"/>
    <n v="4955"/>
    <n v="3637"/>
    <n v="3977"/>
    <n v="2857"/>
    <n v="2726"/>
    <n v="2936"/>
    <n v="3249"/>
    <x v="347"/>
    <x v="347"/>
    <x v="0"/>
    <x v="2"/>
    <x v="0"/>
    <n v="1880"/>
    <n v="2000"/>
    <n v="2050"/>
    <n v="1660"/>
    <n v="2264"/>
    <n v="1966"/>
    <n v="2400"/>
    <n v="2180"/>
    <n v="1533"/>
    <n v="2057"/>
    <n v="2380"/>
    <n v="1970"/>
    <n v="24340"/>
    <n v="66.68493150684931"/>
  </r>
  <r>
    <x v="2"/>
    <x v="2"/>
    <s v="Kesk-Devon"/>
    <n v="3544"/>
    <n v="3357"/>
    <x v="336"/>
    <n v="3450"/>
    <n v="3514"/>
    <n v="3376"/>
    <n v="3456"/>
    <n v="3412"/>
    <n v="3210"/>
    <n v="3266"/>
    <n v="2665"/>
    <n v="3417"/>
    <x v="348"/>
    <x v="348"/>
    <x v="2"/>
    <x v="2"/>
    <x v="0"/>
    <n v="794"/>
    <n v="794"/>
    <n v="794"/>
    <n v="736"/>
    <n v="736"/>
    <n v="736"/>
    <n v="766"/>
    <n v="766"/>
    <n v="766"/>
    <n v="910"/>
    <n v="910"/>
    <n v="910"/>
    <n v="9618"/>
    <n v="26.350684931506848"/>
  </r>
  <r>
    <x v="5"/>
    <x v="2"/>
    <s v="Silur-Ordoviitsium"/>
    <n v="3461"/>
    <n v="3222"/>
    <x v="337"/>
    <n v="3242"/>
    <n v="3234"/>
    <n v="3557"/>
    <n v="3515"/>
    <n v="3523"/>
    <n v="2985"/>
    <n v="3515"/>
    <n v="3527"/>
    <n v="2987"/>
    <x v="349"/>
    <x v="349"/>
    <x v="3"/>
    <x v="0"/>
    <x v="0"/>
    <n v="486"/>
    <n v="486"/>
    <n v="486"/>
    <n v="495"/>
    <n v="497"/>
    <n v="496"/>
    <n v="574"/>
    <n v="576"/>
    <n v="575"/>
    <n v="501"/>
    <n v="500"/>
    <n v="503"/>
    <n v="6175"/>
    <n v="16.917808219178081"/>
  </r>
  <r>
    <x v="3"/>
    <x v="2"/>
    <s v="Ordoviitsium-Kambrium"/>
    <n v="3123"/>
    <n v="3050"/>
    <x v="287"/>
    <n v="3519"/>
    <n v="3603"/>
    <n v="3266"/>
    <n v="3564"/>
    <n v="3445"/>
    <n v="3410"/>
    <n v="3571"/>
    <n v="2821"/>
    <n v="2866"/>
    <x v="350"/>
    <x v="350"/>
    <x v="3"/>
    <x v="0"/>
    <x v="0"/>
    <n v="950"/>
    <n v="1109"/>
    <n v="1268"/>
    <n v="1000"/>
    <n v="1100"/>
    <n v="1200"/>
    <n v="1200"/>
    <n v="1200"/>
    <n v="1100"/>
    <n v="1000"/>
    <n v="900"/>
    <n v="500"/>
    <n v="12527"/>
    <n v="34.320547945205476"/>
  </r>
  <r>
    <x v="4"/>
    <x v="2"/>
    <s v="Silur-Ordoviitsium"/>
    <n v="3300"/>
    <n v="3312"/>
    <x v="338"/>
    <n v="800"/>
    <n v="969"/>
    <n v="9167"/>
    <n v="2390"/>
    <n v="3676"/>
    <n v="3103"/>
    <n v="3445"/>
    <n v="3002"/>
    <n v="3893"/>
    <x v="351"/>
    <x v="351"/>
    <x v="10"/>
    <x v="0"/>
    <x v="0"/>
    <n v="0"/>
    <n v="0"/>
    <n v="0"/>
    <n v="0"/>
    <n v="3"/>
    <n v="2"/>
    <n v="44"/>
    <n v="0"/>
    <n v="0"/>
    <n v="0"/>
    <n v="146"/>
    <n v="0"/>
    <n v="195"/>
    <n v="0.53424657534246578"/>
  </r>
  <r>
    <x v="5"/>
    <x v="2"/>
    <s v="Silur-Ordoviitsium"/>
    <n v="3100"/>
    <n v="2800"/>
    <x v="339"/>
    <n v="3300"/>
    <n v="3410"/>
    <n v="3300"/>
    <n v="3565"/>
    <n v="3565"/>
    <n v="3450"/>
    <n v="3348"/>
    <n v="3240"/>
    <n v="3348"/>
    <x v="352"/>
    <x v="352"/>
    <x v="10"/>
    <x v="0"/>
    <x v="0"/>
    <n v="2039"/>
    <n v="2038"/>
    <n v="1654"/>
    <n v="1796"/>
    <n v="1902"/>
    <n v="2355"/>
    <n v="2931"/>
    <n v="1903"/>
    <n v="1916"/>
    <n v="1722"/>
    <n v="1257"/>
    <n v="1807"/>
    <n v="23320"/>
    <n v="63.890410958904113"/>
  </r>
  <r>
    <x v="4"/>
    <x v="2"/>
    <s v="Silur-Ordoviitsium"/>
    <n v="3260"/>
    <n v="3100"/>
    <x v="340"/>
    <n v="3290"/>
    <n v="3310"/>
    <n v="3530"/>
    <n v="3400"/>
    <n v="3410"/>
    <n v="3100"/>
    <n v="3430"/>
    <n v="3200"/>
    <n v="3175"/>
    <x v="353"/>
    <x v="353"/>
    <x v="10"/>
    <x v="0"/>
    <x v="0"/>
    <n v="0"/>
    <n v="0"/>
    <n v="0"/>
    <n v="0"/>
    <n v="0"/>
    <n v="0"/>
    <n v="0"/>
    <n v="0"/>
    <n v="0"/>
    <n v="0"/>
    <n v="0"/>
    <n v="0"/>
    <n v="0"/>
    <n v="0"/>
  </r>
  <r>
    <x v="13"/>
    <x v="2"/>
    <s v="Ordoviitsium-Kambrium"/>
    <n v="2779"/>
    <n v="2707"/>
    <x v="322"/>
    <n v="2769"/>
    <n v="3507"/>
    <n v="3511"/>
    <n v="3285"/>
    <n v="3109"/>
    <n v="2765"/>
    <n v="3215"/>
    <n v="4688"/>
    <n v="4375"/>
    <x v="354"/>
    <x v="354"/>
    <x v="11"/>
    <x v="6"/>
    <x v="1"/>
    <n v="795336"/>
    <n v="704256"/>
    <n v="0"/>
    <n v="0"/>
    <n v="0"/>
    <n v="0"/>
    <n v="0"/>
    <n v="0"/>
    <n v="0"/>
    <n v="0"/>
    <n v="0"/>
    <n v="0"/>
    <n v="1499592"/>
    <n v="4108.4712328767127"/>
  </r>
  <r>
    <x v="1"/>
    <x v="2"/>
    <s v="Silur-Ordoviitsium"/>
    <n v="3326"/>
    <n v="3230"/>
    <x v="341"/>
    <n v="3119"/>
    <n v="3200"/>
    <n v="3360"/>
    <n v="3379"/>
    <n v="3375"/>
    <n v="3370"/>
    <n v="3350"/>
    <n v="3212"/>
    <n v="3243"/>
    <x v="355"/>
    <x v="355"/>
    <x v="10"/>
    <x v="0"/>
    <x v="0"/>
    <n v="337"/>
    <n v="281"/>
    <n v="307"/>
    <n v="332"/>
    <n v="373"/>
    <n v="442"/>
    <n v="489"/>
    <n v="341"/>
    <n v="341"/>
    <n v="325"/>
    <n v="307"/>
    <n v="308"/>
    <n v="4183"/>
    <n v="11.46027397260274"/>
  </r>
  <r>
    <x v="0"/>
    <x v="2"/>
    <s v="Voronka"/>
    <n v="3701"/>
    <n v="2869"/>
    <x v="342"/>
    <n v="2779"/>
    <n v="2451"/>
    <n v="2425"/>
    <n v="2952"/>
    <n v="3166"/>
    <n v="3139"/>
    <n v="4150"/>
    <n v="4602"/>
    <n v="3180"/>
    <x v="356"/>
    <x v="356"/>
    <x v="10"/>
    <x v="0"/>
    <x v="0"/>
    <n v="0"/>
    <n v="0"/>
    <n v="0"/>
    <n v="0"/>
    <n v="0"/>
    <n v="0"/>
    <n v="0"/>
    <n v="0"/>
    <n v="0"/>
    <n v="0"/>
    <n v="0"/>
    <n v="0"/>
    <n v="0"/>
    <n v="0"/>
  </r>
  <r>
    <x v="8"/>
    <x v="2"/>
    <s v="Silur"/>
    <n v="3595"/>
    <n v="3810"/>
    <x v="343"/>
    <n v="2560"/>
    <n v="6001"/>
    <n v="5700"/>
    <n v="2987"/>
    <n v="5043"/>
    <n v="4307"/>
    <n v="1610"/>
    <n v="1237"/>
    <n v="567"/>
    <x v="357"/>
    <x v="357"/>
    <x v="10"/>
    <x v="0"/>
    <x v="0"/>
    <n v="167"/>
    <n v="160"/>
    <n v="161"/>
    <n v="167"/>
    <n v="181"/>
    <n v="179"/>
    <n v="272"/>
    <n v="159"/>
    <n v="179"/>
    <n v="186"/>
    <n v="166"/>
    <n v="162"/>
    <n v="2139"/>
    <n v="5.86027397260274"/>
  </r>
  <r>
    <x v="4"/>
    <x v="2"/>
    <s v="Ordoviitsium"/>
    <n v="3425"/>
    <n v="2666"/>
    <x v="344"/>
    <n v="3481"/>
    <n v="3127"/>
    <n v="3315"/>
    <n v="3610"/>
    <n v="3130"/>
    <n v="3706"/>
    <n v="2848"/>
    <n v="2947"/>
    <n v="3671"/>
    <x v="358"/>
    <x v="358"/>
    <x v="10"/>
    <x v="0"/>
    <x v="0"/>
    <n v="209"/>
    <n v="200"/>
    <n v="202"/>
    <n v="205"/>
    <n v="219"/>
    <n v="210"/>
    <n v="293"/>
    <n v="179"/>
    <n v="201"/>
    <n v="211"/>
    <n v="200"/>
    <n v="194"/>
    <n v="2523"/>
    <n v="6.912328767123288"/>
  </r>
  <r>
    <x v="6"/>
    <x v="2"/>
    <s v="Silur"/>
    <n v="3018"/>
    <n v="4045"/>
    <x v="345"/>
    <n v="2432"/>
    <n v="2931"/>
    <n v="3053"/>
    <n v="3096"/>
    <n v="3977"/>
    <n v="4380"/>
    <n v="3636"/>
    <n v="2960"/>
    <n v="3511"/>
    <x v="359"/>
    <x v="359"/>
    <x v="1"/>
    <x v="0"/>
    <x v="0"/>
    <n v="799"/>
    <n v="817"/>
    <n v="890"/>
    <n v="826"/>
    <n v="811"/>
    <n v="827"/>
    <n v="560"/>
    <n v="804"/>
    <n v="798"/>
    <n v="907"/>
    <n v="861"/>
    <n v="730"/>
    <n v="9630"/>
    <n v="26.383561643835616"/>
  </r>
  <r>
    <x v="1"/>
    <x v="2"/>
    <s v="Ordoviitsium-Kambrium"/>
    <n v="34"/>
    <n v="29"/>
    <x v="346"/>
    <n v="34"/>
    <n v="2473"/>
    <n v="2315"/>
    <n v="5132"/>
    <n v="47"/>
    <n v="6748"/>
    <n v="7849"/>
    <n v="8534"/>
    <n v="5502"/>
    <x v="360"/>
    <x v="360"/>
    <x v="6"/>
    <x v="0"/>
    <x v="0"/>
    <n v="0"/>
    <n v="0"/>
    <n v="0"/>
    <n v="0"/>
    <n v="0"/>
    <n v="0"/>
    <n v="0"/>
    <n v="0"/>
    <n v="0"/>
    <n v="0"/>
    <n v="0"/>
    <n v="0"/>
    <n v="0"/>
    <n v="0"/>
  </r>
  <r>
    <x v="3"/>
    <x v="2"/>
    <s v="Ordoviitsium-Kambrium"/>
    <n v="3668"/>
    <n v="2854"/>
    <x v="347"/>
    <n v="3097"/>
    <n v="5706"/>
    <n v="521"/>
    <n v="2721"/>
    <n v="2854"/>
    <n v="3463"/>
    <n v="3289"/>
    <n v="3030"/>
    <n v="3469"/>
    <x v="361"/>
    <x v="361"/>
    <x v="6"/>
    <x v="0"/>
    <x v="0"/>
    <n v="123"/>
    <n v="138"/>
    <n v="151"/>
    <n v="141"/>
    <n v="154"/>
    <n v="162"/>
    <n v="163"/>
    <n v="174"/>
    <n v="130"/>
    <n v="131"/>
    <n v="144"/>
    <n v="138"/>
    <n v="1749"/>
    <n v="4.7917808219178086"/>
  </r>
  <r>
    <x v="6"/>
    <x v="2"/>
    <s v="Silur"/>
    <n v="3459"/>
    <n v="2169"/>
    <x v="348"/>
    <n v="2365"/>
    <n v="3555"/>
    <n v="3422"/>
    <n v="5036"/>
    <n v="3113"/>
    <n v="2708"/>
    <n v="2316"/>
    <n v="2091"/>
    <n v="2228"/>
    <x v="362"/>
    <x v="362"/>
    <x v="2"/>
    <x v="1"/>
    <x v="0"/>
    <n v="200"/>
    <n v="220"/>
    <n v="240"/>
    <n v="170"/>
    <n v="160"/>
    <n v="380"/>
    <n v="320"/>
    <n v="210"/>
    <n v="120"/>
    <n v="210"/>
    <n v="190"/>
    <n v="360"/>
    <n v="2780"/>
    <n v="7.6164383561643838"/>
  </r>
  <r>
    <x v="3"/>
    <x v="2"/>
    <s v="Ordoviitsium-Kambrium"/>
    <n v="3414"/>
    <n v="3680"/>
    <x v="349"/>
    <n v="1809"/>
    <n v="2003"/>
    <n v="1636"/>
    <n v="2211"/>
    <n v="4433"/>
    <n v="4311"/>
    <n v="4723"/>
    <n v="2114"/>
    <n v="4678"/>
    <x v="363"/>
    <x v="363"/>
    <x v="11"/>
    <x v="1"/>
    <x v="0"/>
    <n v="0"/>
    <n v="0"/>
    <n v="0"/>
    <n v="0"/>
    <n v="0"/>
    <n v="0"/>
    <n v="0"/>
    <n v="0"/>
    <n v="0"/>
    <n v="0"/>
    <n v="0"/>
    <n v="0"/>
    <n v="0"/>
    <n v="0"/>
  </r>
  <r>
    <x v="3"/>
    <x v="2"/>
    <s v="Ordoviitsium-Kambrium"/>
    <n v="3691"/>
    <n v="3052"/>
    <x v="350"/>
    <n v="2995"/>
    <n v="3147"/>
    <n v="2910"/>
    <n v="2970"/>
    <n v="2808"/>
    <n v="3690"/>
    <n v="3180"/>
    <n v="3015"/>
    <n v="3242"/>
    <x v="364"/>
    <x v="364"/>
    <x v="11"/>
    <x v="1"/>
    <x v="0"/>
    <n v="0"/>
    <n v="0"/>
    <n v="0"/>
    <n v="0"/>
    <n v="0"/>
    <n v="0"/>
    <n v="0"/>
    <n v="0"/>
    <n v="0"/>
    <n v="0"/>
    <n v="0"/>
    <n v="0"/>
    <n v="0"/>
    <n v="0"/>
  </r>
  <r>
    <x v="5"/>
    <x v="2"/>
    <s v="Silur-Ordoviitsium"/>
    <n v="4343"/>
    <n v="3937"/>
    <x v="351"/>
    <n v="2498"/>
    <n v="4836"/>
    <n v="1969"/>
    <n v="1168"/>
    <n v="998"/>
    <n v="1082"/>
    <n v="1511"/>
    <n v="4434"/>
    <n v="4189"/>
    <x v="365"/>
    <x v="365"/>
    <x v="4"/>
    <x v="0"/>
    <x v="0"/>
    <n v="908"/>
    <n v="908"/>
    <n v="908"/>
    <n v="867"/>
    <n v="867"/>
    <n v="868"/>
    <n v="1019"/>
    <n v="1019"/>
    <n v="1019"/>
    <n v="1029"/>
    <n v="1029"/>
    <n v="1030"/>
    <n v="11471"/>
    <n v="31.427397260273974"/>
  </r>
  <r>
    <x v="0"/>
    <x v="2"/>
    <s v="Gdov"/>
    <n v="3132"/>
    <n v="2733"/>
    <x v="352"/>
    <n v="2876"/>
    <n v="3042"/>
    <n v="3720"/>
    <n v="3462"/>
    <n v="3164"/>
    <n v="3204"/>
    <n v="2888"/>
    <n v="3033"/>
    <n v="2888"/>
    <x v="366"/>
    <x v="366"/>
    <x v="11"/>
    <x v="1"/>
    <x v="0"/>
    <n v="0"/>
    <n v="0"/>
    <n v="0"/>
    <n v="0"/>
    <n v="0"/>
    <n v="0"/>
    <n v="0"/>
    <n v="0"/>
    <n v="0"/>
    <n v="0"/>
    <n v="0"/>
    <n v="0"/>
    <n v="0"/>
    <n v="0"/>
  </r>
  <r>
    <x v="0"/>
    <x v="2"/>
    <s v="Ordoviitsium-Kambrium"/>
    <n v="3307"/>
    <n v="3196"/>
    <x v="353"/>
    <n v="6178"/>
    <n v="1971"/>
    <n v="1261"/>
    <n v="8922"/>
    <n v="0"/>
    <n v="0"/>
    <n v="4956"/>
    <n v="3470"/>
    <n v="982"/>
    <x v="367"/>
    <x v="367"/>
    <x v="11"/>
    <x v="1"/>
    <x v="0"/>
    <n v="2802"/>
    <n v="3367"/>
    <n v="2793"/>
    <n v="3150"/>
    <n v="3324"/>
    <n v="3877"/>
    <n v="4061"/>
    <n v="3514"/>
    <n v="3743"/>
    <n v="2410"/>
    <n v="3261"/>
    <n v="3806"/>
    <n v="40108"/>
    <n v="109.88493150684931"/>
  </r>
  <r>
    <x v="3"/>
    <x v="2"/>
    <s v="Ordoviitsium-Kambrium"/>
    <n v="2986"/>
    <n v="2885"/>
    <x v="354"/>
    <n v="2856"/>
    <n v="2882"/>
    <n v="3174"/>
    <n v="2858"/>
    <n v="3093"/>
    <n v="3301"/>
    <n v="3340"/>
    <n v="3344"/>
    <n v="3144"/>
    <x v="368"/>
    <x v="368"/>
    <x v="11"/>
    <x v="1"/>
    <x v="0"/>
    <n v="0"/>
    <n v="0"/>
    <n v="0"/>
    <n v="0"/>
    <n v="0"/>
    <n v="0"/>
    <n v="0"/>
    <n v="0"/>
    <n v="0"/>
    <n v="0"/>
    <n v="0"/>
    <n v="0"/>
    <n v="0"/>
    <n v="0"/>
  </r>
  <r>
    <x v="4"/>
    <x v="2"/>
    <s v="Ordoviitsium"/>
    <n v="3200"/>
    <n v="3100"/>
    <x v="355"/>
    <n v="3519"/>
    <n v="3600"/>
    <n v="3738"/>
    <n v="3179"/>
    <n v="3178"/>
    <n v="3000"/>
    <n v="2352"/>
    <n v="2350"/>
    <n v="2363"/>
    <x v="369"/>
    <x v="369"/>
    <x v="11"/>
    <x v="2"/>
    <x v="0"/>
    <n v="131"/>
    <n v="184"/>
    <n v="111"/>
    <n v="105"/>
    <n v="153"/>
    <n v="190"/>
    <n v="185"/>
    <n v="152"/>
    <n v="148"/>
    <n v="85"/>
    <n v="108"/>
    <n v="112"/>
    <n v="1664"/>
    <n v="4.558904109589041"/>
  </r>
  <r>
    <x v="6"/>
    <x v="2"/>
    <s v="Silur-Ordoviitsium"/>
    <n v="2936"/>
    <n v="2735"/>
    <x v="356"/>
    <n v="2907"/>
    <n v="3503"/>
    <n v="3613"/>
    <n v="3459"/>
    <n v="2947"/>
    <n v="2870"/>
    <n v="2886"/>
    <n v="2565"/>
    <n v="3338"/>
    <x v="370"/>
    <x v="370"/>
    <x v="11"/>
    <x v="1"/>
    <x v="0"/>
    <n v="0"/>
    <n v="0"/>
    <n v="0"/>
    <n v="0"/>
    <n v="0"/>
    <n v="0"/>
    <n v="0"/>
    <n v="0"/>
    <n v="0"/>
    <n v="0"/>
    <n v="0"/>
    <n v="0"/>
    <n v="0"/>
    <n v="0"/>
  </r>
  <r>
    <x v="0"/>
    <x v="2"/>
    <s v="Kambrium-Vend"/>
    <n v="3618"/>
    <n v="3766"/>
    <x v="357"/>
    <n v="1232"/>
    <n v="1052"/>
    <n v="2565"/>
    <n v="3463"/>
    <n v="5587"/>
    <n v="3809"/>
    <n v="2639"/>
    <n v="2548"/>
    <n v="2696"/>
    <x v="371"/>
    <x v="371"/>
    <x v="11"/>
    <x v="1"/>
    <x v="0"/>
    <n v="44"/>
    <n v="45"/>
    <n v="51"/>
    <n v="99"/>
    <n v="174"/>
    <n v="243"/>
    <n v="377"/>
    <n v="254"/>
    <n v="218"/>
    <n v="118"/>
    <n v="88"/>
    <n v="207"/>
    <n v="1918"/>
    <n v="5.2547945205479456"/>
  </r>
  <r>
    <x v="11"/>
    <x v="2"/>
    <s v="Kesk-Alam-Devon"/>
    <n v="3275"/>
    <n v="2902"/>
    <x v="358"/>
    <n v="2920"/>
    <n v="3160"/>
    <n v="3098"/>
    <n v="3309"/>
    <n v="3392"/>
    <n v="2814"/>
    <n v="2066"/>
    <n v="3200"/>
    <n v="3100"/>
    <x v="372"/>
    <x v="372"/>
    <x v="11"/>
    <x v="1"/>
    <x v="0"/>
    <n v="85"/>
    <n v="177"/>
    <n v="82"/>
    <n v="91"/>
    <n v="95"/>
    <n v="100"/>
    <n v="87"/>
    <n v="117"/>
    <n v="107"/>
    <n v="86"/>
    <n v="94"/>
    <n v="127"/>
    <n v="1248"/>
    <n v="3.419178082191781"/>
  </r>
  <r>
    <x v="6"/>
    <x v="2"/>
    <s v="Silur"/>
    <n v="2671"/>
    <n v="3055"/>
    <x v="359"/>
    <n v="4101"/>
    <n v="3285"/>
    <n v="3001"/>
    <n v="2480"/>
    <n v="2413"/>
    <n v="2133"/>
    <n v="2156"/>
    <n v="6040"/>
    <n v="1961"/>
    <x v="373"/>
    <x v="373"/>
    <x v="11"/>
    <x v="1"/>
    <x v="0"/>
    <n v="0"/>
    <n v="0"/>
    <n v="0"/>
    <n v="0"/>
    <n v="0"/>
    <n v="0"/>
    <n v="0"/>
    <n v="0"/>
    <n v="0"/>
    <n v="0"/>
    <n v="0"/>
    <n v="0"/>
    <n v="0"/>
    <n v="0"/>
  </r>
  <r>
    <x v="7"/>
    <x v="2"/>
    <s v="Silur-Ordoviitsium"/>
    <n v="2921"/>
    <n v="2921"/>
    <x v="360"/>
    <n v="1280"/>
    <n v="1280"/>
    <n v="1279"/>
    <n v="4023"/>
    <n v="4024"/>
    <n v="4024"/>
    <n v="3911"/>
    <n v="3911"/>
    <n v="3911"/>
    <x v="374"/>
    <x v="374"/>
    <x v="11"/>
    <x v="1"/>
    <x v="0"/>
    <n v="717"/>
    <n v="814"/>
    <n v="710"/>
    <n v="560"/>
    <n v="625"/>
    <n v="735"/>
    <n v="910"/>
    <n v="1031"/>
    <n v="1174"/>
    <n v="656"/>
    <n v="794"/>
    <n v="1055"/>
    <n v="9781"/>
    <n v="26.797260273972604"/>
  </r>
  <r>
    <x v="4"/>
    <x v="2"/>
    <s v="Silur-Ordoviitsium"/>
    <n v="2647"/>
    <n v="3283"/>
    <x v="361"/>
    <n v="3568"/>
    <n v="3343"/>
    <n v="3681"/>
    <n v="3486"/>
    <n v="2612"/>
    <n v="2802"/>
    <n v="2809"/>
    <n v="2466"/>
    <n v="2725"/>
    <x v="375"/>
    <x v="375"/>
    <x v="0"/>
    <x v="2"/>
    <x v="0"/>
    <n v="1700"/>
    <n v="1700"/>
    <n v="1800"/>
    <n v="1800"/>
    <n v="1800"/>
    <n v="1800"/>
    <n v="1800"/>
    <n v="1800"/>
    <n v="1800"/>
    <n v="1800"/>
    <n v="1800"/>
    <n v="1800"/>
    <n v="21400"/>
    <n v="58.630136986301373"/>
  </r>
  <r>
    <x v="3"/>
    <x v="2"/>
    <s v="Silur-Ordoviitsium"/>
    <n v="2500"/>
    <n v="2966"/>
    <x v="362"/>
    <n v="5365"/>
    <n v="5535"/>
    <n v="3513"/>
    <n v="2426"/>
    <n v="2350"/>
    <n v="1969"/>
    <n v="2145"/>
    <n v="2047"/>
    <n v="2336"/>
    <x v="376"/>
    <x v="376"/>
    <x v="13"/>
    <x v="0"/>
    <x v="0"/>
    <n v="116"/>
    <n v="131"/>
    <n v="113"/>
    <n v="114"/>
    <n v="122"/>
    <n v="159"/>
    <n v="108"/>
    <n v="95"/>
    <n v="148"/>
    <n v="162"/>
    <n v="129"/>
    <n v="138"/>
    <n v="1535"/>
    <n v="4.2054794520547949"/>
  </r>
  <r>
    <x v="2"/>
    <x v="2"/>
    <s v="Kesk-Devon"/>
    <n v="3179"/>
    <n v="3041"/>
    <x v="363"/>
    <n v="3104"/>
    <n v="3221"/>
    <n v="3124"/>
    <n v="3054"/>
    <n v="2923"/>
    <n v="3108"/>
    <n v="2969"/>
    <n v="2598"/>
    <n v="2656"/>
    <x v="377"/>
    <x v="377"/>
    <x v="10"/>
    <x v="0"/>
    <x v="0"/>
    <n v="182"/>
    <n v="193"/>
    <n v="152"/>
    <n v="101"/>
    <n v="93"/>
    <n v="112"/>
    <n v="118"/>
    <n v="132"/>
    <n v="142"/>
    <n v="152"/>
    <n v="123"/>
    <n v="111"/>
    <n v="1611"/>
    <n v="4.4136986301369863"/>
  </r>
  <r>
    <x v="7"/>
    <x v="2"/>
    <s v="Ordoviitsium"/>
    <n v="3144"/>
    <n v="3210"/>
    <x v="364"/>
    <n v="2587"/>
    <n v="3267"/>
    <n v="3944"/>
    <n v="2156"/>
    <n v="2046"/>
    <n v="3006"/>
    <n v="3372"/>
    <n v="3492"/>
    <n v="2520"/>
    <x v="378"/>
    <x v="378"/>
    <x v="2"/>
    <x v="1"/>
    <x v="0"/>
    <n v="1640"/>
    <n v="1774"/>
    <n v="2102"/>
    <n v="2124"/>
    <n v="2848"/>
    <n v="2839"/>
    <n v="4459"/>
    <n v="2875"/>
    <n v="2155"/>
    <n v="1364"/>
    <n v="1523"/>
    <n v="838"/>
    <n v="26541"/>
    <n v="72.715068493150682"/>
  </r>
  <r>
    <x v="2"/>
    <x v="2"/>
    <s v="Kesk-Devon"/>
    <n v="2900"/>
    <n v="3000"/>
    <x v="365"/>
    <n v="2100"/>
    <n v="2300"/>
    <n v="2730"/>
    <n v="3500"/>
    <n v="3600"/>
    <n v="3382"/>
    <n v="3000"/>
    <n v="3100"/>
    <n v="3104"/>
    <x v="379"/>
    <x v="379"/>
    <x v="10"/>
    <x v="0"/>
    <x v="0"/>
    <n v="5800"/>
    <n v="6000"/>
    <n v="5760"/>
    <n v="6720"/>
    <n v="6250"/>
    <n v="5000"/>
    <n v="6715"/>
    <n v="6320"/>
    <n v="5160"/>
    <n v="6700"/>
    <n v="6318"/>
    <n v="5135"/>
    <n v="71878"/>
    <n v="196.92602739726027"/>
  </r>
  <r>
    <x v="1"/>
    <x v="2"/>
    <s v="Silur-Ordoviitsium"/>
    <n v="2900"/>
    <n v="2800"/>
    <x v="366"/>
    <n v="3000"/>
    <n v="3200"/>
    <n v="3100"/>
    <n v="3010"/>
    <n v="2990"/>
    <n v="2800"/>
    <n v="3000"/>
    <n v="2980"/>
    <n v="3100"/>
    <x v="380"/>
    <x v="380"/>
    <x v="10"/>
    <x v="0"/>
    <x v="0"/>
    <n v="0"/>
    <n v="426"/>
    <n v="574"/>
    <n v="909"/>
    <n v="1117"/>
    <n v="1793"/>
    <n v="1711"/>
    <n v="1105"/>
    <n v="802"/>
    <n v="917"/>
    <n v="906"/>
    <n v="2737"/>
    <n v="12997"/>
    <n v="35.608219178082194"/>
  </r>
  <r>
    <x v="3"/>
    <x v="2"/>
    <s v="Kambrium-Vend"/>
    <n v="2626"/>
    <n v="2321"/>
    <x v="367"/>
    <n v="2985"/>
    <n v="3001"/>
    <n v="2927"/>
    <n v="3103"/>
    <n v="3398"/>
    <n v="3556"/>
    <n v="2964"/>
    <n v="2892"/>
    <n v="3115"/>
    <x v="381"/>
    <x v="381"/>
    <x v="6"/>
    <x v="0"/>
    <x v="0"/>
    <n v="40"/>
    <n v="0"/>
    <n v="0"/>
    <n v="0"/>
    <n v="0"/>
    <n v="0"/>
    <n v="96"/>
    <n v="0"/>
    <n v="0"/>
    <n v="0"/>
    <n v="0"/>
    <n v="280"/>
    <n v="416"/>
    <n v="1.1397260273972603"/>
  </r>
  <r>
    <x v="7"/>
    <x v="2"/>
    <s v="Ordoviitsium"/>
    <n v="1812"/>
    <n v="1819"/>
    <x v="368"/>
    <n v="1928"/>
    <n v="1989"/>
    <n v="2710"/>
    <n v="5948"/>
    <n v="4661"/>
    <n v="2960"/>
    <n v="2881"/>
    <n v="3281"/>
    <n v="3864"/>
    <x v="382"/>
    <x v="382"/>
    <x v="6"/>
    <x v="0"/>
    <x v="0"/>
    <n v="55219"/>
    <n v="81"/>
    <n v="27"/>
    <n v="87"/>
    <n v="75"/>
    <n v="309"/>
    <n v="161"/>
    <n v="10633"/>
    <n v="7857"/>
    <n v="4"/>
    <n v="1"/>
    <n v="37647"/>
    <n v="112101"/>
    <n v="307.12602739726026"/>
  </r>
  <r>
    <x v="2"/>
    <x v="2"/>
    <s v="Silur"/>
    <n v="3000"/>
    <n v="2900"/>
    <x v="369"/>
    <n v="2900"/>
    <n v="3000"/>
    <n v="3000"/>
    <n v="3000"/>
    <n v="2900"/>
    <n v="3100"/>
    <n v="3000"/>
    <n v="2900"/>
    <n v="3200"/>
    <x v="383"/>
    <x v="383"/>
    <x v="6"/>
    <x v="0"/>
    <x v="0"/>
    <n v="0"/>
    <n v="8820"/>
    <n v="6751"/>
    <n v="927"/>
    <n v="2"/>
    <n v="14731"/>
    <n v="22969"/>
    <n v="48166"/>
    <n v="48555"/>
    <n v="158"/>
    <n v="0"/>
    <n v="6021"/>
    <n v="157100"/>
    <n v="430.41095890410958"/>
  </r>
  <r>
    <x v="8"/>
    <x v="2"/>
    <s v="Silur"/>
    <n v="2507"/>
    <n v="2604"/>
    <x v="370"/>
    <n v="2513"/>
    <n v="2747"/>
    <n v="3207"/>
    <n v="3283"/>
    <n v="3337"/>
    <n v="4125"/>
    <n v="3237"/>
    <n v="2744"/>
    <n v="2464"/>
    <x v="384"/>
    <x v="384"/>
    <x v="6"/>
    <x v="0"/>
    <x v="0"/>
    <n v="0"/>
    <n v="47731"/>
    <n v="46283"/>
    <n v="14901"/>
    <n v="9373"/>
    <n v="49714"/>
    <n v="55676"/>
    <n v="1611"/>
    <n v="80"/>
    <n v="9871"/>
    <n v="10769"/>
    <n v="13905"/>
    <n v="259914"/>
    <n v="712.09315068493152"/>
  </r>
  <r>
    <x v="11"/>
    <x v="2"/>
    <s v="Kesk-Devon"/>
    <n v="2330"/>
    <n v="2200"/>
    <x v="371"/>
    <n v="2110"/>
    <n v="3450"/>
    <n v="3040"/>
    <n v="3310"/>
    <n v="3257"/>
    <n v="3153"/>
    <n v="3390"/>
    <n v="2800"/>
    <n v="3614"/>
    <x v="385"/>
    <x v="385"/>
    <x v="6"/>
    <x v="0"/>
    <x v="0"/>
    <n v="11405"/>
    <n v="0"/>
    <n v="6402"/>
    <n v="39497"/>
    <n v="47616"/>
    <n v="251"/>
    <n v="0"/>
    <n v="0"/>
    <n v="58"/>
    <n v="47245"/>
    <n v="43141"/>
    <n v="9832"/>
    <n v="205447"/>
    <n v="562.86849315068491"/>
  </r>
  <r>
    <x v="3"/>
    <x v="2"/>
    <s v="Ordoviitsium"/>
    <n v="1940"/>
    <n v="2007"/>
    <x v="372"/>
    <n v="3380"/>
    <n v="3697"/>
    <n v="3485"/>
    <n v="3568"/>
    <n v="3440"/>
    <n v="3185"/>
    <n v="2903"/>
    <n v="2984"/>
    <n v="2178"/>
    <x v="386"/>
    <x v="386"/>
    <x v="13"/>
    <x v="0"/>
    <x v="0"/>
    <n v="440"/>
    <n v="337"/>
    <n v="493"/>
    <n v="476"/>
    <n v="777"/>
    <n v="621"/>
    <n v="1101"/>
    <n v="791"/>
    <n v="599"/>
    <n v="589"/>
    <n v="706"/>
    <n v="151"/>
    <n v="7081"/>
    <n v="19.399999999999999"/>
  </r>
  <r>
    <x v="3"/>
    <x v="2"/>
    <s v="Kambrium-Vend"/>
    <n v="3600"/>
    <n v="2459"/>
    <x v="373"/>
    <n v="3226"/>
    <n v="2875"/>
    <n v="2662"/>
    <n v="3377"/>
    <n v="3290"/>
    <n v="2759"/>
    <n v="3068"/>
    <n v="2992"/>
    <n v="2130"/>
    <x v="387"/>
    <x v="387"/>
    <x v="13"/>
    <x v="0"/>
    <x v="0"/>
    <n v="1450"/>
    <n v="1374"/>
    <n v="1659"/>
    <n v="1916"/>
    <n v="1726"/>
    <n v="2330"/>
    <n v="1927"/>
    <n v="1850"/>
    <n v="1686"/>
    <n v="1838"/>
    <n v="1572"/>
    <n v="1641"/>
    <n v="20969"/>
    <n v="57.449315068493149"/>
  </r>
  <r>
    <x v="3"/>
    <x v="2"/>
    <s v="Ordoviitsium-Kambrium"/>
    <n v="3104"/>
    <n v="3100"/>
    <x v="374"/>
    <n v="3439"/>
    <n v="3079"/>
    <n v="3373"/>
    <n v="3808"/>
    <n v="3001"/>
    <n v="2883"/>
    <n v="2094"/>
    <n v="1850"/>
    <n v="1925"/>
    <x v="388"/>
    <x v="388"/>
    <x v="10"/>
    <x v="0"/>
    <x v="0"/>
    <n v="0"/>
    <n v="0"/>
    <n v="0"/>
    <n v="0"/>
    <n v="0"/>
    <n v="0"/>
    <n v="0"/>
    <n v="0"/>
    <n v="0"/>
    <n v="0"/>
    <n v="0"/>
    <n v="0"/>
    <n v="0"/>
    <n v="0"/>
  </r>
  <r>
    <x v="1"/>
    <x v="2"/>
    <s v="Ordoviitsium-Kambrium"/>
    <n v="2053"/>
    <n v="2306"/>
    <x v="375"/>
    <n v="2940"/>
    <n v="2940"/>
    <n v="2941"/>
    <n v="2417"/>
    <n v="2418"/>
    <n v="2418"/>
    <n v="3509"/>
    <n v="3509"/>
    <n v="3510"/>
    <x v="389"/>
    <x v="389"/>
    <x v="10"/>
    <x v="0"/>
    <x v="0"/>
    <n v="0"/>
    <n v="0"/>
    <n v="0"/>
    <n v="0"/>
    <n v="0"/>
    <n v="0"/>
    <n v="0"/>
    <n v="0"/>
    <n v="0"/>
    <n v="0"/>
    <n v="0"/>
    <n v="160"/>
    <n v="160"/>
    <n v="0.43835616438356162"/>
  </r>
  <r>
    <x v="4"/>
    <x v="2"/>
    <s v="Silur-Ordoviitsium"/>
    <n v="4383"/>
    <n v="4035"/>
    <x v="376"/>
    <n v="4490"/>
    <n v="2650"/>
    <n v="2799"/>
    <n v="2463"/>
    <n v="2357"/>
    <n v="1826"/>
    <n v="1898"/>
    <n v="1896"/>
    <n v="1837"/>
    <x v="390"/>
    <x v="390"/>
    <x v="10"/>
    <x v="0"/>
    <x v="0"/>
    <n v="81"/>
    <n v="60"/>
    <n v="58"/>
    <n v="51"/>
    <n v="72"/>
    <n v="115"/>
    <n v="107"/>
    <n v="77"/>
    <n v="65"/>
    <n v="63"/>
    <n v="79"/>
    <n v="67"/>
    <n v="895"/>
    <n v="2.452054794520548"/>
  </r>
  <r>
    <x v="5"/>
    <x v="2"/>
    <s v="Silur-Ordoviitsium"/>
    <n v="2480"/>
    <n v="2330"/>
    <x v="377"/>
    <n v="3100"/>
    <n v="3322"/>
    <n v="3330"/>
    <n v="3300"/>
    <n v="3200"/>
    <n v="3269"/>
    <n v="2602"/>
    <n v="2460"/>
    <n v="2500"/>
    <x v="391"/>
    <x v="391"/>
    <x v="10"/>
    <x v="0"/>
    <x v="0"/>
    <n v="345"/>
    <n v="305"/>
    <n v="290"/>
    <n v="313"/>
    <n v="538"/>
    <n v="658"/>
    <n v="531"/>
    <n v="513"/>
    <n v="406"/>
    <n v="383"/>
    <n v="286"/>
    <n v="274"/>
    <n v="4842"/>
    <n v="13.265753424657534"/>
  </r>
  <r>
    <x v="6"/>
    <x v="2"/>
    <s v="Silur"/>
    <n v="4083"/>
    <n v="3690"/>
    <x v="378"/>
    <n v="2906"/>
    <n v="1571"/>
    <n v="2112"/>
    <n v="2395"/>
    <n v="2748"/>
    <n v="3159"/>
    <n v="3413"/>
    <n v="2407"/>
    <n v="2006"/>
    <x v="392"/>
    <x v="392"/>
    <x v="10"/>
    <x v="0"/>
    <x v="0"/>
    <n v="59"/>
    <n v="18"/>
    <n v="6"/>
    <n v="0"/>
    <n v="0"/>
    <n v="0"/>
    <n v="0"/>
    <n v="0"/>
    <n v="0"/>
    <n v="0"/>
    <n v="0"/>
    <n v="0"/>
    <n v="83"/>
    <n v="0.22739726027397261"/>
  </r>
  <r>
    <x v="10"/>
    <x v="2"/>
    <s v="Kesk-Devon"/>
    <n v="1873"/>
    <n v="2150"/>
    <x v="379"/>
    <n v="2593"/>
    <n v="2840"/>
    <n v="2920"/>
    <n v="3500"/>
    <n v="3420"/>
    <n v="3305"/>
    <n v="3450"/>
    <n v="3420"/>
    <n v="3291"/>
    <x v="393"/>
    <x v="393"/>
    <x v="2"/>
    <x v="2"/>
    <x v="0"/>
    <n v="0"/>
    <n v="0"/>
    <n v="0"/>
    <n v="0"/>
    <n v="0"/>
    <n v="0"/>
    <n v="0"/>
    <n v="0"/>
    <n v="0"/>
    <n v="0"/>
    <n v="0"/>
    <n v="0"/>
    <n v="0"/>
    <n v="0"/>
  </r>
  <r>
    <x v="2"/>
    <x v="2"/>
    <s v="Kesk-Alam-Devon"/>
    <n v="2880"/>
    <n v="2693"/>
    <x v="380"/>
    <n v="3504"/>
    <n v="2790"/>
    <n v="2971"/>
    <n v="2889"/>
    <n v="2880"/>
    <n v="2900"/>
    <n v="2139"/>
    <n v="3084"/>
    <n v="2488"/>
    <x v="394"/>
    <x v="394"/>
    <x v="2"/>
    <x v="2"/>
    <x v="0"/>
    <n v="167"/>
    <n v="149"/>
    <n v="160"/>
    <n v="160"/>
    <n v="178"/>
    <n v="209"/>
    <n v="200"/>
    <n v="205"/>
    <n v="273"/>
    <n v="308"/>
    <n v="582"/>
    <n v="619"/>
    <n v="3210"/>
    <n v="8.794520547945206"/>
  </r>
  <r>
    <x v="11"/>
    <x v="2"/>
    <s v="Silur"/>
    <n v="1400"/>
    <n v="1299"/>
    <x v="381"/>
    <n v="4380"/>
    <n v="4181"/>
    <n v="4581"/>
    <n v="3803"/>
    <n v="3779"/>
    <n v="2485"/>
    <n v="2305"/>
    <n v="2076"/>
    <n v="2235"/>
    <x v="395"/>
    <x v="395"/>
    <x v="2"/>
    <x v="1"/>
    <x v="0"/>
    <n v="7402"/>
    <n v="6806"/>
    <n v="7127"/>
    <n v="7295"/>
    <n v="7588"/>
    <n v="6921"/>
    <n v="6674"/>
    <n v="5919"/>
    <n v="8018"/>
    <n v="5566"/>
    <n v="7897"/>
    <n v="5409"/>
    <n v="82622"/>
    <n v="226.36164383561643"/>
  </r>
  <r>
    <x v="7"/>
    <x v="2"/>
    <s v="Silur"/>
    <n v="2457"/>
    <n v="2103"/>
    <x v="382"/>
    <n v="2466"/>
    <n v="3012"/>
    <n v="3331"/>
    <n v="3174"/>
    <n v="3428"/>
    <n v="3139"/>
    <n v="2913"/>
    <n v="2725"/>
    <n v="2599"/>
    <x v="396"/>
    <x v="396"/>
    <x v="2"/>
    <x v="2"/>
    <x v="0"/>
    <n v="5981"/>
    <n v="5624"/>
    <n v="6920"/>
    <n v="6328"/>
    <n v="7130"/>
    <n v="7643"/>
    <n v="8474"/>
    <n v="6814"/>
    <n v="5919"/>
    <n v="5822"/>
    <n v="6058"/>
    <n v="6370"/>
    <n v="79083"/>
    <n v="216.66575342465754"/>
  </r>
  <r>
    <x v="1"/>
    <x v="2"/>
    <s v="Ordoviitsium-Kambrium"/>
    <n v="3481"/>
    <n v="3644"/>
    <x v="383"/>
    <n v="1721"/>
    <n v="1883"/>
    <n v="2138"/>
    <n v="2194"/>
    <n v="1945"/>
    <n v="2790"/>
    <n v="4483"/>
    <n v="3600"/>
    <n v="3006"/>
    <x v="397"/>
    <x v="397"/>
    <x v="2"/>
    <x v="1"/>
    <x v="0"/>
    <n v="5736"/>
    <n v="4695"/>
    <n v="7546"/>
    <n v="6148"/>
    <n v="6478"/>
    <n v="10522"/>
    <n v="8330"/>
    <n v="8368"/>
    <n v="6339"/>
    <n v="6786"/>
    <n v="6430"/>
    <n v="6368"/>
    <n v="83746"/>
    <n v="229.44109589041096"/>
  </r>
  <r>
    <x v="12"/>
    <x v="2"/>
    <s v="Kesk-Devon"/>
    <n v="1807"/>
    <n v="2000"/>
    <x v="384"/>
    <n v="2366"/>
    <n v="3165"/>
    <n v="3346"/>
    <n v="3360"/>
    <n v="2020"/>
    <n v="3605"/>
    <n v="2188"/>
    <n v="3252"/>
    <n v="2237"/>
    <x v="398"/>
    <x v="398"/>
    <x v="4"/>
    <x v="3"/>
    <x v="0"/>
    <n v="145"/>
    <n v="123"/>
    <n v="158"/>
    <n v="144"/>
    <n v="135"/>
    <n v="150"/>
    <n v="0"/>
    <n v="0"/>
    <n v="0"/>
    <n v="0"/>
    <n v="0"/>
    <n v="0"/>
    <n v="855"/>
    <n v="2.3424657534246576"/>
  </r>
  <r>
    <x v="4"/>
    <x v="2"/>
    <s v="Silur-Ordoviitsium"/>
    <n v="1650"/>
    <n v="1650"/>
    <x v="385"/>
    <n v="4028"/>
    <n v="4029"/>
    <n v="4028"/>
    <n v="2396"/>
    <n v="2396"/>
    <n v="2396"/>
    <n v="3007"/>
    <n v="3006"/>
    <n v="3006"/>
    <x v="399"/>
    <x v="399"/>
    <x v="6"/>
    <x v="0"/>
    <x v="0"/>
    <n v="0"/>
    <n v="5"/>
    <n v="2"/>
    <n v="2"/>
    <n v="0"/>
    <n v="0"/>
    <n v="0"/>
    <n v="0"/>
    <n v="0"/>
    <n v="0"/>
    <n v="0"/>
    <n v="4"/>
    <n v="13"/>
    <n v="3.5616438356164383E-2"/>
  </r>
  <r>
    <x v="0"/>
    <x v="2"/>
    <s v="Ordoviitsium-Kambrium"/>
    <n v="4786"/>
    <n v="2809"/>
    <x v="386"/>
    <n v="5452"/>
    <n v="1320"/>
    <n v="2638"/>
    <n v="362"/>
    <n v="2670"/>
    <n v="2598"/>
    <n v="2667"/>
    <n v="2589"/>
    <n v="3517"/>
    <x v="400"/>
    <x v="400"/>
    <x v="6"/>
    <x v="0"/>
    <x v="0"/>
    <n v="1043"/>
    <n v="1136"/>
    <n v="1023"/>
    <n v="955"/>
    <n v="1018"/>
    <n v="1130"/>
    <n v="1187"/>
    <n v="961"/>
    <n v="890"/>
    <n v="915"/>
    <n v="868"/>
    <n v="964"/>
    <n v="12090"/>
    <n v="33.123287671232873"/>
  </r>
  <r>
    <x v="3"/>
    <x v="2"/>
    <s v="Ordoviitsium-Kambrium"/>
    <n v="2850"/>
    <n v="2630"/>
    <x v="387"/>
    <n v="2695"/>
    <n v="2950"/>
    <n v="2800"/>
    <n v="2750"/>
    <n v="2400"/>
    <n v="2301"/>
    <n v="3037"/>
    <n v="3020"/>
    <n v="2908"/>
    <x v="401"/>
    <x v="401"/>
    <x v="0"/>
    <x v="0"/>
    <x v="0"/>
    <n v="720"/>
    <n v="700"/>
    <n v="750"/>
    <n v="840"/>
    <n v="900"/>
    <n v="959"/>
    <n v="1365"/>
    <n v="1294"/>
    <n v="1250"/>
    <n v="760"/>
    <n v="700"/>
    <n v="819"/>
    <n v="11057"/>
    <n v="30.293150684931508"/>
  </r>
  <r>
    <x v="0"/>
    <x v="2"/>
    <s v="Ordoviitsium-Kambrium"/>
    <n v="2745"/>
    <n v="2620"/>
    <x v="388"/>
    <n v="3012"/>
    <n v="2661"/>
    <n v="3398"/>
    <n v="3288"/>
    <n v="3299"/>
    <n v="3091"/>
    <n v="2263"/>
    <n v="2084"/>
    <n v="1973"/>
    <x v="402"/>
    <x v="402"/>
    <x v="13"/>
    <x v="0"/>
    <x v="0"/>
    <n v="1269"/>
    <n v="1269"/>
    <n v="1270"/>
    <n v="1744"/>
    <n v="1744"/>
    <n v="1744"/>
    <n v="1464"/>
    <n v="1464"/>
    <n v="1465"/>
    <n v="1720"/>
    <n v="1858"/>
    <n v="1935"/>
    <n v="18946"/>
    <n v="51.906849315068492"/>
  </r>
  <r>
    <x v="1"/>
    <x v="2"/>
    <s v="Ordoviitsium-Kambrium"/>
    <n v="3990"/>
    <n v="3430"/>
    <x v="340"/>
    <n v="1510"/>
    <n v="2250"/>
    <n v="2670"/>
    <n v="2880"/>
    <n v="2030"/>
    <n v="2370"/>
    <n v="2830"/>
    <n v="2910"/>
    <n v="2530"/>
    <x v="403"/>
    <x v="403"/>
    <x v="2"/>
    <x v="2"/>
    <x v="0"/>
    <n v="953"/>
    <n v="723"/>
    <n v="1324"/>
    <n v="1135"/>
    <n v="1547"/>
    <n v="1871"/>
    <n v="2416"/>
    <n v="1896"/>
    <n v="381"/>
    <n v="1225"/>
    <n v="980"/>
    <n v="795"/>
    <n v="15246"/>
    <n v="41.769863013698632"/>
  </r>
  <r>
    <x v="2"/>
    <x v="2"/>
    <s v="Kesk-Alam-Devon- Silur"/>
    <n v="2807"/>
    <n v="2577"/>
    <x v="389"/>
    <n v="2463"/>
    <n v="2718"/>
    <n v="2848"/>
    <n v="2654"/>
    <n v="2658"/>
    <n v="2643"/>
    <n v="2617"/>
    <n v="2696"/>
    <n v="2858"/>
    <x v="404"/>
    <x v="404"/>
    <x v="2"/>
    <x v="2"/>
    <x v="0"/>
    <n v="425"/>
    <n v="298"/>
    <n v="654"/>
    <n v="580"/>
    <n v="760"/>
    <n v="863"/>
    <n v="906"/>
    <n v="758"/>
    <n v="233"/>
    <n v="566"/>
    <n v="542"/>
    <n v="294"/>
    <n v="6879"/>
    <n v="18.846575342465755"/>
  </r>
  <r>
    <x v="3"/>
    <x v="2"/>
    <s v="Kambrium-Vend"/>
    <n v="5578"/>
    <n v="5439"/>
    <x v="390"/>
    <n v="4799"/>
    <n v="5758"/>
    <n v="4138"/>
    <n v="0"/>
    <n v="0"/>
    <n v="0"/>
    <n v="0"/>
    <n v="0"/>
    <n v="0"/>
    <x v="405"/>
    <x v="405"/>
    <x v="2"/>
    <x v="2"/>
    <x v="0"/>
    <n v="75"/>
    <n v="70"/>
    <n v="74"/>
    <n v="70"/>
    <n v="67"/>
    <n v="63"/>
    <n v="50"/>
    <n v="51"/>
    <n v="50"/>
    <n v="52"/>
    <n v="59"/>
    <n v="66"/>
    <n v="747"/>
    <n v="2.0465753424657533"/>
  </r>
  <r>
    <x v="7"/>
    <x v="2"/>
    <s v="Ordoviitsium-Kambrium"/>
    <n v="2685"/>
    <n v="2761"/>
    <x v="391"/>
    <n v="2600"/>
    <n v="3263"/>
    <n v="3063"/>
    <n v="2092"/>
    <n v="1611"/>
    <n v="2262"/>
    <n v="2602"/>
    <n v="2853"/>
    <n v="3197"/>
    <x v="406"/>
    <x v="406"/>
    <x v="12"/>
    <x v="4"/>
    <x v="0"/>
    <n v="1220"/>
    <n v="1121"/>
    <n v="1321"/>
    <n v="1600"/>
    <n v="1600"/>
    <n v="1600"/>
    <n v="1737"/>
    <n v="1737"/>
    <n v="1737"/>
    <n v="503"/>
    <n v="504"/>
    <n v="500"/>
    <n v="15180"/>
    <n v="41.589041095890408"/>
  </r>
  <r>
    <x v="6"/>
    <x v="2"/>
    <s v="Silur"/>
    <n v="2886"/>
    <n v="2704"/>
    <x v="392"/>
    <n v="2874"/>
    <n v="2775"/>
    <n v="2784"/>
    <n v="2962"/>
    <n v="2524"/>
    <n v="2500"/>
    <n v="2451"/>
    <n v="2420"/>
    <n v="2775"/>
    <x v="407"/>
    <x v="407"/>
    <x v="6"/>
    <x v="0"/>
    <x v="0"/>
    <n v="817"/>
    <n v="919"/>
    <n v="872"/>
    <n v="0"/>
    <n v="0"/>
    <n v="0"/>
    <n v="0"/>
    <n v="0"/>
    <n v="0"/>
    <n v="0"/>
    <n v="0"/>
    <n v="0"/>
    <n v="2608"/>
    <n v="7.1452054794520548"/>
  </r>
  <r>
    <x v="0"/>
    <x v="2"/>
    <s v="Ordoviitsium-Kambrium"/>
    <n v="3274"/>
    <n v="3048"/>
    <x v="393"/>
    <n v="2448"/>
    <n v="1732"/>
    <n v="3498"/>
    <n v="2351"/>
    <n v="3358"/>
    <n v="2275"/>
    <n v="2395"/>
    <n v="1797"/>
    <n v="2946"/>
    <x v="408"/>
    <x v="408"/>
    <x v="6"/>
    <x v="0"/>
    <x v="0"/>
    <n v="319"/>
    <n v="267"/>
    <n v="306"/>
    <n v="281"/>
    <n v="304"/>
    <n v="338"/>
    <n v="500"/>
    <n v="321"/>
    <n v="318"/>
    <n v="333"/>
    <n v="313"/>
    <n v="327"/>
    <n v="3927"/>
    <n v="10.758904109589041"/>
  </r>
  <r>
    <x v="0"/>
    <x v="2"/>
    <s v="Kambrium-Vend"/>
    <n v="3507"/>
    <n v="2959"/>
    <x v="394"/>
    <n v="3286"/>
    <n v="2323"/>
    <n v="2848"/>
    <n v="1734"/>
    <n v="1534"/>
    <n v="3162"/>
    <n v="2559"/>
    <n v="2504"/>
    <n v="2428"/>
    <x v="409"/>
    <x v="409"/>
    <x v="9"/>
    <x v="4"/>
    <x v="0"/>
    <n v="970"/>
    <n v="910"/>
    <n v="1010"/>
    <n v="1029"/>
    <n v="1099"/>
    <n v="1048"/>
    <n v="1182"/>
    <n v="1139"/>
    <n v="1272"/>
    <n v="1032"/>
    <n v="1010"/>
    <n v="1084"/>
    <n v="12785"/>
    <n v="35.027397260273972"/>
  </r>
  <r>
    <x v="10"/>
    <x v="2"/>
    <s v="Kesk-Devon"/>
    <n v="2262"/>
    <n v="2262"/>
    <x v="395"/>
    <n v="2508"/>
    <n v="2508"/>
    <n v="2509"/>
    <n v="3250"/>
    <n v="3500"/>
    <n v="3650"/>
    <n v="2460"/>
    <n v="2409"/>
    <n v="2439"/>
    <x v="410"/>
    <x v="410"/>
    <x v="9"/>
    <x v="4"/>
    <x v="0"/>
    <n v="0"/>
    <n v="0"/>
    <n v="0"/>
    <n v="0"/>
    <n v="5"/>
    <n v="0"/>
    <n v="0"/>
    <n v="0"/>
    <n v="0"/>
    <n v="0"/>
    <n v="0"/>
    <n v="0"/>
    <n v="5"/>
    <n v="1.3698630136986301E-2"/>
  </r>
  <r>
    <x v="3"/>
    <x v="2"/>
    <s v="Ordoviitsium-Kambrium"/>
    <n v="2722"/>
    <n v="2319"/>
    <x v="396"/>
    <n v="2674"/>
    <n v="2285"/>
    <n v="2737"/>
    <n v="2608"/>
    <n v="2393"/>
    <n v="2621"/>
    <n v="2873"/>
    <n v="3047"/>
    <n v="2973"/>
    <x v="411"/>
    <x v="411"/>
    <x v="9"/>
    <x v="4"/>
    <x v="0"/>
    <n v="3390"/>
    <n v="2361"/>
    <n v="2946"/>
    <n v="2201"/>
    <n v="1954"/>
    <n v="2113"/>
    <n v="1364"/>
    <n v="1818"/>
    <n v="1696"/>
    <n v="2001"/>
    <n v="2225"/>
    <n v="1923"/>
    <n v="25992"/>
    <n v="71.210958904109589"/>
  </r>
  <r>
    <x v="3"/>
    <x v="2"/>
    <s v="Ordoviitsium-Kambrium"/>
    <n v="3318"/>
    <n v="2944"/>
    <x v="397"/>
    <n v="2739"/>
    <n v="3048"/>
    <n v="3953"/>
    <n v="3973"/>
    <n v="4508"/>
    <n v="1058"/>
    <n v="971"/>
    <n v="1015"/>
    <n v="622"/>
    <x v="412"/>
    <x v="412"/>
    <x v="6"/>
    <x v="3"/>
    <x v="0"/>
    <n v="212"/>
    <n v="326"/>
    <n v="203"/>
    <n v="204"/>
    <n v="315"/>
    <n v="405"/>
    <n v="620"/>
    <n v="463"/>
    <n v="257"/>
    <n v="217"/>
    <n v="187"/>
    <n v="229"/>
    <n v="3638"/>
    <n v="9.9671232876712335"/>
  </r>
  <r>
    <x v="3"/>
    <x v="2"/>
    <s v="Ordoviitsium-Kambrium"/>
    <n v="2314"/>
    <n v="2234"/>
    <x v="398"/>
    <n v="2460"/>
    <n v="2554"/>
    <n v="2543"/>
    <n v="2289"/>
    <n v="2617"/>
    <n v="3673"/>
    <n v="3734"/>
    <n v="2300"/>
    <n v="2125"/>
    <x v="413"/>
    <x v="413"/>
    <x v="2"/>
    <x v="0"/>
    <x v="0"/>
    <n v="1984"/>
    <n v="2091"/>
    <n v="2112"/>
    <n v="2247"/>
    <n v="2420"/>
    <n v="2734"/>
    <n v="3016"/>
    <n v="2590"/>
    <n v="2396"/>
    <n v="2295"/>
    <n v="2348"/>
    <n v="2511"/>
    <n v="28744"/>
    <n v="78.750684931506854"/>
  </r>
  <r>
    <x v="3"/>
    <x v="2"/>
    <s v="Kvaternaar"/>
    <n v="3202"/>
    <n v="3401"/>
    <x v="399"/>
    <n v="2955"/>
    <n v="2569"/>
    <n v="1987"/>
    <n v="1552"/>
    <n v="4041"/>
    <n v="3893"/>
    <n v="1796"/>
    <n v="1268"/>
    <n v="1182"/>
    <x v="414"/>
    <x v="414"/>
    <x v="13"/>
    <x v="0"/>
    <x v="0"/>
    <n v="527"/>
    <n v="476"/>
    <n v="531"/>
    <n v="543"/>
    <n v="565"/>
    <n v="576"/>
    <n v="584"/>
    <n v="556"/>
    <n v="561"/>
    <n v="535"/>
    <n v="542"/>
    <n v="528"/>
    <n v="6524"/>
    <n v="17.873972602739727"/>
  </r>
  <r>
    <x v="5"/>
    <x v="2"/>
    <s v="Silur-Ordoviitsium"/>
    <n v="2155"/>
    <n v="2045"/>
    <x v="400"/>
    <n v="2555"/>
    <n v="2845"/>
    <n v="2942"/>
    <n v="3300"/>
    <n v="3231"/>
    <n v="3201"/>
    <n v="2300"/>
    <n v="2135"/>
    <n v="2329"/>
    <x v="415"/>
    <x v="415"/>
    <x v="7"/>
    <x v="0"/>
    <x v="0"/>
    <n v="1020"/>
    <n v="1065"/>
    <n v="1105"/>
    <n v="1150"/>
    <n v="1190"/>
    <n v="1490"/>
    <n v="1480"/>
    <n v="1560"/>
    <n v="1300"/>
    <n v="1420"/>
    <n v="1360"/>
    <n v="1360"/>
    <n v="15500"/>
    <n v="42.465753424657535"/>
  </r>
  <r>
    <x v="11"/>
    <x v="2"/>
    <s v="Silur-Ordoviitsium"/>
    <n v="2476"/>
    <n v="2259"/>
    <x v="401"/>
    <n v="2493"/>
    <n v="2645"/>
    <n v="2729"/>
    <n v="2729"/>
    <n v="2757"/>
    <n v="2507"/>
    <n v="2713"/>
    <n v="2723"/>
    <n v="2657"/>
    <x v="416"/>
    <x v="416"/>
    <x v="11"/>
    <x v="2"/>
    <x v="0"/>
    <n v="170"/>
    <n v="180"/>
    <n v="180"/>
    <n v="185"/>
    <n v="190"/>
    <n v="180"/>
    <n v="0"/>
    <n v="0"/>
    <n v="0"/>
    <n v="0"/>
    <n v="0"/>
    <n v="0"/>
    <n v="1085"/>
    <n v="2.9726027397260273"/>
  </r>
  <r>
    <x v="2"/>
    <x v="2"/>
    <s v="Kesk-Alam-Devon- Silur"/>
    <n v="2512"/>
    <n v="2425"/>
    <x v="402"/>
    <n v="2803"/>
    <n v="2837"/>
    <n v="2475"/>
    <n v="2628"/>
    <n v="2617"/>
    <n v="2479"/>
    <n v="2600"/>
    <n v="2460"/>
    <n v="2757"/>
    <x v="417"/>
    <x v="417"/>
    <x v="11"/>
    <x v="2"/>
    <x v="0"/>
    <n v="160"/>
    <n v="175"/>
    <n v="180"/>
    <n v="180"/>
    <n v="190"/>
    <n v="180"/>
    <n v="0"/>
    <n v="0"/>
    <n v="0"/>
    <n v="0"/>
    <n v="0"/>
    <n v="0"/>
    <n v="1065"/>
    <n v="2.9178082191780823"/>
  </r>
  <r>
    <x v="14"/>
    <x v="2"/>
    <s v="Ordoviitsium-Kambrium"/>
    <n v="2935"/>
    <n v="2586"/>
    <x v="403"/>
    <n v="2547"/>
    <n v="2336"/>
    <n v="2473"/>
    <n v="2550"/>
    <n v="2708"/>
    <n v="2569"/>
    <n v="2958"/>
    <n v="2413"/>
    <n v="2486"/>
    <x v="418"/>
    <x v="418"/>
    <x v="11"/>
    <x v="2"/>
    <x v="0"/>
    <n v="409"/>
    <n v="378"/>
    <n v="674"/>
    <n v="510"/>
    <n v="525"/>
    <n v="631"/>
    <n v="0"/>
    <n v="0"/>
    <n v="0"/>
    <n v="0"/>
    <n v="0"/>
    <n v="0"/>
    <n v="3127"/>
    <n v="8.5671232876712331"/>
  </r>
  <r>
    <x v="2"/>
    <x v="2"/>
    <s v="Kesk-Alam-Devon- Silur"/>
    <n v="0"/>
    <n v="0"/>
    <x v="31"/>
    <n v="0"/>
    <n v="0"/>
    <n v="353"/>
    <n v="0"/>
    <n v="5324"/>
    <n v="6182"/>
    <n v="6164"/>
    <n v="8722"/>
    <n v="4085"/>
    <x v="419"/>
    <x v="419"/>
    <x v="11"/>
    <x v="2"/>
    <x v="0"/>
    <n v="0"/>
    <n v="0"/>
    <n v="0"/>
    <n v="0"/>
    <n v="0"/>
    <n v="0"/>
    <n v="547"/>
    <n v="654"/>
    <n v="577"/>
    <n v="509"/>
    <n v="510"/>
    <n v="619"/>
    <n v="3416"/>
    <n v="9.3589041095890408"/>
  </r>
  <r>
    <x v="3"/>
    <x v="2"/>
    <s v="Kambrium-Vend"/>
    <n v="2414"/>
    <n v="2658"/>
    <x v="377"/>
    <n v="2173"/>
    <n v="2519"/>
    <n v="2869"/>
    <n v="2945"/>
    <n v="2655"/>
    <n v="3122"/>
    <n v="2185"/>
    <n v="2249"/>
    <n v="2418"/>
    <x v="420"/>
    <x v="420"/>
    <x v="2"/>
    <x v="1"/>
    <x v="0"/>
    <n v="16791"/>
    <n v="14876"/>
    <n v="17797"/>
    <n v="16545"/>
    <n v="16481"/>
    <n v="16196"/>
    <n v="16261"/>
    <n v="15189"/>
    <n v="15916"/>
    <n v="14824"/>
    <n v="16023"/>
    <n v="16280"/>
    <n v="193179"/>
    <n v="529.25753424657535"/>
  </r>
  <r>
    <x v="8"/>
    <x v="2"/>
    <s v="Silur"/>
    <n v="2895"/>
    <n v="2156"/>
    <x v="404"/>
    <n v="2179"/>
    <n v="2812"/>
    <n v="3138"/>
    <n v="3306"/>
    <n v="2893"/>
    <n v="2261"/>
    <n v="2130"/>
    <n v="2268"/>
    <n v="2277"/>
    <x v="421"/>
    <x v="421"/>
    <x v="6"/>
    <x v="0"/>
    <x v="0"/>
    <n v="595"/>
    <n v="567"/>
    <n v="637"/>
    <n v="559"/>
    <n v="616"/>
    <n v="736"/>
    <n v="841"/>
    <n v="704"/>
    <n v="723"/>
    <n v="982"/>
    <n v="519"/>
    <n v="568"/>
    <n v="8047"/>
    <n v="22.046575342465754"/>
  </r>
  <r>
    <x v="5"/>
    <x v="2"/>
    <s v="Silur-Ordoviitsium"/>
    <n v="2120"/>
    <n v="3269"/>
    <x v="405"/>
    <n v="1741"/>
    <n v="4010"/>
    <n v="1389"/>
    <n v="3712"/>
    <n v="3425"/>
    <n v="693"/>
    <n v="2190"/>
    <n v="4454"/>
    <n v="1695"/>
    <x v="422"/>
    <x v="422"/>
    <x v="6"/>
    <x v="0"/>
    <x v="0"/>
    <n v="0"/>
    <n v="0"/>
    <n v="0"/>
    <n v="0"/>
    <n v="0"/>
    <n v="0"/>
    <n v="0"/>
    <n v="1"/>
    <n v="0"/>
    <n v="0"/>
    <n v="1"/>
    <n v="0"/>
    <n v="2"/>
    <n v="5.4794520547945206E-3"/>
  </r>
  <r>
    <x v="2"/>
    <x v="2"/>
    <s v="Silur"/>
    <n v="2765"/>
    <n v="2613"/>
    <x v="406"/>
    <n v="2120"/>
    <n v="2421"/>
    <n v="2666"/>
    <n v="2604"/>
    <n v="2762"/>
    <n v="2336"/>
    <n v="2814"/>
    <n v="2458"/>
    <n v="2446"/>
    <x v="423"/>
    <x v="423"/>
    <x v="2"/>
    <x v="2"/>
    <x v="0"/>
    <n v="217"/>
    <n v="276"/>
    <n v="332"/>
    <n v="493"/>
    <n v="581"/>
    <n v="343"/>
    <n v="289"/>
    <n v="379"/>
    <n v="603"/>
    <n v="683"/>
    <n v="581"/>
    <n v="385"/>
    <n v="5162"/>
    <n v="14.142465753424657"/>
  </r>
  <r>
    <x v="1"/>
    <x v="2"/>
    <s v="Ordoviitsium-Kambrium"/>
    <n v="2695"/>
    <n v="2587"/>
    <x v="407"/>
    <n v="2322"/>
    <n v="2399"/>
    <n v="2616"/>
    <n v="2151"/>
    <n v="2230"/>
    <n v="3104"/>
    <n v="2748"/>
    <n v="2249"/>
    <n v="2484"/>
    <x v="424"/>
    <x v="424"/>
    <x v="6"/>
    <x v="0"/>
    <x v="0"/>
    <n v="444"/>
    <n v="401"/>
    <n v="444"/>
    <n v="0"/>
    <n v="0"/>
    <n v="0"/>
    <n v="400"/>
    <n v="400"/>
    <n v="400"/>
    <n v="370"/>
    <n v="360"/>
    <n v="370"/>
    <n v="3589"/>
    <n v="9.8328767123287673"/>
  </r>
  <r>
    <x v="3"/>
    <x v="2"/>
    <s v="Ordoviitsium-Kambrium"/>
    <n v="2210"/>
    <n v="2210"/>
    <x v="408"/>
    <n v="2985"/>
    <n v="2985"/>
    <n v="2985"/>
    <n v="2526"/>
    <n v="2527"/>
    <n v="2527"/>
    <n v="2290"/>
    <n v="2290"/>
    <n v="2290"/>
    <x v="425"/>
    <x v="425"/>
    <x v="6"/>
    <x v="0"/>
    <x v="0"/>
    <n v="140"/>
    <n v="120"/>
    <n v="140"/>
    <n v="0"/>
    <n v="0"/>
    <n v="0"/>
    <n v="150"/>
    <n v="100"/>
    <n v="250"/>
    <n v="240"/>
    <n v="220"/>
    <n v="240"/>
    <n v="1600"/>
    <n v="4.3835616438356162"/>
  </r>
  <r>
    <x v="1"/>
    <x v="2"/>
    <s v="Ordoviitsium"/>
    <n v="2348"/>
    <n v="2631"/>
    <x v="409"/>
    <n v="2485"/>
    <n v="2615"/>
    <n v="2565"/>
    <n v="2360"/>
    <n v="2437"/>
    <n v="2454"/>
    <n v="2672"/>
    <n v="2415"/>
    <n v="2544"/>
    <x v="426"/>
    <x v="426"/>
    <x v="6"/>
    <x v="0"/>
    <x v="0"/>
    <n v="655"/>
    <n v="590"/>
    <n v="655"/>
    <n v="0"/>
    <n v="0"/>
    <n v="0"/>
    <n v="880"/>
    <n v="880"/>
    <n v="840"/>
    <n v="700"/>
    <n v="700"/>
    <n v="700"/>
    <n v="6600"/>
    <n v="18.082191780821919"/>
  </r>
  <r>
    <x v="1"/>
    <x v="2"/>
    <s v="Ordoviitsium"/>
    <n v="2233"/>
    <n v="1947"/>
    <x v="410"/>
    <n v="2370"/>
    <n v="2420"/>
    <n v="2848"/>
    <n v="2644"/>
    <n v="2870"/>
    <n v="2570"/>
    <n v="2600"/>
    <n v="2680"/>
    <n v="2534"/>
    <x v="427"/>
    <x v="427"/>
    <x v="6"/>
    <x v="0"/>
    <x v="0"/>
    <n v="0"/>
    <n v="0"/>
    <n v="0"/>
    <n v="0"/>
    <n v="0"/>
    <n v="0"/>
    <n v="0"/>
    <n v="0"/>
    <n v="0"/>
    <n v="0"/>
    <n v="0"/>
    <n v="0"/>
    <n v="0"/>
    <n v="0"/>
  </r>
  <r>
    <x v="3"/>
    <x v="2"/>
    <s v="Ordoviitsium-Kambrium"/>
    <n v="2445"/>
    <n v="2417"/>
    <x v="411"/>
    <n v="2803"/>
    <n v="2954"/>
    <n v="2914"/>
    <n v="2580"/>
    <n v="3356"/>
    <n v="2421"/>
    <n v="1903"/>
    <n v="1689"/>
    <n v="1822"/>
    <x v="428"/>
    <x v="428"/>
    <x v="6"/>
    <x v="0"/>
    <x v="0"/>
    <n v="1242"/>
    <n v="1120"/>
    <n v="1242"/>
    <n v="1500"/>
    <n v="1521"/>
    <n v="1500"/>
    <n v="1000"/>
    <n v="1001"/>
    <n v="1000"/>
    <n v="1200"/>
    <n v="1129"/>
    <n v="1200"/>
    <n v="14655"/>
    <n v="40.150684931506852"/>
  </r>
  <r>
    <x v="3"/>
    <x v="2"/>
    <s v="Kambrium-Vend"/>
    <n v="2514"/>
    <n v="2402"/>
    <x v="412"/>
    <n v="2480"/>
    <n v="2520"/>
    <n v="2580"/>
    <n v="2536"/>
    <n v="2442"/>
    <n v="2420"/>
    <n v="2535"/>
    <n v="2443"/>
    <n v="2382"/>
    <x v="429"/>
    <x v="429"/>
    <x v="6"/>
    <x v="0"/>
    <x v="0"/>
    <n v="257"/>
    <n v="247"/>
    <n v="267"/>
    <n v="275"/>
    <n v="279"/>
    <n v="278"/>
    <n v="318"/>
    <n v="281"/>
    <n v="319"/>
    <n v="309"/>
    <n v="289"/>
    <n v="297"/>
    <n v="3416"/>
    <n v="9.3589041095890408"/>
  </r>
  <r>
    <x v="0"/>
    <x v="2"/>
    <s v="Voronka"/>
    <n v="2395"/>
    <n v="2653"/>
    <x v="413"/>
    <n v="4544"/>
    <n v="5345"/>
    <n v="3818"/>
    <n v="3141"/>
    <n v="1400"/>
    <n v="864"/>
    <n v="805"/>
    <n v="631"/>
    <n v="147"/>
    <x v="430"/>
    <x v="430"/>
    <x v="6"/>
    <x v="0"/>
    <x v="0"/>
    <n v="300"/>
    <n v="290"/>
    <n v="300"/>
    <n v="705"/>
    <n v="680"/>
    <n v="415"/>
    <n v="640"/>
    <n v="600"/>
    <n v="620"/>
    <n v="0"/>
    <n v="0"/>
    <n v="0"/>
    <n v="4550"/>
    <n v="12.465753424657533"/>
  </r>
  <r>
    <x v="7"/>
    <x v="3"/>
    <s v="Silur-Ordoviitsium"/>
    <n v="7"/>
    <n v="0"/>
    <x v="414"/>
    <n v="501"/>
    <n v="4062"/>
    <n v="3568"/>
    <n v="3138"/>
    <n v="3348"/>
    <n v="4203"/>
    <n v="6445"/>
    <n v="3267"/>
    <n v="1109"/>
    <x v="431"/>
    <x v="431"/>
    <x v="2"/>
    <x v="1"/>
    <x v="0"/>
    <n v="313"/>
    <n v="323"/>
    <n v="367"/>
    <n v="377"/>
    <n v="492"/>
    <n v="444"/>
    <n v="246"/>
    <n v="458"/>
    <n v="461"/>
    <n v="461"/>
    <n v="488"/>
    <n v="380"/>
    <n v="4810"/>
    <n v="13.178082191780822"/>
  </r>
  <r>
    <x v="0"/>
    <x v="2"/>
    <s v="Voronka"/>
    <n v="3670"/>
    <n v="3966"/>
    <x v="415"/>
    <n v="82"/>
    <n v="1093"/>
    <n v="2446"/>
    <n v="3691"/>
    <n v="3645"/>
    <n v="2679"/>
    <n v="2979"/>
    <n v="2544"/>
    <n v="1160"/>
    <x v="432"/>
    <x v="432"/>
    <x v="6"/>
    <x v="0"/>
    <x v="0"/>
    <n v="125"/>
    <n v="130"/>
    <n v="128"/>
    <n v="450"/>
    <n v="390"/>
    <n v="157"/>
    <n v="145"/>
    <n v="145"/>
    <n v="145"/>
    <n v="356"/>
    <n v="422"/>
    <n v="527"/>
    <n v="3120"/>
    <n v="8.5479452054794525"/>
  </r>
  <r>
    <x v="4"/>
    <x v="2"/>
    <s v="Silur-Ordoviitsium"/>
    <n v="2640"/>
    <n v="2480"/>
    <x v="416"/>
    <n v="2570"/>
    <n v="2090"/>
    <n v="1830"/>
    <n v="2570"/>
    <n v="2550"/>
    <n v="2490"/>
    <n v="2570"/>
    <n v="2620"/>
    <n v="2590"/>
    <x v="433"/>
    <x v="433"/>
    <x v="6"/>
    <x v="0"/>
    <x v="0"/>
    <n v="153"/>
    <n v="138"/>
    <n v="158"/>
    <n v="165"/>
    <n v="169"/>
    <n v="181"/>
    <n v="199"/>
    <n v="191"/>
    <n v="184"/>
    <n v="169"/>
    <n v="141"/>
    <n v="185"/>
    <n v="2033"/>
    <n v="5.5698630136986305"/>
  </r>
  <r>
    <x v="4"/>
    <x v="2"/>
    <s v="Silur-Ordoviitsium"/>
    <n v="2458"/>
    <n v="2473"/>
    <x v="417"/>
    <n v="2453"/>
    <n v="2461"/>
    <n v="2474"/>
    <n v="2480"/>
    <n v="2464"/>
    <n v="2458"/>
    <n v="2470"/>
    <n v="2436"/>
    <n v="2494"/>
    <x v="434"/>
    <x v="434"/>
    <x v="2"/>
    <x v="1"/>
    <x v="0"/>
    <n v="84"/>
    <n v="72"/>
    <n v="60"/>
    <n v="54"/>
    <n v="126"/>
    <n v="87"/>
    <n v="66"/>
    <n v="68"/>
    <n v="83"/>
    <n v="73"/>
    <n v="80"/>
    <n v="78"/>
    <n v="931"/>
    <n v="2.5506849315068494"/>
  </r>
  <r>
    <x v="6"/>
    <x v="2"/>
    <s v="Kesk-Alam-Devon- Silur"/>
    <n v="2065"/>
    <n v="2576"/>
    <x v="418"/>
    <n v="2533"/>
    <n v="2683"/>
    <n v="2975"/>
    <n v="2308"/>
    <n v="5494"/>
    <n v="1883"/>
    <n v="1740"/>
    <n v="1641"/>
    <n v="1335"/>
    <x v="435"/>
    <x v="435"/>
    <x v="2"/>
    <x v="1"/>
    <x v="0"/>
    <n v="285"/>
    <n v="277"/>
    <n v="249"/>
    <n v="232"/>
    <n v="195"/>
    <n v="152"/>
    <n v="141"/>
    <n v="111"/>
    <n v="176"/>
    <n v="131"/>
    <n v="183"/>
    <n v="127"/>
    <n v="2259"/>
    <n v="6.1890410958904107"/>
  </r>
  <r>
    <x v="7"/>
    <x v="2"/>
    <s v="Ordoviitsium-Kambrium"/>
    <n v="2526"/>
    <n v="2716"/>
    <x v="419"/>
    <n v="2834"/>
    <n v="3220"/>
    <n v="2037"/>
    <n v="1867"/>
    <n v="1342"/>
    <n v="2197"/>
    <n v="2244"/>
    <n v="2413"/>
    <n v="2723"/>
    <x v="436"/>
    <x v="436"/>
    <x v="0"/>
    <x v="0"/>
    <x v="0"/>
    <n v="3"/>
    <n v="5"/>
    <n v="10"/>
    <n v="12"/>
    <n v="70"/>
    <n v="85"/>
    <n v="31"/>
    <n v="39"/>
    <n v="47"/>
    <n v="19"/>
    <n v="15"/>
    <n v="5"/>
    <n v="341"/>
    <n v="0.9342465753424658"/>
  </r>
  <r>
    <x v="3"/>
    <x v="2"/>
    <s v="Ordoviitsium-Kambrium"/>
    <n v="2665"/>
    <n v="2339"/>
    <x v="420"/>
    <n v="2555"/>
    <n v="2747"/>
    <n v="2492"/>
    <n v="2120"/>
    <n v="2011"/>
    <n v="2163"/>
    <n v="2499"/>
    <n v="2398"/>
    <n v="2737"/>
    <x v="437"/>
    <x v="437"/>
    <x v="8"/>
    <x v="0"/>
    <x v="0"/>
    <n v="0"/>
    <n v="0"/>
    <n v="0"/>
    <n v="121"/>
    <n v="483"/>
    <n v="159"/>
    <n v="45"/>
    <n v="56"/>
    <n v="76"/>
    <n v="71"/>
    <n v="64"/>
    <n v="160"/>
    <n v="1235"/>
    <n v="3.3835616438356166"/>
  </r>
  <r>
    <x v="3"/>
    <x v="2"/>
    <s v="Ordoviitsium-Kambrium"/>
    <n v="1732"/>
    <n v="1635"/>
    <x v="421"/>
    <n v="1803"/>
    <n v="2073"/>
    <n v="2707"/>
    <n v="4276"/>
    <n v="3020"/>
    <n v="2227"/>
    <n v="2330"/>
    <n v="2362"/>
    <n v="2857"/>
    <x v="438"/>
    <x v="438"/>
    <x v="9"/>
    <x v="4"/>
    <x v="0"/>
    <n v="0"/>
    <n v="0"/>
    <n v="0"/>
    <n v="0"/>
    <n v="0"/>
    <n v="0"/>
    <n v="0"/>
    <n v="0"/>
    <n v="0"/>
    <n v="0"/>
    <n v="0"/>
    <n v="0"/>
    <n v="0"/>
    <n v="0"/>
  </r>
  <r>
    <x v="0"/>
    <x v="2"/>
    <s v="Kambrium-Vend"/>
    <n v="3062"/>
    <n v="2538"/>
    <x v="422"/>
    <n v="2745"/>
    <n v="2065"/>
    <n v="2468"/>
    <n v="1725"/>
    <n v="2395"/>
    <n v="2410"/>
    <n v="2331"/>
    <n v="3052"/>
    <n v="2190"/>
    <x v="439"/>
    <x v="439"/>
    <x v="8"/>
    <x v="0"/>
    <x v="0"/>
    <n v="601"/>
    <n v="358"/>
    <n v="473"/>
    <n v="417"/>
    <n v="423"/>
    <n v="441"/>
    <n v="431"/>
    <n v="482"/>
    <n v="450"/>
    <n v="422"/>
    <n v="463"/>
    <n v="444"/>
    <n v="5405"/>
    <n v="14.808219178082192"/>
  </r>
  <r>
    <x v="10"/>
    <x v="2"/>
    <s v="Kesk-Devon"/>
    <n v="2921"/>
    <n v="2671"/>
    <x v="402"/>
    <n v="2215"/>
    <n v="2198"/>
    <n v="2315"/>
    <n v="2613"/>
    <n v="2321"/>
    <n v="2233"/>
    <n v="2342"/>
    <n v="2480"/>
    <n v="2393"/>
    <x v="440"/>
    <x v="440"/>
    <x v="8"/>
    <x v="0"/>
    <x v="0"/>
    <n v="485"/>
    <n v="485"/>
    <n v="486"/>
    <n v="508"/>
    <n v="629"/>
    <n v="987"/>
    <n v="887"/>
    <n v="705"/>
    <n v="638"/>
    <n v="731"/>
    <n v="776"/>
    <n v="913"/>
    <n v="8230"/>
    <n v="22.547945205479451"/>
  </r>
  <r>
    <x v="6"/>
    <x v="2"/>
    <s v="Silur-Ordoviitsium"/>
    <n v="1998"/>
    <n v="2008"/>
    <x v="423"/>
    <n v="2441"/>
    <n v="2498"/>
    <n v="2720"/>
    <n v="2990"/>
    <n v="2612"/>
    <n v="2580"/>
    <n v="2529"/>
    <n v="2235"/>
    <n v="2579"/>
    <x v="441"/>
    <x v="441"/>
    <x v="8"/>
    <x v="0"/>
    <x v="0"/>
    <n v="642"/>
    <n v="642"/>
    <n v="642"/>
    <n v="665"/>
    <n v="715"/>
    <n v="719"/>
    <n v="740"/>
    <n v="683"/>
    <n v="625"/>
    <n v="606"/>
    <n v="707"/>
    <n v="713"/>
    <n v="8099"/>
    <n v="22.18904109589041"/>
  </r>
  <r>
    <x v="0"/>
    <x v="2"/>
    <s v="Kambrium-Vend"/>
    <n v="3879"/>
    <n v="3106"/>
    <x v="424"/>
    <n v="2392"/>
    <n v="1713"/>
    <n v="2721"/>
    <n v="1548"/>
    <n v="1873"/>
    <n v="1957"/>
    <n v="2078"/>
    <n v="2533"/>
    <n v="2410"/>
    <x v="442"/>
    <x v="442"/>
    <x v="4"/>
    <x v="3"/>
    <x v="0"/>
    <n v="2721"/>
    <n v="2585"/>
    <n v="3321"/>
    <n v="2888"/>
    <n v="2802"/>
    <n v="4434"/>
    <n v="2551"/>
    <n v="2498"/>
    <n v="3418"/>
    <n v="2777"/>
    <n v="3928"/>
    <n v="1903"/>
    <n v="35826"/>
    <n v="98.153424657534245"/>
  </r>
  <r>
    <x v="1"/>
    <x v="2"/>
    <s v="Ordoviitsium-Kambrium"/>
    <n v="2211"/>
    <n v="2373"/>
    <x v="425"/>
    <n v="2386"/>
    <n v="2273"/>
    <n v="2884"/>
    <n v="2267"/>
    <n v="2315"/>
    <n v="2350"/>
    <n v="2463"/>
    <n v="2833"/>
    <n v="2300"/>
    <x v="443"/>
    <x v="443"/>
    <x v="11"/>
    <x v="1"/>
    <x v="0"/>
    <n v="0"/>
    <n v="0"/>
    <n v="0"/>
    <n v="0"/>
    <n v="0"/>
    <n v="1639"/>
    <n v="743"/>
    <n v="0"/>
    <n v="3813"/>
    <n v="499"/>
    <n v="175"/>
    <n v="3730"/>
    <n v="10599"/>
    <n v="29.038356164383561"/>
  </r>
  <r>
    <x v="12"/>
    <x v="2"/>
    <s v="Kesk-Devon"/>
    <n v="2894"/>
    <n v="3105"/>
    <x v="426"/>
    <n v="2760"/>
    <n v="2198"/>
    <n v="878"/>
    <n v="1784"/>
    <n v="2189"/>
    <n v="2077"/>
    <n v="2774"/>
    <n v="2810"/>
    <n v="2383"/>
    <x v="444"/>
    <x v="444"/>
    <x v="8"/>
    <x v="0"/>
    <x v="0"/>
    <n v="301"/>
    <n v="301"/>
    <n v="303"/>
    <n v="308"/>
    <n v="297"/>
    <n v="323"/>
    <n v="447"/>
    <n v="341"/>
    <n v="294"/>
    <n v="289"/>
    <n v="318"/>
    <n v="321"/>
    <n v="3843"/>
    <n v="10.528767123287672"/>
  </r>
  <r>
    <x v="6"/>
    <x v="2"/>
    <s v="Silur-Ordoviitsium"/>
    <n v="2379"/>
    <n v="2114"/>
    <x v="427"/>
    <n v="2376"/>
    <n v="2699"/>
    <n v="2290"/>
    <n v="2331"/>
    <n v="2384"/>
    <n v="2491"/>
    <n v="2690"/>
    <n v="2355"/>
    <n v="2490"/>
    <x v="445"/>
    <x v="445"/>
    <x v="8"/>
    <x v="0"/>
    <x v="0"/>
    <n v="1276"/>
    <n v="1154"/>
    <n v="1484"/>
    <n v="1464"/>
    <n v="1520"/>
    <n v="1687"/>
    <n v="1753"/>
    <n v="1551"/>
    <n v="1530"/>
    <n v="1485"/>
    <n v="1543"/>
    <n v="1549"/>
    <n v="17996"/>
    <n v="49.304109589041097"/>
  </r>
  <r>
    <x v="3"/>
    <x v="2"/>
    <s v="Ordoviitsium-Kambrium"/>
    <n v="2338"/>
    <n v="2014"/>
    <x v="428"/>
    <n v="2296"/>
    <n v="2429"/>
    <n v="2430"/>
    <n v="2582"/>
    <n v="2580"/>
    <n v="2440"/>
    <n v="2598"/>
    <n v="2500"/>
    <n v="2347"/>
    <x v="446"/>
    <x v="446"/>
    <x v="8"/>
    <x v="0"/>
    <x v="0"/>
    <n v="666"/>
    <n v="589"/>
    <n v="839"/>
    <n v="831"/>
    <n v="848"/>
    <n v="865"/>
    <n v="1038"/>
    <n v="1050"/>
    <n v="1049"/>
    <n v="793"/>
    <n v="1035"/>
    <n v="1010"/>
    <n v="10613"/>
    <n v="29.076712328767123"/>
  </r>
  <r>
    <x v="10"/>
    <x v="2"/>
    <s v="Kesk-Devon"/>
    <n v="2656"/>
    <n v="2511"/>
    <x v="429"/>
    <n v="2412"/>
    <n v="2514"/>
    <n v="2170"/>
    <n v="2653"/>
    <n v="2580"/>
    <n v="2715"/>
    <n v="2112"/>
    <n v="1753"/>
    <n v="2084"/>
    <x v="447"/>
    <x v="447"/>
    <x v="8"/>
    <x v="0"/>
    <x v="0"/>
    <n v="1220"/>
    <n v="1154"/>
    <n v="1318"/>
    <n v="1176"/>
    <n v="1401"/>
    <n v="1519"/>
    <n v="1419"/>
    <n v="1329"/>
    <n v="1326"/>
    <n v="1090"/>
    <n v="1378"/>
    <n v="1273"/>
    <n v="15603"/>
    <n v="42.747945205479454"/>
  </r>
  <r>
    <x v="1"/>
    <x v="2"/>
    <s v="Silur-Ordoviitsium"/>
    <n v="2351"/>
    <n v="2070"/>
    <x v="430"/>
    <n v="2144"/>
    <n v="2382"/>
    <n v="2428"/>
    <n v="2578"/>
    <n v="2592"/>
    <n v="2319"/>
    <n v="2382"/>
    <n v="2326"/>
    <n v="2666"/>
    <x v="448"/>
    <x v="448"/>
    <x v="2"/>
    <x v="1"/>
    <x v="0"/>
    <n v="1107"/>
    <n v="2171"/>
    <n v="1300"/>
    <n v="869"/>
    <n v="1313"/>
    <n v="1121"/>
    <n v="566"/>
    <n v="657"/>
    <n v="839"/>
    <n v="816"/>
    <n v="910"/>
    <n v="142"/>
    <n v="11811"/>
    <n v="32.358904109589041"/>
  </r>
  <r>
    <x v="4"/>
    <x v="2"/>
    <s v="Silur-Ordoviitsium"/>
    <n v="1000"/>
    <n v="1000"/>
    <x v="431"/>
    <n v="3200"/>
    <n v="3231"/>
    <n v="1185"/>
    <n v="3787"/>
    <n v="3059"/>
    <n v="2456"/>
    <n v="2323"/>
    <n v="2620"/>
    <n v="2028"/>
    <x v="449"/>
    <x v="449"/>
    <x v="2"/>
    <x v="2"/>
    <x v="0"/>
    <n v="0"/>
    <n v="0"/>
    <n v="0"/>
    <n v="0"/>
    <n v="0"/>
    <n v="0"/>
    <n v="0"/>
    <n v="0"/>
    <n v="0"/>
    <n v="0"/>
    <n v="0"/>
    <n v="0"/>
    <n v="0"/>
    <n v="0"/>
  </r>
  <r>
    <x v="11"/>
    <x v="2"/>
    <s v="Silur-Ordoviitsium"/>
    <n v="2139"/>
    <n v="1922"/>
    <x v="432"/>
    <n v="2148"/>
    <n v="2076"/>
    <n v="2390"/>
    <n v="3632"/>
    <n v="3377"/>
    <n v="2000"/>
    <n v="2310"/>
    <n v="2097"/>
    <n v="2099"/>
    <x v="450"/>
    <x v="450"/>
    <x v="2"/>
    <x v="2"/>
    <x v="0"/>
    <n v="0"/>
    <n v="0"/>
    <n v="0"/>
    <n v="0"/>
    <n v="0"/>
    <n v="0"/>
    <n v="0"/>
    <n v="0"/>
    <n v="0"/>
    <n v="0"/>
    <n v="0"/>
    <n v="0"/>
    <n v="0"/>
    <n v="0"/>
  </r>
  <r>
    <x v="5"/>
    <x v="2"/>
    <s v="Ordoviitsium"/>
    <n v="2067"/>
    <n v="2088"/>
    <x v="433"/>
    <n v="2164"/>
    <n v="2267"/>
    <n v="2423"/>
    <n v="2485"/>
    <n v="2796"/>
    <n v="2711"/>
    <n v="2995"/>
    <n v="2286"/>
    <n v="1846"/>
    <x v="451"/>
    <x v="451"/>
    <x v="2"/>
    <x v="2"/>
    <x v="0"/>
    <n v="0"/>
    <n v="0"/>
    <n v="0"/>
    <n v="0"/>
    <n v="12"/>
    <n v="0"/>
    <n v="0"/>
    <n v="0"/>
    <n v="0"/>
    <n v="0"/>
    <n v="0"/>
    <n v="0"/>
    <n v="12"/>
    <n v="3.287671232876712E-2"/>
  </r>
  <r>
    <x v="1"/>
    <x v="2"/>
    <s v="Ordoviitsium-Kambrium"/>
    <n v="1974"/>
    <n v="1719"/>
    <x v="434"/>
    <n v="1506"/>
    <n v="2321"/>
    <n v="2197"/>
    <n v="2215"/>
    <n v="2337"/>
    <n v="2448"/>
    <n v="2586"/>
    <n v="3328"/>
    <n v="3806"/>
    <x v="452"/>
    <x v="452"/>
    <x v="2"/>
    <x v="2"/>
    <x v="0"/>
    <n v="0"/>
    <n v="0"/>
    <n v="0"/>
    <n v="0"/>
    <n v="49"/>
    <n v="0"/>
    <n v="0"/>
    <n v="0"/>
    <n v="0"/>
    <n v="0"/>
    <n v="0"/>
    <n v="0"/>
    <n v="49"/>
    <n v="0.13424657534246576"/>
  </r>
  <r>
    <x v="1"/>
    <x v="2"/>
    <s v="Silur-Ordoviitsium"/>
    <n v="2229"/>
    <n v="2200"/>
    <x v="435"/>
    <n v="2378"/>
    <n v="2350"/>
    <n v="2406"/>
    <n v="2610"/>
    <n v="2780"/>
    <n v="2441"/>
    <n v="2200"/>
    <n v="2190"/>
    <n v="2214"/>
    <x v="453"/>
    <x v="453"/>
    <x v="2"/>
    <x v="2"/>
    <x v="0"/>
    <n v="0"/>
    <n v="0"/>
    <n v="537"/>
    <n v="300"/>
    <n v="0"/>
    <n v="0"/>
    <n v="0"/>
    <n v="0"/>
    <n v="0"/>
    <n v="0"/>
    <n v="0"/>
    <n v="0"/>
    <n v="837"/>
    <n v="2.2931506849315069"/>
  </r>
  <r>
    <x v="1"/>
    <x v="2"/>
    <s v="Silur-Ordoviitsium"/>
    <n v="2230"/>
    <n v="2225"/>
    <x v="436"/>
    <n v="2316"/>
    <n v="2402"/>
    <n v="2740"/>
    <n v="2310"/>
    <n v="2300"/>
    <n v="2294"/>
    <n v="2220"/>
    <n v="2214"/>
    <n v="2218"/>
    <x v="454"/>
    <x v="454"/>
    <x v="4"/>
    <x v="3"/>
    <x v="0"/>
    <n v="1234"/>
    <n v="1325"/>
    <n v="1967"/>
    <n v="1226"/>
    <n v="1187"/>
    <n v="2072"/>
    <n v="1674"/>
    <n v="1626"/>
    <n v="1757"/>
    <n v="1394"/>
    <n v="1888"/>
    <n v="663"/>
    <n v="18013"/>
    <n v="49.350684931506848"/>
  </r>
  <r>
    <x v="3"/>
    <x v="2"/>
    <s v="Ordoviitsium-Kambrium"/>
    <n v="2188"/>
    <n v="2026"/>
    <x v="437"/>
    <n v="2293"/>
    <n v="2406"/>
    <n v="2525"/>
    <n v="2278"/>
    <n v="2332"/>
    <n v="2266"/>
    <n v="2336"/>
    <n v="2251"/>
    <n v="2268"/>
    <x v="455"/>
    <x v="455"/>
    <x v="2"/>
    <x v="2"/>
    <x v="0"/>
    <n v="0"/>
    <n v="0"/>
    <n v="0"/>
    <n v="0"/>
    <n v="87"/>
    <n v="0"/>
    <n v="0"/>
    <n v="0"/>
    <n v="0"/>
    <n v="0"/>
    <n v="0"/>
    <n v="0"/>
    <n v="87"/>
    <n v="0.23835616438356164"/>
  </r>
  <r>
    <x v="3"/>
    <x v="2"/>
    <s v="Ordoviitsium-Kambrium"/>
    <n v="2979"/>
    <n v="1894"/>
    <x v="438"/>
    <n v="1864"/>
    <n v="3463"/>
    <n v="3545"/>
    <n v="505"/>
    <n v="1479"/>
    <n v="1690"/>
    <n v="948"/>
    <n v="2902"/>
    <n v="4578"/>
    <x v="456"/>
    <x v="456"/>
    <x v="0"/>
    <x v="2"/>
    <x v="0"/>
    <n v="1120"/>
    <n v="950"/>
    <n v="1130"/>
    <n v="965"/>
    <n v="870"/>
    <n v="1052"/>
    <n v="1200"/>
    <n v="1200"/>
    <n v="1222"/>
    <n v="850"/>
    <n v="799"/>
    <n v="850"/>
    <n v="12208"/>
    <n v="33.446575342465756"/>
  </r>
  <r>
    <x v="3"/>
    <x v="2"/>
    <s v="Ordoviitsium-Kambrium"/>
    <n v="2303"/>
    <n v="2028"/>
    <x v="439"/>
    <n v="2237"/>
    <n v="2356"/>
    <n v="2294"/>
    <n v="2425"/>
    <n v="2353"/>
    <n v="2447"/>
    <n v="2293"/>
    <n v="2125"/>
    <n v="2468"/>
    <x v="457"/>
    <x v="457"/>
    <x v="7"/>
    <x v="4"/>
    <x v="0"/>
    <n v="417"/>
    <n v="403"/>
    <n v="414"/>
    <n v="104"/>
    <n v="109"/>
    <n v="108"/>
    <n v="112"/>
    <n v="111"/>
    <n v="110"/>
    <n v="110"/>
    <n v="108"/>
    <n v="110"/>
    <n v="2216"/>
    <n v="6.0712328767123287"/>
  </r>
  <r>
    <x v="5"/>
    <x v="2"/>
    <s v="Silur-Ordoviitsium"/>
    <n v="2165"/>
    <n v="2081"/>
    <x v="440"/>
    <n v="2494"/>
    <n v="2682"/>
    <n v="2185"/>
    <n v="1916"/>
    <n v="2188"/>
    <n v="2352"/>
    <n v="2546"/>
    <n v="2303"/>
    <n v="2390"/>
    <x v="458"/>
    <x v="458"/>
    <x v="6"/>
    <x v="0"/>
    <x v="0"/>
    <n v="569"/>
    <n v="534"/>
    <n v="586"/>
    <n v="564"/>
    <n v="600"/>
    <n v="636"/>
    <n v="670"/>
    <n v="664"/>
    <n v="614"/>
    <n v="645"/>
    <n v="644"/>
    <n v="669"/>
    <n v="7395"/>
    <n v="20.260273972602739"/>
  </r>
  <r>
    <x v="7"/>
    <x v="2"/>
    <s v="Ordoviitsium"/>
    <n v="2035"/>
    <n v="1507"/>
    <x v="441"/>
    <n v="2070"/>
    <n v="2469"/>
    <n v="2305"/>
    <n v="2428"/>
    <n v="2354"/>
    <n v="2463"/>
    <n v="2573"/>
    <n v="2374"/>
    <n v="2800"/>
    <x v="459"/>
    <x v="459"/>
    <x v="6"/>
    <x v="0"/>
    <x v="0"/>
    <n v="583"/>
    <n v="512"/>
    <n v="442"/>
    <n v="453"/>
    <n v="452"/>
    <n v="434"/>
    <n v="506"/>
    <n v="338"/>
    <n v="385"/>
    <n v="399"/>
    <n v="375"/>
    <n v="392"/>
    <n v="5271"/>
    <n v="14.441095890410958"/>
  </r>
  <r>
    <x v="0"/>
    <x v="2"/>
    <s v="Gdov"/>
    <n v="2682"/>
    <n v="2100"/>
    <x v="442"/>
    <n v="2449"/>
    <n v="2282"/>
    <n v="2199"/>
    <n v="2274"/>
    <n v="2267"/>
    <n v="2074"/>
    <n v="2123"/>
    <n v="2063"/>
    <n v="2230"/>
    <x v="460"/>
    <x v="460"/>
    <x v="6"/>
    <x v="0"/>
    <x v="0"/>
    <n v="316"/>
    <n v="320"/>
    <n v="342"/>
    <n v="372"/>
    <n v="374"/>
    <n v="382"/>
    <n v="429"/>
    <n v="420"/>
    <n v="361"/>
    <n v="471"/>
    <n v="372"/>
    <n v="375"/>
    <n v="4534"/>
    <n v="12.421917808219177"/>
  </r>
  <r>
    <x v="3"/>
    <x v="2"/>
    <s v="Ordoviitsium"/>
    <n v="2932"/>
    <n v="1940"/>
    <x v="443"/>
    <n v="2314"/>
    <n v="2250"/>
    <n v="2840"/>
    <n v="2235"/>
    <n v="1740"/>
    <n v="2112"/>
    <n v="2135"/>
    <n v="2160"/>
    <n v="2032"/>
    <x v="461"/>
    <x v="461"/>
    <x v="6"/>
    <x v="0"/>
    <x v="0"/>
    <n v="75"/>
    <n v="63"/>
    <n v="72"/>
    <n v="75"/>
    <n v="69"/>
    <n v="95"/>
    <n v="99"/>
    <n v="91"/>
    <n v="54"/>
    <n v="58"/>
    <n v="60"/>
    <n v="69"/>
    <n v="880"/>
    <n v="2.4109589041095889"/>
  </r>
  <r>
    <x v="3"/>
    <x v="2"/>
    <s v="Kambrium-Vend"/>
    <n v="1475"/>
    <n v="2027"/>
    <x v="444"/>
    <n v="2107"/>
    <n v="2435"/>
    <n v="2806"/>
    <n v="1719"/>
    <n v="1978"/>
    <n v="2278"/>
    <n v="2443"/>
    <n v="2746"/>
    <n v="2588"/>
    <x v="462"/>
    <x v="462"/>
    <x v="10"/>
    <x v="0"/>
    <x v="0"/>
    <n v="698"/>
    <n v="976"/>
    <n v="1032"/>
    <n v="950"/>
    <n v="802"/>
    <n v="872"/>
    <n v="1261"/>
    <n v="990"/>
    <n v="1038"/>
    <n v="1141"/>
    <n v="1002"/>
    <n v="815"/>
    <n v="11577"/>
    <n v="31.717808219178082"/>
  </r>
  <r>
    <x v="9"/>
    <x v="2"/>
    <s v="Kesk-Devon"/>
    <n v="2074"/>
    <n v="1982"/>
    <x v="445"/>
    <n v="2225"/>
    <n v="2329"/>
    <n v="2446"/>
    <n v="2756"/>
    <n v="2382"/>
    <n v="2017"/>
    <n v="2166"/>
    <n v="1998"/>
    <n v="2153"/>
    <x v="463"/>
    <x v="463"/>
    <x v="6"/>
    <x v="0"/>
    <x v="0"/>
    <n v="0"/>
    <n v="1"/>
    <n v="0"/>
    <n v="1"/>
    <n v="0"/>
    <n v="0"/>
    <n v="14"/>
    <n v="0"/>
    <n v="0"/>
    <n v="0"/>
    <n v="0"/>
    <n v="3"/>
    <n v="19"/>
    <n v="5.2054794520547946E-2"/>
  </r>
  <r>
    <x v="2"/>
    <x v="2"/>
    <s v="Kvaternaar"/>
    <n v="2190"/>
    <n v="2000"/>
    <x v="446"/>
    <n v="2189"/>
    <n v="2253"/>
    <n v="2311"/>
    <n v="2136"/>
    <n v="2189"/>
    <n v="2148"/>
    <n v="2162"/>
    <n v="2166"/>
    <n v="2691"/>
    <x v="464"/>
    <x v="464"/>
    <x v="6"/>
    <x v="0"/>
    <x v="0"/>
    <n v="2263"/>
    <n v="2148"/>
    <n v="2096"/>
    <n v="2404"/>
    <n v="2410"/>
    <n v="3342"/>
    <n v="3362"/>
    <n v="2526"/>
    <n v="2176"/>
    <n v="2203"/>
    <n v="2092"/>
    <n v="2371"/>
    <n v="29393"/>
    <n v="80.528767123287665"/>
  </r>
  <r>
    <x v="12"/>
    <x v="2"/>
    <s v="Kesk-Devon"/>
    <n v="2227"/>
    <n v="2387"/>
    <x v="447"/>
    <n v="1949"/>
    <n v="2281"/>
    <n v="2373"/>
    <n v="2010"/>
    <n v="2151"/>
    <n v="2457"/>
    <n v="1858"/>
    <n v="2298"/>
    <n v="2289"/>
    <x v="465"/>
    <x v="465"/>
    <x v="4"/>
    <x v="4"/>
    <x v="0"/>
    <n v="4900"/>
    <n v="4446"/>
    <n v="5367"/>
    <n v="5573"/>
    <n v="6300"/>
    <n v="6417"/>
    <n v="3659"/>
    <n v="3181"/>
    <n v="6082"/>
    <n v="5014"/>
    <n v="3826"/>
    <n v="6393"/>
    <n v="61158"/>
    <n v="167.55616438356165"/>
  </r>
  <r>
    <x v="0"/>
    <x v="2"/>
    <s v="Kambrium-Vend"/>
    <n v="1278"/>
    <n v="957"/>
    <x v="448"/>
    <n v="3485"/>
    <n v="1937"/>
    <n v="2376"/>
    <n v="1676"/>
    <n v="2476"/>
    <n v="2241"/>
    <n v="2790"/>
    <n v="2039"/>
    <n v="2372"/>
    <x v="466"/>
    <x v="466"/>
    <x v="9"/>
    <x v="4"/>
    <x v="0"/>
    <n v="501"/>
    <n v="370"/>
    <n v="423"/>
    <n v="466"/>
    <n v="473"/>
    <n v="519"/>
    <n v="506"/>
    <n v="438"/>
    <n v="430"/>
    <n v="367"/>
    <n v="311"/>
    <n v="345"/>
    <n v="5149"/>
    <n v="14.106849315068493"/>
  </r>
  <r>
    <x v="4"/>
    <x v="2"/>
    <s v="Silur"/>
    <n v="893"/>
    <n v="893"/>
    <x v="449"/>
    <n v="2400"/>
    <n v="2400"/>
    <n v="2998"/>
    <n v="2616"/>
    <n v="2616"/>
    <n v="2616"/>
    <n v="2698"/>
    <n v="2698"/>
    <n v="2698"/>
    <x v="467"/>
    <x v="467"/>
    <x v="11"/>
    <x v="1"/>
    <x v="0"/>
    <n v="1438"/>
    <n v="1242"/>
    <n v="1480"/>
    <n v="1820"/>
    <n v="1260"/>
    <n v="1450"/>
    <n v="980"/>
    <n v="1118"/>
    <n v="1122"/>
    <n v="980"/>
    <n v="1130"/>
    <n v="1779"/>
    <n v="15799"/>
    <n v="43.284931506849318"/>
  </r>
  <r>
    <x v="3"/>
    <x v="2"/>
    <s v="Ordoviitsium-Kambrium"/>
    <n v="2143"/>
    <n v="1685"/>
    <x v="450"/>
    <n v="2643"/>
    <n v="3211"/>
    <n v="3102"/>
    <n v="2075"/>
    <n v="1634"/>
    <n v="2462"/>
    <n v="1542"/>
    <n v="1334"/>
    <n v="2077"/>
    <x v="468"/>
    <x v="468"/>
    <x v="11"/>
    <x v="1"/>
    <x v="0"/>
    <n v="999"/>
    <n v="2205"/>
    <n v="2210"/>
    <n v="1855"/>
    <n v="867"/>
    <n v="12"/>
    <n v="0"/>
    <n v="164"/>
    <n v="70"/>
    <n v="0"/>
    <n v="0"/>
    <n v="0"/>
    <n v="8382"/>
    <n v="22.964383561643835"/>
  </r>
  <r>
    <x v="3"/>
    <x v="2"/>
    <s v="Ordoviitsium-Kambrium"/>
    <n v="2733"/>
    <n v="2449"/>
    <x v="451"/>
    <n v="1317"/>
    <n v="1771"/>
    <n v="2074"/>
    <n v="1152"/>
    <n v="1769"/>
    <n v="2782"/>
    <n v="2733"/>
    <n v="2919"/>
    <n v="2620"/>
    <x v="469"/>
    <x v="469"/>
    <x v="12"/>
    <x v="4"/>
    <x v="0"/>
    <n v="2857"/>
    <n v="2783"/>
    <n v="2814"/>
    <n v="2219"/>
    <n v="3230"/>
    <n v="3273"/>
    <n v="4249"/>
    <n v="3421"/>
    <n v="3096"/>
    <n v="3295"/>
    <n v="3330"/>
    <n v="3447"/>
    <n v="38014"/>
    <n v="104.14794520547945"/>
  </r>
  <r>
    <x v="5"/>
    <x v="2"/>
    <s v="Silur-Ordoviitsium"/>
    <n v="2073"/>
    <n v="1828"/>
    <x v="386"/>
    <n v="1925"/>
    <n v="2552"/>
    <n v="2651"/>
    <n v="2395"/>
    <n v="2379"/>
    <n v="2234"/>
    <n v="2081"/>
    <n v="1932"/>
    <n v="2348"/>
    <x v="470"/>
    <x v="470"/>
    <x v="11"/>
    <x v="2"/>
    <x v="0"/>
    <n v="209"/>
    <n v="296"/>
    <n v="236"/>
    <n v="244"/>
    <n v="890"/>
    <n v="506"/>
    <n v="503"/>
    <n v="351"/>
    <n v="239"/>
    <n v="156"/>
    <n v="178"/>
    <n v="388"/>
    <n v="4196"/>
    <n v="11.495890410958904"/>
  </r>
  <r>
    <x v="1"/>
    <x v="2"/>
    <s v="Silur-Ordoviitsium"/>
    <n v="2312"/>
    <n v="2201"/>
    <x v="452"/>
    <n v="2316"/>
    <n v="2540"/>
    <n v="1592"/>
    <n v="2340"/>
    <n v="2638"/>
    <n v="1283"/>
    <n v="2087"/>
    <n v="2565"/>
    <n v="1884"/>
    <x v="471"/>
    <x v="471"/>
    <x v="11"/>
    <x v="1"/>
    <x v="0"/>
    <n v="298"/>
    <n v="324"/>
    <n v="309"/>
    <n v="362"/>
    <n v="402"/>
    <n v="594"/>
    <n v="670"/>
    <n v="479"/>
    <n v="485"/>
    <n v="377"/>
    <n v="388"/>
    <n v="428"/>
    <n v="5116"/>
    <n v="14.016438356164384"/>
  </r>
  <r>
    <x v="4"/>
    <x v="2"/>
    <s v="Ordoviitsium"/>
    <n v="2022"/>
    <n v="1916"/>
    <x v="453"/>
    <n v="2050"/>
    <n v="2301"/>
    <n v="2504"/>
    <n v="2265"/>
    <n v="2462"/>
    <n v="2198"/>
    <n v="2187"/>
    <n v="2036"/>
    <n v="2107"/>
    <x v="472"/>
    <x v="472"/>
    <x v="12"/>
    <x v="4"/>
    <x v="0"/>
    <n v="600"/>
    <n v="560"/>
    <n v="467"/>
    <n v="543"/>
    <n v="460"/>
    <n v="589"/>
    <n v="570"/>
    <n v="400"/>
    <n v="396"/>
    <n v="460"/>
    <n v="500"/>
    <n v="447"/>
    <n v="5992"/>
    <n v="16.416438356164385"/>
  </r>
  <r>
    <x v="4"/>
    <x v="2"/>
    <s v="Silur-Ordoviitsium"/>
    <n v="2100"/>
    <n v="2184"/>
    <x v="454"/>
    <n v="2100"/>
    <n v="2150"/>
    <n v="2240"/>
    <n v="2200"/>
    <n v="2250"/>
    <n v="2100"/>
    <n v="2200"/>
    <n v="2150"/>
    <n v="2201"/>
    <x v="473"/>
    <x v="473"/>
    <x v="10"/>
    <x v="0"/>
    <x v="0"/>
    <n v="46"/>
    <n v="38"/>
    <n v="43"/>
    <n v="38"/>
    <n v="40"/>
    <n v="36"/>
    <n v="40"/>
    <n v="36"/>
    <n v="45"/>
    <n v="50"/>
    <n v="40"/>
    <n v="40"/>
    <n v="492"/>
    <n v="1.3479452054794521"/>
  </r>
  <r>
    <x v="2"/>
    <x v="2"/>
    <s v="Kesk-Devon"/>
    <n v="3980"/>
    <n v="3461"/>
    <x v="455"/>
    <n v="3428"/>
    <n v="3654"/>
    <n v="1271"/>
    <n v="1221"/>
    <n v="1152"/>
    <n v="1155"/>
    <n v="894"/>
    <n v="1723"/>
    <n v="741"/>
    <x v="474"/>
    <x v="474"/>
    <x v="1"/>
    <x v="0"/>
    <x v="0"/>
    <n v="3919"/>
    <n v="3275"/>
    <n v="4402"/>
    <n v="2854"/>
    <n v="3863"/>
    <n v="4711"/>
    <n v="6151"/>
    <n v="5004"/>
    <n v="4480"/>
    <n v="3360"/>
    <n v="4894"/>
    <n v="4337"/>
    <n v="51250"/>
    <n v="140.41095890410958"/>
  </r>
  <r>
    <x v="5"/>
    <x v="2"/>
    <s v="Silur-Ordoviitsium"/>
    <n v="2211"/>
    <n v="2202"/>
    <x v="456"/>
    <n v="2194"/>
    <n v="2276"/>
    <n v="1674"/>
    <n v="2214"/>
    <n v="2103"/>
    <n v="1859"/>
    <n v="2190"/>
    <n v="2204"/>
    <n v="2302"/>
    <x v="475"/>
    <x v="475"/>
    <x v="2"/>
    <x v="1"/>
    <x v="0"/>
    <n v="916"/>
    <n v="916"/>
    <n v="916"/>
    <n v="937"/>
    <n v="1000"/>
    <n v="1358"/>
    <n v="1500"/>
    <n v="1011"/>
    <n v="1011"/>
    <n v="844"/>
    <n v="844"/>
    <n v="843"/>
    <n v="12096"/>
    <n v="33.139726027397259"/>
  </r>
  <r>
    <x v="6"/>
    <x v="2"/>
    <s v="Silur-Ordoviitsium"/>
    <n v="2137"/>
    <n v="2168"/>
    <x v="457"/>
    <n v="2485"/>
    <n v="2641"/>
    <n v="2185"/>
    <n v="2292"/>
    <n v="1974"/>
    <n v="1962"/>
    <n v="2013"/>
    <n v="1706"/>
    <n v="1755"/>
    <x v="476"/>
    <x v="476"/>
    <x v="4"/>
    <x v="4"/>
    <x v="0"/>
    <n v="0"/>
    <n v="0"/>
    <n v="0"/>
    <n v="0"/>
    <n v="0"/>
    <n v="0"/>
    <n v="0"/>
    <n v="0"/>
    <n v="0"/>
    <n v="0"/>
    <n v="0"/>
    <n v="0"/>
    <n v="0"/>
    <n v="0"/>
  </r>
  <r>
    <x v="14"/>
    <x v="2"/>
    <s v="Ordoviitsium-Kambrium"/>
    <n v="2133"/>
    <n v="2100"/>
    <x v="458"/>
    <n v="2031"/>
    <n v="2168"/>
    <n v="2174"/>
    <n v="2313"/>
    <n v="2543"/>
    <n v="2073"/>
    <n v="2172"/>
    <n v="1789"/>
    <n v="1935"/>
    <x v="477"/>
    <x v="477"/>
    <x v="10"/>
    <x v="4"/>
    <x v="0"/>
    <n v="0"/>
    <n v="97"/>
    <n v="98"/>
    <n v="324"/>
    <n v="324"/>
    <n v="324"/>
    <n v="315"/>
    <n v="315"/>
    <n v="316"/>
    <n v="266"/>
    <n v="266"/>
    <n v="266"/>
    <n v="2911"/>
    <n v="7.9753424657534246"/>
  </r>
  <r>
    <x v="2"/>
    <x v="2"/>
    <s v="Kesk-Alam-Devon"/>
    <n v="2290"/>
    <n v="2210"/>
    <x v="459"/>
    <n v="1890"/>
    <n v="1930"/>
    <n v="1930"/>
    <n v="2100"/>
    <n v="2190"/>
    <n v="2120"/>
    <n v="2190"/>
    <n v="2080"/>
    <n v="2220"/>
    <x v="478"/>
    <x v="478"/>
    <x v="10"/>
    <x v="4"/>
    <x v="0"/>
    <n v="476"/>
    <n v="476"/>
    <n v="478"/>
    <n v="571"/>
    <n v="572"/>
    <n v="572"/>
    <n v="770"/>
    <n v="770"/>
    <n v="770"/>
    <n v="564"/>
    <n v="564"/>
    <n v="564"/>
    <n v="7147"/>
    <n v="19.580821917808219"/>
  </r>
  <r>
    <x v="12"/>
    <x v="2"/>
    <s v="Kesk-Devon"/>
    <n v="1711"/>
    <n v="1784"/>
    <x v="460"/>
    <n v="2728"/>
    <n v="1989"/>
    <n v="2204"/>
    <n v="2528"/>
    <n v="2122"/>
    <n v="2052"/>
    <n v="2375"/>
    <n v="2037"/>
    <n v="1869"/>
    <x v="479"/>
    <x v="479"/>
    <x v="10"/>
    <x v="4"/>
    <x v="0"/>
    <n v="1947"/>
    <n v="1947"/>
    <n v="1947"/>
    <n v="2218"/>
    <n v="2218"/>
    <n v="2218"/>
    <n v="2015"/>
    <n v="2015"/>
    <n v="2017"/>
    <n v="1525"/>
    <n v="1525"/>
    <n v="1525"/>
    <n v="23117"/>
    <n v="63.334246575342469"/>
  </r>
  <r>
    <x v="2"/>
    <x v="2"/>
    <s v="Silur"/>
    <n v="2340"/>
    <n v="1980"/>
    <x v="461"/>
    <n v="1680"/>
    <n v="1670"/>
    <n v="1672"/>
    <n v="2305"/>
    <n v="2450"/>
    <n v="2180"/>
    <n v="2630"/>
    <n v="2350"/>
    <n v="2137"/>
    <x v="480"/>
    <x v="480"/>
    <x v="10"/>
    <x v="4"/>
    <x v="0"/>
    <n v="2064"/>
    <n v="2064"/>
    <n v="2066"/>
    <n v="2364"/>
    <n v="2364"/>
    <n v="2365"/>
    <n v="2118"/>
    <n v="2118"/>
    <n v="2119"/>
    <n v="1355"/>
    <n v="1355"/>
    <n v="1355"/>
    <n v="23707"/>
    <n v="64.950684931506856"/>
  </r>
  <r>
    <x v="3"/>
    <x v="2"/>
    <s v="Ordoviitsium-Kambrium"/>
    <n v="2314"/>
    <n v="2317"/>
    <x v="462"/>
    <n v="1935"/>
    <n v="1950"/>
    <n v="2654"/>
    <n v="2361"/>
    <n v="1440"/>
    <n v="2250"/>
    <n v="2629"/>
    <n v="1408"/>
    <n v="1894"/>
    <x v="481"/>
    <x v="481"/>
    <x v="10"/>
    <x v="3"/>
    <x v="0"/>
    <n v="0"/>
    <n v="0"/>
    <n v="0"/>
    <n v="0"/>
    <n v="0"/>
    <n v="0"/>
    <n v="0"/>
    <n v="0"/>
    <n v="0"/>
    <n v="0"/>
    <n v="0"/>
    <n v="0"/>
    <n v="0"/>
    <n v="0"/>
  </r>
  <r>
    <x v="3"/>
    <x v="2"/>
    <s v="Gdov"/>
    <n v="2311"/>
    <n v="2612"/>
    <x v="463"/>
    <n v="2306"/>
    <n v="2402"/>
    <n v="1166"/>
    <n v="2759"/>
    <n v="1464"/>
    <n v="1968"/>
    <n v="1743"/>
    <n v="1974"/>
    <n v="1091"/>
    <x v="482"/>
    <x v="482"/>
    <x v="10"/>
    <x v="3"/>
    <x v="0"/>
    <n v="487"/>
    <n v="487"/>
    <n v="487"/>
    <n v="674"/>
    <n v="674"/>
    <n v="674"/>
    <n v="661"/>
    <n v="661"/>
    <n v="661"/>
    <n v="377"/>
    <n v="377"/>
    <n v="379"/>
    <n v="6599"/>
    <n v="18.079452054794519"/>
  </r>
  <r>
    <x v="10"/>
    <x v="2"/>
    <s v="Kesk-Devon"/>
    <n v="3115"/>
    <n v="3182"/>
    <x v="464"/>
    <n v="2710"/>
    <n v="2160"/>
    <n v="2155"/>
    <n v="1292"/>
    <n v="1293"/>
    <n v="1425"/>
    <n v="1574"/>
    <n v="1568"/>
    <n v="2064"/>
    <x v="483"/>
    <x v="483"/>
    <x v="6"/>
    <x v="0"/>
    <x v="0"/>
    <n v="130"/>
    <n v="118"/>
    <n v="140"/>
    <n v="130"/>
    <n v="130"/>
    <n v="87"/>
    <n v="95"/>
    <n v="75"/>
    <n v="60"/>
    <n v="90"/>
    <n v="115"/>
    <n v="130"/>
    <n v="1300"/>
    <n v="3.5616438356164384"/>
  </r>
  <r>
    <x v="7"/>
    <x v="2"/>
    <s v="Silur-Ordoviitsium"/>
    <n v="2172"/>
    <n v="1931"/>
    <x v="465"/>
    <n v="1657"/>
    <n v="1897"/>
    <n v="3156"/>
    <n v="1837"/>
    <n v="2253"/>
    <n v="2009"/>
    <n v="2080"/>
    <n v="1765"/>
    <n v="2335"/>
    <x v="484"/>
    <x v="484"/>
    <x v="6"/>
    <x v="0"/>
    <x v="0"/>
    <n v="347"/>
    <n v="309"/>
    <n v="346"/>
    <n v="323"/>
    <n v="330"/>
    <n v="310"/>
    <n v="325"/>
    <n v="301"/>
    <n v="285"/>
    <n v="344"/>
    <n v="332"/>
    <n v="348"/>
    <n v="3900"/>
    <n v="10.684931506849315"/>
  </r>
  <r>
    <x v="6"/>
    <x v="2"/>
    <s v="Silur-Ordoviitsium"/>
    <n v="2105"/>
    <n v="2009"/>
    <x v="466"/>
    <n v="2050"/>
    <n v="2100"/>
    <n v="2151"/>
    <n v="2140"/>
    <n v="2120"/>
    <n v="2045"/>
    <n v="2102"/>
    <n v="2105"/>
    <n v="2095"/>
    <x v="485"/>
    <x v="485"/>
    <x v="6"/>
    <x v="0"/>
    <x v="0"/>
    <n v="288"/>
    <n v="263"/>
    <n v="286"/>
    <n v="275"/>
    <n v="280"/>
    <n v="270"/>
    <n v="285"/>
    <n v="275"/>
    <n v="275"/>
    <n v="285"/>
    <n v="277"/>
    <n v="285"/>
    <n v="3344"/>
    <n v="9.161643835616438"/>
  </r>
  <r>
    <x v="6"/>
    <x v="2"/>
    <s v="Silur-Ordoviitsium"/>
    <n v="1995"/>
    <n v="2001"/>
    <x v="467"/>
    <n v="2070"/>
    <n v="2106"/>
    <n v="2123"/>
    <n v="2090"/>
    <n v="2110"/>
    <n v="2107"/>
    <n v="2098"/>
    <n v="2109"/>
    <n v="2098"/>
    <x v="486"/>
    <x v="486"/>
    <x v="2"/>
    <x v="1"/>
    <x v="0"/>
    <n v="202"/>
    <n v="235"/>
    <n v="298"/>
    <n v="1051"/>
    <n v="1099"/>
    <n v="1140"/>
    <n v="527"/>
    <n v="589"/>
    <n v="364"/>
    <n v="520"/>
    <n v="510"/>
    <n v="440"/>
    <n v="6975"/>
    <n v="19.109589041095891"/>
  </r>
  <r>
    <x v="3"/>
    <x v="2"/>
    <s v="Gdov"/>
    <n v="2830"/>
    <n v="2676"/>
    <x v="468"/>
    <n v="300"/>
    <n v="1130"/>
    <n v="2367"/>
    <n v="2820"/>
    <n v="2816"/>
    <n v="2151"/>
    <n v="2784"/>
    <n v="2186"/>
    <n v="1738"/>
    <x v="487"/>
    <x v="487"/>
    <x v="4"/>
    <x v="4"/>
    <x v="0"/>
    <n v="0"/>
    <n v="0"/>
    <n v="0"/>
    <n v="0"/>
    <n v="0"/>
    <n v="0"/>
    <n v="0"/>
    <n v="0"/>
    <n v="0"/>
    <n v="0"/>
    <n v="0"/>
    <n v="0"/>
    <n v="0"/>
    <n v="0"/>
  </r>
  <r>
    <x v="1"/>
    <x v="2"/>
    <s v="Silur-Ordoviitsium"/>
    <n v="1810"/>
    <n v="1675"/>
    <x v="469"/>
    <n v="2276"/>
    <n v="2445"/>
    <n v="2428"/>
    <n v="2324"/>
    <n v="2437"/>
    <n v="1975"/>
    <n v="1606"/>
    <n v="1808"/>
    <n v="2062"/>
    <x v="488"/>
    <x v="488"/>
    <x v="8"/>
    <x v="0"/>
    <x v="0"/>
    <n v="2670"/>
    <n v="2682"/>
    <n v="2672"/>
    <n v="2989"/>
    <n v="2990"/>
    <n v="2992"/>
    <n v="3027"/>
    <n v="3027"/>
    <n v="3026"/>
    <n v="2748"/>
    <n v="2756"/>
    <n v="2740"/>
    <n v="34319"/>
    <n v="94.024657534246572"/>
  </r>
  <r>
    <x v="12"/>
    <x v="2"/>
    <s v="Kesk-Devon"/>
    <n v="2010"/>
    <n v="2064"/>
    <x v="470"/>
    <n v="1990"/>
    <n v="2016"/>
    <n v="2032"/>
    <n v="2017"/>
    <n v="2337"/>
    <n v="2126"/>
    <n v="2091"/>
    <n v="2105"/>
    <n v="2100"/>
    <x v="489"/>
    <x v="489"/>
    <x v="0"/>
    <x v="0"/>
    <x v="0"/>
    <n v="855"/>
    <n v="827"/>
    <n v="845"/>
    <n v="870"/>
    <n v="880"/>
    <n v="944"/>
    <n v="990"/>
    <n v="940"/>
    <n v="989"/>
    <n v="820"/>
    <n v="835"/>
    <n v="825"/>
    <n v="10620"/>
    <n v="29.095890410958905"/>
  </r>
  <r>
    <x v="1"/>
    <x v="2"/>
    <s v="Silur-Ordoviitsium"/>
    <n v="1835"/>
    <n v="1828"/>
    <x v="471"/>
    <n v="1961"/>
    <n v="2271"/>
    <n v="2172"/>
    <n v="2147"/>
    <n v="2123"/>
    <n v="2127"/>
    <n v="2284"/>
    <n v="2046"/>
    <n v="2174"/>
    <x v="490"/>
    <x v="490"/>
    <x v="0"/>
    <x v="0"/>
    <x v="0"/>
    <n v="67"/>
    <n v="62"/>
    <n v="66"/>
    <n v="75"/>
    <n v="220"/>
    <n v="311"/>
    <n v="250"/>
    <n v="250"/>
    <n v="169"/>
    <n v="90"/>
    <n v="92"/>
    <n v="92"/>
    <n v="1744"/>
    <n v="4.7780821917808218"/>
  </r>
  <r>
    <x v="3"/>
    <x v="2"/>
    <s v="Silur-Ordoviitsium"/>
    <n v="3503"/>
    <n v="2035"/>
    <x v="472"/>
    <n v="2226"/>
    <n v="1938"/>
    <n v="1970"/>
    <n v="2166"/>
    <n v="1846"/>
    <n v="1988"/>
    <n v="1964"/>
    <n v="1473"/>
    <n v="1852"/>
    <x v="491"/>
    <x v="491"/>
    <x v="0"/>
    <x v="0"/>
    <x v="0"/>
    <n v="0"/>
    <n v="0"/>
    <n v="1"/>
    <n v="0"/>
    <n v="1"/>
    <n v="1"/>
    <n v="1"/>
    <n v="1"/>
    <n v="1"/>
    <n v="1"/>
    <n v="1"/>
    <n v="0"/>
    <n v="8"/>
    <n v="2.1917808219178082E-2"/>
  </r>
  <r>
    <x v="3"/>
    <x v="2"/>
    <s v="Kambrium-Vend"/>
    <n v="1943"/>
    <n v="2341"/>
    <x v="473"/>
    <n v="2695"/>
    <n v="2824"/>
    <n v="2225"/>
    <n v="2710"/>
    <n v="1851"/>
    <n v="1894"/>
    <n v="1164"/>
    <n v="1120"/>
    <n v="1138"/>
    <x v="492"/>
    <x v="492"/>
    <x v="2"/>
    <x v="1"/>
    <x v="0"/>
    <n v="192"/>
    <n v="167"/>
    <n v="195"/>
    <n v="580"/>
    <n v="650"/>
    <n v="800"/>
    <n v="1500"/>
    <n v="1000"/>
    <n v="800"/>
    <n v="199"/>
    <n v="133"/>
    <n v="201"/>
    <n v="6417"/>
    <n v="17.580821917808219"/>
  </r>
  <r>
    <x v="3"/>
    <x v="2"/>
    <s v="Ordoviitsium-Kambrium"/>
    <n v="2251"/>
    <n v="2119"/>
    <x v="474"/>
    <n v="1723"/>
    <n v="1850"/>
    <n v="2267"/>
    <n v="2106"/>
    <n v="2224"/>
    <n v="2302"/>
    <n v="2142"/>
    <n v="2019"/>
    <n v="1811"/>
    <x v="493"/>
    <x v="493"/>
    <x v="4"/>
    <x v="3"/>
    <x v="0"/>
    <n v="1555"/>
    <n v="1506"/>
    <n v="1860"/>
    <n v="1702"/>
    <n v="1894"/>
    <n v="1964"/>
    <n v="1721"/>
    <n v="1507"/>
    <n v="1432"/>
    <n v="1516"/>
    <n v="1490"/>
    <n v="1522"/>
    <n v="19669"/>
    <n v="53.887671232876713"/>
  </r>
  <r>
    <x v="6"/>
    <x v="2"/>
    <s v="Kesk-Devon"/>
    <n v="2030"/>
    <n v="2030"/>
    <x v="472"/>
    <n v="2127"/>
    <n v="2127"/>
    <n v="2129"/>
    <n v="2123"/>
    <n v="2123"/>
    <n v="2124"/>
    <n v="2030"/>
    <n v="2030"/>
    <n v="2031"/>
    <x v="494"/>
    <x v="494"/>
    <x v="4"/>
    <x v="3"/>
    <x v="0"/>
    <n v="0"/>
    <n v="0"/>
    <n v="0"/>
    <n v="0"/>
    <n v="0"/>
    <n v="0"/>
    <n v="0"/>
    <n v="0"/>
    <n v="0"/>
    <n v="0"/>
    <n v="0"/>
    <n v="0"/>
    <n v="0"/>
    <n v="0"/>
  </r>
  <r>
    <x v="5"/>
    <x v="2"/>
    <s v="Silur"/>
    <n v="2843"/>
    <n v="3189"/>
    <x v="475"/>
    <n v="1970"/>
    <n v="2205"/>
    <n v="1976"/>
    <n v="1714"/>
    <n v="1478"/>
    <n v="1458"/>
    <n v="1607"/>
    <n v="1820"/>
    <n v="2478"/>
    <x v="495"/>
    <x v="495"/>
    <x v="10"/>
    <x v="0"/>
    <x v="0"/>
    <n v="630"/>
    <n v="634"/>
    <n v="640"/>
    <n v="690"/>
    <n v="699"/>
    <n v="710"/>
    <n v="550"/>
    <n v="575"/>
    <n v="570"/>
    <n v="680"/>
    <n v="677"/>
    <n v="674"/>
    <n v="7729"/>
    <n v="21.175342465753424"/>
  </r>
  <r>
    <x v="11"/>
    <x v="2"/>
    <s v="Silur-Ordoviitsium"/>
    <n v="1550"/>
    <n v="1452"/>
    <x v="476"/>
    <n v="1996"/>
    <n v="2436"/>
    <n v="2215"/>
    <n v="3315"/>
    <n v="1848"/>
    <n v="2061"/>
    <n v="2187"/>
    <n v="1958"/>
    <n v="2041"/>
    <x v="496"/>
    <x v="496"/>
    <x v="13"/>
    <x v="0"/>
    <x v="0"/>
    <n v="256"/>
    <n v="251"/>
    <n v="394"/>
    <n v="361"/>
    <n v="299"/>
    <n v="328"/>
    <n v="256"/>
    <n v="277"/>
    <n v="325"/>
    <n v="240"/>
    <n v="258"/>
    <n v="201"/>
    <n v="3446"/>
    <n v="9.4410958904109581"/>
  </r>
  <r>
    <x v="3"/>
    <x v="2"/>
    <s v="Ordoviitsium-Kambrium"/>
    <n v="924"/>
    <n v="2630"/>
    <x v="477"/>
    <n v="2937"/>
    <n v="1551"/>
    <n v="2028"/>
    <n v="2297"/>
    <n v="2228"/>
    <n v="1381"/>
    <n v="2621"/>
    <n v="1213"/>
    <n v="3486"/>
    <x v="497"/>
    <x v="497"/>
    <x v="9"/>
    <x v="4"/>
    <x v="0"/>
    <n v="1176"/>
    <n v="624"/>
    <n v="810"/>
    <n v="0"/>
    <n v="0"/>
    <n v="0"/>
    <n v="0"/>
    <n v="0"/>
    <n v="0"/>
    <n v="0"/>
    <n v="0"/>
    <n v="0"/>
    <n v="2610"/>
    <n v="7.1506849315068495"/>
  </r>
  <r>
    <x v="2"/>
    <x v="2"/>
    <s v="Kesk-Alam-Devon"/>
    <n v="1965"/>
    <n v="1886"/>
    <x v="478"/>
    <n v="1850"/>
    <n v="2021"/>
    <n v="2128"/>
    <n v="2149"/>
    <n v="2205"/>
    <n v="2081"/>
    <n v="2148"/>
    <n v="2215"/>
    <n v="2138"/>
    <x v="498"/>
    <x v="498"/>
    <x v="2"/>
    <x v="1"/>
    <x v="0"/>
    <n v="64"/>
    <n v="233"/>
    <n v="199"/>
    <n v="104"/>
    <n v="150"/>
    <n v="172"/>
    <n v="232"/>
    <n v="237"/>
    <n v="120"/>
    <n v="100"/>
    <n v="79"/>
    <n v="69"/>
    <n v="1759"/>
    <n v="4.8191780821917805"/>
  </r>
  <r>
    <x v="3"/>
    <x v="2"/>
    <s v="Gdov"/>
    <n v="2352"/>
    <n v="1847"/>
    <x v="479"/>
    <n v="1649"/>
    <n v="1588"/>
    <n v="1835"/>
    <n v="2068"/>
    <n v="2009"/>
    <n v="2193"/>
    <n v="2951"/>
    <n v="2257"/>
    <n v="2143"/>
    <x v="499"/>
    <x v="499"/>
    <x v="9"/>
    <x v="4"/>
    <x v="0"/>
    <n v="243"/>
    <n v="2600"/>
    <n v="2349"/>
    <n v="0"/>
    <n v="0"/>
    <n v="0"/>
    <n v="0"/>
    <n v="0"/>
    <n v="0"/>
    <n v="0"/>
    <n v="0"/>
    <n v="0"/>
    <n v="5192"/>
    <n v="14.224657534246575"/>
  </r>
  <r>
    <x v="8"/>
    <x v="2"/>
    <s v="Silur"/>
    <n v="1700"/>
    <n v="1699"/>
    <x v="480"/>
    <n v="1670"/>
    <n v="1671"/>
    <n v="1670"/>
    <n v="1950"/>
    <n v="2000"/>
    <n v="1950"/>
    <n v="2902"/>
    <n v="2900"/>
    <n v="2902"/>
    <x v="500"/>
    <x v="500"/>
    <x v="5"/>
    <x v="4"/>
    <x v="0"/>
    <n v="677"/>
    <n v="617"/>
    <n v="398"/>
    <n v="574"/>
    <n v="583"/>
    <n v="499"/>
    <n v="717"/>
    <n v="462"/>
    <n v="520"/>
    <n v="332"/>
    <n v="350"/>
    <n v="316"/>
    <n v="6045"/>
    <n v="16.561643835616437"/>
  </r>
  <r>
    <x v="1"/>
    <x v="2"/>
    <s v="Kambrium-Vend"/>
    <n v="3724"/>
    <n v="3488"/>
    <x v="481"/>
    <n v="1940"/>
    <n v="2204"/>
    <n v="2011"/>
    <n v="1884"/>
    <n v="1528"/>
    <n v="810"/>
    <n v="1193"/>
    <n v="1170"/>
    <n v="1546"/>
    <x v="501"/>
    <x v="501"/>
    <x v="5"/>
    <x v="4"/>
    <x v="0"/>
    <n v="570"/>
    <n v="605"/>
    <n v="354"/>
    <n v="158"/>
    <n v="175"/>
    <n v="220"/>
    <n v="343"/>
    <n v="207"/>
    <n v="209"/>
    <n v="265"/>
    <n v="381"/>
    <n v="240"/>
    <n v="3727"/>
    <n v="10.210958904109589"/>
  </r>
  <r>
    <x v="12"/>
    <x v="2"/>
    <s v="Kesk-Devon"/>
    <n v="2400"/>
    <n v="2000"/>
    <x v="482"/>
    <n v="657"/>
    <n v="1582"/>
    <n v="1983"/>
    <n v="2770"/>
    <n v="2476"/>
    <n v="2340"/>
    <n v="2543"/>
    <n v="2341"/>
    <n v="1963"/>
    <x v="502"/>
    <x v="502"/>
    <x v="5"/>
    <x v="4"/>
    <x v="0"/>
    <n v="355"/>
    <n v="344"/>
    <n v="357"/>
    <n v="460"/>
    <n v="361"/>
    <n v="424"/>
    <n v="511"/>
    <n v="377"/>
    <n v="334"/>
    <n v="363"/>
    <n v="329"/>
    <n v="334"/>
    <n v="4549"/>
    <n v="12.463013698630137"/>
  </r>
  <r>
    <x v="3"/>
    <x v="2"/>
    <s v="Kambrium-Vend"/>
    <n v="2130"/>
    <n v="2010"/>
    <x v="483"/>
    <n v="2050"/>
    <n v="2030"/>
    <n v="2080"/>
    <n v="2050"/>
    <n v="2030"/>
    <n v="2070"/>
    <n v="2010"/>
    <n v="2015"/>
    <n v="1800"/>
    <x v="503"/>
    <x v="503"/>
    <x v="0"/>
    <x v="0"/>
    <x v="0"/>
    <n v="9"/>
    <n v="8"/>
    <n v="5"/>
    <n v="298"/>
    <n v="404"/>
    <n v="996"/>
    <n v="788"/>
    <n v="314"/>
    <n v="176"/>
    <n v="8"/>
    <n v="4"/>
    <n v="2"/>
    <n v="3012"/>
    <n v="8.2520547945205482"/>
  </r>
  <r>
    <x v="8"/>
    <x v="2"/>
    <s v="Silur"/>
    <n v="1875"/>
    <n v="1915"/>
    <x v="484"/>
    <n v="1711"/>
    <n v="1990"/>
    <n v="2251"/>
    <n v="2408"/>
    <n v="2301"/>
    <n v="2073"/>
    <n v="2068"/>
    <n v="1994"/>
    <n v="2079"/>
    <x v="504"/>
    <x v="504"/>
    <x v="2"/>
    <x v="2"/>
    <x v="0"/>
    <n v="0"/>
    <n v="642"/>
    <n v="0"/>
    <n v="555"/>
    <n v="6"/>
    <n v="828"/>
    <n v="0"/>
    <n v="437"/>
    <n v="0"/>
    <n v="552"/>
    <n v="526"/>
    <n v="100"/>
    <n v="3646"/>
    <n v="9.9890410958904106"/>
  </r>
  <r>
    <x v="1"/>
    <x v="2"/>
    <s v="Ordoviitsium-Kambrium"/>
    <n v="1571"/>
    <n v="1188"/>
    <x v="485"/>
    <n v="2270"/>
    <n v="2030"/>
    <n v="2150"/>
    <n v="2250"/>
    <n v="1820"/>
    <n v="1527"/>
    <n v="1910"/>
    <n v="2743"/>
    <n v="2360"/>
    <x v="505"/>
    <x v="505"/>
    <x v="2"/>
    <x v="2"/>
    <x v="0"/>
    <n v="620"/>
    <n v="25"/>
    <n v="647"/>
    <n v="103"/>
    <n v="598"/>
    <n v="0"/>
    <n v="576"/>
    <n v="0"/>
    <n v="629"/>
    <n v="0"/>
    <n v="0"/>
    <n v="451"/>
    <n v="3649"/>
    <n v="9.9972602739726035"/>
  </r>
  <r>
    <x v="3"/>
    <x v="2"/>
    <s v="Kambrium-Vend"/>
    <n v="1930"/>
    <n v="1624"/>
    <x v="486"/>
    <n v="2267"/>
    <n v="2651"/>
    <n v="2083"/>
    <n v="3129"/>
    <n v="2459"/>
    <n v="2034"/>
    <n v="1560"/>
    <n v="1193"/>
    <n v="1173"/>
    <x v="506"/>
    <x v="506"/>
    <x v="2"/>
    <x v="1"/>
    <x v="0"/>
    <n v="100"/>
    <n v="0"/>
    <n v="0"/>
    <n v="41"/>
    <n v="52"/>
    <n v="0"/>
    <n v="40"/>
    <n v="0"/>
    <n v="0"/>
    <n v="0"/>
    <n v="0"/>
    <n v="0"/>
    <n v="233"/>
    <n v="0.63835616438356169"/>
  </r>
  <r>
    <x v="3"/>
    <x v="2"/>
    <s v="Voronka"/>
    <n v="2238"/>
    <n v="2238"/>
    <x v="487"/>
    <n v="2068"/>
    <n v="2068"/>
    <n v="2069"/>
    <n v="1203"/>
    <n v="1203"/>
    <n v="1204"/>
    <n v="2720"/>
    <n v="2741"/>
    <n v="2217"/>
    <x v="507"/>
    <x v="507"/>
    <x v="7"/>
    <x v="0"/>
    <x v="0"/>
    <n v="348"/>
    <n v="346"/>
    <n v="377"/>
    <n v="365"/>
    <n v="389"/>
    <n v="502"/>
    <n v="537"/>
    <n v="482"/>
    <n v="429"/>
    <n v="399"/>
    <n v="427"/>
    <n v="429"/>
    <n v="5030"/>
    <n v="13.780821917808218"/>
  </r>
  <r>
    <x v="0"/>
    <x v="2"/>
    <s v="Ordoviitsium-Kambrium"/>
    <n v="0"/>
    <n v="0"/>
    <x v="488"/>
    <n v="0"/>
    <n v="0"/>
    <n v="3017"/>
    <n v="3017"/>
    <n v="3017"/>
    <n v="2644"/>
    <n v="3017"/>
    <n v="2741"/>
    <n v="3409"/>
    <x v="508"/>
    <x v="508"/>
    <x v="7"/>
    <x v="0"/>
    <x v="0"/>
    <n v="751"/>
    <n v="741"/>
    <n v="929"/>
    <n v="836"/>
    <n v="859"/>
    <n v="1034"/>
    <n v="1152"/>
    <n v="885"/>
    <n v="846"/>
    <n v="799"/>
    <n v="855"/>
    <n v="815"/>
    <n v="10502"/>
    <n v="28.772602739726029"/>
  </r>
  <r>
    <x v="6"/>
    <x v="2"/>
    <s v="Silur-Ordoviitsium"/>
    <n v="1817"/>
    <n v="2007"/>
    <x v="489"/>
    <n v="2979"/>
    <n v="2133"/>
    <n v="2164"/>
    <n v="2204"/>
    <n v="1984"/>
    <n v="1909"/>
    <n v="2186"/>
    <n v="1562"/>
    <n v="1763"/>
    <x v="509"/>
    <x v="509"/>
    <x v="2"/>
    <x v="2"/>
    <x v="0"/>
    <n v="633"/>
    <n v="641"/>
    <n v="705"/>
    <n v="633"/>
    <n v="819"/>
    <n v="963"/>
    <n v="1004"/>
    <n v="947"/>
    <n v="916"/>
    <n v="814"/>
    <n v="753"/>
    <n v="860"/>
    <n v="9688"/>
    <n v="26.542465753424658"/>
  </r>
  <r>
    <x v="3"/>
    <x v="2"/>
    <s v="Kambrium-Vend"/>
    <n v="2140"/>
    <n v="2020"/>
    <x v="224"/>
    <n v="2040"/>
    <n v="2025"/>
    <n v="2065"/>
    <n v="2060"/>
    <n v="2040"/>
    <n v="2070"/>
    <n v="1900"/>
    <n v="1850"/>
    <n v="1600"/>
    <x v="510"/>
    <x v="510"/>
    <x v="5"/>
    <x v="4"/>
    <x v="0"/>
    <n v="12"/>
    <n v="17"/>
    <n v="21"/>
    <n v="54"/>
    <n v="58"/>
    <n v="65"/>
    <n v="64"/>
    <n v="49"/>
    <n v="39"/>
    <n v="12"/>
    <n v="8"/>
    <n v="10"/>
    <n v="409"/>
    <n v="1.1205479452054794"/>
  </r>
  <r>
    <x v="7"/>
    <x v="2"/>
    <s v="Silur-Ordoviitsium"/>
    <n v="1428"/>
    <n v="1356"/>
    <x v="490"/>
    <n v="1828"/>
    <n v="1856"/>
    <n v="2394"/>
    <n v="2127"/>
    <n v="2127"/>
    <n v="2128"/>
    <n v="2456"/>
    <n v="2456"/>
    <n v="2456"/>
    <x v="511"/>
    <x v="511"/>
    <x v="8"/>
    <x v="0"/>
    <x v="0"/>
    <n v="85"/>
    <n v="98"/>
    <n v="109"/>
    <n v="101"/>
    <n v="97"/>
    <n v="97"/>
    <n v="109"/>
    <n v="81"/>
    <n v="91"/>
    <n v="97"/>
    <n v="101"/>
    <n v="111"/>
    <n v="1177"/>
    <n v="3.2246575342465755"/>
  </r>
  <r>
    <x v="12"/>
    <x v="2"/>
    <s v="Kesk-Devon"/>
    <n v="2296"/>
    <n v="2318"/>
    <x v="491"/>
    <n v="1986"/>
    <n v="1969"/>
    <n v="2088"/>
    <n v="1564"/>
    <n v="1997"/>
    <n v="1984"/>
    <n v="2209"/>
    <n v="1698"/>
    <n v="1829"/>
    <x v="512"/>
    <x v="512"/>
    <x v="8"/>
    <x v="0"/>
    <x v="0"/>
    <n v="792"/>
    <n v="1008"/>
    <n v="739"/>
    <n v="1171"/>
    <n v="783"/>
    <n v="2430"/>
    <n v="3227"/>
    <n v="1430"/>
    <n v="1838"/>
    <n v="1364"/>
    <n v="1475"/>
    <n v="1508"/>
    <n v="17765"/>
    <n v="48.671232876712331"/>
  </r>
  <r>
    <x v="14"/>
    <x v="2"/>
    <s v="Silur-Ordoviitsium"/>
    <n v="0"/>
    <n v="0"/>
    <x v="31"/>
    <n v="2300"/>
    <n v="2800"/>
    <n v="2800"/>
    <n v="2680"/>
    <n v="2620"/>
    <n v="2600"/>
    <n v="2700"/>
    <n v="2646"/>
    <n v="2594"/>
    <x v="513"/>
    <x v="513"/>
    <x v="10"/>
    <x v="0"/>
    <x v="0"/>
    <n v="48"/>
    <n v="42"/>
    <n v="146"/>
    <n v="88"/>
    <n v="132"/>
    <n v="198"/>
    <n v="168"/>
    <n v="132"/>
    <n v="96"/>
    <n v="64"/>
    <n v="58"/>
    <n v="34"/>
    <n v="1206"/>
    <n v="3.3041095890410959"/>
  </r>
  <r>
    <x v="7"/>
    <x v="2"/>
    <s v="Silur"/>
    <n v="1836"/>
    <n v="1810"/>
    <x v="492"/>
    <n v="1514"/>
    <n v="2216"/>
    <n v="2651"/>
    <n v="1885"/>
    <n v="1882"/>
    <n v="1881"/>
    <n v="1171"/>
    <n v="1852"/>
    <n v="1597"/>
    <x v="514"/>
    <x v="514"/>
    <x v="6"/>
    <x v="0"/>
    <x v="0"/>
    <n v="443"/>
    <n v="304"/>
    <n v="269"/>
    <n v="450"/>
    <n v="520"/>
    <n v="697"/>
    <n v="701"/>
    <n v="650"/>
    <n v="622"/>
    <n v="433"/>
    <n v="391"/>
    <n v="458"/>
    <n v="5938"/>
    <n v="16.268493150684932"/>
  </r>
  <r>
    <x v="11"/>
    <x v="2"/>
    <s v="Silur"/>
    <n v="2146"/>
    <n v="1883"/>
    <x v="493"/>
    <n v="1704"/>
    <n v="1980"/>
    <n v="1933"/>
    <n v="1846"/>
    <n v="1931"/>
    <n v="2015"/>
    <n v="2158"/>
    <n v="2062"/>
    <n v="1938"/>
    <x v="515"/>
    <x v="515"/>
    <x v="2"/>
    <x v="1"/>
    <x v="0"/>
    <n v="781"/>
    <n v="745"/>
    <n v="956"/>
    <n v="833"/>
    <n v="684"/>
    <n v="797"/>
    <n v="0"/>
    <n v="0"/>
    <n v="0"/>
    <n v="0"/>
    <n v="0"/>
    <n v="0"/>
    <n v="4796"/>
    <n v="13.139726027397261"/>
  </r>
  <r>
    <x v="8"/>
    <x v="2"/>
    <s v="Silur"/>
    <n v="4500"/>
    <n v="33"/>
    <x v="494"/>
    <n v="5217"/>
    <n v="2678"/>
    <n v="13"/>
    <n v="5"/>
    <n v="43"/>
    <n v="1516"/>
    <n v="8393"/>
    <n v="1024"/>
    <n v="9"/>
    <x v="516"/>
    <x v="516"/>
    <x v="2"/>
    <x v="2"/>
    <x v="0"/>
    <n v="244"/>
    <n v="294"/>
    <n v="289"/>
    <n v="291"/>
    <n v="329"/>
    <n v="429"/>
    <n v="452"/>
    <n v="271"/>
    <n v="281"/>
    <n v="287"/>
    <n v="265"/>
    <n v="311"/>
    <n v="3743"/>
    <n v="10.254794520547945"/>
  </r>
  <r>
    <x v="3"/>
    <x v="2"/>
    <s v="Kambrium-Vend"/>
    <n v="1960"/>
    <n v="1960"/>
    <x v="495"/>
    <n v="2230"/>
    <n v="2230"/>
    <n v="2230"/>
    <n v="1557"/>
    <n v="1557"/>
    <n v="1559"/>
    <n v="2082"/>
    <n v="2082"/>
    <n v="2084"/>
    <x v="517"/>
    <x v="517"/>
    <x v="7"/>
    <x v="0"/>
    <x v="0"/>
    <n v="13283"/>
    <n v="11534"/>
    <n v="14083"/>
    <n v="12759"/>
    <n v="12219"/>
    <n v="12798"/>
    <n v="12775"/>
    <n v="12893"/>
    <n v="12599"/>
    <n v="12837"/>
    <n v="12169"/>
    <n v="11973"/>
    <n v="151922"/>
    <n v="416.2246575342466"/>
  </r>
  <r>
    <x v="3"/>
    <x v="2"/>
    <s v="Kambrium-Vend"/>
    <n v="10378"/>
    <n v="5392"/>
    <x v="496"/>
    <n v="0"/>
    <n v="4159"/>
    <n v="2736"/>
    <n v="0"/>
    <n v="0"/>
    <n v="0"/>
    <n v="4"/>
    <n v="610"/>
    <n v="87"/>
    <x v="518"/>
    <x v="518"/>
    <x v="2"/>
    <x v="2"/>
    <x v="0"/>
    <n v="0"/>
    <n v="0"/>
    <n v="0"/>
    <n v="0"/>
    <n v="0"/>
    <n v="0"/>
    <n v="0"/>
    <n v="0"/>
    <n v="0"/>
    <n v="0"/>
    <n v="0"/>
    <n v="0"/>
    <n v="0"/>
    <n v="0"/>
  </r>
  <r>
    <x v="0"/>
    <x v="2"/>
    <s v="Voronka"/>
    <n v="553"/>
    <n v="331"/>
    <x v="497"/>
    <n v="440"/>
    <n v="587"/>
    <n v="818"/>
    <n v="1685"/>
    <n v="4655"/>
    <n v="3628"/>
    <n v="3750"/>
    <n v="3051"/>
    <n v="3243"/>
    <x v="519"/>
    <x v="519"/>
    <x v="1"/>
    <x v="0"/>
    <x v="1"/>
    <n v="76467"/>
    <n v="74102"/>
    <n v="100117"/>
    <n v="103270"/>
    <n v="78832"/>
    <n v="84350"/>
    <n v="226432"/>
    <n v="151896"/>
    <n v="104275"/>
    <n v="50682"/>
    <n v="139145"/>
    <n v="188185"/>
    <n v="1377753"/>
    <n v="3774.6657534246574"/>
  </r>
  <r>
    <x v="3"/>
    <x v="2"/>
    <s v="Kambrium-Vend"/>
    <n v="88"/>
    <n v="2139"/>
    <x v="498"/>
    <n v="1"/>
    <n v="1920"/>
    <n v="5248"/>
    <n v="39"/>
    <n v="1862"/>
    <n v="91"/>
    <n v="10225"/>
    <n v="961"/>
    <n v="0"/>
    <x v="520"/>
    <x v="520"/>
    <x v="10"/>
    <x v="0"/>
    <x v="0"/>
    <n v="476"/>
    <n v="348"/>
    <n v="388"/>
    <n v="393"/>
    <n v="495"/>
    <n v="410"/>
    <n v="672"/>
    <n v="534"/>
    <n v="506"/>
    <n v="486"/>
    <n v="494"/>
    <n v="569"/>
    <n v="5771"/>
    <n v="15.810958904109588"/>
  </r>
  <r>
    <x v="4"/>
    <x v="2"/>
    <s v="Silur-Ordoviitsium"/>
    <n v="1877"/>
    <n v="1584"/>
    <x v="499"/>
    <n v="2228"/>
    <n v="1651"/>
    <n v="1744"/>
    <n v="2108"/>
    <n v="1943"/>
    <n v="1835"/>
    <n v="1857"/>
    <n v="1527"/>
    <n v="1870"/>
    <x v="521"/>
    <x v="521"/>
    <x v="8"/>
    <x v="0"/>
    <x v="0"/>
    <n v="2356"/>
    <n v="2286"/>
    <n v="2528"/>
    <n v="2502"/>
    <n v="2538"/>
    <n v="2431"/>
    <n v="2468"/>
    <n v="2492"/>
    <n v="2522"/>
    <n v="2503"/>
    <n v="2497"/>
    <n v="2476"/>
    <n v="29599"/>
    <n v="81.093150684931501"/>
  </r>
  <r>
    <x v="3"/>
    <x v="2"/>
    <s v="Ordoviitsium-Kambrium"/>
    <n v="1764"/>
    <n v="1653"/>
    <x v="500"/>
    <n v="1853"/>
    <n v="2116"/>
    <n v="2232"/>
    <n v="1979"/>
    <n v="2102"/>
    <n v="1883"/>
    <n v="2023"/>
    <n v="1829"/>
    <n v="1903"/>
    <x v="522"/>
    <x v="522"/>
    <x v="2"/>
    <x v="1"/>
    <x v="0"/>
    <n v="138"/>
    <n v="145"/>
    <n v="272"/>
    <n v="345"/>
    <n v="340"/>
    <n v="503"/>
    <n v="318"/>
    <n v="390"/>
    <n v="289"/>
    <n v="468"/>
    <n v="465"/>
    <n v="489"/>
    <n v="4162"/>
    <n v="11.402739726027397"/>
  </r>
  <r>
    <x v="6"/>
    <x v="2"/>
    <s v="Kesk-Devon"/>
    <n v="1859"/>
    <n v="1859"/>
    <x v="501"/>
    <n v="2004"/>
    <n v="2004"/>
    <n v="2005"/>
    <n v="1935"/>
    <n v="1935"/>
    <n v="1935"/>
    <n v="1896"/>
    <n v="1896"/>
    <n v="1898"/>
    <x v="523"/>
    <x v="523"/>
    <x v="3"/>
    <x v="0"/>
    <x v="0"/>
    <n v="1651"/>
    <n v="1446"/>
    <n v="1595"/>
    <n v="1567"/>
    <n v="1632"/>
    <n v="1894"/>
    <n v="2201"/>
    <n v="1676"/>
    <n v="1746"/>
    <n v="1826"/>
    <n v="1664"/>
    <n v="3362"/>
    <n v="22260"/>
    <n v="60.986301369863014"/>
  </r>
  <r>
    <x v="6"/>
    <x v="2"/>
    <s v="Silur-Ordoviitsium"/>
    <n v="1700"/>
    <n v="1725"/>
    <x v="502"/>
    <n v="1999"/>
    <n v="2100"/>
    <n v="2200"/>
    <n v="2105"/>
    <n v="2167"/>
    <n v="2043"/>
    <n v="1800"/>
    <n v="1781"/>
    <n v="1753"/>
    <x v="524"/>
    <x v="524"/>
    <x v="12"/>
    <x v="4"/>
    <x v="0"/>
    <n v="960"/>
    <n v="756"/>
    <n v="659"/>
    <n v="721"/>
    <n v="1011"/>
    <n v="1021"/>
    <n v="1057"/>
    <n v="1212"/>
    <n v="1063"/>
    <n v="840"/>
    <n v="1304"/>
    <n v="1072"/>
    <n v="11676"/>
    <n v="31.989041095890411"/>
  </r>
  <r>
    <x v="1"/>
    <x v="2"/>
    <s v="Silur-Ordoviitsium"/>
    <n v="1869"/>
    <n v="1703"/>
    <x v="503"/>
    <n v="1720"/>
    <n v="2112"/>
    <n v="2349"/>
    <n v="1761"/>
    <n v="1892"/>
    <n v="1906"/>
    <n v="2190"/>
    <n v="1790"/>
    <n v="1707"/>
    <x v="525"/>
    <x v="525"/>
    <x v="4"/>
    <x v="3"/>
    <x v="0"/>
    <n v="0"/>
    <n v="0"/>
    <n v="0"/>
    <n v="342"/>
    <n v="342"/>
    <n v="342"/>
    <n v="0"/>
    <n v="0"/>
    <n v="0"/>
    <n v="0"/>
    <n v="0"/>
    <n v="0"/>
    <n v="1026"/>
    <n v="2.8109589041095893"/>
  </r>
  <r>
    <x v="5"/>
    <x v="2"/>
    <s v="Silur-Ordoviitsium"/>
    <n v="1576"/>
    <n v="1563"/>
    <x v="504"/>
    <n v="1322"/>
    <n v="1451"/>
    <n v="2917"/>
    <n v="3507"/>
    <n v="2634"/>
    <n v="2309"/>
    <n v="2019"/>
    <n v="559"/>
    <n v="1072"/>
    <x v="526"/>
    <x v="526"/>
    <x v="9"/>
    <x v="4"/>
    <x v="0"/>
    <n v="423"/>
    <n v="406"/>
    <n v="467"/>
    <n v="475"/>
    <n v="501"/>
    <n v="580"/>
    <n v="564"/>
    <n v="663"/>
    <n v="549"/>
    <n v="598"/>
    <n v="500"/>
    <n v="499"/>
    <n v="6225"/>
    <n v="17.054794520547944"/>
  </r>
  <r>
    <x v="2"/>
    <x v="2"/>
    <s v="Kesk-Devon"/>
    <n v="1516"/>
    <n v="1347"/>
    <x v="505"/>
    <n v="1820"/>
    <n v="2310"/>
    <n v="2817"/>
    <n v="3360"/>
    <n v="2022"/>
    <n v="1483"/>
    <n v="1511"/>
    <n v="1429"/>
    <n v="1502"/>
    <x v="527"/>
    <x v="527"/>
    <x v="5"/>
    <x v="4"/>
    <x v="0"/>
    <n v="1732"/>
    <n v="1548"/>
    <n v="1723"/>
    <n v="1701"/>
    <n v="1827"/>
    <n v="1898"/>
    <n v="2030"/>
    <n v="1791"/>
    <n v="1921"/>
    <n v="2416"/>
    <n v="2171"/>
    <n v="1806"/>
    <n v="22564"/>
    <n v="61.819178082191783"/>
  </r>
  <r>
    <x v="0"/>
    <x v="2"/>
    <s v="Kambrium-Vend"/>
    <n v="2461"/>
    <n v="2050"/>
    <x v="506"/>
    <n v="1704"/>
    <n v="1782"/>
    <n v="1798"/>
    <n v="1814"/>
    <n v="1831"/>
    <n v="1800"/>
    <n v="1906"/>
    <n v="1749"/>
    <n v="1845"/>
    <x v="528"/>
    <x v="528"/>
    <x v="2"/>
    <x v="1"/>
    <x v="0"/>
    <n v="119"/>
    <n v="104"/>
    <n v="127"/>
    <n v="124"/>
    <n v="192"/>
    <n v="338"/>
    <n v="299"/>
    <n v="165"/>
    <n v="151"/>
    <n v="138"/>
    <n v="123"/>
    <n v="144"/>
    <n v="2024"/>
    <n v="5.5452054794520551"/>
  </r>
  <r>
    <x v="7"/>
    <x v="2"/>
    <s v="Ordoviitsium"/>
    <n v="2254"/>
    <n v="2413"/>
    <x v="507"/>
    <n v="1415"/>
    <n v="2057"/>
    <n v="1926"/>
    <n v="2690"/>
    <n v="2101"/>
    <n v="2066"/>
    <n v="2114"/>
    <n v="653"/>
    <n v="711"/>
    <x v="529"/>
    <x v="529"/>
    <x v="6"/>
    <x v="0"/>
    <x v="0"/>
    <n v="175"/>
    <n v="163"/>
    <n v="175"/>
    <n v="125"/>
    <n v="125"/>
    <n v="129"/>
    <n v="10"/>
    <n v="10"/>
    <n v="89"/>
    <n v="102"/>
    <n v="101"/>
    <n v="104"/>
    <n v="1308"/>
    <n v="3.5835616438356164"/>
  </r>
  <r>
    <x v="4"/>
    <x v="2"/>
    <s v="Silur"/>
    <n v="1878"/>
    <n v="2092"/>
    <x v="508"/>
    <n v="1691"/>
    <n v="2030"/>
    <n v="1986"/>
    <n v="1655"/>
    <n v="1792"/>
    <n v="1648"/>
    <n v="1898"/>
    <n v="2064"/>
    <n v="1863"/>
    <x v="530"/>
    <x v="530"/>
    <x v="6"/>
    <x v="0"/>
    <x v="0"/>
    <n v="370"/>
    <n v="352"/>
    <n v="370"/>
    <n v="435"/>
    <n v="436"/>
    <n v="439"/>
    <n v="385"/>
    <n v="380"/>
    <n v="370"/>
    <n v="427"/>
    <n v="425"/>
    <n v="427"/>
    <n v="4816"/>
    <n v="13.194520547945206"/>
  </r>
  <r>
    <x v="7"/>
    <x v="2"/>
    <s v="Silur"/>
    <n v="0"/>
    <n v="0"/>
    <x v="31"/>
    <n v="0"/>
    <n v="0"/>
    <n v="0"/>
    <n v="3320"/>
    <n v="3997"/>
    <n v="3972"/>
    <n v="3047"/>
    <n v="3140"/>
    <n v="4945"/>
    <x v="531"/>
    <x v="531"/>
    <x v="10"/>
    <x v="0"/>
    <x v="0"/>
    <n v="1232"/>
    <n v="1333"/>
    <n v="1387"/>
    <n v="1320"/>
    <n v="1100"/>
    <n v="2378"/>
    <n v="2579"/>
    <n v="2601"/>
    <n v="1782"/>
    <n v="1915"/>
    <n v="1673"/>
    <n v="1920"/>
    <n v="21220"/>
    <n v="58.136986301369866"/>
  </r>
  <r>
    <x v="12"/>
    <x v="2"/>
    <s v="Kesk-Devon"/>
    <n v="1746"/>
    <n v="1685"/>
    <x v="386"/>
    <n v="1957"/>
    <n v="1988"/>
    <n v="1965"/>
    <n v="1950"/>
    <n v="2049"/>
    <n v="1848"/>
    <n v="1815"/>
    <n v="1772"/>
    <n v="1781"/>
    <x v="532"/>
    <x v="532"/>
    <x v="6"/>
    <x v="0"/>
    <x v="0"/>
    <n v="2600"/>
    <n v="2296"/>
    <n v="2600"/>
    <n v="3150"/>
    <n v="3160"/>
    <n v="3180"/>
    <n v="3700"/>
    <n v="3680"/>
    <n v="3461"/>
    <n v="2660"/>
    <n v="2650"/>
    <n v="2671"/>
    <n v="35808"/>
    <n v="98.104109589041101"/>
  </r>
  <r>
    <x v="1"/>
    <x v="2"/>
    <s v="Silur-Ordoviitsium"/>
    <n v="2240"/>
    <n v="1510"/>
    <x v="509"/>
    <n v="1860"/>
    <n v="2140"/>
    <n v="1980"/>
    <n v="3130"/>
    <n v="1900"/>
    <n v="2310"/>
    <n v="1450"/>
    <n v="970"/>
    <n v="710"/>
    <x v="533"/>
    <x v="533"/>
    <x v="6"/>
    <x v="0"/>
    <x v="0"/>
    <n v="80"/>
    <n v="70"/>
    <n v="80"/>
    <n v="135"/>
    <n v="135"/>
    <n v="137"/>
    <n v="145"/>
    <n v="140"/>
    <n v="129"/>
    <n v="67"/>
    <n v="64"/>
    <n v="67"/>
    <n v="1249"/>
    <n v="3.4219178082191779"/>
  </r>
  <r>
    <x v="3"/>
    <x v="2"/>
    <s v="Ordoviitsium-Kambrium"/>
    <n v="1573"/>
    <n v="1535"/>
    <x v="510"/>
    <n v="2162"/>
    <n v="2041"/>
    <n v="2140"/>
    <n v="2022"/>
    <n v="1807"/>
    <n v="1664"/>
    <n v="1692"/>
    <n v="1674"/>
    <n v="1786"/>
    <x v="534"/>
    <x v="534"/>
    <x v="2"/>
    <x v="2"/>
    <x v="0"/>
    <n v="1837"/>
    <n v="1854"/>
    <n v="2193"/>
    <n v="2074"/>
    <n v="2026"/>
    <n v="2026"/>
    <n v="2526"/>
    <n v="2149"/>
    <n v="2137"/>
    <n v="1769"/>
    <n v="2074"/>
    <n v="1787"/>
    <n v="24452"/>
    <n v="66.991780821917814"/>
  </r>
  <r>
    <x v="5"/>
    <x v="2"/>
    <s v="Silur-Ordoviitsium"/>
    <n v="1836"/>
    <n v="1671"/>
    <x v="511"/>
    <n v="1909"/>
    <n v="1971"/>
    <n v="2146"/>
    <n v="1732"/>
    <n v="1894"/>
    <n v="1903"/>
    <n v="1752"/>
    <n v="1786"/>
    <n v="1623"/>
    <x v="535"/>
    <x v="535"/>
    <x v="2"/>
    <x v="2"/>
    <x v="0"/>
    <n v="1340"/>
    <n v="1226"/>
    <n v="1559"/>
    <n v="1320"/>
    <n v="1385"/>
    <n v="1402"/>
    <n v="1494"/>
    <n v="1511"/>
    <n v="1518"/>
    <n v="1436"/>
    <n v="1394"/>
    <n v="1407"/>
    <n v="16992"/>
    <n v="46.553424657534244"/>
  </r>
  <r>
    <x v="0"/>
    <x v="2"/>
    <s v="Ordoviitsium-Kambrium"/>
    <n v="836"/>
    <n v="720"/>
    <x v="512"/>
    <n v="2562"/>
    <n v="2562"/>
    <n v="1801"/>
    <n v="0"/>
    <n v="2055"/>
    <n v="581"/>
    <n v="1645"/>
    <n v="1448"/>
    <n v="1641"/>
    <x v="536"/>
    <x v="536"/>
    <x v="5"/>
    <x v="4"/>
    <x v="0"/>
    <n v="3902"/>
    <n v="3752"/>
    <n v="1495"/>
    <n v="4985"/>
    <n v="5741"/>
    <n v="6269"/>
    <n v="6302"/>
    <n v="6019"/>
    <n v="4758"/>
    <n v="5590"/>
    <n v="5771"/>
    <n v="5703"/>
    <n v="60287"/>
    <n v="165.16986301369863"/>
  </r>
  <r>
    <x v="6"/>
    <x v="2"/>
    <s v="Silur"/>
    <n v="1600"/>
    <n v="1600"/>
    <x v="513"/>
    <n v="1930"/>
    <n v="1930"/>
    <n v="1930"/>
    <n v="2000"/>
    <n v="2000"/>
    <n v="2000"/>
    <n v="1770"/>
    <n v="1770"/>
    <n v="1770"/>
    <x v="537"/>
    <x v="537"/>
    <x v="2"/>
    <x v="1"/>
    <x v="0"/>
    <n v="405"/>
    <n v="425"/>
    <n v="486"/>
    <n v="502"/>
    <n v="514"/>
    <n v="589"/>
    <n v="712"/>
    <n v="487"/>
    <n v="391"/>
    <n v="476"/>
    <n v="342"/>
    <n v="493"/>
    <n v="5822"/>
    <n v="15.950684931506849"/>
  </r>
  <r>
    <x v="2"/>
    <x v="2"/>
    <s v="Kesk-Devon"/>
    <n v="2069"/>
    <n v="1964"/>
    <x v="514"/>
    <n v="1948"/>
    <n v="1510"/>
    <n v="2013"/>
    <n v="1800"/>
    <n v="1600"/>
    <n v="2050"/>
    <n v="2012"/>
    <n v="1645"/>
    <n v="1809"/>
    <x v="538"/>
    <x v="538"/>
    <x v="9"/>
    <x v="4"/>
    <x v="0"/>
    <n v="253"/>
    <n v="245"/>
    <n v="253"/>
    <n v="288"/>
    <n v="257"/>
    <n v="306"/>
    <n v="311"/>
    <n v="284"/>
    <n v="408"/>
    <n v="7"/>
    <n v="9"/>
    <n v="8"/>
    <n v="2629"/>
    <n v="7.2027397260273975"/>
  </r>
  <r>
    <x v="11"/>
    <x v="2"/>
    <s v="Silur"/>
    <n v="1420"/>
    <n v="1695"/>
    <x v="515"/>
    <n v="1935"/>
    <n v="1780"/>
    <n v="1915"/>
    <n v="2015"/>
    <n v="1910"/>
    <n v="1860"/>
    <n v="1915"/>
    <n v="1830"/>
    <n v="1900"/>
    <x v="539"/>
    <x v="539"/>
    <x v="12"/>
    <x v="4"/>
    <x v="0"/>
    <n v="300"/>
    <n v="285"/>
    <n v="262"/>
    <n v="110"/>
    <n v="110"/>
    <n v="127"/>
    <n v="260"/>
    <n v="295"/>
    <n v="317"/>
    <n v="476"/>
    <n v="470"/>
    <n v="400"/>
    <n v="3412"/>
    <n v="9.3479452054794514"/>
  </r>
  <r>
    <x v="3"/>
    <x v="2"/>
    <s v="Ordoviitsium-Kambrium"/>
    <n v="2049"/>
    <n v="2046"/>
    <x v="516"/>
    <n v="1639"/>
    <n v="1638"/>
    <n v="1639"/>
    <n v="1289"/>
    <n v="1332"/>
    <n v="1498"/>
    <n v="1929"/>
    <n v="2464"/>
    <n v="2159"/>
    <x v="540"/>
    <x v="540"/>
    <x v="12"/>
    <x v="4"/>
    <x v="0"/>
    <n v="0"/>
    <n v="0"/>
    <n v="0"/>
    <n v="0"/>
    <n v="0"/>
    <n v="100"/>
    <n v="400"/>
    <n v="450"/>
    <n v="0"/>
    <n v="0"/>
    <n v="0"/>
    <n v="0"/>
    <n v="950"/>
    <n v="2.6027397260273974"/>
  </r>
  <r>
    <x v="2"/>
    <x v="2"/>
    <s v="Kesk-Devon"/>
    <n v="1600"/>
    <n v="1500"/>
    <x v="480"/>
    <n v="1900"/>
    <n v="1900"/>
    <n v="2000"/>
    <n v="2000"/>
    <n v="2100"/>
    <n v="1900"/>
    <n v="1800"/>
    <n v="1700"/>
    <n v="1600"/>
    <x v="541"/>
    <x v="541"/>
    <x v="4"/>
    <x v="0"/>
    <x v="0"/>
    <n v="1570"/>
    <n v="2100"/>
    <n v="2219"/>
    <n v="2107"/>
    <n v="2160"/>
    <n v="2552"/>
    <n v="2670"/>
    <n v="2730"/>
    <n v="2088"/>
    <n v="2100"/>
    <n v="2120"/>
    <n v="1736"/>
    <n v="26152"/>
    <n v="71.649315068493152"/>
  </r>
  <r>
    <x v="5"/>
    <x v="2"/>
    <s v="Silur-Ordoviitsium"/>
    <n v="56"/>
    <n v="76"/>
    <x v="517"/>
    <n v="26"/>
    <n v="210"/>
    <n v="4740"/>
    <n v="4131"/>
    <n v="4446"/>
    <n v="3882"/>
    <n v="3447"/>
    <n v="261"/>
    <n v="167"/>
    <x v="542"/>
    <x v="542"/>
    <x v="10"/>
    <x v="0"/>
    <x v="0"/>
    <n v="1588"/>
    <n v="1158"/>
    <n v="862"/>
    <n v="1519"/>
    <n v="935"/>
    <n v="620"/>
    <n v="946"/>
    <n v="1237"/>
    <n v="1068"/>
    <n v="1388"/>
    <n v="1211"/>
    <n v="821"/>
    <n v="13353"/>
    <n v="36.583561643835615"/>
  </r>
  <r>
    <x v="9"/>
    <x v="2"/>
    <s v="Kvaternaar"/>
    <n v="2471"/>
    <n v="2140"/>
    <x v="518"/>
    <n v="198"/>
    <n v="941"/>
    <n v="1785"/>
    <n v="2485"/>
    <n v="2309"/>
    <n v="2012"/>
    <n v="2457"/>
    <n v="1836"/>
    <n v="1923"/>
    <x v="543"/>
    <x v="543"/>
    <x v="10"/>
    <x v="0"/>
    <x v="0"/>
    <n v="0"/>
    <n v="0"/>
    <n v="0"/>
    <n v="0"/>
    <n v="0"/>
    <n v="0"/>
    <n v="0"/>
    <n v="0"/>
    <n v="2350"/>
    <n v="2129"/>
    <n v="2059"/>
    <n v="1943"/>
    <n v="8481"/>
    <n v="23.235616438356164"/>
  </r>
  <r>
    <x v="3"/>
    <x v="2"/>
    <s v="Kambrium-Vend"/>
    <n v="1767"/>
    <n v="1618"/>
    <x v="519"/>
    <n v="1841"/>
    <n v="1870"/>
    <n v="1977"/>
    <n v="1642"/>
    <n v="1974"/>
    <n v="1889"/>
    <n v="1959"/>
    <n v="1786"/>
    <n v="1373"/>
    <x v="544"/>
    <x v="544"/>
    <x v="2"/>
    <x v="2"/>
    <x v="0"/>
    <n v="553"/>
    <n v="366"/>
    <n v="323"/>
    <n v="270"/>
    <n v="266"/>
    <n v="257"/>
    <n v="101"/>
    <n v="130"/>
    <n v="186"/>
    <n v="201"/>
    <n v="290"/>
    <n v="330"/>
    <n v="3273"/>
    <n v="8.9671232876712335"/>
  </r>
  <r>
    <x v="2"/>
    <x v="2"/>
    <s v="Kesk-Devon"/>
    <n v="1884"/>
    <n v="1781"/>
    <x v="520"/>
    <n v="1679"/>
    <n v="1778"/>
    <n v="1760"/>
    <n v="1575"/>
    <n v="1672"/>
    <n v="1748"/>
    <n v="2087"/>
    <n v="1753"/>
    <n v="1676"/>
    <x v="545"/>
    <x v="545"/>
    <x v="0"/>
    <x v="2"/>
    <x v="0"/>
    <n v="77"/>
    <n v="85"/>
    <n v="130"/>
    <n v="111"/>
    <n v="95"/>
    <n v="95"/>
    <n v="70"/>
    <n v="107"/>
    <n v="221"/>
    <n v="209"/>
    <n v="103"/>
    <n v="74"/>
    <n v="1377"/>
    <n v="3.7726027397260276"/>
  </r>
  <r>
    <x v="11"/>
    <x v="2"/>
    <s v="Silur-Ordoviitsium"/>
    <n v="1500"/>
    <n v="1516"/>
    <x v="521"/>
    <n v="1941"/>
    <n v="1973"/>
    <n v="1955"/>
    <n v="1945"/>
    <n v="1933"/>
    <n v="1941"/>
    <n v="1701"/>
    <n v="1655"/>
    <n v="1673"/>
    <x v="546"/>
    <x v="546"/>
    <x v="10"/>
    <x v="0"/>
    <x v="0"/>
    <n v="25"/>
    <n v="31"/>
    <n v="33"/>
    <n v="29"/>
    <n v="38"/>
    <n v="31"/>
    <n v="62"/>
    <n v="62"/>
    <n v="46"/>
    <n v="40"/>
    <n v="54"/>
    <n v="55"/>
    <n v="506"/>
    <n v="1.3863013698630138"/>
  </r>
  <r>
    <x v="12"/>
    <x v="2"/>
    <s v="Kesk-Devon"/>
    <n v="1608"/>
    <n v="1923"/>
    <x v="522"/>
    <n v="1621"/>
    <n v="1430"/>
    <n v="1762"/>
    <n v="784"/>
    <n v="1670"/>
    <n v="2082"/>
    <n v="2226"/>
    <n v="2361"/>
    <n v="2095"/>
    <x v="547"/>
    <x v="547"/>
    <x v="11"/>
    <x v="1"/>
    <x v="0"/>
    <n v="0"/>
    <n v="0"/>
    <n v="0"/>
    <n v="0"/>
    <n v="32"/>
    <n v="52"/>
    <n v="72"/>
    <n v="64"/>
    <n v="54"/>
    <n v="0"/>
    <n v="0"/>
    <n v="0"/>
    <n v="274"/>
    <n v="0.75068493150684934"/>
  </r>
  <r>
    <x v="3"/>
    <x v="2"/>
    <s v="Ordoviitsium-Kambrium"/>
    <n v="1760"/>
    <n v="1513"/>
    <x v="520"/>
    <n v="1540"/>
    <n v="1767"/>
    <n v="1904"/>
    <n v="1761"/>
    <n v="1815"/>
    <n v="1771"/>
    <n v="1827"/>
    <n v="1766"/>
    <n v="1772"/>
    <x v="548"/>
    <x v="548"/>
    <x v="12"/>
    <x v="4"/>
    <x v="0"/>
    <n v="94"/>
    <n v="97"/>
    <n v="91"/>
    <n v="91"/>
    <n v="92"/>
    <n v="107"/>
    <n v="134"/>
    <n v="130"/>
    <n v="108"/>
    <n v="119"/>
    <n v="128"/>
    <n v="152"/>
    <n v="1343"/>
    <n v="3.6794520547945204"/>
  </r>
  <r>
    <x v="6"/>
    <x v="2"/>
    <s v="Silur-Ordoviitsium"/>
    <n v="1298"/>
    <n v="1161"/>
    <x v="523"/>
    <n v="1688"/>
    <n v="1940"/>
    <n v="2367"/>
    <n v="2206"/>
    <n v="2181"/>
    <n v="1813"/>
    <n v="1811"/>
    <n v="1435"/>
    <n v="1671"/>
    <x v="549"/>
    <x v="549"/>
    <x v="12"/>
    <x v="4"/>
    <x v="0"/>
    <n v="120"/>
    <n v="102"/>
    <n v="113"/>
    <n v="112"/>
    <n v="122"/>
    <n v="128"/>
    <n v="150"/>
    <n v="131"/>
    <n v="174"/>
    <n v="125"/>
    <n v="125"/>
    <n v="130"/>
    <n v="1532"/>
    <n v="4.1972602739726028"/>
  </r>
  <r>
    <x v="10"/>
    <x v="2"/>
    <s v="Kesk-Devon"/>
    <n v="1734"/>
    <n v="1627"/>
    <x v="524"/>
    <n v="1719"/>
    <n v="1818"/>
    <n v="1838"/>
    <n v="1772"/>
    <n v="1688"/>
    <n v="1736"/>
    <n v="1679"/>
    <n v="1625"/>
    <n v="1868"/>
    <x v="550"/>
    <x v="550"/>
    <x v="12"/>
    <x v="4"/>
    <x v="0"/>
    <n v="508"/>
    <n v="472"/>
    <n v="476"/>
    <n v="475"/>
    <n v="519"/>
    <n v="730"/>
    <n v="774"/>
    <n v="526"/>
    <n v="541"/>
    <n v="538"/>
    <n v="454"/>
    <n v="496"/>
    <n v="6509"/>
    <n v="17.832876712328765"/>
  </r>
  <r>
    <x v="1"/>
    <x v="2"/>
    <s v="Silur-Ordoviitsium"/>
    <n v="1650"/>
    <n v="1450"/>
    <x v="525"/>
    <n v="1679"/>
    <n v="1700"/>
    <n v="1690"/>
    <n v="1973"/>
    <n v="1980"/>
    <n v="1966"/>
    <n v="1700"/>
    <n v="1680"/>
    <n v="1717"/>
    <x v="551"/>
    <x v="551"/>
    <x v="12"/>
    <x v="4"/>
    <x v="0"/>
    <n v="333"/>
    <n v="311"/>
    <n v="390"/>
    <n v="413"/>
    <n v="369"/>
    <n v="358"/>
    <n v="371"/>
    <n v="400"/>
    <n v="436"/>
    <n v="351"/>
    <n v="303"/>
    <n v="271"/>
    <n v="4306"/>
    <n v="11.797260273972602"/>
  </r>
  <r>
    <x v="3"/>
    <x v="2"/>
    <s v="Voronka"/>
    <n v="1792"/>
    <n v="1332"/>
    <x v="526"/>
    <n v="1869"/>
    <n v="2144"/>
    <n v="1990"/>
    <n v="2138"/>
    <n v="1793"/>
    <n v="1857"/>
    <n v="1377"/>
    <n v="1434"/>
    <n v="1605"/>
    <x v="552"/>
    <x v="552"/>
    <x v="3"/>
    <x v="0"/>
    <x v="0"/>
    <n v="184"/>
    <n v="184"/>
    <n v="184"/>
    <n v="370"/>
    <n v="371"/>
    <n v="371"/>
    <n v="162"/>
    <n v="162"/>
    <n v="162"/>
    <n v="204"/>
    <n v="204"/>
    <n v="205"/>
    <n v="2763"/>
    <n v="7.5698630136986305"/>
  </r>
  <r>
    <x v="14"/>
    <x v="2"/>
    <s v="Silur-Ordoviitsium"/>
    <n v="1730"/>
    <n v="1583"/>
    <x v="527"/>
    <n v="1548"/>
    <n v="1814"/>
    <n v="1988"/>
    <n v="1937"/>
    <n v="1919"/>
    <n v="1753"/>
    <n v="1755"/>
    <n v="1604"/>
    <n v="1605"/>
    <x v="553"/>
    <x v="553"/>
    <x v="13"/>
    <x v="0"/>
    <x v="0"/>
    <n v="360"/>
    <n v="321"/>
    <n v="322"/>
    <n v="370"/>
    <n v="345"/>
    <n v="440"/>
    <n v="495"/>
    <n v="420"/>
    <n v="385"/>
    <n v="425"/>
    <n v="388"/>
    <n v="425"/>
    <n v="4696"/>
    <n v="12.865753424657534"/>
  </r>
  <r>
    <x v="11"/>
    <x v="2"/>
    <s v="Silur"/>
    <n v="1941"/>
    <n v="1783"/>
    <x v="528"/>
    <n v="1688"/>
    <n v="1688"/>
    <n v="1755"/>
    <n v="1605"/>
    <n v="1705"/>
    <n v="1602"/>
    <n v="1618"/>
    <n v="1730"/>
    <n v="1792"/>
    <x v="554"/>
    <x v="554"/>
    <x v="11"/>
    <x v="2"/>
    <x v="0"/>
    <n v="2425"/>
    <n v="2197"/>
    <n v="2818"/>
    <n v="2779"/>
    <n v="2916"/>
    <n v="847"/>
    <n v="856"/>
    <n v="2429"/>
    <n v="2621"/>
    <n v="2880"/>
    <n v="2808"/>
    <n v="2902"/>
    <n v="28478"/>
    <n v="78.021917808219172"/>
  </r>
  <r>
    <x v="9"/>
    <x v="2"/>
    <s v="Kesk-Devon"/>
    <n v="1673"/>
    <n v="1476"/>
    <x v="529"/>
    <n v="1778"/>
    <n v="1533"/>
    <n v="1582"/>
    <n v="1869"/>
    <n v="1745"/>
    <n v="1679"/>
    <n v="1878"/>
    <n v="1899"/>
    <n v="1756"/>
    <x v="555"/>
    <x v="555"/>
    <x v="6"/>
    <x v="0"/>
    <x v="0"/>
    <n v="0"/>
    <n v="0"/>
    <n v="0"/>
    <n v="0"/>
    <n v="0"/>
    <n v="0"/>
    <n v="0"/>
    <n v="0"/>
    <n v="0"/>
    <n v="0"/>
    <n v="0"/>
    <n v="0"/>
    <n v="0"/>
    <n v="0"/>
  </r>
  <r>
    <x v="9"/>
    <x v="2"/>
    <s v="Kesk-Devon"/>
    <n v="1619"/>
    <n v="1476"/>
    <x v="530"/>
    <n v="1770"/>
    <n v="1478"/>
    <n v="1898"/>
    <n v="2026"/>
    <n v="1641"/>
    <n v="1720"/>
    <n v="1782"/>
    <n v="1605"/>
    <n v="1867"/>
    <x v="556"/>
    <x v="556"/>
    <x v="6"/>
    <x v="0"/>
    <x v="0"/>
    <n v="0"/>
    <n v="0"/>
    <n v="0"/>
    <n v="0"/>
    <n v="0"/>
    <n v="0"/>
    <n v="0"/>
    <n v="0"/>
    <n v="0"/>
    <n v="0"/>
    <n v="0"/>
    <n v="0"/>
    <n v="0"/>
    <n v="0"/>
  </r>
  <r>
    <x v="7"/>
    <x v="2"/>
    <s v="Silur-Ordoviitsium"/>
    <n v="1695"/>
    <n v="1213"/>
    <x v="343"/>
    <n v="1638"/>
    <n v="1666"/>
    <n v="1968"/>
    <n v="1765"/>
    <n v="2065"/>
    <n v="1825"/>
    <n v="1749"/>
    <n v="1740"/>
    <n v="1522"/>
    <x v="557"/>
    <x v="557"/>
    <x v="6"/>
    <x v="0"/>
    <x v="0"/>
    <n v="0"/>
    <n v="0"/>
    <n v="0"/>
    <n v="960"/>
    <n v="847"/>
    <n v="1113"/>
    <n v="1245"/>
    <n v="844"/>
    <n v="718"/>
    <n v="758"/>
    <n v="721"/>
    <n v="845"/>
    <n v="8051"/>
    <n v="22.057534246575344"/>
  </r>
  <r>
    <x v="2"/>
    <x v="2"/>
    <s v="Kesk-Alam-Devon"/>
    <n v="1840"/>
    <n v="1760"/>
    <x v="531"/>
    <n v="1710"/>
    <n v="1760"/>
    <n v="1780"/>
    <n v="1710"/>
    <n v="1860"/>
    <n v="1750"/>
    <n v="1480"/>
    <n v="1390"/>
    <n v="1430"/>
    <x v="558"/>
    <x v="558"/>
    <x v="11"/>
    <x v="1"/>
    <x v="0"/>
    <n v="7376"/>
    <n v="8090"/>
    <n v="8024"/>
    <n v="10862"/>
    <n v="13784"/>
    <n v="10552"/>
    <n v="14839"/>
    <n v="14143"/>
    <n v="13694"/>
    <n v="13282"/>
    <n v="11772"/>
    <n v="13587"/>
    <n v="140005"/>
    <n v="383.57534246575341"/>
  </r>
  <r>
    <x v="1"/>
    <x v="2"/>
    <s v="Ordoviitsium-Kambrium"/>
    <n v="1458"/>
    <n v="1670"/>
    <x v="532"/>
    <n v="1780"/>
    <n v="1802"/>
    <n v="1942"/>
    <n v="1801"/>
    <n v="1775"/>
    <n v="1712"/>
    <n v="1557"/>
    <n v="1555"/>
    <n v="1554"/>
    <x v="559"/>
    <x v="559"/>
    <x v="8"/>
    <x v="0"/>
    <x v="0"/>
    <n v="21"/>
    <n v="19"/>
    <n v="22"/>
    <n v="23"/>
    <n v="25"/>
    <n v="32"/>
    <n v="0"/>
    <n v="0"/>
    <n v="0"/>
    <n v="19"/>
    <n v="11"/>
    <n v="10"/>
    <n v="182"/>
    <n v="0.49863013698630138"/>
  </r>
  <r>
    <x v="7"/>
    <x v="2"/>
    <s v="Silur"/>
    <n v="3836"/>
    <n v="3131"/>
    <x v="533"/>
    <n v="3162"/>
    <n v="3040"/>
    <n v="4019"/>
    <n v="0"/>
    <n v="0"/>
    <n v="0"/>
    <n v="0"/>
    <n v="0"/>
    <n v="0"/>
    <x v="560"/>
    <x v="560"/>
    <x v="8"/>
    <x v="0"/>
    <x v="0"/>
    <n v="342"/>
    <n v="309"/>
    <n v="343"/>
    <n v="355"/>
    <n v="360"/>
    <n v="419"/>
    <n v="470"/>
    <n v="340"/>
    <n v="335"/>
    <n v="405"/>
    <n v="382"/>
    <n v="360"/>
    <n v="4420"/>
    <n v="12.109589041095891"/>
  </r>
  <r>
    <x v="1"/>
    <x v="2"/>
    <s v="Ordoviitsium-Kambrium"/>
    <n v="1800"/>
    <n v="1800"/>
    <x v="480"/>
    <n v="1700"/>
    <n v="1700"/>
    <n v="1800"/>
    <n v="1500"/>
    <n v="1500"/>
    <n v="1500"/>
    <n v="1600"/>
    <n v="1800"/>
    <n v="1800"/>
    <x v="561"/>
    <x v="561"/>
    <x v="8"/>
    <x v="0"/>
    <x v="0"/>
    <n v="3635"/>
    <n v="2738"/>
    <n v="3660"/>
    <n v="3218"/>
    <n v="3289"/>
    <n v="3534"/>
    <n v="3550"/>
    <n v="3235"/>
    <n v="3250"/>
    <n v="3549"/>
    <n v="3276"/>
    <n v="3172"/>
    <n v="40106"/>
    <n v="109.87945205479453"/>
  </r>
  <r>
    <x v="1"/>
    <x v="2"/>
    <s v="Silur-Ordoviitsium"/>
    <n v="1620"/>
    <n v="1520"/>
    <x v="534"/>
    <n v="1650"/>
    <n v="1710"/>
    <n v="1730"/>
    <n v="1810"/>
    <n v="1800"/>
    <n v="1680"/>
    <n v="1660"/>
    <n v="1600"/>
    <n v="1620"/>
    <x v="562"/>
    <x v="562"/>
    <x v="2"/>
    <x v="2"/>
    <x v="0"/>
    <n v="50"/>
    <n v="52"/>
    <n v="54"/>
    <n v="56"/>
    <n v="53"/>
    <n v="51"/>
    <n v="55"/>
    <n v="52"/>
    <n v="50"/>
    <n v="90"/>
    <n v="90"/>
    <n v="107"/>
    <n v="760"/>
    <n v="2.0821917808219177"/>
  </r>
  <r>
    <x v="2"/>
    <x v="2"/>
    <s v="Kesk-Alam-Devon- Silur"/>
    <n v="1877"/>
    <n v="1674"/>
    <x v="535"/>
    <n v="1495"/>
    <n v="1839"/>
    <n v="1500"/>
    <n v="1766"/>
    <n v="1766"/>
    <n v="1767"/>
    <n v="1446"/>
    <n v="1445"/>
    <n v="1759"/>
    <x v="563"/>
    <x v="563"/>
    <x v="2"/>
    <x v="2"/>
    <x v="0"/>
    <n v="1150"/>
    <n v="1230"/>
    <n v="1100"/>
    <n v="1200"/>
    <n v="1080"/>
    <n v="1100"/>
    <n v="1420"/>
    <n v="1180"/>
    <n v="1050"/>
    <n v="500"/>
    <n v="500"/>
    <n v="427"/>
    <n v="11937"/>
    <n v="32.704109589041096"/>
  </r>
  <r>
    <x v="3"/>
    <x v="2"/>
    <s v="Ordoviitsium-Kambrium"/>
    <n v="1920"/>
    <n v="1910"/>
    <x v="536"/>
    <n v="1690"/>
    <n v="1620"/>
    <n v="1830"/>
    <n v="1530"/>
    <n v="1360"/>
    <n v="1160"/>
    <n v="1610"/>
    <n v="1740"/>
    <n v="1760"/>
    <x v="564"/>
    <x v="564"/>
    <x v="1"/>
    <x v="0"/>
    <x v="0"/>
    <n v="1"/>
    <n v="1"/>
    <n v="3"/>
    <n v="127"/>
    <n v="1185"/>
    <n v="1728"/>
    <n v="1370"/>
    <n v="1228"/>
    <n v="1310"/>
    <n v="447"/>
    <n v="12"/>
    <n v="3"/>
    <n v="7415"/>
    <n v="20.315068493150687"/>
  </r>
  <r>
    <x v="6"/>
    <x v="2"/>
    <s v="Silur"/>
    <n v="1831"/>
    <n v="1717"/>
    <x v="511"/>
    <n v="1748"/>
    <n v="1432"/>
    <n v="1698"/>
    <n v="1559"/>
    <n v="1783"/>
    <n v="1577"/>
    <n v="1661"/>
    <n v="1506"/>
    <n v="1671"/>
    <x v="565"/>
    <x v="565"/>
    <x v="9"/>
    <x v="4"/>
    <x v="0"/>
    <n v="2148"/>
    <n v="1924"/>
    <n v="1639"/>
    <n v="1752"/>
    <n v="2106"/>
    <n v="2193"/>
    <n v="1555"/>
    <n v="1795"/>
    <n v="2180"/>
    <n v="2637"/>
    <n v="2378"/>
    <n v="2142"/>
    <n v="24449"/>
    <n v="66.983561643835614"/>
  </r>
  <r>
    <x v="4"/>
    <x v="2"/>
    <s v="Ordoviitsium"/>
    <n v="1669"/>
    <n v="1522"/>
    <x v="537"/>
    <n v="1593"/>
    <n v="1715"/>
    <n v="1986"/>
    <n v="1680"/>
    <n v="1730"/>
    <n v="1890"/>
    <n v="1599"/>
    <n v="1381"/>
    <n v="1419"/>
    <x v="566"/>
    <x v="566"/>
    <x v="11"/>
    <x v="1"/>
    <x v="0"/>
    <n v="61"/>
    <n v="127"/>
    <n v="73"/>
    <n v="44"/>
    <n v="82"/>
    <n v="331"/>
    <n v="447"/>
    <n v="342"/>
    <n v="213"/>
    <n v="226"/>
    <n v="188"/>
    <n v="214"/>
    <n v="2348"/>
    <n v="6.4328767123287669"/>
  </r>
  <r>
    <x v="3"/>
    <x v="2"/>
    <s v="Ordoviitsium"/>
    <n v="1300"/>
    <n v="1300"/>
    <x v="538"/>
    <n v="1550"/>
    <n v="1550"/>
    <n v="1800"/>
    <n v="1600"/>
    <n v="1700"/>
    <n v="1700"/>
    <n v="1900"/>
    <n v="2100"/>
    <n v="2000"/>
    <x v="567"/>
    <x v="567"/>
    <x v="0"/>
    <x v="0"/>
    <x v="0"/>
    <n v="140"/>
    <n v="210"/>
    <n v="200"/>
    <n v="110"/>
    <n v="150"/>
    <n v="190"/>
    <n v="280"/>
    <n v="170"/>
    <n v="130"/>
    <n v="180"/>
    <n v="110"/>
    <n v="80"/>
    <n v="1950"/>
    <n v="5.3424657534246576"/>
  </r>
  <r>
    <x v="4"/>
    <x v="2"/>
    <s v="Silur-Ordoviitsium"/>
    <n v="1876"/>
    <n v="1774"/>
    <x v="539"/>
    <n v="1280"/>
    <n v="1320"/>
    <n v="1190"/>
    <n v="1900"/>
    <n v="1890"/>
    <n v="1871"/>
    <n v="1598"/>
    <n v="1602"/>
    <n v="1586"/>
    <x v="568"/>
    <x v="568"/>
    <x v="7"/>
    <x v="3"/>
    <x v="0"/>
    <n v="440"/>
    <n v="435"/>
    <n v="450"/>
    <n v="395"/>
    <n v="390"/>
    <n v="405"/>
    <n v="395"/>
    <n v="395"/>
    <n v="400"/>
    <n v="390"/>
    <n v="380"/>
    <n v="390"/>
    <n v="4865"/>
    <n v="13.328767123287671"/>
  </r>
  <r>
    <x v="3"/>
    <x v="2"/>
    <s v="Ordoviitsium-Kambrium"/>
    <n v="1678"/>
    <n v="1054"/>
    <x v="540"/>
    <n v="1386"/>
    <n v="1327"/>
    <n v="932"/>
    <n v="2354"/>
    <n v="1725"/>
    <n v="2622"/>
    <n v="1920"/>
    <n v="1683"/>
    <n v="160"/>
    <x v="569"/>
    <x v="569"/>
    <x v="10"/>
    <x v="0"/>
    <x v="1"/>
    <n v="41603"/>
    <n v="43601"/>
    <n v="54231"/>
    <n v="0"/>
    <n v="0"/>
    <n v="0"/>
    <n v="0"/>
    <n v="0"/>
    <n v="0"/>
    <n v="0"/>
    <n v="0"/>
    <n v="0"/>
    <n v="139435"/>
    <n v="382.01369863013701"/>
  </r>
  <r>
    <x v="6"/>
    <x v="2"/>
    <s v="Silur-Ordoviitsium"/>
    <n v="1353"/>
    <n v="1315"/>
    <x v="541"/>
    <n v="1828"/>
    <n v="2000"/>
    <n v="1781"/>
    <n v="1976"/>
    <n v="2171"/>
    <n v="1198"/>
    <n v="1487"/>
    <n v="1369"/>
    <n v="1183"/>
    <x v="570"/>
    <x v="570"/>
    <x v="10"/>
    <x v="0"/>
    <x v="0"/>
    <n v="3"/>
    <n v="2"/>
    <n v="3"/>
    <n v="0"/>
    <n v="0"/>
    <n v="0"/>
    <n v="0"/>
    <n v="0"/>
    <n v="0"/>
    <n v="0"/>
    <n v="0"/>
    <n v="0"/>
    <n v="8"/>
    <n v="2.1917808219178082E-2"/>
  </r>
  <r>
    <x v="4"/>
    <x v="2"/>
    <s v="Silur"/>
    <n v="1209"/>
    <n v="1080"/>
    <x v="542"/>
    <n v="862"/>
    <n v="805"/>
    <n v="1729"/>
    <n v="1647"/>
    <n v="2135"/>
    <n v="2959"/>
    <n v="2321"/>
    <n v="2040"/>
    <n v="1660"/>
    <x v="571"/>
    <x v="571"/>
    <x v="10"/>
    <x v="0"/>
    <x v="1"/>
    <n v="0"/>
    <n v="0"/>
    <n v="0"/>
    <n v="27925"/>
    <n v="22442"/>
    <n v="26045"/>
    <n v="13188"/>
    <n v="36283"/>
    <n v="33997"/>
    <n v="49191"/>
    <n v="80612"/>
    <n v="41118"/>
    <n v="330801"/>
    <n v="906.3041095890411"/>
  </r>
  <r>
    <x v="2"/>
    <x v="2"/>
    <s v="Kvaternaar"/>
    <n v="1742"/>
    <n v="1518"/>
    <x v="543"/>
    <n v="1327"/>
    <n v="1400"/>
    <n v="1481"/>
    <n v="1505"/>
    <n v="1586"/>
    <n v="1812"/>
    <n v="1713"/>
    <n v="1843"/>
    <n v="1918"/>
    <x v="572"/>
    <x v="572"/>
    <x v="10"/>
    <x v="0"/>
    <x v="0"/>
    <n v="0"/>
    <n v="0"/>
    <n v="0"/>
    <n v="22"/>
    <n v="24"/>
    <n v="64"/>
    <n v="139"/>
    <n v="38"/>
    <n v="23"/>
    <n v="35"/>
    <n v="18"/>
    <n v="14"/>
    <n v="377"/>
    <n v="1.0328767123287672"/>
  </r>
  <r>
    <x v="3"/>
    <x v="2"/>
    <s v="Silur-Ordoviitsium"/>
    <n v="1340"/>
    <n v="1250"/>
    <x v="544"/>
    <n v="1685"/>
    <n v="1740"/>
    <n v="1850"/>
    <n v="1600"/>
    <n v="2100"/>
    <n v="1710"/>
    <n v="1595"/>
    <n v="1230"/>
    <n v="1710"/>
    <x v="573"/>
    <x v="573"/>
    <x v="11"/>
    <x v="6"/>
    <x v="1"/>
    <n v="28124"/>
    <n v="25990"/>
    <n v="74775"/>
    <n v="193431"/>
    <n v="137167"/>
    <n v="155470"/>
    <n v="33582"/>
    <n v="25099"/>
    <n v="22174"/>
    <n v="21915"/>
    <n v="24552"/>
    <n v="24364"/>
    <n v="766643"/>
    <n v="2100.391780821918"/>
  </r>
  <r>
    <x v="10"/>
    <x v="2"/>
    <s v="Kesk-Alam-Devon"/>
    <n v="1700"/>
    <n v="1508"/>
    <x v="545"/>
    <n v="1729"/>
    <n v="1893"/>
    <n v="1916"/>
    <n v="1966"/>
    <n v="1896"/>
    <n v="1737"/>
    <n v="1584"/>
    <n v="1458"/>
    <n v="157"/>
    <x v="574"/>
    <x v="574"/>
    <x v="8"/>
    <x v="0"/>
    <x v="0"/>
    <n v="2633"/>
    <n v="2546"/>
    <n v="2846"/>
    <n v="2749"/>
    <n v="2999"/>
    <n v="3258"/>
    <n v="1426"/>
    <n v="1569"/>
    <n v="1254"/>
    <n v="3014"/>
    <n v="2700"/>
    <n v="2815"/>
    <n v="29809"/>
    <n v="81.668493150684938"/>
  </r>
  <r>
    <x v="11"/>
    <x v="2"/>
    <s v="Silur"/>
    <n v="1345"/>
    <n v="1620"/>
    <x v="546"/>
    <n v="1555"/>
    <n v="1510"/>
    <n v="1620"/>
    <n v="1610"/>
    <n v="1590"/>
    <n v="1630"/>
    <n v="1685"/>
    <n v="1620"/>
    <n v="1680"/>
    <x v="575"/>
    <x v="575"/>
    <x v="6"/>
    <x v="0"/>
    <x v="0"/>
    <n v="580"/>
    <n v="580"/>
    <n v="580"/>
    <n v="656"/>
    <n v="656"/>
    <n v="656"/>
    <n v="660"/>
    <n v="660"/>
    <n v="660"/>
    <n v="655"/>
    <n v="655"/>
    <n v="655"/>
    <n v="7653"/>
    <n v="20.967123287671232"/>
  </r>
  <r>
    <x v="2"/>
    <x v="2"/>
    <s v="Silur"/>
    <n v="1573"/>
    <n v="1481"/>
    <x v="547"/>
    <n v="1500"/>
    <n v="1626"/>
    <n v="1652"/>
    <n v="1571"/>
    <n v="1619"/>
    <n v="1634"/>
    <n v="1586"/>
    <n v="1614"/>
    <n v="1617"/>
    <x v="576"/>
    <x v="576"/>
    <x v="0"/>
    <x v="0"/>
    <x v="0"/>
    <n v="0"/>
    <n v="0"/>
    <n v="0"/>
    <n v="0"/>
    <n v="0"/>
    <n v="0"/>
    <n v="0"/>
    <n v="0"/>
    <n v="0"/>
    <n v="0"/>
    <n v="0"/>
    <n v="0"/>
    <n v="0"/>
    <n v="0"/>
  </r>
  <r>
    <x v="3"/>
    <x v="2"/>
    <s v="Ordoviitsium-Kambrium"/>
    <n v="1369"/>
    <n v="1369"/>
    <x v="548"/>
    <n v="1793"/>
    <n v="1793"/>
    <n v="1794"/>
    <n v="1578"/>
    <n v="1578"/>
    <n v="1579"/>
    <n v="1620"/>
    <n v="1620"/>
    <n v="1621"/>
    <x v="577"/>
    <x v="577"/>
    <x v="0"/>
    <x v="0"/>
    <x v="0"/>
    <n v="2900"/>
    <n v="2950"/>
    <n v="3100"/>
    <n v="2870"/>
    <n v="3000"/>
    <n v="3250"/>
    <n v="2200"/>
    <n v="1200"/>
    <n v="1100"/>
    <n v="1200"/>
    <n v="1000"/>
    <n v="1100"/>
    <n v="25870"/>
    <n v="70.876712328767127"/>
  </r>
  <r>
    <x v="6"/>
    <x v="2"/>
    <s v="Silur"/>
    <n v="1705"/>
    <n v="1649"/>
    <x v="549"/>
    <n v="1640"/>
    <n v="1681"/>
    <n v="1923"/>
    <n v="1606"/>
    <n v="1493"/>
    <n v="1335"/>
    <n v="1410"/>
    <n v="1218"/>
    <n v="1621"/>
    <x v="578"/>
    <x v="578"/>
    <x v="0"/>
    <x v="0"/>
    <x v="0"/>
    <n v="1373"/>
    <n v="1487"/>
    <n v="1392"/>
    <n v="1381"/>
    <n v="1395"/>
    <n v="1438"/>
    <n v="2063"/>
    <n v="2019"/>
    <n v="1836"/>
    <n v="1889"/>
    <n v="2099"/>
    <n v="2253"/>
    <n v="20625"/>
    <n v="56.506849315068493"/>
  </r>
  <r>
    <x v="8"/>
    <x v="2"/>
    <s v="Silur"/>
    <n v="1603"/>
    <n v="991"/>
    <x v="550"/>
    <n v="1359"/>
    <n v="1733"/>
    <n v="1422"/>
    <n v="2265"/>
    <n v="1577"/>
    <n v="1656"/>
    <n v="1510"/>
    <n v="1733"/>
    <n v="1511"/>
    <x v="579"/>
    <x v="579"/>
    <x v="1"/>
    <x v="0"/>
    <x v="0"/>
    <n v="3368"/>
    <n v="3350"/>
    <n v="3375"/>
    <n v="1823"/>
    <n v="2759"/>
    <n v="3672"/>
    <n v="4593"/>
    <n v="4593"/>
    <n v="4593"/>
    <n v="1549"/>
    <n v="1550"/>
    <n v="1549"/>
    <n v="36774"/>
    <n v="100.75068493150685"/>
  </r>
  <r>
    <x v="3"/>
    <x v="2"/>
    <s v="Ordoviitsium-Kambrium"/>
    <n v="1881"/>
    <n v="1681"/>
    <x v="551"/>
    <n v="1618"/>
    <n v="1673"/>
    <n v="2010"/>
    <n v="2583"/>
    <n v="2629"/>
    <n v="2287"/>
    <n v="0"/>
    <n v="0"/>
    <n v="830"/>
    <x v="580"/>
    <x v="580"/>
    <x v="1"/>
    <x v="0"/>
    <x v="0"/>
    <n v="2540"/>
    <n v="2410"/>
    <n v="2580"/>
    <n v="3472"/>
    <n v="3760"/>
    <n v="3436"/>
    <n v="3840"/>
    <n v="3820"/>
    <n v="3800"/>
    <n v="277"/>
    <n v="277"/>
    <n v="277"/>
    <n v="30489"/>
    <n v="83.531506849315065"/>
  </r>
  <r>
    <x v="3"/>
    <x v="2"/>
    <s v="Gdov"/>
    <n v="1557"/>
    <n v="1483"/>
    <x v="552"/>
    <n v="1311"/>
    <n v="1402"/>
    <n v="1950"/>
    <n v="1515"/>
    <n v="1837"/>
    <n v="1902"/>
    <n v="1342"/>
    <n v="1371"/>
    <n v="1467"/>
    <x v="581"/>
    <x v="581"/>
    <x v="2"/>
    <x v="6"/>
    <x v="1"/>
    <n v="67108"/>
    <n v="41658"/>
    <n v="0"/>
    <n v="0"/>
    <n v="0"/>
    <n v="0"/>
    <n v="0"/>
    <n v="0"/>
    <n v="0"/>
    <n v="0"/>
    <n v="0"/>
    <n v="0"/>
    <n v="108766"/>
    <n v="297.9890410958904"/>
  </r>
  <r>
    <x v="3"/>
    <x v="2"/>
    <s v="Ordoviitsium-Kambrium"/>
    <n v="1768"/>
    <n v="1692"/>
    <x v="553"/>
    <n v="1765"/>
    <n v="1482"/>
    <n v="1381"/>
    <n v="1293"/>
    <n v="1260"/>
    <n v="1306"/>
    <n v="1764"/>
    <n v="1695"/>
    <n v="1737"/>
    <x v="582"/>
    <x v="582"/>
    <x v="10"/>
    <x v="0"/>
    <x v="0"/>
    <n v="101"/>
    <n v="99"/>
    <n v="99"/>
    <n v="120"/>
    <n v="130"/>
    <n v="180"/>
    <n v="310"/>
    <n v="360"/>
    <n v="210"/>
    <n v="107"/>
    <n v="100"/>
    <n v="100"/>
    <n v="1916"/>
    <n v="5.2493150684931509"/>
  </r>
  <r>
    <x v="3"/>
    <x v="2"/>
    <s v="Ordoviitsium-Kambrium"/>
    <n v="1773"/>
    <n v="1774"/>
    <x v="554"/>
    <n v="2600"/>
    <n v="2600"/>
    <n v="2600"/>
    <n v="1112"/>
    <n v="1112"/>
    <n v="1113"/>
    <n v="810"/>
    <n v="810"/>
    <n v="810"/>
    <x v="583"/>
    <x v="583"/>
    <x v="2"/>
    <x v="1"/>
    <x v="0"/>
    <n v="0"/>
    <n v="0"/>
    <n v="0"/>
    <n v="500"/>
    <n v="1100"/>
    <n v="3500"/>
    <n v="2500"/>
    <n v="1500"/>
    <n v="1200"/>
    <n v="0"/>
    <n v="0"/>
    <n v="0"/>
    <n v="10300"/>
    <n v="28.219178082191782"/>
  </r>
  <r>
    <x v="2"/>
    <x v="2"/>
    <s v="Kesk-Alam-Devon- Silur"/>
    <n v="373"/>
    <n v="210"/>
    <x v="555"/>
    <n v="699"/>
    <n v="1160"/>
    <n v="1926"/>
    <n v="928"/>
    <n v="2842"/>
    <n v="2908"/>
    <n v="2638"/>
    <n v="1781"/>
    <n v="1845"/>
    <x v="584"/>
    <x v="584"/>
    <x v="2"/>
    <x v="1"/>
    <x v="0"/>
    <n v="358"/>
    <n v="306"/>
    <n v="409"/>
    <n v="607"/>
    <n v="787"/>
    <n v="3467"/>
    <n v="5342"/>
    <n v="3436"/>
    <n v="1055"/>
    <n v="514"/>
    <n v="366"/>
    <n v="588"/>
    <n v="17235"/>
    <n v="47.219178082191782"/>
  </r>
  <r>
    <x v="14"/>
    <x v="2"/>
    <s v="Ordoviitsium-Kambrium"/>
    <n v="1421"/>
    <n v="1225"/>
    <x v="556"/>
    <n v="1533"/>
    <n v="2156"/>
    <n v="1893"/>
    <n v="1859"/>
    <n v="732"/>
    <n v="624"/>
    <n v="1851"/>
    <n v="1584"/>
    <n v="2078"/>
    <x v="585"/>
    <x v="585"/>
    <x v="2"/>
    <x v="1"/>
    <x v="0"/>
    <n v="18680"/>
    <n v="16955"/>
    <n v="19050"/>
    <n v="16080"/>
    <n v="19560"/>
    <n v="18770"/>
    <n v="19180"/>
    <n v="18233"/>
    <n v="17156"/>
    <n v="18770"/>
    <n v="17450"/>
    <n v="18235"/>
    <n v="218119"/>
    <n v="597.58630136986301"/>
  </r>
  <r>
    <x v="1"/>
    <x v="2"/>
    <s v="Ordoviitsium-Kambrium"/>
    <n v="1468"/>
    <n v="1412"/>
    <x v="557"/>
    <n v="1476"/>
    <n v="1552"/>
    <n v="1591"/>
    <n v="1541"/>
    <n v="1660"/>
    <n v="1679"/>
    <n v="1628"/>
    <n v="1552"/>
    <n v="1652"/>
    <x v="586"/>
    <x v="586"/>
    <x v="13"/>
    <x v="0"/>
    <x v="0"/>
    <n v="385"/>
    <n v="385"/>
    <n v="385"/>
    <n v="408"/>
    <n v="408"/>
    <n v="408"/>
    <n v="425"/>
    <n v="425"/>
    <n v="425"/>
    <n v="431"/>
    <n v="431"/>
    <n v="430"/>
    <n v="4946"/>
    <n v="13.550684931506849"/>
  </r>
  <r>
    <x v="2"/>
    <x v="2"/>
    <s v="Ordoviitsium-Kambrium"/>
    <n v="0"/>
    <n v="0"/>
    <x v="31"/>
    <n v="0"/>
    <n v="0"/>
    <n v="0"/>
    <n v="0"/>
    <n v="0"/>
    <n v="0"/>
    <n v="253"/>
    <n v="8151"/>
    <n v="10364"/>
    <x v="587"/>
    <x v="587"/>
    <x v="0"/>
    <x v="0"/>
    <x v="0"/>
    <n v="0"/>
    <n v="0"/>
    <n v="0"/>
    <n v="128"/>
    <n v="267"/>
    <n v="257"/>
    <n v="108"/>
    <n v="92"/>
    <n v="35"/>
    <n v="32"/>
    <n v="6"/>
    <n v="1"/>
    <n v="926"/>
    <n v="2.536986301369863"/>
  </r>
  <r>
    <x v="3"/>
    <x v="2"/>
    <s v="Kambrium-Vend"/>
    <n v="1216"/>
    <n v="1197"/>
    <x v="558"/>
    <n v="1253"/>
    <n v="1891"/>
    <n v="2141"/>
    <n v="1753"/>
    <n v="1267"/>
    <n v="2089"/>
    <n v="1173"/>
    <n v="1898"/>
    <n v="1464"/>
    <x v="588"/>
    <x v="588"/>
    <x v="7"/>
    <x v="0"/>
    <x v="0"/>
    <n v="0"/>
    <n v="0"/>
    <n v="0"/>
    <n v="0"/>
    <n v="0"/>
    <n v="0"/>
    <n v="0"/>
    <n v="0"/>
    <n v="0"/>
    <n v="0"/>
    <n v="0"/>
    <n v="0"/>
    <n v="0"/>
    <n v="0"/>
  </r>
  <r>
    <x v="4"/>
    <x v="2"/>
    <s v="Silur-Ordoviitsium"/>
    <n v="1536"/>
    <n v="1536"/>
    <x v="559"/>
    <n v="1555"/>
    <n v="1555"/>
    <n v="1555"/>
    <n v="1550"/>
    <n v="1550"/>
    <n v="1549"/>
    <n v="1593"/>
    <n v="1593"/>
    <n v="1593"/>
    <x v="589"/>
    <x v="589"/>
    <x v="7"/>
    <x v="0"/>
    <x v="0"/>
    <n v="237"/>
    <n v="240"/>
    <n v="293"/>
    <n v="250"/>
    <n v="306"/>
    <n v="282"/>
    <n v="286"/>
    <n v="292"/>
    <n v="282"/>
    <n v="297"/>
    <n v="288"/>
    <n v="276"/>
    <n v="3329"/>
    <n v="9.1205479452054803"/>
  </r>
  <r>
    <x v="2"/>
    <x v="2"/>
    <s v="Kesk-Devon"/>
    <n v="547"/>
    <n v="492"/>
    <x v="560"/>
    <n v="1710"/>
    <n v="2157"/>
    <n v="2404"/>
    <n v="1581"/>
    <n v="1906"/>
    <n v="1727"/>
    <n v="1742"/>
    <n v="1842"/>
    <n v="1855"/>
    <x v="590"/>
    <x v="590"/>
    <x v="13"/>
    <x v="0"/>
    <x v="0"/>
    <n v="170"/>
    <n v="150"/>
    <n v="170"/>
    <n v="159"/>
    <n v="160"/>
    <n v="159"/>
    <n v="119"/>
    <n v="119"/>
    <n v="118"/>
    <n v="160"/>
    <n v="159"/>
    <n v="160"/>
    <n v="1803"/>
    <n v="4.9397260273972599"/>
  </r>
  <r>
    <x v="2"/>
    <x v="2"/>
    <s v="Kesk-Alam-Devon"/>
    <n v="1473"/>
    <n v="1580"/>
    <x v="561"/>
    <n v="1825"/>
    <n v="1278"/>
    <n v="1515"/>
    <n v="1692"/>
    <n v="1670"/>
    <n v="1715"/>
    <n v="1344"/>
    <n v="1623"/>
    <n v="994"/>
    <x v="591"/>
    <x v="591"/>
    <x v="2"/>
    <x v="2"/>
    <x v="0"/>
    <n v="57"/>
    <n v="65"/>
    <n v="71"/>
    <n v="409"/>
    <n v="548"/>
    <n v="770"/>
    <n v="738"/>
    <n v="678"/>
    <n v="616"/>
    <n v="339"/>
    <n v="211"/>
    <n v="127"/>
    <n v="4629"/>
    <n v="12.682191780821919"/>
  </r>
  <r>
    <x v="2"/>
    <x v="2"/>
    <s v="Kesk-Alam-Devon"/>
    <n v="1528"/>
    <n v="1430"/>
    <x v="562"/>
    <n v="1420"/>
    <n v="1470"/>
    <n v="1553"/>
    <n v="1437"/>
    <n v="1565"/>
    <n v="1620"/>
    <n v="1628"/>
    <n v="1617"/>
    <n v="1654"/>
    <x v="592"/>
    <x v="592"/>
    <x v="0"/>
    <x v="0"/>
    <x v="0"/>
    <n v="11"/>
    <n v="8"/>
    <n v="12"/>
    <n v="7"/>
    <n v="9"/>
    <n v="10"/>
    <n v="50"/>
    <n v="70"/>
    <n v="30"/>
    <n v="66"/>
    <n v="30"/>
    <n v="25"/>
    <n v="328"/>
    <n v="0.89863013698630134"/>
  </r>
  <r>
    <x v="6"/>
    <x v="2"/>
    <s v="Kesk-Alam-Devon"/>
    <n v="1269"/>
    <n v="1162"/>
    <x v="563"/>
    <n v="1759"/>
    <n v="1985"/>
    <n v="2130"/>
    <n v="1804"/>
    <n v="1997"/>
    <n v="1390"/>
    <n v="1461"/>
    <n v="1130"/>
    <n v="1424"/>
    <x v="593"/>
    <x v="593"/>
    <x v="0"/>
    <x v="0"/>
    <x v="0"/>
    <n v="180"/>
    <n v="165"/>
    <n v="172"/>
    <n v="180"/>
    <n v="210"/>
    <n v="205"/>
    <n v="255"/>
    <n v="260"/>
    <n v="209"/>
    <n v="174"/>
    <n v="160"/>
    <n v="172"/>
    <n v="2342"/>
    <n v="6.4164383561643836"/>
  </r>
  <r>
    <x v="3"/>
    <x v="2"/>
    <s v="Kambrium-Vend"/>
    <n v="1447"/>
    <n v="1306"/>
    <x v="548"/>
    <n v="1497"/>
    <n v="1604"/>
    <n v="1315"/>
    <n v="1426"/>
    <n v="1674"/>
    <n v="1686"/>
    <n v="1725"/>
    <n v="1744"/>
    <n v="1576"/>
    <x v="594"/>
    <x v="594"/>
    <x v="6"/>
    <x v="0"/>
    <x v="0"/>
    <n v="0"/>
    <n v="0"/>
    <n v="0"/>
    <n v="0"/>
    <n v="0"/>
    <n v="0"/>
    <n v="0"/>
    <n v="0"/>
    <n v="0"/>
    <n v="0"/>
    <n v="0"/>
    <n v="0"/>
    <n v="0"/>
    <n v="0"/>
  </r>
  <r>
    <x v="11"/>
    <x v="2"/>
    <s v="Silur"/>
    <n v="1467"/>
    <n v="1409"/>
    <x v="564"/>
    <n v="1359"/>
    <n v="1348"/>
    <n v="1334"/>
    <n v="1539"/>
    <n v="1286"/>
    <n v="1657"/>
    <n v="1956"/>
    <n v="1696"/>
    <n v="1716"/>
    <x v="595"/>
    <x v="595"/>
    <x v="6"/>
    <x v="0"/>
    <x v="0"/>
    <n v="4206"/>
    <n v="3808"/>
    <n v="4247"/>
    <n v="4970"/>
    <n v="5425"/>
    <n v="6089"/>
    <n v="5093"/>
    <n v="4617"/>
    <n v="3962"/>
    <n v="3775"/>
    <n v="3770"/>
    <n v="3805"/>
    <n v="53767"/>
    <n v="147.30684931506849"/>
  </r>
  <r>
    <x v="3"/>
    <x v="2"/>
    <s v="Ordoviitsium-Kambrium"/>
    <n v="1320"/>
    <n v="1320"/>
    <x v="565"/>
    <n v="1384"/>
    <n v="1430"/>
    <n v="1384"/>
    <n v="1807"/>
    <n v="1807"/>
    <n v="1807"/>
    <n v="1740"/>
    <n v="1695"/>
    <n v="1090"/>
    <x v="596"/>
    <x v="596"/>
    <x v="0"/>
    <x v="2"/>
    <x v="0"/>
    <n v="0"/>
    <n v="0"/>
    <n v="0"/>
    <n v="0"/>
    <n v="0"/>
    <n v="0"/>
    <n v="0"/>
    <n v="0"/>
    <n v="0"/>
    <n v="0"/>
    <n v="0"/>
    <n v="0"/>
    <n v="0"/>
    <n v="0"/>
  </r>
  <r>
    <x v="4"/>
    <x v="2"/>
    <s v="Silur"/>
    <n v="1097"/>
    <n v="1097"/>
    <x v="566"/>
    <n v="1414"/>
    <n v="1415"/>
    <n v="1415"/>
    <n v="1872"/>
    <n v="1872"/>
    <n v="1873"/>
    <n v="1646"/>
    <n v="1646"/>
    <n v="1648"/>
    <x v="597"/>
    <x v="597"/>
    <x v="0"/>
    <x v="1"/>
    <x v="0"/>
    <n v="534"/>
    <n v="510"/>
    <n v="550"/>
    <n v="595"/>
    <n v="420"/>
    <n v="385"/>
    <n v="595"/>
    <n v="420"/>
    <n v="385"/>
    <n v="363"/>
    <n v="394"/>
    <n v="342"/>
    <n v="5493"/>
    <n v="15.049315068493151"/>
  </r>
  <r>
    <x v="2"/>
    <x v="2"/>
    <s v="Kvaternaar"/>
    <n v="1403"/>
    <n v="1498"/>
    <x v="567"/>
    <n v="1499"/>
    <n v="1497"/>
    <n v="1499"/>
    <n v="1501"/>
    <n v="1510"/>
    <n v="1541"/>
    <n v="1498"/>
    <n v="1596"/>
    <n v="1401"/>
    <x v="598"/>
    <x v="598"/>
    <x v="5"/>
    <x v="4"/>
    <x v="0"/>
    <n v="2718"/>
    <n v="2735"/>
    <n v="2740"/>
    <n v="2636"/>
    <n v="3477"/>
    <n v="3253"/>
    <n v="3290"/>
    <n v="3624"/>
    <n v="3500"/>
    <n v="2647"/>
    <n v="2615"/>
    <n v="2634"/>
    <n v="35869"/>
    <n v="98.271232876712332"/>
  </r>
  <r>
    <x v="3"/>
    <x v="2"/>
    <s v="Ordoviitsium-Kambrium"/>
    <n v="3788"/>
    <n v="3003"/>
    <x v="568"/>
    <n v="673"/>
    <n v="584"/>
    <n v="1051"/>
    <n v="1797"/>
    <n v="1733"/>
    <n v="1355"/>
    <n v="1147"/>
    <n v="906"/>
    <n v="1326"/>
    <x v="599"/>
    <x v="599"/>
    <x v="0"/>
    <x v="2"/>
    <x v="0"/>
    <n v="0"/>
    <n v="0"/>
    <n v="0"/>
    <n v="0"/>
    <n v="0"/>
    <n v="0"/>
    <n v="0"/>
    <n v="0"/>
    <n v="0"/>
    <n v="0"/>
    <n v="0"/>
    <n v="0"/>
    <n v="0"/>
    <n v="0"/>
  </r>
  <r>
    <x v="11"/>
    <x v="2"/>
    <s v="Silur"/>
    <n v="1255"/>
    <n v="1515"/>
    <x v="569"/>
    <n v="1560"/>
    <n v="1390"/>
    <n v="1555"/>
    <n v="1545"/>
    <n v="1395"/>
    <n v="1555"/>
    <n v="1580"/>
    <n v="1530"/>
    <n v="1590"/>
    <x v="600"/>
    <x v="600"/>
    <x v="0"/>
    <x v="0"/>
    <x v="0"/>
    <n v="1950"/>
    <n v="1650"/>
    <n v="1905"/>
    <n v="1900"/>
    <n v="1958"/>
    <n v="1999"/>
    <n v="1970"/>
    <n v="1980"/>
    <n v="1974"/>
    <n v="1778"/>
    <n v="1700"/>
    <n v="1830"/>
    <n v="22594"/>
    <n v="61.901369863013699"/>
  </r>
  <r>
    <x v="3"/>
    <x v="2"/>
    <s v="Ordoviitsium"/>
    <n v="1431"/>
    <n v="1349"/>
    <x v="570"/>
    <n v="1546"/>
    <n v="1516"/>
    <n v="1614"/>
    <n v="1443"/>
    <n v="1497"/>
    <n v="1501"/>
    <n v="1472"/>
    <n v="1451"/>
    <n v="1532"/>
    <x v="601"/>
    <x v="601"/>
    <x v="0"/>
    <x v="0"/>
    <x v="0"/>
    <n v="664"/>
    <n v="515"/>
    <n v="708"/>
    <n v="1008"/>
    <n v="2005"/>
    <n v="2100"/>
    <n v="2104"/>
    <n v="2160"/>
    <n v="2150"/>
    <n v="1377"/>
    <n v="1040"/>
    <n v="1036"/>
    <n v="16867"/>
    <n v="46.210958904109589"/>
  </r>
  <r>
    <x v="7"/>
    <x v="2"/>
    <s v="Ordoviitsium"/>
    <n v="1555"/>
    <n v="1667"/>
    <x v="571"/>
    <n v="1339"/>
    <n v="1440"/>
    <n v="1631"/>
    <n v="1781"/>
    <n v="1521"/>
    <n v="1400"/>
    <n v="1504"/>
    <n v="1261"/>
    <n v="1450"/>
    <x v="602"/>
    <x v="602"/>
    <x v="0"/>
    <x v="0"/>
    <x v="0"/>
    <n v="2488"/>
    <n v="2453"/>
    <n v="2566"/>
    <n v="1792"/>
    <n v="2379"/>
    <n v="2160"/>
    <n v="1900"/>
    <n v="1990"/>
    <n v="2006"/>
    <n v="2091"/>
    <n v="1750"/>
    <n v="1810"/>
    <n v="25385"/>
    <n v="69.547945205479451"/>
  </r>
  <r>
    <x v="12"/>
    <x v="2"/>
    <s v="Kesk-Devon"/>
    <n v="1446"/>
    <n v="1447"/>
    <x v="572"/>
    <n v="1567"/>
    <n v="1566"/>
    <n v="1567"/>
    <n v="1518"/>
    <n v="1518"/>
    <n v="1518"/>
    <n v="1417"/>
    <n v="1418"/>
    <n v="1418"/>
    <x v="603"/>
    <x v="603"/>
    <x v="10"/>
    <x v="3"/>
    <x v="0"/>
    <n v="119"/>
    <n v="103"/>
    <n v="64"/>
    <n v="58"/>
    <n v="188"/>
    <n v="653"/>
    <n v="843"/>
    <n v="440"/>
    <n v="231"/>
    <n v="408"/>
    <n v="176"/>
    <n v="155"/>
    <n v="3438"/>
    <n v="9.419178082191781"/>
  </r>
  <r>
    <x v="6"/>
    <x v="2"/>
    <s v="Silur"/>
    <n v="1534"/>
    <n v="1472"/>
    <x v="573"/>
    <n v="1433"/>
    <n v="1548"/>
    <n v="1123"/>
    <n v="1356"/>
    <n v="1301"/>
    <n v="1737"/>
    <n v="1832"/>
    <n v="1514"/>
    <n v="1607"/>
    <x v="604"/>
    <x v="604"/>
    <x v="0"/>
    <x v="2"/>
    <x v="0"/>
    <n v="4220"/>
    <n v="4292"/>
    <n v="4180"/>
    <n v="2592"/>
    <n v="1907"/>
    <n v="1820"/>
    <n v="1917"/>
    <n v="1890"/>
    <n v="1918"/>
    <n v="2625"/>
    <n v="2729"/>
    <n v="2810"/>
    <n v="32900"/>
    <n v="90.136986301369859"/>
  </r>
  <r>
    <x v="3"/>
    <x v="2"/>
    <s v="Ordoviitsium-Kambrium"/>
    <n v="1468"/>
    <n v="1607"/>
    <x v="574"/>
    <n v="1294"/>
    <n v="1479"/>
    <n v="1629"/>
    <n v="1413"/>
    <n v="1340"/>
    <n v="1295"/>
    <n v="1457"/>
    <n v="1520"/>
    <n v="1730"/>
    <x v="605"/>
    <x v="605"/>
    <x v="13"/>
    <x v="0"/>
    <x v="0"/>
    <n v="9264"/>
    <n v="9264"/>
    <n v="9264"/>
    <n v="3866"/>
    <n v="3865"/>
    <n v="3865"/>
    <n v="2753"/>
    <n v="2753"/>
    <n v="2754"/>
    <n v="6085"/>
    <n v="6085"/>
    <n v="6083"/>
    <n v="65901"/>
    <n v="180.55068493150685"/>
  </r>
  <r>
    <x v="7"/>
    <x v="2"/>
    <s v="Ordoviitsium-Kambrium"/>
    <n v="6121"/>
    <n v="4543"/>
    <x v="575"/>
    <n v="0"/>
    <n v="0"/>
    <n v="0"/>
    <n v="0"/>
    <n v="0"/>
    <n v="0"/>
    <n v="0"/>
    <n v="0"/>
    <n v="0"/>
    <x v="606"/>
    <x v="606"/>
    <x v="13"/>
    <x v="2"/>
    <x v="0"/>
    <n v="0"/>
    <n v="0"/>
    <n v="0"/>
    <n v="0"/>
    <n v="0"/>
    <n v="0"/>
    <n v="0"/>
    <n v="0"/>
    <n v="0"/>
    <n v="0"/>
    <n v="0"/>
    <n v="0"/>
    <n v="0"/>
    <n v="0"/>
  </r>
  <r>
    <x v="3"/>
    <x v="2"/>
    <s v="Kambrium-Vend"/>
    <n v="1184"/>
    <n v="319"/>
    <x v="576"/>
    <n v="2099"/>
    <n v="2154"/>
    <n v="2231"/>
    <n v="1501"/>
    <n v="1226"/>
    <n v="1462"/>
    <n v="1396"/>
    <n v="1385"/>
    <n v="1322"/>
    <x v="607"/>
    <x v="607"/>
    <x v="13"/>
    <x v="0"/>
    <x v="0"/>
    <n v="3623"/>
    <n v="3623"/>
    <n v="3623"/>
    <n v="3500"/>
    <n v="3560"/>
    <n v="3571"/>
    <n v="3933"/>
    <n v="3933"/>
    <n v="3933"/>
    <n v="3387"/>
    <n v="3380"/>
    <n v="3395"/>
    <n v="43461"/>
    <n v="119.07123287671233"/>
  </r>
  <r>
    <x v="0"/>
    <x v="2"/>
    <s v="Kambrium-Vend"/>
    <n v="3977"/>
    <n v="3367"/>
    <x v="577"/>
    <n v="0"/>
    <n v="409"/>
    <n v="599"/>
    <n v="583"/>
    <n v="337"/>
    <n v="709"/>
    <n v="968"/>
    <n v="1508"/>
    <n v="1823"/>
    <x v="608"/>
    <x v="608"/>
    <x v="0"/>
    <x v="2"/>
    <x v="0"/>
    <n v="6"/>
    <n v="4"/>
    <n v="4"/>
    <n v="12"/>
    <n v="14"/>
    <n v="14"/>
    <n v="15"/>
    <n v="6"/>
    <n v="16"/>
    <n v="116"/>
    <n v="45"/>
    <n v="9"/>
    <n v="261"/>
    <n v="0.71506849315068488"/>
  </r>
  <r>
    <x v="5"/>
    <x v="2"/>
    <s v="Silur-Ordoviitsium"/>
    <n v="1471"/>
    <n v="1307"/>
    <x v="578"/>
    <n v="1403"/>
    <n v="1392"/>
    <n v="1664"/>
    <n v="1630"/>
    <n v="1414"/>
    <n v="1491"/>
    <n v="1405"/>
    <n v="1439"/>
    <n v="1384"/>
    <x v="609"/>
    <x v="609"/>
    <x v="5"/>
    <x v="4"/>
    <x v="0"/>
    <n v="609"/>
    <n v="607"/>
    <n v="610"/>
    <n v="717"/>
    <n v="830"/>
    <n v="1205"/>
    <n v="750"/>
    <n v="764"/>
    <n v="752"/>
    <n v="643"/>
    <n v="639"/>
    <n v="641"/>
    <n v="8767"/>
    <n v="24.019178082191782"/>
  </r>
  <r>
    <x v="3"/>
    <x v="2"/>
    <s v="Ordoviitsium-Kambrium"/>
    <n v="1645"/>
    <n v="1372"/>
    <x v="579"/>
    <n v="1496"/>
    <n v="1302"/>
    <n v="1341"/>
    <n v="1335"/>
    <n v="1173"/>
    <n v="1740"/>
    <n v="1117"/>
    <n v="2416"/>
    <n v="1464"/>
    <x v="610"/>
    <x v="610"/>
    <x v="0"/>
    <x v="0"/>
    <x v="0"/>
    <n v="247"/>
    <n v="35"/>
    <n v="175"/>
    <n v="197"/>
    <n v="221"/>
    <n v="423"/>
    <n v="442"/>
    <n v="282"/>
    <n v="240"/>
    <n v="383"/>
    <n v="115"/>
    <n v="116"/>
    <n v="2876"/>
    <n v="7.8794520547945206"/>
  </r>
  <r>
    <x v="7"/>
    <x v="2"/>
    <s v="Silur-Ordoviitsium"/>
    <n v="1540"/>
    <n v="1540"/>
    <x v="580"/>
    <n v="1405"/>
    <n v="1405"/>
    <n v="1406"/>
    <n v="1460"/>
    <n v="1460"/>
    <n v="1460"/>
    <n v="1408"/>
    <n v="1400"/>
    <n v="1400"/>
    <x v="611"/>
    <x v="611"/>
    <x v="2"/>
    <x v="2"/>
    <x v="0"/>
    <n v="247"/>
    <n v="210"/>
    <n v="165"/>
    <n v="187"/>
    <n v="159"/>
    <n v="164"/>
    <n v="140"/>
    <n v="154"/>
    <n v="151"/>
    <n v="173"/>
    <n v="167"/>
    <n v="192"/>
    <n v="2109"/>
    <n v="5.7780821917808218"/>
  </r>
  <r>
    <x v="11"/>
    <x v="2"/>
    <s v="Silur"/>
    <n v="1490"/>
    <n v="1440"/>
    <x v="581"/>
    <n v="1473"/>
    <n v="1488"/>
    <n v="1493"/>
    <n v="1476"/>
    <n v="1489"/>
    <n v="1463"/>
    <n v="1426"/>
    <n v="1260"/>
    <n v="1433"/>
    <x v="612"/>
    <x v="612"/>
    <x v="13"/>
    <x v="6"/>
    <x v="0"/>
    <n v="1560"/>
    <n v="1560"/>
    <n v="1552"/>
    <n v="1436"/>
    <n v="1436"/>
    <n v="1438"/>
    <n v="1820"/>
    <n v="1820"/>
    <n v="1820"/>
    <n v="1609"/>
    <n v="1610"/>
    <n v="1608"/>
    <n v="19269"/>
    <n v="52.791780821917811"/>
  </r>
  <r>
    <x v="3"/>
    <x v="2"/>
    <s v="Kambrium-Vend"/>
    <n v="239"/>
    <n v="344"/>
    <x v="582"/>
    <n v="312"/>
    <n v="1075"/>
    <n v="1813"/>
    <n v="1354"/>
    <n v="1229"/>
    <n v="1088"/>
    <n v="2777"/>
    <n v="3487"/>
    <n v="2286"/>
    <x v="613"/>
    <x v="613"/>
    <x v="1"/>
    <x v="0"/>
    <x v="0"/>
    <n v="137"/>
    <n v="160"/>
    <n v="170"/>
    <n v="221"/>
    <n v="224"/>
    <n v="226"/>
    <n v="82"/>
    <n v="82"/>
    <n v="83"/>
    <n v="223"/>
    <n v="244"/>
    <n v="202"/>
    <n v="2054"/>
    <n v="5.6273972602739724"/>
  </r>
  <r>
    <x v="3"/>
    <x v="2"/>
    <s v="Ordoviitsium-Kambrium"/>
    <n v="960"/>
    <n v="1000"/>
    <x v="583"/>
    <n v="1460"/>
    <n v="1440"/>
    <n v="1450"/>
    <n v="1440"/>
    <n v="1420"/>
    <n v="1650"/>
    <n v="1550"/>
    <n v="1600"/>
    <n v="1620"/>
    <x v="614"/>
    <x v="614"/>
    <x v="1"/>
    <x v="0"/>
    <x v="0"/>
    <n v="137"/>
    <n v="160"/>
    <n v="170"/>
    <n v="210"/>
    <n v="226"/>
    <n v="214"/>
    <n v="90"/>
    <n v="90"/>
    <n v="89"/>
    <n v="222"/>
    <n v="243"/>
    <n v="203"/>
    <n v="2054"/>
    <n v="5.6273972602739724"/>
  </r>
  <r>
    <x v="3"/>
    <x v="2"/>
    <s v="Kvaternaar"/>
    <n v="1135"/>
    <n v="1051"/>
    <x v="584"/>
    <n v="1356"/>
    <n v="1579"/>
    <n v="1207"/>
    <n v="865"/>
    <n v="1477"/>
    <n v="1900"/>
    <n v="1641"/>
    <n v="2260"/>
    <n v="1334"/>
    <x v="615"/>
    <x v="615"/>
    <x v="7"/>
    <x v="4"/>
    <x v="0"/>
    <n v="0"/>
    <n v="0"/>
    <n v="102"/>
    <n v="286"/>
    <n v="338"/>
    <n v="284"/>
    <n v="235"/>
    <n v="218"/>
    <n v="224"/>
    <n v="154"/>
    <n v="18"/>
    <n v="0"/>
    <n v="1859"/>
    <n v="5.0931506849315067"/>
  </r>
  <r>
    <x v="0"/>
    <x v="2"/>
    <s v="Voronka"/>
    <n v="1522"/>
    <n v="1369"/>
    <x v="522"/>
    <n v="1372"/>
    <n v="1325"/>
    <n v="1735"/>
    <n v="1391"/>
    <n v="1365"/>
    <n v="578"/>
    <n v="2138"/>
    <n v="1522"/>
    <n v="1304"/>
    <x v="616"/>
    <x v="616"/>
    <x v="7"/>
    <x v="4"/>
    <x v="0"/>
    <n v="625"/>
    <n v="558"/>
    <n v="628"/>
    <n v="509"/>
    <n v="680"/>
    <n v="797"/>
    <n v="698"/>
    <n v="790"/>
    <n v="905"/>
    <n v="712"/>
    <n v="685"/>
    <n v="762"/>
    <n v="8349"/>
    <n v="22.873972602739727"/>
  </r>
  <r>
    <x v="2"/>
    <x v="2"/>
    <s v="Kesk-Alam-Devon"/>
    <n v="1302"/>
    <n v="1252"/>
    <x v="585"/>
    <n v="1316"/>
    <n v="1661"/>
    <n v="1600"/>
    <n v="1438"/>
    <n v="1588"/>
    <n v="1538"/>
    <n v="1534"/>
    <n v="1322"/>
    <n v="1250"/>
    <x v="617"/>
    <x v="617"/>
    <x v="8"/>
    <x v="0"/>
    <x v="0"/>
    <n v="1257"/>
    <n v="1127"/>
    <n v="1239"/>
    <n v="1205"/>
    <n v="877"/>
    <n v="824"/>
    <n v="1160"/>
    <n v="1060"/>
    <n v="960"/>
    <n v="1132"/>
    <n v="950"/>
    <n v="1062"/>
    <n v="12853"/>
    <n v="35.213698630136989"/>
  </r>
  <r>
    <x v="9"/>
    <x v="2"/>
    <s v="Kesk-Devon"/>
    <n v="1250"/>
    <n v="1150"/>
    <x v="586"/>
    <n v="1665"/>
    <n v="1665"/>
    <n v="1665"/>
    <n v="1560"/>
    <n v="1560"/>
    <n v="1560"/>
    <n v="1213"/>
    <n v="1140"/>
    <n v="1312"/>
    <x v="618"/>
    <x v="618"/>
    <x v="7"/>
    <x v="4"/>
    <x v="0"/>
    <n v="509"/>
    <n v="410"/>
    <n v="534"/>
    <n v="600"/>
    <n v="508"/>
    <n v="489"/>
    <n v="657"/>
    <n v="489"/>
    <n v="533"/>
    <n v="540"/>
    <n v="568"/>
    <n v="621"/>
    <n v="6458"/>
    <n v="17.693150684931506"/>
  </r>
  <r>
    <x v="3"/>
    <x v="2"/>
    <s v="Ordoviitsium-Kambrium"/>
    <n v="1860"/>
    <n v="1220"/>
    <x v="587"/>
    <n v="1450"/>
    <n v="1570"/>
    <n v="1330"/>
    <n v="1440"/>
    <n v="1335"/>
    <n v="1175"/>
    <n v="1280"/>
    <n v="1280"/>
    <n v="1490"/>
    <x v="619"/>
    <x v="619"/>
    <x v="11"/>
    <x v="6"/>
    <x v="1"/>
    <n v="2832"/>
    <n v="2950"/>
    <n v="0"/>
    <n v="0"/>
    <n v="0"/>
    <n v="0"/>
    <n v="0"/>
    <n v="0"/>
    <n v="0"/>
    <n v="0"/>
    <n v="0"/>
    <n v="0"/>
    <n v="5782"/>
    <n v="15.841095890410958"/>
  </r>
  <r>
    <x v="11"/>
    <x v="2"/>
    <s v="Kesk-Alam-Devon"/>
    <n v="1330"/>
    <n v="1352"/>
    <x v="588"/>
    <n v="1477"/>
    <n v="1398"/>
    <n v="1609"/>
    <n v="1205"/>
    <n v="1427"/>
    <n v="1483"/>
    <n v="1466"/>
    <n v="1217"/>
    <n v="1309"/>
    <x v="620"/>
    <x v="620"/>
    <x v="5"/>
    <x v="4"/>
    <x v="0"/>
    <n v="1027"/>
    <n v="934"/>
    <n v="1048"/>
    <n v="971"/>
    <n v="1176"/>
    <n v="1068"/>
    <n v="1433"/>
    <n v="1023"/>
    <n v="990"/>
    <n v="692"/>
    <n v="560"/>
    <n v="425"/>
    <n v="11347"/>
    <n v="31.087671232876712"/>
  </r>
  <r>
    <x v="7"/>
    <x v="2"/>
    <s v="Silur"/>
    <n v="1052"/>
    <n v="1489"/>
    <x v="482"/>
    <n v="1161"/>
    <n v="2023"/>
    <n v="1643"/>
    <n v="1611"/>
    <n v="1625"/>
    <n v="1605"/>
    <n v="598"/>
    <n v="1037"/>
    <n v="1334"/>
    <x v="621"/>
    <x v="621"/>
    <x v="2"/>
    <x v="1"/>
    <x v="0"/>
    <n v="222"/>
    <n v="203"/>
    <n v="273"/>
    <n v="280"/>
    <n v="269"/>
    <n v="674"/>
    <n v="561"/>
    <n v="300"/>
    <n v="276"/>
    <n v="235"/>
    <n v="237"/>
    <n v="349"/>
    <n v="3879"/>
    <n v="10.627397260273973"/>
  </r>
  <r>
    <x v="12"/>
    <x v="2"/>
    <s v="Kesk-Devon"/>
    <n v="1206"/>
    <n v="1134"/>
    <x v="589"/>
    <n v="1478"/>
    <n v="1610"/>
    <n v="1569"/>
    <n v="1224"/>
    <n v="1269"/>
    <n v="1592"/>
    <n v="1432"/>
    <n v="1579"/>
    <n v="1285"/>
    <x v="622"/>
    <x v="622"/>
    <x v="13"/>
    <x v="0"/>
    <x v="0"/>
    <n v="83"/>
    <n v="106"/>
    <n v="106"/>
    <n v="76"/>
    <n v="74"/>
    <n v="61"/>
    <n v="48"/>
    <n v="53"/>
    <n v="66"/>
    <n v="79"/>
    <n v="74"/>
    <n v="66"/>
    <n v="892"/>
    <n v="2.4438356164383563"/>
  </r>
  <r>
    <x v="12"/>
    <x v="2"/>
    <s v="Kesk-Devon"/>
    <n v="784"/>
    <n v="784"/>
    <x v="590"/>
    <n v="1469"/>
    <n v="1470"/>
    <n v="1470"/>
    <n v="1792"/>
    <n v="1792"/>
    <n v="1792"/>
    <n v="1485"/>
    <n v="1485"/>
    <n v="1486"/>
    <x v="623"/>
    <x v="623"/>
    <x v="2"/>
    <x v="0"/>
    <x v="0"/>
    <n v="920"/>
    <n v="890"/>
    <n v="994"/>
    <n v="894"/>
    <n v="941"/>
    <n v="896"/>
    <n v="914"/>
    <n v="929"/>
    <n v="898"/>
    <n v="899"/>
    <n v="912"/>
    <n v="876"/>
    <n v="10963"/>
    <n v="30.035616438356165"/>
  </r>
  <r>
    <x v="1"/>
    <x v="2"/>
    <s v="Silur-Ordoviitsium"/>
    <n v="1343"/>
    <n v="1307"/>
    <x v="591"/>
    <n v="1459"/>
    <n v="1389"/>
    <n v="1465"/>
    <n v="1491"/>
    <n v="1415"/>
    <n v="1476"/>
    <n v="1408"/>
    <n v="1297"/>
    <n v="1072"/>
    <x v="624"/>
    <x v="624"/>
    <x v="2"/>
    <x v="1"/>
    <x v="0"/>
    <n v="238"/>
    <n v="210"/>
    <n v="274"/>
    <n v="215"/>
    <n v="257"/>
    <n v="282"/>
    <n v="278"/>
    <n v="159"/>
    <n v="166"/>
    <n v="145"/>
    <n v="195"/>
    <n v="174"/>
    <n v="2593"/>
    <n v="7.1041095890410961"/>
  </r>
  <r>
    <x v="5"/>
    <x v="2"/>
    <s v="Silur-Ordoviitsium"/>
    <n v="1441"/>
    <n v="1415"/>
    <x v="592"/>
    <n v="1562"/>
    <n v="1518"/>
    <n v="1234"/>
    <n v="1017"/>
    <n v="1324"/>
    <n v="1324"/>
    <n v="1343"/>
    <n v="1333"/>
    <n v="1483"/>
    <x v="625"/>
    <x v="625"/>
    <x v="2"/>
    <x v="0"/>
    <x v="0"/>
    <n v="7"/>
    <n v="7"/>
    <n v="8"/>
    <n v="7"/>
    <n v="9"/>
    <n v="16"/>
    <n v="13"/>
    <n v="12"/>
    <n v="6"/>
    <n v="4"/>
    <n v="6"/>
    <n v="7"/>
    <n v="102"/>
    <n v="0.27945205479452057"/>
  </r>
  <r>
    <x v="2"/>
    <x v="2"/>
    <s v="Silur"/>
    <n v="1035"/>
    <n v="1035"/>
    <x v="593"/>
    <n v="1268"/>
    <n v="1268"/>
    <n v="1268"/>
    <n v="1561"/>
    <n v="1561"/>
    <n v="1561"/>
    <n v="1604"/>
    <n v="1604"/>
    <n v="1604"/>
    <x v="626"/>
    <x v="626"/>
    <x v="0"/>
    <x v="0"/>
    <x v="0"/>
    <n v="600"/>
    <n v="485"/>
    <n v="609"/>
    <n v="595"/>
    <n v="667"/>
    <n v="806"/>
    <n v="961"/>
    <n v="621"/>
    <n v="606"/>
    <n v="682"/>
    <n v="565"/>
    <n v="702"/>
    <n v="7899"/>
    <n v="21.641095890410959"/>
  </r>
  <r>
    <x v="3"/>
    <x v="2"/>
    <s v="Kambrium-Vend"/>
    <n v="790"/>
    <n v="780"/>
    <x v="594"/>
    <n v="1090"/>
    <n v="1550"/>
    <n v="1610"/>
    <n v="1720"/>
    <n v="1824"/>
    <n v="1471"/>
    <n v="1805"/>
    <n v="1400"/>
    <n v="1560"/>
    <x v="627"/>
    <x v="627"/>
    <x v="0"/>
    <x v="0"/>
    <x v="0"/>
    <n v="120"/>
    <n v="120"/>
    <n v="100"/>
    <n v="180"/>
    <n v="180"/>
    <n v="180"/>
    <n v="400"/>
    <n v="130"/>
    <n v="480"/>
    <n v="500"/>
    <n v="480"/>
    <n v="470"/>
    <n v="3340"/>
    <n v="9.1506849315068486"/>
  </r>
  <r>
    <x v="2"/>
    <x v="2"/>
    <s v="Silur-Ordoviitsium"/>
    <n v="1380"/>
    <n v="1278"/>
    <x v="595"/>
    <n v="1300"/>
    <n v="1369"/>
    <n v="1349"/>
    <n v="1702"/>
    <n v="1608"/>
    <n v="1476"/>
    <n v="1023"/>
    <n v="1302"/>
    <n v="1302"/>
    <x v="628"/>
    <x v="628"/>
    <x v="2"/>
    <x v="1"/>
    <x v="0"/>
    <n v="0"/>
    <n v="0"/>
    <n v="0"/>
    <n v="250"/>
    <n v="300"/>
    <n v="350"/>
    <n v="360"/>
    <n v="200"/>
    <n v="117"/>
    <n v="0"/>
    <n v="0"/>
    <n v="0"/>
    <n v="1577"/>
    <n v="4.3205479452054796"/>
  </r>
  <r>
    <x v="5"/>
    <x v="2"/>
    <s v="Silur-Ordoviitsium"/>
    <n v="110"/>
    <n v="220"/>
    <x v="596"/>
    <n v="2070"/>
    <n v="2160"/>
    <n v="1410"/>
    <n v="2150"/>
    <n v="1900"/>
    <n v="1070"/>
    <n v="230"/>
    <n v="1270"/>
    <n v="1800"/>
    <x v="629"/>
    <x v="629"/>
    <x v="0"/>
    <x v="0"/>
    <x v="0"/>
    <n v="1811"/>
    <n v="1814"/>
    <n v="1975"/>
    <n v="2036"/>
    <n v="2011"/>
    <n v="2278"/>
    <n v="2670"/>
    <n v="2147"/>
    <n v="2056"/>
    <n v="1977"/>
    <n v="1993"/>
    <n v="2208"/>
    <n v="24976"/>
    <n v="68.427397260273978"/>
  </r>
  <r>
    <x v="2"/>
    <x v="2"/>
    <s v="Kesk-Alam-Devon"/>
    <n v="1300"/>
    <n v="1200"/>
    <x v="597"/>
    <n v="1306"/>
    <n v="1350"/>
    <n v="1330"/>
    <n v="1500"/>
    <n v="1550"/>
    <n v="1450"/>
    <n v="1350"/>
    <n v="1280"/>
    <n v="1276"/>
    <x v="630"/>
    <x v="630"/>
    <x v="2"/>
    <x v="1"/>
    <x v="0"/>
    <n v="97"/>
    <n v="80"/>
    <n v="91"/>
    <n v="213"/>
    <n v="426"/>
    <n v="776"/>
    <n v="920"/>
    <n v="306"/>
    <n v="221"/>
    <n v="357"/>
    <n v="172"/>
    <n v="113"/>
    <n v="3772"/>
    <n v="10.334246575342465"/>
  </r>
  <r>
    <x v="0"/>
    <x v="2"/>
    <s v="Kambrium-Vend"/>
    <n v="4248"/>
    <n v="3433"/>
    <x v="598"/>
    <n v="0"/>
    <n v="0"/>
    <n v="17"/>
    <n v="0"/>
    <n v="418"/>
    <n v="737"/>
    <n v="1160"/>
    <n v="1345"/>
    <n v="1043"/>
    <x v="631"/>
    <x v="631"/>
    <x v="3"/>
    <x v="0"/>
    <x v="0"/>
    <n v="311"/>
    <n v="283"/>
    <n v="375"/>
    <n v="501"/>
    <n v="385"/>
    <n v="395"/>
    <n v="267"/>
    <n v="364"/>
    <n v="345"/>
    <n v="304"/>
    <n v="321"/>
    <n v="253"/>
    <n v="4104"/>
    <n v="11.243835616438357"/>
  </r>
  <r>
    <x v="3"/>
    <x v="2"/>
    <s v="Voronka"/>
    <n v="1010"/>
    <n v="1040"/>
    <x v="599"/>
    <n v="1160"/>
    <n v="1600"/>
    <n v="1500"/>
    <n v="1440"/>
    <n v="1580"/>
    <n v="1480"/>
    <n v="1500"/>
    <n v="1340"/>
    <n v="1500"/>
    <x v="632"/>
    <x v="632"/>
    <x v="7"/>
    <x v="0"/>
    <x v="0"/>
    <n v="1463"/>
    <n v="1299"/>
    <n v="959"/>
    <n v="2185"/>
    <n v="2188"/>
    <n v="1830"/>
    <n v="3379"/>
    <n v="3229"/>
    <n v="3530"/>
    <n v="1057"/>
    <n v="1015"/>
    <n v="1100"/>
    <n v="23234"/>
    <n v="63.654794520547945"/>
  </r>
  <r>
    <x v="6"/>
    <x v="2"/>
    <s v="Silur"/>
    <n v="1680"/>
    <n v="1348"/>
    <x v="600"/>
    <n v="1447"/>
    <n v="1534"/>
    <n v="433"/>
    <n v="1550"/>
    <n v="1252"/>
    <n v="1001"/>
    <n v="1709"/>
    <n v="1493"/>
    <n v="1515"/>
    <x v="633"/>
    <x v="633"/>
    <x v="7"/>
    <x v="0"/>
    <x v="0"/>
    <n v="2181"/>
    <n v="2006"/>
    <n v="2378"/>
    <n v="1563"/>
    <n v="1788"/>
    <n v="1388"/>
    <n v="1468"/>
    <n v="1219"/>
    <n v="1568"/>
    <n v="2613"/>
    <n v="2226"/>
    <n v="3000"/>
    <n v="23398"/>
    <n v="64.104109589041101"/>
  </r>
  <r>
    <x v="12"/>
    <x v="2"/>
    <s v="Kesk-Devon"/>
    <n v="1181"/>
    <n v="850"/>
    <x v="601"/>
    <n v="1253"/>
    <n v="1873"/>
    <n v="865"/>
    <n v="814"/>
    <n v="825"/>
    <n v="1911"/>
    <n v="1874"/>
    <n v="1884"/>
    <n v="1622"/>
    <x v="634"/>
    <x v="634"/>
    <x v="2"/>
    <x v="0"/>
    <x v="0"/>
    <n v="0"/>
    <n v="0"/>
    <n v="0"/>
    <n v="0"/>
    <n v="0"/>
    <n v="0"/>
    <n v="0"/>
    <n v="0"/>
    <n v="0"/>
    <n v="0"/>
    <n v="0"/>
    <n v="0"/>
    <n v="0"/>
    <n v="0"/>
  </r>
  <r>
    <x v="0"/>
    <x v="2"/>
    <s v="Kambrium-Vend"/>
    <n v="2990"/>
    <n v="3476"/>
    <x v="602"/>
    <n v="0"/>
    <n v="0"/>
    <n v="727"/>
    <n v="412"/>
    <n v="276"/>
    <n v="770"/>
    <n v="1817"/>
    <n v="1840"/>
    <n v="1425"/>
    <x v="635"/>
    <x v="635"/>
    <x v="2"/>
    <x v="0"/>
    <x v="0"/>
    <n v="0"/>
    <n v="0"/>
    <n v="0"/>
    <n v="0"/>
    <n v="0"/>
    <n v="0"/>
    <n v="0"/>
    <n v="0"/>
    <n v="0"/>
    <n v="0"/>
    <n v="0"/>
    <n v="0"/>
    <n v="0"/>
    <n v="0"/>
  </r>
  <r>
    <x v="5"/>
    <x v="2"/>
    <s v="Silur-Ordoviitsium"/>
    <n v="1317"/>
    <n v="1261"/>
    <x v="603"/>
    <n v="1326"/>
    <n v="1381"/>
    <n v="1318"/>
    <n v="1268"/>
    <n v="1299"/>
    <n v="1360"/>
    <n v="1391"/>
    <n v="1413"/>
    <n v="1385"/>
    <x v="636"/>
    <x v="636"/>
    <x v="2"/>
    <x v="0"/>
    <x v="0"/>
    <n v="0"/>
    <n v="0"/>
    <n v="0"/>
    <n v="0"/>
    <n v="0"/>
    <n v="0"/>
    <n v="0"/>
    <n v="0"/>
    <n v="0"/>
    <n v="0"/>
    <n v="0"/>
    <n v="0"/>
    <n v="0"/>
    <n v="0"/>
  </r>
  <r>
    <x v="11"/>
    <x v="2"/>
    <s v="Ordoviitsium-Kambrium"/>
    <n v="1305"/>
    <n v="1525"/>
    <x v="604"/>
    <n v="1540"/>
    <n v="1294"/>
    <n v="1347"/>
    <n v="1319"/>
    <n v="1227"/>
    <n v="1239"/>
    <n v="1101"/>
    <n v="1012"/>
    <n v="1560"/>
    <x v="637"/>
    <x v="637"/>
    <x v="2"/>
    <x v="0"/>
    <x v="0"/>
    <n v="0"/>
    <n v="0"/>
    <n v="0"/>
    <n v="0"/>
    <n v="0"/>
    <n v="0"/>
    <n v="0"/>
    <n v="0"/>
    <n v="0"/>
    <n v="0"/>
    <n v="0"/>
    <n v="0"/>
    <n v="0"/>
    <n v="0"/>
  </r>
  <r>
    <x v="2"/>
    <x v="2"/>
    <s v="Kesk-Devon"/>
    <n v="1220"/>
    <n v="1206"/>
    <x v="605"/>
    <n v="1450"/>
    <n v="1510"/>
    <n v="1520"/>
    <n v="1510"/>
    <n v="1540"/>
    <n v="1420"/>
    <n v="1135"/>
    <n v="1120"/>
    <n v="1155"/>
    <x v="638"/>
    <x v="638"/>
    <x v="2"/>
    <x v="2"/>
    <x v="0"/>
    <n v="0"/>
    <n v="0"/>
    <n v="0"/>
    <n v="0"/>
    <n v="0"/>
    <n v="0"/>
    <n v="0"/>
    <n v="0"/>
    <n v="0"/>
    <n v="0"/>
    <n v="0"/>
    <n v="0"/>
    <n v="0"/>
    <n v="0"/>
  </r>
  <r>
    <x v="3"/>
    <x v="2"/>
    <s v="Ordoviitsium-Kambrium"/>
    <n v="921"/>
    <n v="916"/>
    <x v="606"/>
    <n v="1183"/>
    <n v="1700"/>
    <n v="2115"/>
    <n v="1338"/>
    <n v="1505"/>
    <n v="1339"/>
    <n v="1482"/>
    <n v="1319"/>
    <n v="1188"/>
    <x v="639"/>
    <x v="639"/>
    <x v="2"/>
    <x v="0"/>
    <x v="0"/>
    <n v="1240"/>
    <n v="1563"/>
    <n v="2608"/>
    <n v="2728"/>
    <n v="3802"/>
    <n v="5357"/>
    <n v="5394"/>
    <n v="912"/>
    <n v="4030"/>
    <n v="3260"/>
    <n v="3111"/>
    <n v="1386"/>
    <n v="35391"/>
    <n v="96.961643835616442"/>
  </r>
  <r>
    <x v="6"/>
    <x v="2"/>
    <s v="Kesk-Alam-Devon- Silur"/>
    <n v="1080"/>
    <n v="1353"/>
    <x v="607"/>
    <n v="1250"/>
    <n v="1273"/>
    <n v="1399"/>
    <n v="1400"/>
    <n v="1516"/>
    <n v="1459"/>
    <n v="1369"/>
    <n v="1447"/>
    <n v="1305"/>
    <x v="640"/>
    <x v="640"/>
    <x v="2"/>
    <x v="0"/>
    <x v="0"/>
    <n v="0"/>
    <n v="0"/>
    <n v="0"/>
    <n v="0"/>
    <n v="0"/>
    <n v="0"/>
    <n v="0"/>
    <n v="0"/>
    <n v="0"/>
    <n v="0"/>
    <n v="0"/>
    <n v="0"/>
    <n v="0"/>
    <n v="0"/>
  </r>
  <r>
    <x v="2"/>
    <x v="2"/>
    <s v="Kesk-Alam-Devon"/>
    <n v="980"/>
    <n v="910"/>
    <x v="608"/>
    <n v="1680"/>
    <n v="1730"/>
    <n v="1755"/>
    <n v="1350"/>
    <n v="1410"/>
    <n v="1395"/>
    <n v="1210"/>
    <n v="1180"/>
    <n v="1250"/>
    <x v="641"/>
    <x v="641"/>
    <x v="2"/>
    <x v="0"/>
    <x v="0"/>
    <n v="5359"/>
    <n v="4702"/>
    <n v="5194"/>
    <n v="4907"/>
    <n v="6553"/>
    <n v="6998"/>
    <n v="6395"/>
    <n v="4964"/>
    <n v="5552"/>
    <n v="3668"/>
    <n v="5584"/>
    <n v="5204"/>
    <n v="65080"/>
    <n v="178.30136986301369"/>
  </r>
  <r>
    <x v="10"/>
    <x v="2"/>
    <s v="Kesk-Devon"/>
    <n v="3486"/>
    <n v="2410"/>
    <x v="609"/>
    <n v="66"/>
    <n v="68"/>
    <n v="66"/>
    <n v="72"/>
    <n v="75"/>
    <n v="73"/>
    <n v="1482"/>
    <n v="2698"/>
    <n v="2774"/>
    <x v="642"/>
    <x v="642"/>
    <x v="11"/>
    <x v="1"/>
    <x v="0"/>
    <n v="3190"/>
    <n v="4029"/>
    <n v="4288"/>
    <n v="3614"/>
    <n v="3394"/>
    <n v="3080"/>
    <n v="3498"/>
    <n v="3506"/>
    <n v="3240"/>
    <n v="3484"/>
    <n v="3591"/>
    <n v="2668"/>
    <n v="41582"/>
    <n v="113.92328767123287"/>
  </r>
  <r>
    <x v="2"/>
    <x v="2"/>
    <s v="Silur-Ordoviitsium"/>
    <n v="1743"/>
    <n v="1417"/>
    <x v="610"/>
    <n v="1316"/>
    <n v="1251"/>
    <n v="2124"/>
    <n v="452"/>
    <n v="2057"/>
    <n v="1216"/>
    <n v="1160"/>
    <n v="1392"/>
    <n v="1140"/>
    <x v="643"/>
    <x v="643"/>
    <x v="2"/>
    <x v="0"/>
    <x v="0"/>
    <n v="1583"/>
    <n v="1985"/>
    <n v="1713"/>
    <n v="1586"/>
    <n v="3370"/>
    <n v="6139"/>
    <n v="6202"/>
    <n v="1831"/>
    <n v="6755"/>
    <n v="3048"/>
    <n v="2019"/>
    <n v="2699"/>
    <n v="38930"/>
    <n v="106.65753424657534"/>
  </r>
  <r>
    <x v="3"/>
    <x v="2"/>
    <s v="Voronka"/>
    <n v="1297"/>
    <n v="1195"/>
    <x v="523"/>
    <n v="1366"/>
    <n v="1455"/>
    <n v="1488"/>
    <n v="1400"/>
    <n v="1336"/>
    <n v="1236"/>
    <n v="1209"/>
    <n v="1211"/>
    <n v="1213"/>
    <x v="644"/>
    <x v="644"/>
    <x v="2"/>
    <x v="1"/>
    <x v="0"/>
    <n v="597"/>
    <n v="558"/>
    <n v="557"/>
    <n v="445"/>
    <n v="462"/>
    <n v="339"/>
    <n v="360"/>
    <n v="426"/>
    <n v="386"/>
    <n v="313"/>
    <n v="359"/>
    <n v="281"/>
    <n v="5083"/>
    <n v="13.926027397260274"/>
  </r>
  <r>
    <x v="3"/>
    <x v="2"/>
    <s v="Kambrium-Vend"/>
    <n v="984"/>
    <n v="1022"/>
    <x v="571"/>
    <n v="1312"/>
    <n v="1005"/>
    <n v="1092"/>
    <n v="1684"/>
    <n v="1539"/>
    <n v="1184"/>
    <n v="1461"/>
    <n v="1695"/>
    <n v="1451"/>
    <x v="645"/>
    <x v="645"/>
    <x v="2"/>
    <x v="1"/>
    <x v="0"/>
    <n v="1662"/>
    <n v="1728"/>
    <n v="1726"/>
    <n v="1844"/>
    <n v="1987"/>
    <n v="1868"/>
    <n v="2093"/>
    <n v="1895"/>
    <n v="1483"/>
    <n v="1990"/>
    <n v="1748"/>
    <n v="1386"/>
    <n v="21410"/>
    <n v="58.657534246575345"/>
  </r>
  <r>
    <x v="13"/>
    <x v="2"/>
    <s v="Ordoviitsium-Kambrium"/>
    <n v="2025"/>
    <n v="2343"/>
    <x v="611"/>
    <n v="1603"/>
    <n v="1180"/>
    <n v="1269"/>
    <n v="570"/>
    <n v="890"/>
    <n v="753"/>
    <n v="1042"/>
    <n v="1502"/>
    <n v="613"/>
    <x v="646"/>
    <x v="646"/>
    <x v="0"/>
    <x v="0"/>
    <x v="0"/>
    <n v="418"/>
    <n v="359"/>
    <n v="434"/>
    <n v="285"/>
    <n v="309"/>
    <n v="407"/>
    <n v="452"/>
    <n v="393"/>
    <n v="420"/>
    <n v="320"/>
    <n v="390"/>
    <n v="381"/>
    <n v="4568"/>
    <n v="12.515068493150684"/>
  </r>
  <r>
    <x v="4"/>
    <x v="2"/>
    <s v="Silur-Ordoviitsium"/>
    <n v="1190"/>
    <n v="1190"/>
    <x v="612"/>
    <n v="1613"/>
    <n v="1613"/>
    <n v="1614"/>
    <n v="1096"/>
    <n v="1097"/>
    <n v="1097"/>
    <n v="1296"/>
    <n v="1297"/>
    <n v="1297"/>
    <x v="647"/>
    <x v="647"/>
    <x v="2"/>
    <x v="1"/>
    <x v="0"/>
    <n v="103"/>
    <n v="91"/>
    <n v="96"/>
    <n v="219"/>
    <n v="227"/>
    <n v="347"/>
    <n v="322"/>
    <n v="286"/>
    <n v="231"/>
    <n v="141"/>
    <n v="166"/>
    <n v="317"/>
    <n v="2546"/>
    <n v="6.9753424657534246"/>
  </r>
  <r>
    <x v="3"/>
    <x v="2"/>
    <s v="Kambrium-Vend"/>
    <n v="880"/>
    <n v="1237"/>
    <x v="613"/>
    <n v="1051"/>
    <n v="1372"/>
    <n v="2584"/>
    <n v="1686"/>
    <n v="1610"/>
    <n v="1041"/>
    <n v="779"/>
    <n v="914"/>
    <n v="1372"/>
    <x v="648"/>
    <x v="648"/>
    <x v="7"/>
    <x v="4"/>
    <x v="0"/>
    <n v="49"/>
    <n v="47"/>
    <n v="143"/>
    <n v="1"/>
    <n v="2"/>
    <n v="2"/>
    <n v="4"/>
    <n v="0"/>
    <n v="0"/>
    <n v="0"/>
    <n v="0"/>
    <n v="0"/>
    <n v="248"/>
    <n v="0.67945205479452053"/>
  </r>
  <r>
    <x v="0"/>
    <x v="2"/>
    <s v="Kambrium-Vend"/>
    <n v="862"/>
    <n v="930"/>
    <x v="614"/>
    <n v="1205"/>
    <n v="1090"/>
    <n v="1140"/>
    <n v="1000"/>
    <n v="330"/>
    <n v="1100"/>
    <n v="240"/>
    <n v="1574"/>
    <n v="4734"/>
    <x v="649"/>
    <x v="649"/>
    <x v="2"/>
    <x v="1"/>
    <x v="0"/>
    <n v="237"/>
    <n v="185"/>
    <n v="285"/>
    <n v="277"/>
    <n v="282"/>
    <n v="947"/>
    <n v="735"/>
    <n v="426"/>
    <n v="511"/>
    <n v="470"/>
    <n v="322"/>
    <n v="229"/>
    <n v="4906"/>
    <n v="13.441095890410958"/>
  </r>
  <r>
    <x v="14"/>
    <x v="2"/>
    <s v="Kambrium-Vend"/>
    <n v="1175"/>
    <n v="1202"/>
    <x v="615"/>
    <n v="1272"/>
    <n v="1446"/>
    <n v="1527"/>
    <n v="1296"/>
    <n v="1418"/>
    <n v="1202"/>
    <n v="1376"/>
    <n v="1139"/>
    <n v="1147"/>
    <x v="650"/>
    <x v="650"/>
    <x v="12"/>
    <x v="4"/>
    <x v="0"/>
    <n v="112"/>
    <n v="261"/>
    <n v="116"/>
    <n v="129"/>
    <n v="189"/>
    <n v="161"/>
    <n v="1138"/>
    <n v="171"/>
    <n v="188"/>
    <n v="260"/>
    <n v="242"/>
    <n v="17"/>
    <n v="2984"/>
    <n v="8.1753424657534239"/>
  </r>
  <r>
    <x v="3"/>
    <x v="2"/>
    <s v="Silur-Ordoviitsium"/>
    <n v="633"/>
    <n v="1082"/>
    <x v="538"/>
    <n v="1439"/>
    <n v="1614"/>
    <n v="1336"/>
    <n v="1396"/>
    <n v="1253"/>
    <n v="1353"/>
    <n v="1016"/>
    <n v="1683"/>
    <n v="1271"/>
    <x v="651"/>
    <x v="651"/>
    <x v="7"/>
    <x v="0"/>
    <x v="0"/>
    <n v="972"/>
    <n v="874"/>
    <n v="1015"/>
    <n v="896"/>
    <n v="1011"/>
    <n v="439"/>
    <n v="794"/>
    <n v="919"/>
    <n v="915"/>
    <n v="872"/>
    <n v="970"/>
    <n v="924"/>
    <n v="10601"/>
    <n v="29.043835616438358"/>
  </r>
  <r>
    <x v="12"/>
    <x v="2"/>
    <s v="Kesk-Devon"/>
    <n v="1311"/>
    <n v="1176"/>
    <x v="489"/>
    <n v="884"/>
    <n v="1046"/>
    <n v="1285"/>
    <n v="1232"/>
    <n v="1547"/>
    <n v="1991"/>
    <n v="1107"/>
    <n v="1037"/>
    <n v="1379"/>
    <x v="652"/>
    <x v="652"/>
    <x v="7"/>
    <x v="0"/>
    <x v="0"/>
    <n v="1654"/>
    <n v="1615"/>
    <n v="1624"/>
    <n v="1911"/>
    <n v="2119"/>
    <n v="2260"/>
    <n v="1873"/>
    <n v="1851"/>
    <n v="1784"/>
    <n v="1744"/>
    <n v="1731"/>
    <n v="1733"/>
    <n v="21899"/>
    <n v="59.9972602739726"/>
  </r>
  <r>
    <x v="2"/>
    <x v="2"/>
    <s v="Kesk-Devon"/>
    <n v="1267"/>
    <n v="1170"/>
    <x v="616"/>
    <n v="1251"/>
    <n v="1338"/>
    <n v="1341"/>
    <n v="1280"/>
    <n v="1278"/>
    <n v="1223"/>
    <n v="1284"/>
    <n v="1257"/>
    <n v="1318"/>
    <x v="653"/>
    <x v="653"/>
    <x v="11"/>
    <x v="1"/>
    <x v="0"/>
    <n v="0"/>
    <n v="0"/>
    <n v="0"/>
    <n v="0"/>
    <n v="0"/>
    <n v="0"/>
    <n v="0"/>
    <n v="0"/>
    <n v="0"/>
    <n v="0"/>
    <n v="0"/>
    <n v="0"/>
    <n v="0"/>
    <n v="0"/>
  </r>
  <r>
    <x v="3"/>
    <x v="2"/>
    <s v="Kambrium-Vend"/>
    <n v="1285"/>
    <n v="1277"/>
    <x v="617"/>
    <n v="1297"/>
    <n v="1368"/>
    <n v="1391"/>
    <n v="1433"/>
    <n v="1310"/>
    <n v="1269"/>
    <n v="1001"/>
    <n v="997"/>
    <n v="1123"/>
    <x v="654"/>
    <x v="654"/>
    <x v="5"/>
    <x v="4"/>
    <x v="0"/>
    <n v="0"/>
    <n v="0"/>
    <n v="0"/>
    <n v="958"/>
    <n v="1092"/>
    <n v="1661"/>
    <n v="1712"/>
    <n v="1208"/>
    <n v="564"/>
    <n v="595"/>
    <n v="374"/>
    <n v="12"/>
    <n v="8176"/>
    <n v="22.4"/>
  </r>
  <r>
    <x v="2"/>
    <x v="2"/>
    <s v="Silur-Ordoviitsium"/>
    <n v="1070"/>
    <n v="980"/>
    <x v="618"/>
    <n v="1193"/>
    <n v="1256"/>
    <n v="1278"/>
    <n v="1226"/>
    <n v="1315"/>
    <n v="1138"/>
    <n v="1540"/>
    <n v="1533"/>
    <n v="1494"/>
    <x v="655"/>
    <x v="655"/>
    <x v="0"/>
    <x v="2"/>
    <x v="0"/>
    <n v="2640"/>
    <n v="2718"/>
    <n v="2438"/>
    <n v="2117"/>
    <n v="2296"/>
    <n v="3182"/>
    <n v="3348"/>
    <n v="3570"/>
    <n v="3350"/>
    <n v="2216"/>
    <n v="2250"/>
    <n v="2210"/>
    <n v="32335"/>
    <n v="88.589041095890408"/>
  </r>
  <r>
    <x v="3"/>
    <x v="2"/>
    <s v="Silur-Ordoviitsium"/>
    <n v="1181"/>
    <n v="1113"/>
    <x v="525"/>
    <n v="1154"/>
    <n v="1302"/>
    <n v="1467"/>
    <n v="1186"/>
    <n v="1205"/>
    <n v="1425"/>
    <n v="1166"/>
    <n v="1136"/>
    <n v="1168"/>
    <x v="656"/>
    <x v="656"/>
    <x v="5"/>
    <x v="4"/>
    <x v="0"/>
    <n v="845"/>
    <n v="801"/>
    <n v="821"/>
    <n v="894"/>
    <n v="908"/>
    <n v="977"/>
    <n v="1108"/>
    <n v="1097"/>
    <n v="1009"/>
    <n v="871"/>
    <n v="867"/>
    <n v="862"/>
    <n v="11060"/>
    <n v="30.301369863013697"/>
  </r>
  <r>
    <x v="2"/>
    <x v="2"/>
    <s v="Ordoviitsium"/>
    <n v="1184"/>
    <n v="1164"/>
    <x v="619"/>
    <n v="1159"/>
    <n v="1211"/>
    <n v="1386"/>
    <n v="1542"/>
    <n v="1499"/>
    <n v="1222"/>
    <n v="1184"/>
    <n v="1122"/>
    <n v="1196"/>
    <x v="657"/>
    <x v="657"/>
    <x v="8"/>
    <x v="0"/>
    <x v="0"/>
    <n v="2311"/>
    <n v="2208"/>
    <n v="2325"/>
    <n v="1895"/>
    <n v="1917"/>
    <n v="2157"/>
    <n v="2014"/>
    <n v="2003"/>
    <n v="1946"/>
    <n v="1803"/>
    <n v="1799"/>
    <n v="1757"/>
    <n v="24135"/>
    <n v="66.123287671232873"/>
  </r>
  <r>
    <x v="3"/>
    <x v="2"/>
    <s v="Ordoviitsium-Kambrium"/>
    <n v="1465"/>
    <n v="1413"/>
    <x v="620"/>
    <n v="1565"/>
    <n v="1677"/>
    <n v="1703"/>
    <n v="1624"/>
    <n v="1185"/>
    <n v="0"/>
    <n v="0"/>
    <n v="1344"/>
    <n v="1498"/>
    <x v="658"/>
    <x v="658"/>
    <x v="0"/>
    <x v="0"/>
    <x v="0"/>
    <n v="0"/>
    <n v="0"/>
    <n v="0"/>
    <n v="114"/>
    <n v="151"/>
    <n v="197"/>
    <n v="267"/>
    <n v="150"/>
    <n v="152"/>
    <n v="173"/>
    <n v="107"/>
    <n v="152"/>
    <n v="1463"/>
    <n v="4.0082191780821921"/>
  </r>
  <r>
    <x v="3"/>
    <x v="2"/>
    <s v="Kambrium-Vend"/>
    <n v="1176"/>
    <n v="1172"/>
    <x v="621"/>
    <n v="1201"/>
    <n v="1456"/>
    <n v="1410"/>
    <n v="1282"/>
    <n v="1303"/>
    <n v="1387"/>
    <n v="1239"/>
    <n v="1116"/>
    <n v="1137"/>
    <x v="659"/>
    <x v="659"/>
    <x v="4"/>
    <x v="4"/>
    <x v="0"/>
    <n v="1003"/>
    <n v="817"/>
    <n v="934"/>
    <n v="993"/>
    <n v="1001"/>
    <n v="1153"/>
    <n v="1411"/>
    <n v="1399"/>
    <n v="1190"/>
    <n v="989"/>
    <n v="1007"/>
    <n v="1020"/>
    <n v="12917"/>
    <n v="35.389041095890413"/>
  </r>
  <r>
    <x v="0"/>
    <x v="0"/>
    <s v="Ordoviitsium"/>
    <n v="0"/>
    <n v="0"/>
    <x v="31"/>
    <n v="15000"/>
    <n v="0"/>
    <n v="0"/>
    <n v="0"/>
    <n v="0"/>
    <n v="0"/>
    <n v="0"/>
    <n v="0"/>
    <n v="0"/>
    <x v="660"/>
    <x v="660"/>
    <x v="6"/>
    <x v="0"/>
    <x v="0"/>
    <n v="250"/>
    <n v="200"/>
    <n v="250"/>
    <n v="80"/>
    <n v="100"/>
    <n v="132"/>
    <n v="200"/>
    <n v="181"/>
    <n v="169"/>
    <n v="379"/>
    <n v="379"/>
    <n v="379"/>
    <n v="2699"/>
    <n v="7.3945205479452056"/>
  </r>
  <r>
    <x v="12"/>
    <x v="2"/>
    <s v="Ülem-Devon"/>
    <n v="1130"/>
    <n v="1140"/>
    <x v="622"/>
    <n v="1130"/>
    <n v="1230"/>
    <n v="1330"/>
    <n v="1320"/>
    <n v="1340"/>
    <n v="1360"/>
    <n v="1300"/>
    <n v="1300"/>
    <n v="1200"/>
    <x v="661"/>
    <x v="661"/>
    <x v="2"/>
    <x v="1"/>
    <x v="0"/>
    <n v="54"/>
    <n v="54"/>
    <n v="64"/>
    <n v="78"/>
    <n v="76"/>
    <n v="77"/>
    <n v="89"/>
    <n v="70"/>
    <n v="52"/>
    <n v="52"/>
    <n v="55"/>
    <n v="53"/>
    <n v="774"/>
    <n v="2.1205479452054794"/>
  </r>
  <r>
    <x v="0"/>
    <x v="2"/>
    <s v="Voronka"/>
    <n v="1527"/>
    <n v="1242"/>
    <x v="623"/>
    <n v="667"/>
    <n v="1196"/>
    <n v="1292"/>
    <n v="625"/>
    <n v="789"/>
    <n v="1660"/>
    <n v="1095"/>
    <n v="2570"/>
    <n v="773"/>
    <x v="662"/>
    <x v="662"/>
    <x v="7"/>
    <x v="4"/>
    <x v="0"/>
    <n v="1986"/>
    <n v="2580"/>
    <n v="3020"/>
    <n v="2588"/>
    <n v="3748"/>
    <n v="3571"/>
    <n v="2759"/>
    <n v="2834"/>
    <n v="2332"/>
    <n v="2943"/>
    <n v="2353"/>
    <n v="2570"/>
    <n v="33284"/>
    <n v="91.189041095890417"/>
  </r>
  <r>
    <x v="7"/>
    <x v="2"/>
    <s v="Silur-Ordoviitsium"/>
    <n v="1275"/>
    <n v="1265"/>
    <x v="624"/>
    <n v="1030"/>
    <n v="1273"/>
    <n v="1194"/>
    <n v="1160"/>
    <n v="1125"/>
    <n v="1331"/>
    <n v="1391"/>
    <n v="1334"/>
    <n v="1254"/>
    <x v="663"/>
    <x v="663"/>
    <x v="4"/>
    <x v="0"/>
    <x v="0"/>
    <n v="2900"/>
    <n v="3000"/>
    <n v="2600"/>
    <n v="2800"/>
    <n v="3000"/>
    <n v="2900"/>
    <n v="2500"/>
    <n v="2300"/>
    <n v="2100"/>
    <n v="2400"/>
    <n v="2600"/>
    <n v="2800"/>
    <n v="31900"/>
    <n v="87.397260273972606"/>
  </r>
  <r>
    <x v="3"/>
    <x v="2"/>
    <s v="Voronka"/>
    <n v="1106"/>
    <n v="1180"/>
    <x v="625"/>
    <n v="1282"/>
    <n v="1359"/>
    <n v="1382"/>
    <n v="1360"/>
    <n v="1484"/>
    <n v="1109"/>
    <n v="1136"/>
    <n v="1154"/>
    <n v="1037"/>
    <x v="664"/>
    <x v="664"/>
    <x v="11"/>
    <x v="1"/>
    <x v="0"/>
    <n v="537"/>
    <n v="590"/>
    <n v="584"/>
    <n v="627"/>
    <n v="504"/>
    <n v="437"/>
    <n v="558"/>
    <n v="489"/>
    <n v="612"/>
    <n v="432"/>
    <n v="495"/>
    <n v="637"/>
    <n v="6502"/>
    <n v="17.813698630136987"/>
  </r>
  <r>
    <x v="10"/>
    <x v="2"/>
    <s v="Kesk-Alam-Devon"/>
    <n v="1182"/>
    <n v="1122"/>
    <x v="626"/>
    <n v="1142"/>
    <n v="1260"/>
    <n v="1277"/>
    <n v="1295"/>
    <n v="1260"/>
    <n v="1208"/>
    <n v="1233"/>
    <n v="1184"/>
    <n v="1386"/>
    <x v="665"/>
    <x v="665"/>
    <x v="10"/>
    <x v="0"/>
    <x v="0"/>
    <n v="2100"/>
    <n v="2080"/>
    <n v="2035"/>
    <n v="2098"/>
    <n v="2115"/>
    <n v="2175"/>
    <n v="2111"/>
    <n v="2200"/>
    <n v="2223"/>
    <n v="2111"/>
    <n v="1999"/>
    <n v="2079"/>
    <n v="25326"/>
    <n v="69.38630136986302"/>
  </r>
  <r>
    <x v="4"/>
    <x v="2"/>
    <s v="Silur"/>
    <n v="1323"/>
    <n v="981"/>
    <x v="627"/>
    <n v="1026"/>
    <n v="1231"/>
    <n v="1343"/>
    <n v="1240"/>
    <n v="1261"/>
    <n v="1119"/>
    <n v="1243"/>
    <n v="1092"/>
    <n v="1122"/>
    <x v="666"/>
    <x v="666"/>
    <x v="4"/>
    <x v="4"/>
    <x v="0"/>
    <n v="636"/>
    <n v="587"/>
    <n v="734"/>
    <n v="788"/>
    <n v="691"/>
    <n v="703"/>
    <n v="710"/>
    <n v="591"/>
    <n v="614"/>
    <n v="552"/>
    <n v="510"/>
    <n v="515"/>
    <n v="7631"/>
    <n v="20.906849315068492"/>
  </r>
  <r>
    <x v="3"/>
    <x v="2"/>
    <s v="Ordoviitsium-Kambrium"/>
    <n v="1130"/>
    <n v="1073"/>
    <x v="628"/>
    <n v="1249"/>
    <n v="1279"/>
    <n v="1576"/>
    <n v="1194"/>
    <n v="1268"/>
    <n v="1242"/>
    <n v="1125"/>
    <n v="1176"/>
    <n v="1116"/>
    <x v="667"/>
    <x v="667"/>
    <x v="4"/>
    <x v="4"/>
    <x v="0"/>
    <n v="463"/>
    <n v="403"/>
    <n v="486"/>
    <n v="473"/>
    <n v="491"/>
    <n v="555"/>
    <n v="550"/>
    <n v="467"/>
    <n v="478"/>
    <n v="481"/>
    <n v="477"/>
    <n v="493"/>
    <n v="5817"/>
    <n v="15.936986301369863"/>
  </r>
  <r>
    <x v="1"/>
    <x v="2"/>
    <s v="Silur-Ordoviitsium"/>
    <n v="1325"/>
    <n v="1324"/>
    <x v="629"/>
    <n v="1250"/>
    <n v="1250"/>
    <n v="1260"/>
    <n v="1310"/>
    <n v="1310"/>
    <n v="1310"/>
    <n v="984"/>
    <n v="984"/>
    <n v="982"/>
    <x v="668"/>
    <x v="668"/>
    <x v="4"/>
    <x v="4"/>
    <x v="0"/>
    <n v="0"/>
    <n v="0"/>
    <n v="0"/>
    <n v="0"/>
    <n v="0"/>
    <n v="0"/>
    <n v="0"/>
    <n v="0"/>
    <n v="0"/>
    <n v="0"/>
    <n v="0"/>
    <n v="0"/>
    <n v="0"/>
    <n v="0"/>
  </r>
  <r>
    <x v="5"/>
    <x v="2"/>
    <s v="Silur-Ordoviitsium"/>
    <n v="1219"/>
    <n v="1173"/>
    <x v="630"/>
    <n v="1264"/>
    <n v="1231"/>
    <n v="1280"/>
    <n v="1261"/>
    <n v="1138"/>
    <n v="1051"/>
    <n v="992"/>
    <n v="1283"/>
    <n v="1436"/>
    <x v="669"/>
    <x v="669"/>
    <x v="4"/>
    <x v="4"/>
    <x v="0"/>
    <n v="129"/>
    <n v="245"/>
    <n v="300"/>
    <n v="314"/>
    <n v="347"/>
    <n v="320"/>
    <n v="357"/>
    <n v="213"/>
    <n v="225"/>
    <n v="211"/>
    <n v="192"/>
    <n v="125"/>
    <n v="2978"/>
    <n v="8.1589041095890416"/>
  </r>
  <r>
    <x v="0"/>
    <x v="2"/>
    <s v="Kambrium-Vend"/>
    <n v="3319"/>
    <n v="2877"/>
    <x v="631"/>
    <n v="0"/>
    <n v="0"/>
    <n v="332"/>
    <n v="1"/>
    <n v="501"/>
    <n v="951"/>
    <n v="1027"/>
    <n v="1782"/>
    <n v="1514"/>
    <x v="670"/>
    <x v="670"/>
    <x v="4"/>
    <x v="4"/>
    <x v="0"/>
    <n v="224"/>
    <n v="230"/>
    <n v="223"/>
    <n v="201"/>
    <n v="249"/>
    <n v="249"/>
    <n v="223"/>
    <n v="148"/>
    <n v="205"/>
    <n v="233"/>
    <n v="248"/>
    <n v="250"/>
    <n v="2683"/>
    <n v="7.3506849315068497"/>
  </r>
  <r>
    <x v="1"/>
    <x v="2"/>
    <s v="Ordoviitsium-Kambrium"/>
    <n v="578"/>
    <n v="872"/>
    <x v="632"/>
    <n v="2637"/>
    <n v="831"/>
    <n v="897"/>
    <n v="889"/>
    <n v="866"/>
    <n v="921"/>
    <n v="949"/>
    <n v="1309"/>
    <n v="1682"/>
    <x v="671"/>
    <x v="671"/>
    <x v="4"/>
    <x v="4"/>
    <x v="0"/>
    <n v="704"/>
    <n v="685"/>
    <n v="685"/>
    <n v="680"/>
    <n v="657"/>
    <n v="782"/>
    <n v="911"/>
    <n v="954"/>
    <n v="970"/>
    <n v="751"/>
    <n v="757"/>
    <n v="879"/>
    <n v="9415"/>
    <n v="25.794520547945204"/>
  </r>
  <r>
    <x v="0"/>
    <x v="2"/>
    <s v="Kambrium-Vend"/>
    <n v="4504"/>
    <n v="2171"/>
    <x v="633"/>
    <n v="0"/>
    <n v="0"/>
    <n v="719"/>
    <n v="0"/>
    <n v="678"/>
    <n v="295"/>
    <n v="483"/>
    <n v="1858"/>
    <n v="1484"/>
    <x v="672"/>
    <x v="672"/>
    <x v="4"/>
    <x v="4"/>
    <x v="0"/>
    <n v="805"/>
    <n v="689"/>
    <n v="748"/>
    <n v="701"/>
    <n v="844"/>
    <n v="924"/>
    <n v="905"/>
    <n v="338"/>
    <n v="263"/>
    <n v="697"/>
    <n v="824"/>
    <n v="962"/>
    <n v="8700"/>
    <n v="23.835616438356166"/>
  </r>
  <r>
    <x v="1"/>
    <x v="2"/>
    <s v="Silur-Ordoviitsium"/>
    <n v="1366"/>
    <n v="1069"/>
    <x v="634"/>
    <n v="1167"/>
    <n v="1248"/>
    <n v="1293"/>
    <n v="1266"/>
    <n v="1211"/>
    <n v="1098"/>
    <n v="1181"/>
    <n v="1083"/>
    <n v="1243"/>
    <x v="673"/>
    <x v="673"/>
    <x v="4"/>
    <x v="4"/>
    <x v="0"/>
    <n v="0"/>
    <n v="0"/>
    <n v="0"/>
    <n v="0"/>
    <n v="0"/>
    <n v="0"/>
    <n v="0"/>
    <n v="0"/>
    <n v="0"/>
    <n v="0"/>
    <n v="0"/>
    <n v="0"/>
    <n v="0"/>
    <n v="0"/>
  </r>
  <r>
    <x v="2"/>
    <x v="2"/>
    <s v="Kesk-Alam-Devon"/>
    <n v="1244"/>
    <n v="1180"/>
    <x v="635"/>
    <n v="1229"/>
    <n v="1232"/>
    <n v="1230"/>
    <n v="1279"/>
    <n v="1183"/>
    <n v="1094"/>
    <n v="1113"/>
    <n v="1107"/>
    <n v="1120"/>
    <x v="674"/>
    <x v="674"/>
    <x v="0"/>
    <x v="0"/>
    <x v="0"/>
    <n v="0"/>
    <n v="35"/>
    <n v="16"/>
    <n v="0"/>
    <n v="4"/>
    <n v="4"/>
    <n v="19"/>
    <n v="63"/>
    <n v="23"/>
    <n v="1"/>
    <n v="0"/>
    <n v="24"/>
    <n v="189"/>
    <n v="0.51780821917808217"/>
  </r>
  <r>
    <x v="3"/>
    <x v="2"/>
    <s v="Ordoviitsium-Kambrium"/>
    <n v="1231"/>
    <n v="1173"/>
    <x v="636"/>
    <n v="1238"/>
    <n v="1220"/>
    <n v="1160"/>
    <n v="1212"/>
    <n v="1188"/>
    <n v="1194"/>
    <n v="1302"/>
    <n v="1255"/>
    <n v="1022"/>
    <x v="675"/>
    <x v="675"/>
    <x v="0"/>
    <x v="0"/>
    <x v="0"/>
    <n v="331"/>
    <n v="791"/>
    <n v="162"/>
    <n v="150"/>
    <n v="275"/>
    <n v="193"/>
    <n v="552"/>
    <n v="1191"/>
    <n v="1191"/>
    <n v="189"/>
    <n v="31"/>
    <n v="105"/>
    <n v="5161"/>
    <n v="14.139726027397261"/>
  </r>
  <r>
    <x v="3"/>
    <x v="2"/>
    <s v="Ordoviitsium-Kambrium"/>
    <n v="921"/>
    <n v="921"/>
    <x v="637"/>
    <n v="1636"/>
    <n v="1636"/>
    <n v="1637"/>
    <n v="464"/>
    <n v="464"/>
    <n v="464"/>
    <n v="1768"/>
    <n v="1768"/>
    <n v="1768"/>
    <x v="676"/>
    <x v="676"/>
    <x v="0"/>
    <x v="0"/>
    <x v="0"/>
    <n v="187"/>
    <n v="23"/>
    <n v="10"/>
    <n v="2"/>
    <n v="2"/>
    <n v="2"/>
    <n v="3"/>
    <n v="2"/>
    <n v="2"/>
    <n v="8"/>
    <n v="10"/>
    <n v="20"/>
    <n v="271"/>
    <n v="0.74246575342465748"/>
  </r>
  <r>
    <x v="0"/>
    <x v="2"/>
    <s v="Kambrium-Vend"/>
    <n v="4370"/>
    <n v="2679"/>
    <x v="638"/>
    <n v="0"/>
    <n v="0"/>
    <n v="351"/>
    <n v="0"/>
    <n v="364"/>
    <n v="799"/>
    <n v="1073"/>
    <n v="1580"/>
    <n v="1359"/>
    <x v="677"/>
    <x v="677"/>
    <x v="2"/>
    <x v="2"/>
    <x v="0"/>
    <n v="1282"/>
    <n v="1257"/>
    <n v="1226"/>
    <n v="1577"/>
    <n v="1576"/>
    <n v="1585"/>
    <n v="1515"/>
    <n v="1503"/>
    <n v="1635"/>
    <n v="1649"/>
    <n v="1677"/>
    <n v="1525"/>
    <n v="18007"/>
    <n v="49.334246575342469"/>
  </r>
  <r>
    <x v="3"/>
    <x v="2"/>
    <s v="Ordoviitsium-Kambrium"/>
    <n v="1200"/>
    <n v="1200"/>
    <x v="639"/>
    <n v="1180"/>
    <n v="1180"/>
    <n v="1189"/>
    <n v="1300"/>
    <n v="1250"/>
    <n v="1230"/>
    <n v="1300"/>
    <n v="1180"/>
    <n v="1010"/>
    <x v="678"/>
    <x v="678"/>
    <x v="1"/>
    <x v="0"/>
    <x v="0"/>
    <n v="1347"/>
    <n v="1346"/>
    <n v="1347"/>
    <n v="1243"/>
    <n v="1244"/>
    <n v="1243"/>
    <n v="1286"/>
    <n v="1287"/>
    <n v="1287"/>
    <n v="1366"/>
    <n v="1367"/>
    <n v="1367"/>
    <n v="15730"/>
    <n v="43.095890410958901"/>
  </r>
  <r>
    <x v="6"/>
    <x v="2"/>
    <s v="Silur"/>
    <n v="1056"/>
    <n v="1181"/>
    <x v="640"/>
    <n v="1060"/>
    <n v="1167"/>
    <n v="1409"/>
    <n v="1300"/>
    <n v="1244"/>
    <n v="1178"/>
    <n v="1127"/>
    <n v="1109"/>
    <n v="1238"/>
    <x v="679"/>
    <x v="679"/>
    <x v="1"/>
    <x v="0"/>
    <x v="0"/>
    <n v="807"/>
    <n v="806"/>
    <n v="807"/>
    <n v="1017"/>
    <n v="1017"/>
    <n v="1016"/>
    <n v="520"/>
    <n v="520"/>
    <n v="520"/>
    <n v="753"/>
    <n v="753"/>
    <n v="754"/>
    <n v="9290"/>
    <n v="25.452054794520549"/>
  </r>
  <r>
    <x v="8"/>
    <x v="2"/>
    <s v="Silur"/>
    <n v="1220"/>
    <n v="1100"/>
    <x v="608"/>
    <n v="1300"/>
    <n v="1310"/>
    <n v="1420"/>
    <n v="1430"/>
    <n v="1430"/>
    <n v="1300"/>
    <n v="960"/>
    <n v="880"/>
    <n v="810"/>
    <x v="680"/>
    <x v="680"/>
    <x v="1"/>
    <x v="0"/>
    <x v="0"/>
    <n v="0"/>
    <n v="0"/>
    <n v="0"/>
    <n v="0"/>
    <n v="0"/>
    <n v="0"/>
    <n v="0"/>
    <n v="0"/>
    <n v="0"/>
    <n v="0"/>
    <n v="0"/>
    <n v="0"/>
    <n v="0"/>
    <n v="0"/>
  </r>
  <r>
    <x v="11"/>
    <x v="2"/>
    <s v="Kesk-Alam-Devon- Silur"/>
    <n v="2388"/>
    <n v="1996"/>
    <x v="641"/>
    <n v="0"/>
    <n v="0"/>
    <n v="0"/>
    <n v="1528"/>
    <n v="1355"/>
    <n v="1272"/>
    <n v="1080"/>
    <n v="1241"/>
    <n v="1102"/>
    <x v="681"/>
    <x v="681"/>
    <x v="5"/>
    <x v="4"/>
    <x v="0"/>
    <n v="0"/>
    <n v="0"/>
    <n v="0"/>
    <n v="33"/>
    <n v="43"/>
    <n v="201"/>
    <n v="29"/>
    <n v="59"/>
    <n v="151"/>
    <n v="99"/>
    <n v="13"/>
    <n v="0"/>
    <n v="628"/>
    <n v="1.7205479452054795"/>
  </r>
  <r>
    <x v="6"/>
    <x v="2"/>
    <s v="Kesk-Devon"/>
    <n v="1045"/>
    <n v="946"/>
    <x v="642"/>
    <n v="983"/>
    <n v="1328"/>
    <n v="1284"/>
    <n v="1309"/>
    <n v="1307"/>
    <n v="1249"/>
    <n v="1242"/>
    <n v="1259"/>
    <n v="1054"/>
    <x v="682"/>
    <x v="682"/>
    <x v="5"/>
    <x v="4"/>
    <x v="0"/>
    <n v="1730"/>
    <n v="1894"/>
    <n v="2324"/>
    <n v="1779"/>
    <n v="2240"/>
    <n v="3006"/>
    <n v="1720"/>
    <n v="2506"/>
    <n v="2799"/>
    <n v="2412"/>
    <n v="2028"/>
    <n v="2583"/>
    <n v="27021"/>
    <n v="74.030136986301372"/>
  </r>
  <r>
    <x v="3"/>
    <x v="2"/>
    <s v="Ordoviitsium-Kambrium"/>
    <n v="1113"/>
    <n v="991"/>
    <x v="643"/>
    <n v="966"/>
    <n v="1116"/>
    <n v="1178"/>
    <n v="1414"/>
    <n v="1678"/>
    <n v="1139"/>
    <n v="1145"/>
    <n v="1184"/>
    <n v="1128"/>
    <x v="683"/>
    <x v="683"/>
    <x v="4"/>
    <x v="4"/>
    <x v="0"/>
    <n v="0"/>
    <n v="0"/>
    <n v="0"/>
    <n v="0"/>
    <n v="0"/>
    <n v="0"/>
    <n v="0"/>
    <n v="0"/>
    <n v="0"/>
    <n v="0"/>
    <n v="0"/>
    <n v="0"/>
    <n v="0"/>
    <n v="0"/>
  </r>
  <r>
    <x v="12"/>
    <x v="2"/>
    <s v="Kesk-Devon"/>
    <n v="1258"/>
    <n v="1112"/>
    <x v="644"/>
    <n v="791"/>
    <n v="24"/>
    <n v="759"/>
    <n v="487"/>
    <n v="1188"/>
    <n v="2174"/>
    <n v="2222"/>
    <n v="1901"/>
    <n v="1007"/>
    <x v="684"/>
    <x v="684"/>
    <x v="4"/>
    <x v="4"/>
    <x v="0"/>
    <n v="164"/>
    <n v="153"/>
    <n v="157"/>
    <n v="157"/>
    <n v="160"/>
    <n v="152"/>
    <n v="155"/>
    <n v="148"/>
    <n v="140"/>
    <n v="145"/>
    <n v="136"/>
    <n v="147"/>
    <n v="1814"/>
    <n v="4.9698630136986299"/>
  </r>
  <r>
    <x v="5"/>
    <x v="2"/>
    <s v="Silur-Ordoviitsium"/>
    <n v="966"/>
    <n v="965"/>
    <x v="645"/>
    <n v="1205"/>
    <n v="1209"/>
    <n v="1299"/>
    <n v="1225"/>
    <n v="1296"/>
    <n v="1123"/>
    <n v="1264"/>
    <n v="1127"/>
    <n v="1119"/>
    <x v="685"/>
    <x v="685"/>
    <x v="4"/>
    <x v="4"/>
    <x v="0"/>
    <n v="1432"/>
    <n v="1416"/>
    <n v="1406"/>
    <n v="1406"/>
    <n v="1562"/>
    <n v="2017"/>
    <n v="1697"/>
    <n v="1264"/>
    <n v="1191"/>
    <n v="1193"/>
    <n v="1176"/>
    <n v="1355"/>
    <n v="17115"/>
    <n v="46.890410958904113"/>
  </r>
  <r>
    <x v="3"/>
    <x v="2"/>
    <s v="Kvaternaar"/>
    <n v="596"/>
    <n v="1102"/>
    <x v="646"/>
    <n v="284"/>
    <n v="21"/>
    <n v="6453"/>
    <n v="0"/>
    <n v="4554"/>
    <n v="0"/>
    <n v="0"/>
    <n v="0"/>
    <n v="0"/>
    <x v="686"/>
    <x v="686"/>
    <x v="4"/>
    <x v="4"/>
    <x v="0"/>
    <n v="610"/>
    <n v="553"/>
    <n v="646"/>
    <n v="705"/>
    <n v="674"/>
    <n v="769"/>
    <n v="820"/>
    <n v="642"/>
    <n v="585"/>
    <n v="579"/>
    <n v="577"/>
    <n v="595"/>
    <n v="7755"/>
    <n v="21.246575342465754"/>
  </r>
  <r>
    <x v="14"/>
    <x v="2"/>
    <s v="Ordoviitsium"/>
    <n v="1112"/>
    <n v="1049"/>
    <x v="647"/>
    <n v="1098"/>
    <n v="1417"/>
    <n v="1469"/>
    <n v="1121"/>
    <n v="1197"/>
    <n v="1289"/>
    <n v="1067"/>
    <n v="954"/>
    <n v="841"/>
    <x v="687"/>
    <x v="687"/>
    <x v="0"/>
    <x v="2"/>
    <x v="0"/>
    <n v="165"/>
    <n v="173"/>
    <n v="256"/>
    <n v="368"/>
    <n v="320"/>
    <n v="387"/>
    <n v="469"/>
    <n v="347"/>
    <n v="334"/>
    <n v="395"/>
    <n v="460"/>
    <n v="260"/>
    <n v="3934"/>
    <n v="10.778082191780822"/>
  </r>
  <r>
    <x v="3"/>
    <x v="2"/>
    <s v="Ordoviitsium-Kambrium"/>
    <n v="1190"/>
    <n v="1130"/>
    <x v="648"/>
    <n v="1100"/>
    <n v="1300"/>
    <n v="1160"/>
    <n v="1250"/>
    <n v="960"/>
    <n v="1350"/>
    <n v="1210"/>
    <n v="1010"/>
    <n v="1020"/>
    <x v="688"/>
    <x v="688"/>
    <x v="2"/>
    <x v="1"/>
    <x v="0"/>
    <n v="125"/>
    <n v="135"/>
    <n v="155"/>
    <n v="145"/>
    <n v="145"/>
    <n v="147"/>
    <n v="198"/>
    <n v="197"/>
    <n v="197"/>
    <n v="102"/>
    <n v="102"/>
    <n v="102"/>
    <n v="1750"/>
    <n v="4.7945205479452051"/>
  </r>
  <r>
    <x v="1"/>
    <x v="2"/>
    <s v="Silur-Ordoviitsium"/>
    <n v="2106"/>
    <n v="1897"/>
    <x v="649"/>
    <n v="1001"/>
    <n v="642"/>
    <n v="674"/>
    <n v="519"/>
    <n v="423"/>
    <n v="407"/>
    <n v="1457"/>
    <n v="1501"/>
    <n v="1504"/>
    <x v="689"/>
    <x v="689"/>
    <x v="2"/>
    <x v="0"/>
    <x v="0"/>
    <n v="1682"/>
    <n v="1587"/>
    <n v="1617"/>
    <n v="1591"/>
    <n v="1473"/>
    <n v="1409"/>
    <n v="1493"/>
    <n v="1413"/>
    <n v="1302"/>
    <n v="1579"/>
    <n v="1448"/>
    <n v="1732"/>
    <n v="18326"/>
    <n v="50.208219178082189"/>
  </r>
  <r>
    <x v="1"/>
    <x v="2"/>
    <s v="Silur-Ordoviitsium"/>
    <n v="2106"/>
    <n v="1897"/>
    <x v="649"/>
    <n v="1001"/>
    <n v="642"/>
    <n v="674"/>
    <n v="519"/>
    <n v="423"/>
    <n v="407"/>
    <n v="1457"/>
    <n v="1501"/>
    <n v="1504"/>
    <x v="689"/>
    <x v="689"/>
    <x v="6"/>
    <x v="0"/>
    <x v="0"/>
    <n v="720"/>
    <n v="820"/>
    <n v="860"/>
    <n v="920"/>
    <n v="940"/>
    <n v="980"/>
    <n v="940"/>
    <n v="960"/>
    <n v="970"/>
    <n v="1020"/>
    <n v="1100"/>
    <n v="980"/>
    <n v="11210"/>
    <n v="30.712328767123289"/>
  </r>
  <r>
    <x v="12"/>
    <x v="2"/>
    <s v="Kesk-Devon"/>
    <n v="1126"/>
    <n v="1054"/>
    <x v="650"/>
    <n v="1081"/>
    <n v="1262"/>
    <n v="1091"/>
    <n v="1325"/>
    <n v="1214"/>
    <n v="1186"/>
    <n v="1319"/>
    <n v="1077"/>
    <n v="805"/>
    <x v="690"/>
    <x v="690"/>
    <x v="6"/>
    <x v="0"/>
    <x v="0"/>
    <n v="200"/>
    <n v="210"/>
    <n v="190"/>
    <n v="170"/>
    <n v="190"/>
    <n v="180"/>
    <n v="320"/>
    <n v="340"/>
    <n v="330"/>
    <n v="132"/>
    <n v="120"/>
    <n v="150"/>
    <n v="2532"/>
    <n v="6.9369863013698634"/>
  </r>
  <r>
    <x v="12"/>
    <x v="2"/>
    <s v="Kesk-Devon"/>
    <n v="1283"/>
    <n v="1140"/>
    <x v="651"/>
    <n v="1170"/>
    <n v="1265"/>
    <n v="1340"/>
    <n v="1365"/>
    <n v="1122"/>
    <n v="751"/>
    <n v="1228"/>
    <n v="1780"/>
    <n v="44"/>
    <x v="691"/>
    <x v="691"/>
    <x v="6"/>
    <x v="0"/>
    <x v="0"/>
    <n v="780"/>
    <n v="880"/>
    <n v="790"/>
    <n v="920"/>
    <n v="930"/>
    <n v="820"/>
    <n v="920"/>
    <n v="930"/>
    <n v="940"/>
    <n v="690"/>
    <n v="760"/>
    <n v="630"/>
    <n v="9990"/>
    <n v="27.36986301369863"/>
  </r>
  <r>
    <x v="2"/>
    <x v="2"/>
    <s v="Silur"/>
    <n v="1013"/>
    <n v="992"/>
    <x v="566"/>
    <n v="1110"/>
    <n v="1214"/>
    <n v="1265"/>
    <n v="1272"/>
    <n v="1269"/>
    <n v="1097"/>
    <n v="1092"/>
    <n v="1077"/>
    <n v="1119"/>
    <x v="692"/>
    <x v="692"/>
    <x v="9"/>
    <x v="2"/>
    <x v="2"/>
    <n v="175"/>
    <n v="105"/>
    <n v="50"/>
    <n v="42"/>
    <n v="61"/>
    <n v="125"/>
    <n v="104"/>
    <n v="141"/>
    <n v="126"/>
    <n v="123"/>
    <n v="135"/>
    <n v="124"/>
    <n v="1311"/>
    <n v="3.591780821917808"/>
  </r>
  <r>
    <x v="12"/>
    <x v="2"/>
    <s v="Kesk-Devon"/>
    <n v="1495"/>
    <n v="903"/>
    <x v="652"/>
    <n v="1921"/>
    <n v="1764"/>
    <n v="1762"/>
    <n v="482"/>
    <n v="723"/>
    <n v="808"/>
    <n v="691"/>
    <n v="821"/>
    <n v="780"/>
    <x v="693"/>
    <x v="693"/>
    <x v="9"/>
    <x v="1"/>
    <x v="2"/>
    <n v="1"/>
    <n v="0"/>
    <n v="2"/>
    <n v="0"/>
    <n v="1"/>
    <n v="2"/>
    <n v="1"/>
    <n v="2"/>
    <n v="2"/>
    <n v="1"/>
    <n v="1"/>
    <n v="1"/>
    <n v="14"/>
    <n v="3.8356164383561646E-2"/>
  </r>
  <r>
    <x v="3"/>
    <x v="2"/>
    <s v="Ordoviitsium-Kambrium"/>
    <n v="1157"/>
    <n v="1054"/>
    <x v="653"/>
    <n v="1118"/>
    <n v="1151"/>
    <n v="1114"/>
    <n v="1139"/>
    <n v="1140"/>
    <n v="1100"/>
    <n v="1104"/>
    <n v="1127"/>
    <n v="1166"/>
    <x v="694"/>
    <x v="694"/>
    <x v="9"/>
    <x v="4"/>
    <x v="0"/>
    <n v="1865"/>
    <n v="1946"/>
    <n v="917"/>
    <n v="1041"/>
    <n v="2137"/>
    <n v="2690"/>
    <n v="2895"/>
    <n v="2683"/>
    <n v="2591"/>
    <n v="2444"/>
    <n v="2307"/>
    <n v="2242"/>
    <n v="25758"/>
    <n v="70.569863013698637"/>
  </r>
  <r>
    <x v="0"/>
    <x v="2"/>
    <s v="Voronka"/>
    <n v="1352"/>
    <n v="1161"/>
    <x v="654"/>
    <n v="1161"/>
    <n v="1243"/>
    <n v="503"/>
    <n v="563"/>
    <n v="1335"/>
    <n v="1140"/>
    <n v="1385"/>
    <n v="1164"/>
    <n v="1183"/>
    <x v="695"/>
    <x v="695"/>
    <x v="9"/>
    <x v="1"/>
    <x v="2"/>
    <n v="250"/>
    <n v="391"/>
    <n v="207"/>
    <n v="287"/>
    <n v="359"/>
    <n v="627"/>
    <n v="740"/>
    <n v="619"/>
    <n v="778"/>
    <n v="491"/>
    <n v="562"/>
    <n v="485"/>
    <n v="5796"/>
    <n v="15.87945205479452"/>
  </r>
  <r>
    <x v="7"/>
    <x v="2"/>
    <s v="Silur-Ordoviitsium"/>
    <n v="1049"/>
    <n v="1029"/>
    <x v="655"/>
    <n v="1065"/>
    <n v="1154"/>
    <n v="1161"/>
    <n v="1285"/>
    <n v="1189"/>
    <n v="1084"/>
    <n v="1236"/>
    <n v="1087"/>
    <n v="1110"/>
    <x v="696"/>
    <x v="696"/>
    <x v="6"/>
    <x v="0"/>
    <x v="0"/>
    <n v="168"/>
    <n v="171"/>
    <n v="168"/>
    <n v="150"/>
    <n v="140"/>
    <n v="160"/>
    <n v="150"/>
    <n v="160"/>
    <n v="220"/>
    <n v="330"/>
    <n v="420"/>
    <n v="340"/>
    <n v="2577"/>
    <n v="7.0602739726027401"/>
  </r>
  <r>
    <x v="4"/>
    <x v="2"/>
    <s v="Silur-Ordoviitsium"/>
    <n v="702"/>
    <n v="694"/>
    <x v="656"/>
    <n v="985"/>
    <n v="1391"/>
    <n v="1540"/>
    <n v="1467"/>
    <n v="1013"/>
    <n v="1370"/>
    <n v="1495"/>
    <n v="1218"/>
    <n v="1024"/>
    <x v="697"/>
    <x v="697"/>
    <x v="4"/>
    <x v="0"/>
    <x v="0"/>
    <n v="1334"/>
    <n v="1180"/>
    <n v="1500"/>
    <n v="1495"/>
    <n v="1429"/>
    <n v="1018"/>
    <n v="692"/>
    <n v="664"/>
    <n v="1021"/>
    <n v="611"/>
    <n v="740"/>
    <n v="706"/>
    <n v="12390"/>
    <n v="33.945205479452056"/>
  </r>
  <r>
    <x v="5"/>
    <x v="2"/>
    <s v="Silur-Ordoviitsium"/>
    <n v="1475"/>
    <n v="1475"/>
    <x v="657"/>
    <n v="1125"/>
    <n v="1125"/>
    <n v="1127"/>
    <n v="1228"/>
    <n v="1228"/>
    <n v="1229"/>
    <n v="652"/>
    <n v="652"/>
    <n v="651"/>
    <x v="698"/>
    <x v="698"/>
    <x v="6"/>
    <x v="0"/>
    <x v="0"/>
    <n v="160"/>
    <n v="166"/>
    <n v="171"/>
    <n v="160"/>
    <n v="150"/>
    <n v="170"/>
    <n v="160"/>
    <n v="170"/>
    <n v="120"/>
    <n v="223"/>
    <n v="320"/>
    <n v="380"/>
    <n v="2350"/>
    <n v="6.4383561643835616"/>
  </r>
  <r>
    <x v="2"/>
    <x v="2"/>
    <s v="Kesk-Alam-Devon"/>
    <n v="1239"/>
    <n v="980"/>
    <x v="658"/>
    <n v="959"/>
    <n v="1191"/>
    <n v="1038"/>
    <n v="1110"/>
    <n v="1311"/>
    <n v="1085"/>
    <n v="365"/>
    <n v="366"/>
    <n v="2770"/>
    <x v="699"/>
    <x v="699"/>
    <x v="6"/>
    <x v="0"/>
    <x v="0"/>
    <n v="1000"/>
    <n v="1000"/>
    <n v="1100"/>
    <n v="650"/>
    <n v="720"/>
    <n v="669"/>
    <n v="970"/>
    <n v="960"/>
    <n v="980"/>
    <n v="940"/>
    <n v="1000"/>
    <n v="1130"/>
    <n v="11119"/>
    <n v="30.463013698630139"/>
  </r>
  <r>
    <x v="11"/>
    <x v="2"/>
    <s v="Silur"/>
    <n v="1040"/>
    <n v="1045"/>
    <x v="659"/>
    <n v="1065"/>
    <n v="1280"/>
    <n v="1045"/>
    <n v="1145"/>
    <n v="1230"/>
    <n v="1365"/>
    <n v="1115"/>
    <n v="1005"/>
    <n v="1120"/>
    <x v="700"/>
    <x v="700"/>
    <x v="13"/>
    <x v="0"/>
    <x v="0"/>
    <n v="1320"/>
    <n v="1410"/>
    <n v="1230"/>
    <n v="650"/>
    <n v="620"/>
    <n v="720"/>
    <n v="1330"/>
    <n v="1340"/>
    <n v="1460"/>
    <n v="1620"/>
    <n v="1020"/>
    <n v="1200"/>
    <n v="13920"/>
    <n v="38.136986301369866"/>
  </r>
  <r>
    <x v="0"/>
    <x v="2"/>
    <s v="Kambrium-Vend"/>
    <n v="949"/>
    <n v="872"/>
    <x v="621"/>
    <n v="1303"/>
    <n v="1496"/>
    <n v="1515"/>
    <n v="1330"/>
    <n v="1289"/>
    <n v="780"/>
    <n v="695"/>
    <n v="1124"/>
    <n v="914"/>
    <x v="701"/>
    <x v="701"/>
    <x v="8"/>
    <x v="0"/>
    <x v="0"/>
    <n v="4224"/>
    <n v="1580"/>
    <n v="3783"/>
    <n v="3733"/>
    <n v="4079"/>
    <n v="28"/>
    <n v="158"/>
    <n v="5915"/>
    <n v="2494"/>
    <n v="3876"/>
    <n v="5231"/>
    <n v="5742"/>
    <n v="40843"/>
    <n v="111.8986301369863"/>
  </r>
  <r>
    <x v="3"/>
    <x v="2"/>
    <s v="Ordoviitsium-Kambrium"/>
    <n v="969"/>
    <n v="900"/>
    <x v="579"/>
    <n v="1186"/>
    <n v="1419"/>
    <n v="1720"/>
    <n v="1036"/>
    <n v="1138"/>
    <n v="961"/>
    <n v="959"/>
    <n v="962"/>
    <n v="1117"/>
    <x v="702"/>
    <x v="702"/>
    <x v="8"/>
    <x v="0"/>
    <x v="0"/>
    <n v="0"/>
    <n v="0"/>
    <n v="0"/>
    <n v="0"/>
    <n v="0"/>
    <n v="0"/>
    <n v="0"/>
    <n v="0"/>
    <n v="0"/>
    <n v="0"/>
    <n v="0"/>
    <n v="0"/>
    <n v="0"/>
    <n v="0"/>
  </r>
  <r>
    <x v="2"/>
    <x v="2"/>
    <s v="Kesk-Alam-Devon- Silur"/>
    <n v="1772"/>
    <n v="2023"/>
    <x v="560"/>
    <n v="504"/>
    <n v="749"/>
    <n v="1843"/>
    <n v="1062"/>
    <n v="896"/>
    <n v="748"/>
    <n v="1053"/>
    <n v="1012"/>
    <n v="1190"/>
    <x v="703"/>
    <x v="703"/>
    <x v="8"/>
    <x v="0"/>
    <x v="0"/>
    <n v="127"/>
    <n v="1901"/>
    <n v="703"/>
    <n v="423"/>
    <n v="1852"/>
    <n v="6009"/>
    <n v="5911"/>
    <n v="2799"/>
    <n v="57"/>
    <n v="154"/>
    <n v="408"/>
    <n v="487"/>
    <n v="20831"/>
    <n v="57.07123287671233"/>
  </r>
  <r>
    <x v="3"/>
    <x v="2"/>
    <s v="Ordoviitsium-Kambrium"/>
    <n v="704"/>
    <n v="704"/>
    <x v="660"/>
    <n v="525"/>
    <n v="0"/>
    <n v="0"/>
    <n v="1754"/>
    <n v="1754"/>
    <n v="1755"/>
    <n v="1814"/>
    <n v="1814"/>
    <n v="1814"/>
    <x v="704"/>
    <x v="704"/>
    <x v="8"/>
    <x v="0"/>
    <x v="0"/>
    <n v="446"/>
    <n v="698"/>
    <n v="480"/>
    <n v="533"/>
    <n v="795"/>
    <n v="975"/>
    <n v="1206"/>
    <n v="776"/>
    <n v="794"/>
    <n v="489"/>
    <n v="425"/>
    <n v="435"/>
    <n v="8052"/>
    <n v="22.06027397260274"/>
  </r>
  <r>
    <x v="1"/>
    <x v="2"/>
    <s v="Ordoviitsium-Kambrium"/>
    <n v="1030"/>
    <n v="1096"/>
    <x v="661"/>
    <n v="1058"/>
    <n v="1049"/>
    <n v="943"/>
    <n v="1231"/>
    <n v="1234"/>
    <n v="999"/>
    <n v="1132"/>
    <n v="1219"/>
    <n v="1209"/>
    <x v="705"/>
    <x v="705"/>
    <x v="6"/>
    <x v="0"/>
    <x v="0"/>
    <n v="732"/>
    <n v="736"/>
    <n v="720"/>
    <n v="650"/>
    <n v="680"/>
    <n v="760"/>
    <n v="820"/>
    <n v="840"/>
    <n v="860"/>
    <n v="520"/>
    <n v="710"/>
    <n v="720"/>
    <n v="8748"/>
    <n v="23.967123287671232"/>
  </r>
  <r>
    <x v="11"/>
    <x v="2"/>
    <s v="Silur"/>
    <n v="1217"/>
    <n v="817"/>
    <x v="281"/>
    <n v="1118"/>
    <n v="982"/>
    <n v="1148"/>
    <n v="1142"/>
    <n v="1228"/>
    <n v="1027"/>
    <n v="1082"/>
    <n v="1198"/>
    <n v="1219"/>
    <x v="706"/>
    <x v="706"/>
    <x v="6"/>
    <x v="0"/>
    <x v="0"/>
    <n v="1220"/>
    <n v="1100"/>
    <n v="1010"/>
    <n v="1210"/>
    <n v="1380"/>
    <n v="1400"/>
    <n v="1430"/>
    <n v="1430"/>
    <n v="1300"/>
    <n v="960"/>
    <n v="1020"/>
    <n v="860"/>
    <n v="14320"/>
    <n v="39.232876712328768"/>
  </r>
  <r>
    <x v="3"/>
    <x v="2"/>
    <s v="Ordoviitsium-Kambrium"/>
    <n v="1324"/>
    <n v="1257"/>
    <x v="662"/>
    <n v="1133"/>
    <n v="1097"/>
    <n v="1132"/>
    <n v="630"/>
    <n v="547"/>
    <n v="672"/>
    <n v="1454"/>
    <n v="1445"/>
    <n v="1457"/>
    <x v="707"/>
    <x v="707"/>
    <x v="11"/>
    <x v="1"/>
    <x v="0"/>
    <n v="0"/>
    <n v="0"/>
    <n v="0"/>
    <n v="0"/>
    <n v="0"/>
    <n v="0"/>
    <n v="0"/>
    <n v="0"/>
    <n v="0"/>
    <n v="0"/>
    <n v="0"/>
    <n v="0"/>
    <n v="0"/>
    <n v="0"/>
  </r>
  <r>
    <x v="11"/>
    <x v="2"/>
    <s v="Silur"/>
    <n v="995"/>
    <n v="807"/>
    <x v="663"/>
    <n v="1090"/>
    <n v="1234"/>
    <n v="1245"/>
    <n v="797"/>
    <n v="719"/>
    <n v="934"/>
    <n v="2451"/>
    <n v="1105"/>
    <n v="863"/>
    <x v="708"/>
    <x v="708"/>
    <x v="2"/>
    <x v="1"/>
    <x v="0"/>
    <n v="161"/>
    <n v="91"/>
    <n v="92"/>
    <n v="249"/>
    <n v="230"/>
    <n v="148"/>
    <n v="73"/>
    <n v="155"/>
    <n v="64"/>
    <n v="140"/>
    <n v="184"/>
    <n v="100"/>
    <n v="1687"/>
    <n v="4.6219178082191785"/>
  </r>
  <r>
    <x v="0"/>
    <x v="2"/>
    <s v="Voronka"/>
    <n v="1366"/>
    <n v="1390"/>
    <x v="664"/>
    <n v="743"/>
    <n v="1046"/>
    <n v="1096"/>
    <n v="722"/>
    <n v="890"/>
    <n v="1454"/>
    <n v="1234"/>
    <n v="0"/>
    <n v="2246"/>
    <x v="709"/>
    <x v="709"/>
    <x v="11"/>
    <x v="1"/>
    <x v="0"/>
    <n v="146"/>
    <n v="673"/>
    <n v="335"/>
    <n v="0"/>
    <n v="0"/>
    <n v="0"/>
    <n v="0"/>
    <n v="0"/>
    <n v="0"/>
    <n v="0"/>
    <n v="0"/>
    <n v="0"/>
    <n v="1154"/>
    <n v="3.1616438356164385"/>
  </r>
  <r>
    <x v="3"/>
    <x v="2"/>
    <s v="Ordoviitsium-Kambrium"/>
    <n v="1041"/>
    <n v="995"/>
    <x v="665"/>
    <n v="1096"/>
    <n v="1166"/>
    <n v="1158"/>
    <n v="1035"/>
    <n v="1069"/>
    <n v="1278"/>
    <n v="1364"/>
    <n v="975"/>
    <n v="914"/>
    <x v="710"/>
    <x v="710"/>
    <x v="5"/>
    <x v="4"/>
    <x v="0"/>
    <n v="380"/>
    <n v="281"/>
    <n v="329"/>
    <n v="303"/>
    <n v="324"/>
    <n v="392"/>
    <n v="709"/>
    <n v="477"/>
    <n v="469"/>
    <n v="539"/>
    <n v="468"/>
    <n v="693"/>
    <n v="5364"/>
    <n v="14.695890410958905"/>
  </r>
  <r>
    <x v="3"/>
    <x v="2"/>
    <s v="Kambrium-Vend"/>
    <n v="1537"/>
    <n v="1378"/>
    <x v="666"/>
    <n v="1275"/>
    <n v="1088"/>
    <n v="871"/>
    <n v="901"/>
    <n v="1016"/>
    <n v="851"/>
    <n v="702"/>
    <n v="1024"/>
    <n v="1116"/>
    <x v="711"/>
    <x v="711"/>
    <x v="5"/>
    <x v="4"/>
    <x v="0"/>
    <n v="2176"/>
    <n v="2120"/>
    <n v="2419"/>
    <n v="2224"/>
    <n v="2386"/>
    <n v="2624"/>
    <n v="2536"/>
    <n v="2453"/>
    <n v="2472"/>
    <n v="2478"/>
    <n v="2480"/>
    <n v="2666"/>
    <n v="29034"/>
    <n v="79.545205479452051"/>
  </r>
  <r>
    <x v="5"/>
    <x v="2"/>
    <s v="Silur-Ordoviitsium"/>
    <n v="1171"/>
    <n v="1152"/>
    <x v="667"/>
    <n v="1324"/>
    <n v="836"/>
    <n v="1560"/>
    <n v="1344"/>
    <n v="1087"/>
    <n v="891"/>
    <n v="832"/>
    <n v="714"/>
    <n v="999"/>
    <x v="712"/>
    <x v="712"/>
    <x v="11"/>
    <x v="2"/>
    <x v="0"/>
    <n v="193"/>
    <n v="50"/>
    <n v="97"/>
    <n v="80"/>
    <n v="80"/>
    <n v="143"/>
    <n v="166"/>
    <n v="176"/>
    <n v="50"/>
    <n v="65"/>
    <n v="67"/>
    <n v="352"/>
    <n v="1519"/>
    <n v="4.161643835616438"/>
  </r>
  <r>
    <x v="6"/>
    <x v="2"/>
    <s v="Silur"/>
    <n v="491"/>
    <n v="309"/>
    <x v="668"/>
    <n v="833"/>
    <n v="606"/>
    <n v="2093"/>
    <n v="2073"/>
    <n v="1832"/>
    <n v="1009"/>
    <n v="1773"/>
    <n v="1106"/>
    <n v="602"/>
    <x v="713"/>
    <x v="713"/>
    <x v="11"/>
    <x v="1"/>
    <x v="0"/>
    <n v="0"/>
    <n v="0"/>
    <n v="0"/>
    <n v="0"/>
    <n v="0"/>
    <n v="0"/>
    <n v="0"/>
    <n v="0"/>
    <n v="0"/>
    <n v="0"/>
    <n v="0"/>
    <n v="0"/>
    <n v="0"/>
    <n v="0"/>
  </r>
  <r>
    <x v="3"/>
    <x v="2"/>
    <s v="Ordoviitsium-Kambrium"/>
    <n v="838"/>
    <n v="918"/>
    <x v="669"/>
    <n v="1366"/>
    <n v="1000"/>
    <n v="1409"/>
    <n v="1987"/>
    <n v="1444"/>
    <n v="373"/>
    <n v="1057"/>
    <n v="896"/>
    <n v="632"/>
    <x v="714"/>
    <x v="714"/>
    <x v="11"/>
    <x v="1"/>
    <x v="0"/>
    <n v="0"/>
    <n v="0"/>
    <n v="0"/>
    <n v="925"/>
    <n v="728"/>
    <n v="1520"/>
    <n v="1930"/>
    <n v="1649"/>
    <n v="1367"/>
    <n v="1439"/>
    <n v="1039"/>
    <n v="1012"/>
    <n v="11609"/>
    <n v="31.805479452054794"/>
  </r>
  <r>
    <x v="1"/>
    <x v="2"/>
    <s v="Silur-Ordoviitsium"/>
    <n v="1085"/>
    <n v="874"/>
    <x v="670"/>
    <n v="1137"/>
    <n v="1086"/>
    <n v="1169"/>
    <n v="1377"/>
    <n v="1120"/>
    <n v="1165"/>
    <n v="1039"/>
    <n v="1046"/>
    <n v="1008"/>
    <x v="715"/>
    <x v="715"/>
    <x v="7"/>
    <x v="4"/>
    <x v="0"/>
    <n v="1113"/>
    <n v="1017"/>
    <n v="1170"/>
    <n v="1179"/>
    <n v="1055"/>
    <n v="1216"/>
    <n v="1357"/>
    <n v="1316"/>
    <n v="1278"/>
    <n v="1345"/>
    <n v="1307"/>
    <n v="1328"/>
    <n v="14681"/>
    <n v="40.221917808219175"/>
  </r>
  <r>
    <x v="10"/>
    <x v="2"/>
    <s v="Kesk-Devon"/>
    <n v="687"/>
    <n v="950"/>
    <x v="671"/>
    <n v="993"/>
    <n v="1013"/>
    <n v="1444"/>
    <n v="1104"/>
    <n v="1265"/>
    <n v="1477"/>
    <n v="1253"/>
    <n v="810"/>
    <n v="1031"/>
    <x v="716"/>
    <x v="716"/>
    <x v="4"/>
    <x v="4"/>
    <x v="0"/>
    <n v="400"/>
    <n v="400"/>
    <n v="429"/>
    <n v="400"/>
    <n v="400"/>
    <n v="407"/>
    <n v="600"/>
    <n v="600"/>
    <n v="600"/>
    <n v="380"/>
    <n v="380"/>
    <n v="408"/>
    <n v="5404"/>
    <n v="14.805479452054794"/>
  </r>
  <r>
    <x v="3"/>
    <x v="2"/>
    <s v="Kambrium-Vend"/>
    <n v="927"/>
    <n v="759"/>
    <x v="672"/>
    <n v="1235"/>
    <n v="1354"/>
    <n v="1523"/>
    <n v="1304"/>
    <n v="965"/>
    <n v="601"/>
    <n v="1026"/>
    <n v="1245"/>
    <n v="1036"/>
    <x v="717"/>
    <x v="717"/>
    <x v="2"/>
    <x v="5"/>
    <x v="0"/>
    <n v="472"/>
    <n v="310"/>
    <n v="251"/>
    <n v="241"/>
    <n v="237"/>
    <n v="241"/>
    <n v="29"/>
    <n v="1"/>
    <n v="0"/>
    <n v="0"/>
    <n v="0"/>
    <n v="0"/>
    <n v="1782"/>
    <n v="4.882191780821918"/>
  </r>
  <r>
    <x v="8"/>
    <x v="2"/>
    <s v="Silur"/>
    <n v="1000"/>
    <n v="1000"/>
    <x v="673"/>
    <n v="1000"/>
    <n v="1000"/>
    <n v="1000"/>
    <n v="1200"/>
    <n v="1400"/>
    <n v="1400"/>
    <n v="1000"/>
    <n v="1000"/>
    <n v="1000"/>
    <x v="718"/>
    <x v="718"/>
    <x v="4"/>
    <x v="0"/>
    <x v="0"/>
    <n v="3100"/>
    <n v="2920"/>
    <n v="3300"/>
    <n v="3200"/>
    <n v="3280"/>
    <n v="3240"/>
    <n v="3420"/>
    <n v="3490"/>
    <n v="3280"/>
    <n v="2955"/>
    <n v="2940"/>
    <n v="2955"/>
    <n v="38080"/>
    <n v="104.32876712328768"/>
  </r>
  <r>
    <x v="3"/>
    <x v="2"/>
    <s v="Kambrium-Vend"/>
    <n v="817"/>
    <n v="881"/>
    <x v="671"/>
    <n v="964"/>
    <n v="1107"/>
    <n v="1379"/>
    <n v="1396"/>
    <n v="1104"/>
    <n v="1326"/>
    <n v="1048"/>
    <n v="1127"/>
    <n v="829"/>
    <x v="719"/>
    <x v="719"/>
    <x v="2"/>
    <x v="5"/>
    <x v="0"/>
    <n v="0"/>
    <n v="0"/>
    <n v="0"/>
    <n v="0"/>
    <n v="1821"/>
    <n v="1232"/>
    <n v="1940"/>
    <n v="706"/>
    <n v="274"/>
    <n v="0"/>
    <n v="0"/>
    <n v="0"/>
    <n v="5973"/>
    <n v="16.364383561643837"/>
  </r>
  <r>
    <x v="8"/>
    <x v="2"/>
    <s v="Silur"/>
    <n v="1046"/>
    <n v="1046"/>
    <x v="674"/>
    <n v="1058"/>
    <n v="1058"/>
    <n v="1058"/>
    <n v="1075"/>
    <n v="1075"/>
    <n v="1075"/>
    <n v="1100"/>
    <n v="1185"/>
    <n v="1100"/>
    <x v="720"/>
    <x v="720"/>
    <x v="4"/>
    <x v="3"/>
    <x v="0"/>
    <n v="1230"/>
    <n v="1200"/>
    <n v="1350"/>
    <n v="1760"/>
    <n v="1820"/>
    <n v="1830"/>
    <n v="1710"/>
    <n v="1690"/>
    <n v="1660"/>
    <n v="1810"/>
    <n v="1800"/>
    <n v="1810"/>
    <n v="19670"/>
    <n v="53.890410958904113"/>
  </r>
  <r>
    <x v="4"/>
    <x v="2"/>
    <s v="Silur"/>
    <n v="1157"/>
    <n v="1117"/>
    <x v="675"/>
    <n v="986"/>
    <n v="1237"/>
    <n v="1025"/>
    <n v="909"/>
    <n v="1032"/>
    <n v="983"/>
    <n v="1078"/>
    <n v="1205"/>
    <n v="1016"/>
    <x v="721"/>
    <x v="721"/>
    <x v="4"/>
    <x v="3"/>
    <x v="0"/>
    <n v="2020"/>
    <n v="1980"/>
    <n v="2100"/>
    <n v="2280"/>
    <n v="2350"/>
    <n v="2330"/>
    <n v="2230"/>
    <n v="2280"/>
    <n v="2060"/>
    <n v="2040"/>
    <n v="2020"/>
    <n v="2040"/>
    <n v="25730"/>
    <n v="70.493150684931507"/>
  </r>
  <r>
    <x v="10"/>
    <x v="2"/>
    <s v="Kesk-Devon"/>
    <n v="1076"/>
    <n v="997"/>
    <x v="676"/>
    <n v="935"/>
    <n v="1051"/>
    <n v="1071"/>
    <n v="1119"/>
    <n v="1151"/>
    <n v="1000"/>
    <n v="1069"/>
    <n v="1022"/>
    <n v="1172"/>
    <x v="722"/>
    <x v="722"/>
    <x v="2"/>
    <x v="2"/>
    <x v="0"/>
    <n v="2523"/>
    <n v="2149"/>
    <n v="2291"/>
    <n v="2410"/>
    <n v="2509"/>
    <n v="2538"/>
    <n v="2735"/>
    <n v="2667"/>
    <n v="2572"/>
    <n v="2752"/>
    <n v="2660"/>
    <n v="2752"/>
    <n v="30558"/>
    <n v="83.720547945205482"/>
  </r>
  <r>
    <x v="3"/>
    <x v="2"/>
    <s v="Kambrium-Vend"/>
    <n v="663"/>
    <n v="663"/>
    <x v="568"/>
    <n v="1313"/>
    <n v="1314"/>
    <n v="1314"/>
    <n v="1244"/>
    <n v="1242"/>
    <n v="1242"/>
    <n v="1000"/>
    <n v="1000"/>
    <n v="903"/>
    <x v="723"/>
    <x v="723"/>
    <x v="0"/>
    <x v="0"/>
    <x v="0"/>
    <n v="1200"/>
    <n v="1200"/>
    <n v="1100"/>
    <n v="1200"/>
    <n v="1200"/>
    <n v="1221"/>
    <n v="1280"/>
    <n v="1280"/>
    <n v="1277"/>
    <n v="1200"/>
    <n v="1200"/>
    <n v="1201"/>
    <n v="14559"/>
    <n v="39.887671232876713"/>
  </r>
  <r>
    <x v="1"/>
    <x v="2"/>
    <s v="Ordoviitsium"/>
    <n v="1003"/>
    <n v="982"/>
    <x v="677"/>
    <n v="970"/>
    <n v="1090"/>
    <n v="1069"/>
    <n v="1143"/>
    <n v="1060"/>
    <n v="1014"/>
    <n v="1209"/>
    <n v="1047"/>
    <n v="966"/>
    <x v="724"/>
    <x v="724"/>
    <x v="2"/>
    <x v="2"/>
    <x v="0"/>
    <n v="835"/>
    <n v="939"/>
    <n v="1289"/>
    <n v="923"/>
    <n v="1668"/>
    <n v="1715"/>
    <n v="1305"/>
    <n v="1269"/>
    <n v="1258"/>
    <n v="1203"/>
    <n v="1606"/>
    <n v="1391"/>
    <n v="15401"/>
    <n v="42.194520547945203"/>
  </r>
  <r>
    <x v="5"/>
    <x v="2"/>
    <s v="Silur"/>
    <n v="1024"/>
    <n v="967"/>
    <x v="678"/>
    <n v="935"/>
    <n v="1048"/>
    <n v="1069"/>
    <n v="1013"/>
    <n v="1067"/>
    <n v="1119"/>
    <n v="1104"/>
    <n v="1083"/>
    <n v="1064"/>
    <x v="725"/>
    <x v="725"/>
    <x v="0"/>
    <x v="0"/>
    <x v="0"/>
    <n v="30"/>
    <n v="40"/>
    <n v="37"/>
    <n v="402"/>
    <n v="641"/>
    <n v="41"/>
    <n v="41"/>
    <n v="44"/>
    <n v="46"/>
    <n v="41"/>
    <n v="40"/>
    <n v="59"/>
    <n v="1462"/>
    <n v="4.0054794520547947"/>
  </r>
  <r>
    <x v="5"/>
    <x v="2"/>
    <s v="Silur-Ordoviitsium"/>
    <n v="408"/>
    <n v="360"/>
    <x v="679"/>
    <n v="1053"/>
    <n v="1039"/>
    <n v="1066"/>
    <n v="1514"/>
    <n v="1526"/>
    <n v="1359"/>
    <n v="1250"/>
    <n v="1124"/>
    <n v="1393"/>
    <x v="726"/>
    <x v="726"/>
    <x v="5"/>
    <x v="4"/>
    <x v="0"/>
    <n v="36"/>
    <n v="63"/>
    <n v="140"/>
    <n v="195"/>
    <n v="239"/>
    <n v="246"/>
    <n v="265"/>
    <n v="121"/>
    <n v="102"/>
    <n v="33"/>
    <n v="26"/>
    <n v="27"/>
    <n v="1493"/>
    <n v="4.0904109589041093"/>
  </r>
  <r>
    <x v="3"/>
    <x v="2"/>
    <s v="Ordoviitsium-Kambrium"/>
    <n v="1047"/>
    <n v="1047"/>
    <x v="680"/>
    <n v="1166"/>
    <n v="1166"/>
    <n v="1167"/>
    <n v="1106"/>
    <n v="1106"/>
    <n v="1106"/>
    <n v="830"/>
    <n v="830"/>
    <n v="830"/>
    <x v="727"/>
    <x v="727"/>
    <x v="8"/>
    <x v="0"/>
    <x v="0"/>
    <n v="942"/>
    <n v="942"/>
    <n v="942"/>
    <n v="1121"/>
    <n v="1121"/>
    <n v="1122"/>
    <n v="1244"/>
    <n v="1244"/>
    <n v="1245"/>
    <n v="1175"/>
    <n v="1175"/>
    <n v="1177"/>
    <n v="13450"/>
    <n v="36.849315068493148"/>
  </r>
  <r>
    <x v="8"/>
    <x v="2"/>
    <s v="Silur"/>
    <n v="1010"/>
    <n v="1010"/>
    <x v="599"/>
    <n v="775"/>
    <n v="700"/>
    <n v="700"/>
    <n v="1000"/>
    <n v="1000"/>
    <n v="1115"/>
    <n v="1000"/>
    <n v="1500"/>
    <n v="1575"/>
    <x v="728"/>
    <x v="728"/>
    <x v="0"/>
    <x v="0"/>
    <x v="0"/>
    <n v="2075"/>
    <n v="1860"/>
    <n v="1991"/>
    <n v="2115"/>
    <n v="2360"/>
    <n v="2455"/>
    <n v="2712"/>
    <n v="2602"/>
    <n v="2533"/>
    <n v="2472"/>
    <n v="2390"/>
    <n v="2255"/>
    <n v="27820"/>
    <n v="76.219178082191775"/>
  </r>
  <r>
    <x v="4"/>
    <x v="2"/>
    <s v="S-O"/>
    <n v="1050"/>
    <n v="1030"/>
    <x v="681"/>
    <n v="1020"/>
    <n v="1010"/>
    <n v="1020"/>
    <n v="1020"/>
    <n v="1030"/>
    <n v="1020"/>
    <n v="1030"/>
    <n v="1020"/>
    <n v="1030"/>
    <x v="729"/>
    <x v="729"/>
    <x v="0"/>
    <x v="0"/>
    <x v="0"/>
    <n v="84"/>
    <n v="74"/>
    <n v="86"/>
    <n v="92"/>
    <n v="113"/>
    <n v="121"/>
    <n v="126"/>
    <n v="117"/>
    <n v="107"/>
    <n v="98"/>
    <n v="96"/>
    <n v="94"/>
    <n v="1208"/>
    <n v="3.3095890410958906"/>
  </r>
  <r>
    <x v="6"/>
    <x v="2"/>
    <s v="Silur"/>
    <n v="926"/>
    <n v="981"/>
    <x v="682"/>
    <n v="1150"/>
    <n v="1011"/>
    <n v="1062"/>
    <n v="969"/>
    <n v="963"/>
    <n v="1150"/>
    <n v="1113"/>
    <n v="956"/>
    <n v="972"/>
    <x v="730"/>
    <x v="730"/>
    <x v="2"/>
    <x v="5"/>
    <x v="0"/>
    <n v="0"/>
    <n v="0"/>
    <n v="0"/>
    <n v="0"/>
    <n v="0"/>
    <n v="5004"/>
    <n v="5439"/>
    <n v="946"/>
    <n v="0"/>
    <n v="0"/>
    <n v="0"/>
    <n v="0"/>
    <n v="11389"/>
    <n v="31.202739726027396"/>
  </r>
  <r>
    <x v="12"/>
    <x v="2"/>
    <s v="Kesk-Devon"/>
    <n v="970"/>
    <n v="910"/>
    <x v="608"/>
    <n v="956"/>
    <n v="990"/>
    <n v="990"/>
    <n v="1099"/>
    <n v="1095"/>
    <n v="1070"/>
    <n v="1032"/>
    <n v="1010"/>
    <n v="1084"/>
    <x v="731"/>
    <x v="731"/>
    <x v="0"/>
    <x v="2"/>
    <x v="0"/>
    <n v="2151"/>
    <n v="2011"/>
    <n v="2142"/>
    <n v="1903"/>
    <n v="1968"/>
    <n v="2034"/>
    <n v="2011"/>
    <n v="1919"/>
    <n v="1829"/>
    <n v="1882"/>
    <n v="1861"/>
    <n v="1842"/>
    <n v="23553"/>
    <n v="64.528767123287665"/>
  </r>
  <r>
    <x v="8"/>
    <x v="2"/>
    <s v="Silur"/>
    <n v="1057"/>
    <n v="902"/>
    <x v="683"/>
    <n v="842"/>
    <n v="902"/>
    <n v="1323"/>
    <n v="1234"/>
    <n v="1125"/>
    <n v="803"/>
    <n v="877"/>
    <n v="893"/>
    <n v="976"/>
    <x v="732"/>
    <x v="732"/>
    <x v="0"/>
    <x v="6"/>
    <x v="1"/>
    <n v="0"/>
    <n v="0"/>
    <n v="0"/>
    <n v="0"/>
    <n v="0"/>
    <n v="0"/>
    <n v="0"/>
    <n v="0"/>
    <n v="0"/>
    <n v="443549"/>
    <n v="512554"/>
    <n v="504819"/>
    <n v="1460922"/>
    <n v="4002.5260273972603"/>
  </r>
  <r>
    <x v="1"/>
    <x v="2"/>
    <s v="Ordoviitsium-Kambrium"/>
    <n v="873"/>
    <n v="873"/>
    <x v="684"/>
    <n v="1123"/>
    <n v="1339"/>
    <n v="1971"/>
    <n v="1838"/>
    <n v="671"/>
    <n v="644"/>
    <n v="673"/>
    <n v="630"/>
    <n v="678"/>
    <x v="733"/>
    <x v="733"/>
    <x v="14"/>
    <x v="2"/>
    <x v="0"/>
    <n v="0"/>
    <n v="0"/>
    <n v="0"/>
    <n v="1"/>
    <n v="0"/>
    <n v="0"/>
    <n v="2"/>
    <n v="0"/>
    <n v="0"/>
    <n v="0"/>
    <n v="0"/>
    <n v="0"/>
    <n v="3"/>
    <n v="8.21917808219178E-3"/>
  </r>
  <r>
    <x v="0"/>
    <x v="2"/>
    <s v="Kambrium-Vend"/>
    <n v="1307"/>
    <n v="1147"/>
    <x v="685"/>
    <n v="881"/>
    <n v="881"/>
    <n v="839"/>
    <n v="554"/>
    <n v="895"/>
    <n v="814"/>
    <n v="1089"/>
    <n v="1265"/>
    <n v="1280"/>
    <x v="734"/>
    <x v="734"/>
    <x v="14"/>
    <x v="0"/>
    <x v="0"/>
    <n v="347"/>
    <n v="314"/>
    <n v="362"/>
    <n v="357"/>
    <n v="369"/>
    <n v="363"/>
    <n v="444"/>
    <n v="416"/>
    <n v="380"/>
    <n v="383"/>
    <n v="370"/>
    <n v="402"/>
    <n v="4507"/>
    <n v="12.347945205479451"/>
  </r>
  <r>
    <x v="5"/>
    <x v="2"/>
    <s v="Silur-Ordoviitsium"/>
    <n v="881"/>
    <n v="740"/>
    <x v="686"/>
    <n v="837"/>
    <n v="544"/>
    <n v="1015"/>
    <n v="987"/>
    <n v="916"/>
    <n v="818"/>
    <n v="1049"/>
    <n v="749"/>
    <n v="2938"/>
    <x v="735"/>
    <x v="735"/>
    <x v="14"/>
    <x v="2"/>
    <x v="0"/>
    <n v="651"/>
    <n v="646"/>
    <n v="682"/>
    <n v="703"/>
    <n v="762"/>
    <n v="1082"/>
    <n v="1290"/>
    <n v="856"/>
    <n v="800"/>
    <n v="625"/>
    <n v="785"/>
    <n v="748"/>
    <n v="9630"/>
    <n v="26.383561643835616"/>
  </r>
  <r>
    <x v="11"/>
    <x v="2"/>
    <s v="Kesk-Devon"/>
    <n v="952"/>
    <n v="948"/>
    <x v="687"/>
    <n v="949"/>
    <n v="953"/>
    <n v="948"/>
    <n v="1053"/>
    <n v="1049"/>
    <n v="1038"/>
    <n v="1101"/>
    <n v="1054"/>
    <n v="1096"/>
    <x v="736"/>
    <x v="736"/>
    <x v="0"/>
    <x v="6"/>
    <x v="1"/>
    <n v="474933"/>
    <n v="430779"/>
    <n v="1113406"/>
    <n v="702620"/>
    <n v="578480"/>
    <n v="698521"/>
    <n v="534321"/>
    <n v="575124"/>
    <n v="468069"/>
    <n v="0"/>
    <n v="0"/>
    <n v="0"/>
    <n v="5576253"/>
    <n v="15277.405479452054"/>
  </r>
  <r>
    <x v="0"/>
    <x v="2"/>
    <s v="Ordoviitsium-Kambrium"/>
    <n v="1087"/>
    <n v="840"/>
    <x v="688"/>
    <n v="722"/>
    <n v="883"/>
    <n v="869"/>
    <n v="1397"/>
    <n v="990"/>
    <n v="1124"/>
    <n v="1180"/>
    <n v="1120"/>
    <n v="1024"/>
    <x v="737"/>
    <x v="737"/>
    <x v="2"/>
    <x v="1"/>
    <x v="0"/>
    <n v="908"/>
    <n v="1527"/>
    <n v="559"/>
    <n v="953"/>
    <n v="1334"/>
    <n v="2126"/>
    <n v="2572"/>
    <n v="2556"/>
    <n v="2225"/>
    <n v="2048"/>
    <n v="2191"/>
    <n v="2171"/>
    <n v="21170"/>
    <n v="58"/>
  </r>
  <r>
    <x v="2"/>
    <x v="2"/>
    <s v="Kesk-Devon"/>
    <n v="765"/>
    <n v="754"/>
    <x v="689"/>
    <n v="799"/>
    <n v="1292"/>
    <n v="1624"/>
    <n v="1180"/>
    <n v="1045"/>
    <n v="999"/>
    <n v="710"/>
    <n v="1199"/>
    <n v="836"/>
    <x v="738"/>
    <x v="738"/>
    <x v="2"/>
    <x v="2"/>
    <x v="0"/>
    <n v="1580"/>
    <n v="1500"/>
    <n v="1690"/>
    <n v="1710"/>
    <n v="1490"/>
    <n v="1740"/>
    <n v="1660"/>
    <n v="1570"/>
    <n v="1380"/>
    <n v="1580"/>
    <n v="1930"/>
    <n v="1990"/>
    <n v="19820"/>
    <n v="54.301369863013697"/>
  </r>
  <r>
    <x v="12"/>
    <x v="4"/>
    <s v="Ordoviitsium-Kambrium"/>
    <n v="799"/>
    <n v="1305"/>
    <x v="690"/>
    <n v="834"/>
    <n v="1132"/>
    <n v="1039"/>
    <n v="1261"/>
    <n v="976"/>
    <n v="453"/>
    <n v="1092"/>
    <n v="1006"/>
    <n v="662"/>
    <x v="739"/>
    <x v="739"/>
    <x v="2"/>
    <x v="2"/>
    <x v="0"/>
    <n v="1820"/>
    <n v="1650"/>
    <n v="1600"/>
    <n v="1900"/>
    <n v="1670"/>
    <n v="1640"/>
    <n v="1650"/>
    <n v="1890"/>
    <n v="1720"/>
    <n v="1650"/>
    <n v="1780"/>
    <n v="1650"/>
    <n v="20620"/>
    <n v="56.493150684931507"/>
  </r>
  <r>
    <x v="2"/>
    <x v="2"/>
    <s v="Silur"/>
    <n v="1024"/>
    <n v="933"/>
    <x v="606"/>
    <n v="959"/>
    <n v="1039"/>
    <n v="1047"/>
    <n v="956"/>
    <n v="987"/>
    <n v="960"/>
    <n v="977"/>
    <n v="971"/>
    <n v="1026"/>
    <x v="740"/>
    <x v="740"/>
    <x v="4"/>
    <x v="0"/>
    <x v="0"/>
    <n v="12679"/>
    <n v="9171"/>
    <n v="12135"/>
    <n v="11782"/>
    <n v="11928"/>
    <n v="12075"/>
    <n v="14177"/>
    <n v="13520"/>
    <n v="10745"/>
    <n v="11282"/>
    <n v="11669"/>
    <n v="11464"/>
    <n v="142627"/>
    <n v="390.75890410958903"/>
  </r>
  <r>
    <x v="6"/>
    <x v="2"/>
    <s v="Silur"/>
    <n v="58"/>
    <n v="61"/>
    <x v="691"/>
    <n v="505"/>
    <n v="2941"/>
    <n v="1499"/>
    <n v="1258"/>
    <n v="1755"/>
    <n v="1522"/>
    <n v="750"/>
    <n v="654"/>
    <n v="727"/>
    <x v="741"/>
    <x v="741"/>
    <x v="2"/>
    <x v="5"/>
    <x v="0"/>
    <n v="0"/>
    <n v="414"/>
    <n v="0"/>
    <n v="0"/>
    <n v="0"/>
    <n v="0"/>
    <n v="0"/>
    <n v="22"/>
    <n v="4476"/>
    <n v="6920"/>
    <n v="0"/>
    <n v="0"/>
    <n v="11832"/>
    <n v="32.416438356164385"/>
  </r>
  <r>
    <x v="11"/>
    <x v="2"/>
    <s v="Ordoviitsium"/>
    <n v="908"/>
    <n v="910"/>
    <x v="692"/>
    <n v="871"/>
    <n v="995"/>
    <n v="1281"/>
    <n v="996"/>
    <n v="1017"/>
    <n v="986"/>
    <n v="991"/>
    <n v="890"/>
    <n v="1016"/>
    <x v="741"/>
    <x v="741"/>
    <x v="4"/>
    <x v="0"/>
    <x v="0"/>
    <n v="10366"/>
    <n v="10382"/>
    <n v="9023"/>
    <n v="8679"/>
    <n v="8634"/>
    <n v="8703"/>
    <n v="9517"/>
    <n v="10019"/>
    <n v="10292"/>
    <n v="10195"/>
    <n v="9845"/>
    <n v="10005"/>
    <n v="115660"/>
    <n v="316.8767123287671"/>
  </r>
  <r>
    <x v="0"/>
    <x v="2"/>
    <s v="Voronka"/>
    <n v="1040"/>
    <n v="1150"/>
    <x v="693"/>
    <n v="30"/>
    <n v="670"/>
    <n v="1500"/>
    <n v="1640"/>
    <n v="1570"/>
    <n v="1030"/>
    <n v="1250"/>
    <n v="970"/>
    <n v="243"/>
    <x v="742"/>
    <x v="742"/>
    <x v="1"/>
    <x v="0"/>
    <x v="0"/>
    <n v="122"/>
    <n v="152"/>
    <n v="115"/>
    <n v="95"/>
    <n v="120"/>
    <n v="118"/>
    <n v="184"/>
    <n v="136"/>
    <n v="122"/>
    <n v="149"/>
    <n v="168"/>
    <n v="199"/>
    <n v="1680"/>
    <n v="4.602739726027397"/>
  </r>
  <r>
    <x v="8"/>
    <x v="2"/>
    <s v="Silur"/>
    <n v="934"/>
    <n v="791"/>
    <x v="694"/>
    <n v="896"/>
    <n v="1000"/>
    <n v="1172"/>
    <n v="1020"/>
    <n v="1050"/>
    <n v="952"/>
    <n v="926"/>
    <n v="990"/>
    <n v="1035"/>
    <x v="743"/>
    <x v="743"/>
    <x v="4"/>
    <x v="0"/>
    <x v="0"/>
    <n v="1201"/>
    <n v="979"/>
    <n v="1129"/>
    <n v="1368"/>
    <n v="1392"/>
    <n v="1572"/>
    <n v="2020"/>
    <n v="1525"/>
    <n v="1218"/>
    <n v="1115"/>
    <n v="1030"/>
    <n v="1581"/>
    <n v="16130"/>
    <n v="44.19178082191781"/>
  </r>
  <r>
    <x v="7"/>
    <x v="2"/>
    <s v="Ordoviitsium"/>
    <n v="939"/>
    <n v="918"/>
    <x v="695"/>
    <n v="897"/>
    <n v="888"/>
    <n v="895"/>
    <n v="939"/>
    <n v="1122"/>
    <n v="1156"/>
    <n v="1062"/>
    <n v="907"/>
    <n v="1024"/>
    <x v="744"/>
    <x v="744"/>
    <x v="11"/>
    <x v="6"/>
    <x v="1"/>
    <n v="271350"/>
    <n v="232160"/>
    <n v="351125"/>
    <n v="626925"/>
    <n v="313375"/>
    <n v="295370"/>
    <n v="127040"/>
    <n v="99855"/>
    <n v="95155"/>
    <n v="93500"/>
    <n v="107110"/>
    <n v="105060"/>
    <n v="2718025"/>
    <n v="7446.6438356164381"/>
  </r>
  <r>
    <x v="11"/>
    <x v="2"/>
    <s v="Silur"/>
    <n v="912"/>
    <n v="758"/>
    <x v="696"/>
    <n v="899"/>
    <n v="917"/>
    <n v="1186"/>
    <n v="1373"/>
    <n v="947"/>
    <n v="862"/>
    <n v="994"/>
    <n v="950"/>
    <n v="954"/>
    <x v="745"/>
    <x v="745"/>
    <x v="11"/>
    <x v="2"/>
    <x v="0"/>
    <n v="690"/>
    <n v="644"/>
    <n v="760"/>
    <n v="731"/>
    <n v="714"/>
    <n v="686"/>
    <n v="604"/>
    <n v="628"/>
    <n v="705"/>
    <n v="688"/>
    <n v="761"/>
    <n v="731"/>
    <n v="8342"/>
    <n v="22.854794520547944"/>
  </r>
  <r>
    <x v="4"/>
    <x v="2"/>
    <s v="Ordoviitsium"/>
    <n v="728"/>
    <n v="652"/>
    <x v="497"/>
    <n v="766"/>
    <n v="956"/>
    <n v="1057"/>
    <n v="1176"/>
    <n v="1021"/>
    <n v="1149"/>
    <n v="1097"/>
    <n v="1090"/>
    <n v="1267"/>
    <x v="746"/>
    <x v="746"/>
    <x v="11"/>
    <x v="6"/>
    <x v="1"/>
    <n v="1700915"/>
    <n v="1511780"/>
    <n v="1883255"/>
    <n v="1825195"/>
    <n v="1918450"/>
    <n v="1897260"/>
    <n v="1661220"/>
    <n v="1560775"/>
    <n v="1391935"/>
    <n v="1410060"/>
    <n v="1478820"/>
    <n v="1590380"/>
    <n v="19830045"/>
    <n v="54328.890410958906"/>
  </r>
  <r>
    <x v="1"/>
    <x v="2"/>
    <s v="Ordoviitsium-Kambrium"/>
    <n v="945"/>
    <n v="945"/>
    <x v="697"/>
    <n v="1000"/>
    <n v="1000"/>
    <n v="1000"/>
    <n v="967"/>
    <n v="967"/>
    <n v="967"/>
    <n v="940"/>
    <n v="940"/>
    <n v="940"/>
    <x v="747"/>
    <x v="747"/>
    <x v="7"/>
    <x v="0"/>
    <x v="0"/>
    <n v="7999"/>
    <n v="9308"/>
    <n v="7420"/>
    <n v="7421"/>
    <n v="6638"/>
    <n v="7984"/>
    <n v="8500"/>
    <n v="7259"/>
    <n v="7019"/>
    <n v="8034"/>
    <n v="7049"/>
    <n v="6727"/>
    <n v="91358"/>
    <n v="250.29589041095889"/>
  </r>
  <r>
    <x v="0"/>
    <x v="2"/>
    <s v="Kambrium-Vend"/>
    <n v="990"/>
    <n v="1090"/>
    <x v="698"/>
    <n v="900"/>
    <n v="1020"/>
    <n v="790"/>
    <n v="909"/>
    <n v="801"/>
    <n v="881"/>
    <n v="1032"/>
    <n v="915"/>
    <n v="1242"/>
    <x v="748"/>
    <x v="748"/>
    <x v="7"/>
    <x v="0"/>
    <x v="0"/>
    <n v="155"/>
    <n v="235"/>
    <n v="310"/>
    <n v="392"/>
    <n v="376"/>
    <n v="497"/>
    <n v="475"/>
    <n v="290"/>
    <n v="382"/>
    <n v="400"/>
    <n v="414"/>
    <n v="695"/>
    <n v="4621"/>
    <n v="12.66027397260274"/>
  </r>
  <r>
    <x v="1"/>
    <x v="2"/>
    <s v="Ordoviitsium-Kambrium"/>
    <n v="779"/>
    <n v="868"/>
    <x v="699"/>
    <n v="922"/>
    <n v="1088"/>
    <n v="1671"/>
    <n v="1000"/>
    <n v="823"/>
    <n v="839"/>
    <n v="1013"/>
    <n v="787"/>
    <n v="905"/>
    <x v="749"/>
    <x v="749"/>
    <x v="7"/>
    <x v="0"/>
    <x v="0"/>
    <n v="0"/>
    <n v="0"/>
    <n v="0"/>
    <n v="0"/>
    <n v="0"/>
    <n v="0"/>
    <n v="0"/>
    <n v="0"/>
    <n v="0"/>
    <n v="0"/>
    <n v="0"/>
    <n v="0"/>
    <n v="0"/>
    <n v="0"/>
  </r>
  <r>
    <x v="8"/>
    <x v="2"/>
    <s v="Silur"/>
    <n v="1021"/>
    <n v="928"/>
    <x v="700"/>
    <n v="791"/>
    <n v="940"/>
    <n v="1201"/>
    <n v="975"/>
    <n v="998"/>
    <n v="885"/>
    <n v="905"/>
    <n v="902"/>
    <n v="911"/>
    <x v="750"/>
    <x v="750"/>
    <x v="0"/>
    <x v="2"/>
    <x v="0"/>
    <n v="926"/>
    <n v="848"/>
    <n v="904"/>
    <n v="1030"/>
    <n v="1096"/>
    <n v="1250"/>
    <n v="1194"/>
    <n v="934"/>
    <n v="831"/>
    <n v="859"/>
    <n v="796"/>
    <n v="984"/>
    <n v="11652"/>
    <n v="31.923287671232877"/>
  </r>
  <r>
    <x v="6"/>
    <x v="2"/>
    <s v="Silur"/>
    <n v="1533"/>
    <n v="1216"/>
    <x v="701"/>
    <n v="729"/>
    <n v="897"/>
    <n v="908"/>
    <n v="910"/>
    <n v="882"/>
    <n v="882"/>
    <n v="891"/>
    <n v="866"/>
    <n v="861"/>
    <x v="751"/>
    <x v="751"/>
    <x v="2"/>
    <x v="5"/>
    <x v="0"/>
    <n v="0"/>
    <n v="0"/>
    <n v="0"/>
    <n v="0"/>
    <n v="0"/>
    <n v="532"/>
    <n v="0"/>
    <n v="0"/>
    <n v="0"/>
    <n v="0"/>
    <n v="68"/>
    <n v="1954"/>
    <n v="2554"/>
    <n v="6.9972602739726026"/>
  </r>
  <r>
    <x v="7"/>
    <x v="2"/>
    <s v="Silur-Ordoviitsium"/>
    <n v="494"/>
    <n v="846"/>
    <x v="702"/>
    <n v="630"/>
    <n v="678"/>
    <n v="720"/>
    <n v="1530"/>
    <n v="1620"/>
    <n v="1540"/>
    <n v="820"/>
    <n v="850"/>
    <n v="870"/>
    <x v="752"/>
    <x v="752"/>
    <x v="0"/>
    <x v="1"/>
    <x v="0"/>
    <n v="3817"/>
    <n v="3187"/>
    <n v="2931"/>
    <n v="460"/>
    <n v="0"/>
    <n v="0"/>
    <n v="0"/>
    <n v="0"/>
    <n v="0"/>
    <n v="0"/>
    <n v="0"/>
    <n v="0"/>
    <n v="10395"/>
    <n v="28.479452054794521"/>
  </r>
  <r>
    <x v="3"/>
    <x v="2"/>
    <s v="Kambrium-Vend"/>
    <n v="751"/>
    <n v="566"/>
    <x v="703"/>
    <n v="891"/>
    <n v="1645"/>
    <n v="2488"/>
    <n v="720"/>
    <n v="592"/>
    <n v="1039"/>
    <n v="642"/>
    <n v="474"/>
    <n v="732"/>
    <x v="753"/>
    <x v="753"/>
    <x v="0"/>
    <x v="0"/>
    <x v="0"/>
    <n v="190"/>
    <n v="170"/>
    <n v="181"/>
    <n v="182"/>
    <n v="184"/>
    <n v="459"/>
    <n v="259"/>
    <n v="199"/>
    <n v="158"/>
    <n v="0"/>
    <n v="0"/>
    <n v="0"/>
    <n v="1982"/>
    <n v="5.4301369863013695"/>
  </r>
  <r>
    <x v="3"/>
    <x v="2"/>
    <s v="Voronka"/>
    <n v="620"/>
    <n v="590"/>
    <x v="704"/>
    <n v="770"/>
    <n v="1160"/>
    <n v="1510"/>
    <n v="1060"/>
    <n v="1140"/>
    <n v="1480"/>
    <n v="1080"/>
    <n v="630"/>
    <n v="670"/>
    <x v="754"/>
    <x v="754"/>
    <x v="0"/>
    <x v="2"/>
    <x v="0"/>
    <n v="2534"/>
    <n v="2464"/>
    <n v="2452"/>
    <n v="2426"/>
    <n v="2700"/>
    <n v="3092"/>
    <n v="2877"/>
    <n v="2430"/>
    <n v="2341"/>
    <n v="1108"/>
    <n v="0"/>
    <n v="0"/>
    <n v="24424"/>
    <n v="66.915068493150685"/>
  </r>
  <r>
    <x v="2"/>
    <x v="2"/>
    <s v="Kesk-Devon"/>
    <n v="917"/>
    <n v="892"/>
    <x v="692"/>
    <n v="904"/>
    <n v="853"/>
    <n v="1342"/>
    <n v="835"/>
    <n v="903"/>
    <n v="914"/>
    <n v="976"/>
    <n v="968"/>
    <n v="907"/>
    <x v="755"/>
    <x v="755"/>
    <x v="4"/>
    <x v="0"/>
    <x v="0"/>
    <n v="300"/>
    <n v="355"/>
    <n v="284"/>
    <n v="508"/>
    <n v="793"/>
    <n v="1270"/>
    <n v="1053"/>
    <n v="851"/>
    <n v="581"/>
    <n v="551"/>
    <n v="532"/>
    <n v="405"/>
    <n v="7483"/>
    <n v="20.5013698630137"/>
  </r>
  <r>
    <x v="6"/>
    <x v="2"/>
    <s v="Silur"/>
    <n v="824"/>
    <n v="861"/>
    <x v="705"/>
    <n v="1027"/>
    <n v="1168"/>
    <n v="1286"/>
    <n v="1001"/>
    <n v="982"/>
    <n v="775"/>
    <n v="803"/>
    <n v="842"/>
    <n v="876"/>
    <x v="756"/>
    <x v="756"/>
    <x v="2"/>
    <x v="1"/>
    <x v="0"/>
    <n v="124"/>
    <n v="106"/>
    <n v="127"/>
    <n v="116"/>
    <n v="109"/>
    <n v="81"/>
    <n v="128"/>
    <n v="120"/>
    <n v="68"/>
    <n v="88"/>
    <n v="117"/>
    <n v="100"/>
    <n v="1284"/>
    <n v="3.5178082191780824"/>
  </r>
  <r>
    <x v="12"/>
    <x v="2"/>
    <s v="Kesk-Devon"/>
    <n v="946"/>
    <n v="837"/>
    <x v="518"/>
    <n v="1168"/>
    <n v="1089"/>
    <n v="827"/>
    <n v="655"/>
    <n v="882"/>
    <n v="942"/>
    <n v="1197"/>
    <n v="834"/>
    <n v="971"/>
    <x v="757"/>
    <x v="757"/>
    <x v="4"/>
    <x v="4"/>
    <x v="0"/>
    <n v="114"/>
    <n v="108"/>
    <n v="121"/>
    <n v="117"/>
    <n v="129"/>
    <n v="153"/>
    <n v="160"/>
    <n v="141"/>
    <n v="130"/>
    <n v="144"/>
    <n v="142"/>
    <n v="149"/>
    <n v="1608"/>
    <n v="4.4054794520547942"/>
  </r>
  <r>
    <x v="10"/>
    <x v="2"/>
    <s v="Kesk-Devon"/>
    <n v="920"/>
    <n v="814"/>
    <x v="706"/>
    <n v="910"/>
    <n v="975"/>
    <n v="990"/>
    <n v="1237"/>
    <n v="988"/>
    <n v="886"/>
    <n v="921"/>
    <n v="846"/>
    <n v="844"/>
    <x v="758"/>
    <x v="758"/>
    <x v="4"/>
    <x v="3"/>
    <x v="0"/>
    <n v="1618"/>
    <n v="1461"/>
    <n v="1546"/>
    <n v="1480"/>
    <n v="1617"/>
    <n v="1757"/>
    <n v="1719"/>
    <n v="1447"/>
    <n v="1504"/>
    <n v="1516"/>
    <n v="1367"/>
    <n v="1513"/>
    <n v="18545"/>
    <n v="50.80821917808219"/>
  </r>
  <r>
    <x v="11"/>
    <x v="2"/>
    <s v="Kesk-Alam-Devon- Silur"/>
    <n v="905"/>
    <n v="902"/>
    <x v="707"/>
    <n v="671"/>
    <n v="804"/>
    <n v="906"/>
    <n v="1070"/>
    <n v="1030"/>
    <n v="880"/>
    <n v="1190"/>
    <n v="1044"/>
    <n v="986"/>
    <x v="759"/>
    <x v="759"/>
    <x v="4"/>
    <x v="3"/>
    <x v="0"/>
    <n v="632"/>
    <n v="570"/>
    <n v="665"/>
    <n v="685"/>
    <n v="764"/>
    <n v="959"/>
    <n v="1122"/>
    <n v="752"/>
    <n v="800"/>
    <n v="685"/>
    <n v="639"/>
    <n v="680"/>
    <n v="8953"/>
    <n v="24.528767123287672"/>
  </r>
  <r>
    <x v="1"/>
    <x v="2"/>
    <s v="Ordoviitsium-Kambrium"/>
    <n v="890"/>
    <n v="750"/>
    <x v="708"/>
    <n v="900"/>
    <n v="902"/>
    <n v="925"/>
    <n v="910"/>
    <n v="950"/>
    <n v="940"/>
    <n v="1100"/>
    <n v="980"/>
    <n v="1096"/>
    <x v="760"/>
    <x v="760"/>
    <x v="2"/>
    <x v="1"/>
    <x v="0"/>
    <n v="3534"/>
    <n v="4267"/>
    <n v="4021"/>
    <n v="4621"/>
    <n v="4512"/>
    <n v="4337"/>
    <n v="5650"/>
    <n v="3782"/>
    <n v="4407"/>
    <n v="4307"/>
    <n v="6070"/>
    <n v="5069"/>
    <n v="54577"/>
    <n v="149.52602739726026"/>
  </r>
  <r>
    <x v="10"/>
    <x v="2"/>
    <s v="Kesk-Devon"/>
    <n v="687"/>
    <n v="600"/>
    <x v="709"/>
    <n v="590"/>
    <n v="685"/>
    <n v="764"/>
    <n v="920"/>
    <n v="739"/>
    <n v="866"/>
    <n v="1293"/>
    <n v="1445"/>
    <n v="2072"/>
    <x v="761"/>
    <x v="761"/>
    <x v="2"/>
    <x v="1"/>
    <x v="0"/>
    <n v="3471"/>
    <n v="3307"/>
    <n v="3560"/>
    <n v="3609"/>
    <n v="4198"/>
    <n v="4902"/>
    <n v="2488"/>
    <n v="3419"/>
    <n v="4115"/>
    <n v="2938"/>
    <n v="3163"/>
    <n v="3977"/>
    <n v="43147"/>
    <n v="118.21095890410959"/>
  </r>
  <r>
    <x v="10"/>
    <x v="2"/>
    <s v="Kesk-Devon"/>
    <n v="861"/>
    <n v="787"/>
    <x v="710"/>
    <n v="1098"/>
    <n v="975"/>
    <n v="811"/>
    <n v="1014"/>
    <n v="853"/>
    <n v="958"/>
    <n v="1067"/>
    <n v="1067"/>
    <n v="934"/>
    <x v="762"/>
    <x v="762"/>
    <x v="2"/>
    <x v="1"/>
    <x v="0"/>
    <n v="116"/>
    <n v="221"/>
    <n v="274"/>
    <n v="265"/>
    <n v="555"/>
    <n v="987"/>
    <n v="1175"/>
    <n v="337"/>
    <n v="519"/>
    <n v="397"/>
    <n v="485"/>
    <n v="606"/>
    <n v="5937"/>
    <n v="16.265753424657536"/>
  </r>
  <r>
    <x v="2"/>
    <x v="2"/>
    <s v="Kesk-Alam-Devon- Silur"/>
    <n v="850"/>
    <n v="815"/>
    <x v="711"/>
    <n v="919"/>
    <n v="1070"/>
    <n v="1113"/>
    <n v="823"/>
    <n v="1073"/>
    <n v="974"/>
    <n v="1001"/>
    <n v="867"/>
    <n v="848"/>
    <x v="763"/>
    <x v="763"/>
    <x v="2"/>
    <x v="1"/>
    <x v="0"/>
    <n v="0"/>
    <n v="0"/>
    <n v="0"/>
    <n v="0"/>
    <n v="0"/>
    <n v="0"/>
    <n v="0"/>
    <n v="0"/>
    <n v="0"/>
    <n v="0"/>
    <n v="0"/>
    <n v="0"/>
    <n v="0"/>
    <n v="0"/>
  </r>
  <r>
    <x v="5"/>
    <x v="2"/>
    <s v="Silur-Ordoviitsium"/>
    <n v="960"/>
    <n v="920"/>
    <x v="712"/>
    <n v="1039"/>
    <n v="1039"/>
    <n v="1041"/>
    <n v="890"/>
    <n v="820"/>
    <n v="844"/>
    <n v="911"/>
    <n v="911"/>
    <n v="912"/>
    <x v="764"/>
    <x v="764"/>
    <x v="13"/>
    <x v="0"/>
    <x v="0"/>
    <n v="3741"/>
    <n v="3742"/>
    <n v="3742"/>
    <n v="3997"/>
    <n v="3997"/>
    <n v="3998"/>
    <n v="5093"/>
    <n v="5093"/>
    <n v="5094"/>
    <n v="4476"/>
    <n v="4477"/>
    <n v="4477"/>
    <n v="51927"/>
    <n v="142.26575342465753"/>
  </r>
  <r>
    <x v="7"/>
    <x v="2"/>
    <s v="Ordoviitsium-Kambrium"/>
    <n v="927"/>
    <n v="877"/>
    <x v="713"/>
    <n v="1100"/>
    <n v="941"/>
    <n v="1006"/>
    <n v="895"/>
    <n v="929"/>
    <n v="919"/>
    <n v="845"/>
    <n v="824"/>
    <n v="891"/>
    <x v="765"/>
    <x v="765"/>
    <x v="13"/>
    <x v="0"/>
    <x v="0"/>
    <n v="0"/>
    <n v="0"/>
    <n v="0"/>
    <n v="0"/>
    <n v="0"/>
    <n v="0"/>
    <n v="0"/>
    <n v="0"/>
    <n v="0"/>
    <n v="0"/>
    <n v="0"/>
    <n v="0"/>
    <n v="0"/>
    <n v="0"/>
  </r>
  <r>
    <x v="5"/>
    <x v="2"/>
    <s v="Silur"/>
    <n v="867"/>
    <n v="837"/>
    <x v="714"/>
    <n v="908"/>
    <n v="1004"/>
    <n v="923"/>
    <n v="856"/>
    <n v="966"/>
    <n v="876"/>
    <n v="1211"/>
    <n v="932"/>
    <n v="884"/>
    <x v="766"/>
    <x v="766"/>
    <x v="2"/>
    <x v="0"/>
    <x v="0"/>
    <n v="45"/>
    <n v="45"/>
    <n v="47"/>
    <n v="382"/>
    <n v="382"/>
    <n v="383"/>
    <n v="63"/>
    <n v="63"/>
    <n v="63"/>
    <n v="59"/>
    <n v="58"/>
    <n v="58"/>
    <n v="1648"/>
    <n v="4.515068493150685"/>
  </r>
  <r>
    <x v="10"/>
    <x v="2"/>
    <s v="Kesk-Devon"/>
    <n v="912"/>
    <n v="901"/>
    <x v="715"/>
    <n v="973"/>
    <n v="982"/>
    <n v="1054"/>
    <n v="1008"/>
    <n v="998"/>
    <n v="853"/>
    <n v="902"/>
    <n v="864"/>
    <n v="827"/>
    <x v="767"/>
    <x v="767"/>
    <x v="0"/>
    <x v="2"/>
    <x v="0"/>
    <n v="0"/>
    <n v="0"/>
    <n v="0"/>
    <n v="0"/>
    <n v="0"/>
    <n v="0"/>
    <n v="0"/>
    <n v="0"/>
    <n v="0"/>
    <n v="0"/>
    <n v="0"/>
    <n v="0"/>
    <n v="0"/>
    <n v="0"/>
  </r>
  <r>
    <x v="6"/>
    <x v="2"/>
    <s v="Silur-Ordoviitsium"/>
    <n v="1006"/>
    <n v="943"/>
    <x v="716"/>
    <n v="964"/>
    <n v="790"/>
    <n v="940"/>
    <n v="872"/>
    <n v="989"/>
    <n v="874"/>
    <n v="923"/>
    <n v="836"/>
    <n v="930"/>
    <x v="768"/>
    <x v="768"/>
    <x v="4"/>
    <x v="4"/>
    <x v="0"/>
    <n v="163"/>
    <n v="232"/>
    <n v="326"/>
    <n v="140"/>
    <n v="131"/>
    <n v="137"/>
    <n v="56"/>
    <n v="83"/>
    <n v="97"/>
    <n v="85"/>
    <n v="81"/>
    <n v="62"/>
    <n v="1593"/>
    <n v="4.3643835616438356"/>
  </r>
  <r>
    <x v="7"/>
    <x v="2"/>
    <s v="Silur-Ordoviitsium"/>
    <n v="806"/>
    <n v="733"/>
    <x v="717"/>
    <n v="740"/>
    <n v="876"/>
    <n v="1108"/>
    <n v="891"/>
    <n v="1010"/>
    <n v="965"/>
    <n v="1171"/>
    <n v="1091"/>
    <n v="917"/>
    <x v="769"/>
    <x v="769"/>
    <x v="2"/>
    <x v="1"/>
    <x v="0"/>
    <n v="270"/>
    <n v="288"/>
    <n v="279"/>
    <n v="331"/>
    <n v="353"/>
    <n v="380"/>
    <n v="391"/>
    <n v="350"/>
    <n v="358"/>
    <n v="800"/>
    <n v="820"/>
    <n v="1038"/>
    <n v="5658"/>
    <n v="15.501369863013698"/>
  </r>
  <r>
    <x v="14"/>
    <x v="2"/>
    <s v="Ordoviitsium-Kambrium"/>
    <n v="753"/>
    <n v="820"/>
    <x v="718"/>
    <n v="1048"/>
    <n v="988"/>
    <n v="1038"/>
    <n v="998"/>
    <n v="1122"/>
    <n v="826"/>
    <n v="1019"/>
    <n v="857"/>
    <n v="805"/>
    <x v="770"/>
    <x v="770"/>
    <x v="7"/>
    <x v="0"/>
    <x v="0"/>
    <n v="2629"/>
    <n v="2433"/>
    <n v="2641"/>
    <n v="2618"/>
    <n v="2677"/>
    <n v="2869"/>
    <n v="3039"/>
    <n v="2626"/>
    <n v="2607"/>
    <n v="2808"/>
    <n v="2577"/>
    <n v="2821"/>
    <n v="32345"/>
    <n v="88.61643835616438"/>
  </r>
  <r>
    <x v="9"/>
    <x v="2"/>
    <s v="Kesk-Devon"/>
    <n v="625"/>
    <n v="774"/>
    <x v="719"/>
    <n v="1012"/>
    <n v="1365"/>
    <n v="912"/>
    <n v="1064"/>
    <n v="1127"/>
    <n v="1001"/>
    <n v="758"/>
    <n v="1029"/>
    <n v="688"/>
    <x v="771"/>
    <x v="771"/>
    <x v="2"/>
    <x v="1"/>
    <x v="0"/>
    <n v="0"/>
    <n v="0"/>
    <n v="0"/>
    <n v="0"/>
    <n v="0"/>
    <n v="0"/>
    <n v="0"/>
    <n v="0"/>
    <n v="0"/>
    <n v="0"/>
    <n v="0"/>
    <n v="0"/>
    <n v="0"/>
    <n v="0"/>
  </r>
  <r>
    <x v="9"/>
    <x v="2"/>
    <s v="Kesk-Devon"/>
    <n v="1687"/>
    <n v="788"/>
    <x v="720"/>
    <n v="816"/>
    <n v="794"/>
    <n v="913"/>
    <n v="748"/>
    <n v="838"/>
    <n v="844"/>
    <n v="889"/>
    <n v="909"/>
    <n v="929"/>
    <x v="772"/>
    <x v="772"/>
    <x v="2"/>
    <x v="1"/>
    <x v="0"/>
    <n v="0"/>
    <n v="0"/>
    <n v="0"/>
    <n v="0"/>
    <n v="0"/>
    <n v="0"/>
    <n v="0"/>
    <n v="1261"/>
    <n v="0"/>
    <n v="0"/>
    <n v="0"/>
    <n v="0"/>
    <n v="1261"/>
    <n v="3.4547945205479453"/>
  </r>
  <r>
    <x v="14"/>
    <x v="2"/>
    <s v="Ordoviitsium-Kambrium"/>
    <n v="923"/>
    <n v="856"/>
    <x v="692"/>
    <n v="828"/>
    <n v="1049"/>
    <n v="1056"/>
    <n v="951"/>
    <n v="978"/>
    <n v="903"/>
    <n v="976"/>
    <n v="821"/>
    <n v="695"/>
    <x v="773"/>
    <x v="773"/>
    <x v="10"/>
    <x v="0"/>
    <x v="0"/>
    <n v="182"/>
    <n v="184"/>
    <n v="178"/>
    <n v="240"/>
    <n v="162"/>
    <n v="230"/>
    <n v="309"/>
    <n v="276"/>
    <n v="205"/>
    <n v="225"/>
    <n v="172"/>
    <n v="164"/>
    <n v="2527"/>
    <n v="6.9232876712328766"/>
  </r>
  <r>
    <x v="10"/>
    <x v="2"/>
    <s v="Kesk-Devon"/>
    <n v="783"/>
    <n v="767"/>
    <x v="721"/>
    <n v="829"/>
    <n v="992"/>
    <n v="1090"/>
    <n v="1005"/>
    <n v="1001"/>
    <n v="815"/>
    <n v="853"/>
    <n v="821"/>
    <n v="1146"/>
    <x v="774"/>
    <x v="774"/>
    <x v="8"/>
    <x v="0"/>
    <x v="0"/>
    <n v="3"/>
    <n v="3"/>
    <n v="4"/>
    <n v="5"/>
    <n v="9"/>
    <n v="7"/>
    <n v="9"/>
    <n v="4"/>
    <n v="85"/>
    <n v="167"/>
    <n v="138"/>
    <n v="52"/>
    <n v="486"/>
    <n v="1.3315068493150686"/>
  </r>
  <r>
    <x v="12"/>
    <x v="2"/>
    <s v="Kesk-Devon"/>
    <n v="539"/>
    <n v="787"/>
    <x v="594"/>
    <n v="890"/>
    <n v="981"/>
    <n v="1038"/>
    <n v="1062"/>
    <n v="877"/>
    <n v="590"/>
    <n v="946"/>
    <n v="342"/>
    <n v="1999"/>
    <x v="775"/>
    <x v="775"/>
    <x v="0"/>
    <x v="0"/>
    <x v="0"/>
    <n v="129"/>
    <n v="105"/>
    <n v="123"/>
    <n v="137"/>
    <n v="139"/>
    <n v="268"/>
    <n v="281"/>
    <n v="127"/>
    <n v="102"/>
    <n v="102"/>
    <n v="91"/>
    <n v="102"/>
    <n v="1706"/>
    <n v="4.6739726027397257"/>
  </r>
  <r>
    <x v="6"/>
    <x v="2"/>
    <s v="Silur"/>
    <n v="877"/>
    <n v="627"/>
    <x v="722"/>
    <n v="875"/>
    <n v="829"/>
    <n v="1194"/>
    <n v="1085"/>
    <n v="1165"/>
    <n v="1090"/>
    <n v="765"/>
    <n v="687"/>
    <n v="765"/>
    <x v="776"/>
    <x v="776"/>
    <x v="0"/>
    <x v="0"/>
    <x v="0"/>
    <n v="72"/>
    <n v="69"/>
    <n v="71"/>
    <n v="73"/>
    <n v="110"/>
    <n v="110"/>
    <n v="119"/>
    <n v="126"/>
    <n v="123"/>
    <n v="84"/>
    <n v="75"/>
    <n v="78"/>
    <n v="1110"/>
    <n v="3.0410958904109591"/>
  </r>
  <r>
    <x v="1"/>
    <x v="2"/>
    <s v="Silur-Ordoviitsium"/>
    <n v="774"/>
    <n v="748"/>
    <x v="723"/>
    <n v="837"/>
    <n v="823"/>
    <n v="926"/>
    <n v="904"/>
    <n v="988"/>
    <n v="1252"/>
    <n v="646"/>
    <n v="1010"/>
    <n v="1108"/>
    <x v="777"/>
    <x v="777"/>
    <x v="0"/>
    <x v="0"/>
    <x v="0"/>
    <n v="294"/>
    <n v="268"/>
    <n v="305"/>
    <n v="294"/>
    <n v="361"/>
    <n v="500"/>
    <n v="474"/>
    <n v="396"/>
    <n v="289"/>
    <n v="268"/>
    <n v="247"/>
    <n v="341"/>
    <n v="4037"/>
    <n v="11.06027397260274"/>
  </r>
  <r>
    <x v="12"/>
    <x v="2"/>
    <s v="Kesk-Devon"/>
    <n v="832"/>
    <n v="821"/>
    <x v="724"/>
    <n v="891"/>
    <n v="882"/>
    <n v="912"/>
    <n v="994"/>
    <n v="1016"/>
    <n v="1041"/>
    <n v="820"/>
    <n v="824"/>
    <n v="843"/>
    <x v="778"/>
    <x v="778"/>
    <x v="0"/>
    <x v="0"/>
    <x v="0"/>
    <n v="144"/>
    <n v="144"/>
    <n v="156"/>
    <n v="141"/>
    <n v="158"/>
    <n v="255"/>
    <n v="240"/>
    <n v="165"/>
    <n v="137"/>
    <n v="135"/>
    <n v="115"/>
    <n v="102"/>
    <n v="1892"/>
    <n v="5.183561643835616"/>
  </r>
  <r>
    <x v="5"/>
    <x v="2"/>
    <s v="Silur-Ordoviitsium"/>
    <n v="887"/>
    <n v="740"/>
    <x v="725"/>
    <n v="711"/>
    <n v="802"/>
    <n v="869"/>
    <n v="817"/>
    <n v="898"/>
    <n v="1015"/>
    <n v="1075"/>
    <n v="943"/>
    <n v="1058"/>
    <x v="779"/>
    <x v="779"/>
    <x v="0"/>
    <x v="0"/>
    <x v="0"/>
    <n v="1004"/>
    <n v="955"/>
    <n v="1060"/>
    <n v="931"/>
    <n v="1123"/>
    <n v="1274"/>
    <n v="1464"/>
    <n v="956"/>
    <n v="1091"/>
    <n v="1104"/>
    <n v="961"/>
    <n v="1025"/>
    <n v="12948"/>
    <n v="35.473972602739728"/>
  </r>
  <r>
    <x v="0"/>
    <x v="2"/>
    <s v="Ordoviitsium-Kambrium"/>
    <n v="3997"/>
    <n v="4457"/>
    <x v="726"/>
    <n v="32"/>
    <n v="3"/>
    <n v="1"/>
    <n v="0"/>
    <n v="1"/>
    <n v="0"/>
    <n v="0"/>
    <n v="0"/>
    <n v="1"/>
    <x v="780"/>
    <x v="780"/>
    <x v="0"/>
    <x v="0"/>
    <x v="0"/>
    <n v="10"/>
    <n v="18"/>
    <n v="19"/>
    <n v="13"/>
    <n v="18"/>
    <n v="25"/>
    <n v="23"/>
    <n v="22"/>
    <n v="23"/>
    <n v="21"/>
    <n v="23"/>
    <n v="22"/>
    <n v="237"/>
    <n v="0.64931506849315068"/>
  </r>
  <r>
    <x v="6"/>
    <x v="2"/>
    <s v="Kesk-Devon"/>
    <n v="1301"/>
    <n v="1295"/>
    <x v="576"/>
    <n v="794"/>
    <n v="760"/>
    <n v="845"/>
    <n v="760"/>
    <n v="729"/>
    <n v="570"/>
    <n v="804"/>
    <n v="775"/>
    <n v="703"/>
    <x v="781"/>
    <x v="781"/>
    <x v="5"/>
    <x v="3"/>
    <x v="0"/>
    <n v="1102"/>
    <n v="962"/>
    <n v="1219"/>
    <n v="1000"/>
    <n v="1072"/>
    <n v="1189"/>
    <n v="1060"/>
    <n v="1088"/>
    <n v="1147"/>
    <n v="1134"/>
    <n v="1006"/>
    <n v="1177"/>
    <n v="13156"/>
    <n v="36.043835616438358"/>
  </r>
  <r>
    <x v="10"/>
    <x v="2"/>
    <s v="Kesk-Alam-Devon"/>
    <n v="951"/>
    <n v="877"/>
    <x v="727"/>
    <n v="947"/>
    <n v="1015"/>
    <n v="750"/>
    <n v="880"/>
    <n v="839"/>
    <n v="710"/>
    <n v="804"/>
    <n v="1027"/>
    <n v="1050"/>
    <x v="782"/>
    <x v="782"/>
    <x v="5"/>
    <x v="4"/>
    <x v="0"/>
    <n v="1102"/>
    <n v="961"/>
    <n v="1219"/>
    <n v="1000"/>
    <n v="1072"/>
    <n v="1189"/>
    <n v="1062"/>
    <n v="1090"/>
    <n v="1147"/>
    <n v="1133"/>
    <n v="1006"/>
    <n v="1176"/>
    <n v="13157"/>
    <n v="36.046575342465751"/>
  </r>
  <r>
    <x v="0"/>
    <x v="2"/>
    <s v="Gdov"/>
    <n v="692"/>
    <n v="659"/>
    <x v="728"/>
    <n v="1600"/>
    <n v="1500"/>
    <n v="1528"/>
    <n v="689"/>
    <n v="724"/>
    <n v="823"/>
    <n v="525"/>
    <n v="612"/>
    <n v="589"/>
    <x v="783"/>
    <x v="783"/>
    <x v="5"/>
    <x v="4"/>
    <x v="0"/>
    <n v="1219"/>
    <n v="813"/>
    <n v="758"/>
    <n v="902"/>
    <n v="888"/>
    <n v="1377"/>
    <n v="988"/>
    <n v="1223"/>
    <n v="1714"/>
    <n v="1443"/>
    <n v="995"/>
    <n v="961"/>
    <n v="13281"/>
    <n v="36.386301369863013"/>
  </r>
  <r>
    <x v="8"/>
    <x v="2"/>
    <s v="Silur"/>
    <n v="488"/>
    <n v="1255"/>
    <x v="729"/>
    <n v="665"/>
    <n v="696"/>
    <n v="705"/>
    <n v="1234"/>
    <n v="883"/>
    <n v="564"/>
    <n v="940"/>
    <n v="2283"/>
    <n v="318"/>
    <x v="784"/>
    <x v="784"/>
    <x v="7"/>
    <x v="0"/>
    <x v="0"/>
    <n v="0"/>
    <n v="0"/>
    <n v="0"/>
    <n v="0"/>
    <n v="0"/>
    <n v="0"/>
    <n v="0"/>
    <n v="0"/>
    <n v="0"/>
    <n v="0"/>
    <n v="0"/>
    <n v="0"/>
    <n v="0"/>
    <n v="0"/>
  </r>
  <r>
    <x v="5"/>
    <x v="2"/>
    <s v="Silur-Ordoviitsium"/>
    <n v="1487"/>
    <n v="681"/>
    <x v="730"/>
    <n v="777"/>
    <n v="1155"/>
    <n v="1171"/>
    <n v="834"/>
    <n v="816"/>
    <n v="719"/>
    <n v="718"/>
    <n v="669"/>
    <n v="820"/>
    <x v="785"/>
    <x v="785"/>
    <x v="2"/>
    <x v="1"/>
    <x v="0"/>
    <n v="0"/>
    <n v="0"/>
    <n v="0"/>
    <n v="0"/>
    <n v="0"/>
    <n v="0"/>
    <n v="0"/>
    <n v="0"/>
    <n v="118"/>
    <n v="148"/>
    <n v="209"/>
    <n v="82"/>
    <n v="557"/>
    <n v="1.526027397260274"/>
  </r>
  <r>
    <x v="10"/>
    <x v="2"/>
    <s v="Kesk-Devon"/>
    <n v="951"/>
    <n v="877"/>
    <x v="590"/>
    <n v="900"/>
    <n v="950"/>
    <n v="821"/>
    <n v="879"/>
    <n v="839"/>
    <n v="711"/>
    <n v="804"/>
    <n v="1026"/>
    <n v="1051"/>
    <x v="786"/>
    <x v="786"/>
    <x v="7"/>
    <x v="0"/>
    <x v="0"/>
    <n v="6381"/>
    <n v="5638"/>
    <n v="6294"/>
    <n v="5112"/>
    <n v="6213"/>
    <n v="5646"/>
    <n v="6009"/>
    <n v="4735"/>
    <n v="4480"/>
    <n v="5182"/>
    <n v="4241"/>
    <n v="3310"/>
    <n v="63241"/>
    <n v="173.26301369863015"/>
  </r>
  <r>
    <x v="6"/>
    <x v="2"/>
    <s v="Silur-Ordoviitsium"/>
    <n v="841"/>
    <n v="873"/>
    <x v="731"/>
    <n v="871"/>
    <n v="896"/>
    <n v="865"/>
    <n v="857"/>
    <n v="873"/>
    <n v="887"/>
    <n v="906"/>
    <n v="882"/>
    <n v="845"/>
    <x v="787"/>
    <x v="787"/>
    <x v="7"/>
    <x v="0"/>
    <x v="0"/>
    <n v="4653"/>
    <n v="4360"/>
    <n v="4902"/>
    <n v="4392"/>
    <n v="4342"/>
    <n v="5711"/>
    <n v="7851"/>
    <n v="6067"/>
    <n v="6630"/>
    <n v="6350"/>
    <n v="6718"/>
    <n v="8278"/>
    <n v="70254"/>
    <n v="192.47671232876712"/>
  </r>
  <r>
    <x v="4"/>
    <x v="2"/>
    <s v="Ordoviitsium"/>
    <n v="1248"/>
    <n v="755"/>
    <x v="732"/>
    <n v="738"/>
    <n v="848"/>
    <n v="912"/>
    <n v="820"/>
    <n v="825"/>
    <n v="907"/>
    <n v="895"/>
    <n v="845"/>
    <n v="858"/>
    <x v="788"/>
    <x v="788"/>
    <x v="7"/>
    <x v="4"/>
    <x v="0"/>
    <n v="811"/>
    <n v="799"/>
    <n v="800"/>
    <n v="780"/>
    <n v="806"/>
    <n v="854"/>
    <n v="868"/>
    <n v="853"/>
    <n v="808"/>
    <n v="908"/>
    <n v="894"/>
    <n v="919"/>
    <n v="10100"/>
    <n v="27.671232876712327"/>
  </r>
  <r>
    <x v="12"/>
    <x v="2"/>
    <s v="Kesk-Devon"/>
    <n v="1850"/>
    <n v="2000"/>
    <x v="733"/>
    <n v="1500"/>
    <n v="1500"/>
    <n v="1497"/>
    <n v="73"/>
    <n v="0"/>
    <n v="0"/>
    <n v="0"/>
    <n v="4"/>
    <n v="8"/>
    <x v="789"/>
    <x v="789"/>
    <x v="4"/>
    <x v="4"/>
    <x v="0"/>
    <n v="347"/>
    <n v="308"/>
    <n v="348"/>
    <n v="365"/>
    <n v="359"/>
    <n v="362"/>
    <n v="400"/>
    <n v="381"/>
    <n v="380"/>
    <n v="637"/>
    <n v="355"/>
    <n v="384"/>
    <n v="4626"/>
    <n v="12.673972602739726"/>
  </r>
  <r>
    <x v="3"/>
    <x v="2"/>
    <s v="Ordoviitsium-Kambrium"/>
    <n v="869"/>
    <n v="869"/>
    <x v="734"/>
    <n v="869"/>
    <n v="869"/>
    <n v="869"/>
    <n v="869"/>
    <n v="869"/>
    <n v="869"/>
    <n v="869"/>
    <n v="869"/>
    <n v="869"/>
    <x v="790"/>
    <x v="790"/>
    <x v="4"/>
    <x v="4"/>
    <x v="0"/>
    <n v="218"/>
    <n v="171"/>
    <n v="198"/>
    <n v="190"/>
    <n v="202"/>
    <n v="229"/>
    <n v="238"/>
    <n v="208"/>
    <n v="179"/>
    <n v="188"/>
    <n v="186"/>
    <n v="199"/>
    <n v="2406"/>
    <n v="6.5917808219178085"/>
  </r>
  <r>
    <x v="9"/>
    <x v="2"/>
    <s v="Kesk-Devon"/>
    <n v="901"/>
    <n v="742"/>
    <x v="734"/>
    <n v="828"/>
    <n v="819"/>
    <n v="1005"/>
    <n v="904"/>
    <n v="1060"/>
    <n v="823"/>
    <n v="856"/>
    <n v="853"/>
    <n v="767"/>
    <x v="791"/>
    <x v="791"/>
    <x v="4"/>
    <x v="3"/>
    <x v="0"/>
    <n v="2134"/>
    <n v="1973"/>
    <n v="2103"/>
    <n v="2060"/>
    <n v="2269"/>
    <n v="2313"/>
    <n v="2484"/>
    <n v="2107"/>
    <n v="2126"/>
    <n v="2138"/>
    <n v="2101"/>
    <n v="2102"/>
    <n v="25910"/>
    <n v="70.986301369863014"/>
  </r>
  <r>
    <x v="9"/>
    <x v="2"/>
    <s v="Kesk-Devon"/>
    <n v="790"/>
    <n v="810"/>
    <x v="735"/>
    <n v="1346"/>
    <n v="1346"/>
    <n v="1347"/>
    <n v="635"/>
    <n v="628"/>
    <n v="637"/>
    <n v="673"/>
    <n v="701"/>
    <n v="679"/>
    <x v="792"/>
    <x v="792"/>
    <x v="8"/>
    <x v="7"/>
    <x v="0"/>
    <n v="163"/>
    <n v="150"/>
    <n v="235"/>
    <n v="198"/>
    <n v="239"/>
    <n v="335"/>
    <n v="228"/>
    <n v="170"/>
    <n v="192"/>
    <n v="154"/>
    <n v="145"/>
    <n v="153"/>
    <n v="2362"/>
    <n v="6.4712328767123291"/>
  </r>
  <r>
    <x v="1"/>
    <x v="2"/>
    <s v="Kambrium-Vend"/>
    <n v="461"/>
    <n v="476"/>
    <x v="736"/>
    <n v="690"/>
    <n v="1020"/>
    <n v="1317"/>
    <n v="1627"/>
    <n v="1403"/>
    <n v="792"/>
    <n v="742"/>
    <n v="646"/>
    <n v="674"/>
    <x v="793"/>
    <x v="793"/>
    <x v="8"/>
    <x v="7"/>
    <x v="0"/>
    <n v="1837"/>
    <n v="1679"/>
    <n v="1878"/>
    <n v="1789"/>
    <n v="1920"/>
    <n v="2099"/>
    <n v="2058"/>
    <n v="1866"/>
    <n v="1775"/>
    <n v="1842"/>
    <n v="1812"/>
    <n v="1762"/>
    <n v="22317"/>
    <n v="61.142465753424659"/>
  </r>
  <r>
    <x v="8"/>
    <x v="2"/>
    <s v="Silur"/>
    <n v="920"/>
    <n v="780"/>
    <x v="737"/>
    <n v="901"/>
    <n v="907"/>
    <n v="754"/>
    <n v="870"/>
    <n v="880"/>
    <n v="750"/>
    <n v="890"/>
    <n v="915"/>
    <n v="900"/>
    <x v="794"/>
    <x v="794"/>
    <x v="12"/>
    <x v="4"/>
    <x v="0"/>
    <n v="397"/>
    <n v="314"/>
    <n v="360"/>
    <n v="387"/>
    <n v="406"/>
    <n v="447"/>
    <n v="415"/>
    <n v="461"/>
    <n v="395"/>
    <n v="382"/>
    <n v="368"/>
    <n v="445"/>
    <n v="4777"/>
    <n v="13.087671232876712"/>
  </r>
  <r>
    <x v="1"/>
    <x v="2"/>
    <s v="Ordoviitsium-Kambrium"/>
    <n v="772"/>
    <n v="752"/>
    <x v="738"/>
    <n v="861"/>
    <n v="939"/>
    <n v="921"/>
    <n v="940"/>
    <n v="943"/>
    <n v="874"/>
    <n v="879"/>
    <n v="814"/>
    <n v="849"/>
    <x v="795"/>
    <x v="795"/>
    <x v="2"/>
    <x v="2"/>
    <x v="0"/>
    <n v="2484"/>
    <n v="1974"/>
    <n v="1790"/>
    <n v="2346"/>
    <n v="2539"/>
    <n v="1874"/>
    <n v="2167"/>
    <n v="2294"/>
    <n v="2638"/>
    <n v="1827"/>
    <n v="2056"/>
    <n v="2479"/>
    <n v="26468"/>
    <n v="72.515068493150679"/>
  </r>
  <r>
    <x v="1"/>
    <x v="2"/>
    <s v="Ordoviitsium-Kambrium"/>
    <n v="863"/>
    <n v="791"/>
    <x v="563"/>
    <n v="839"/>
    <n v="879"/>
    <n v="859"/>
    <n v="825"/>
    <n v="881"/>
    <n v="908"/>
    <n v="904"/>
    <n v="874"/>
    <n v="887"/>
    <x v="796"/>
    <x v="796"/>
    <x v="12"/>
    <x v="5"/>
    <x v="0"/>
    <n v="0"/>
    <n v="0"/>
    <n v="0"/>
    <n v="0"/>
    <n v="0"/>
    <n v="0"/>
    <n v="0"/>
    <n v="0"/>
    <n v="0"/>
    <n v="0"/>
    <n v="0"/>
    <n v="0"/>
    <n v="0"/>
    <n v="0"/>
  </r>
  <r>
    <x v="3"/>
    <x v="2"/>
    <s v="Ordoviitsium-Kambrium"/>
    <n v="1309"/>
    <n v="1068"/>
    <x v="739"/>
    <n v="983"/>
    <n v="766"/>
    <n v="918"/>
    <n v="922"/>
    <n v="875"/>
    <n v="903"/>
    <n v="549"/>
    <n v="442"/>
    <n v="464"/>
    <x v="797"/>
    <x v="797"/>
    <x v="2"/>
    <x v="2"/>
    <x v="0"/>
    <n v="1551"/>
    <n v="1153"/>
    <n v="1464"/>
    <n v="1844"/>
    <n v="1153"/>
    <n v="1247"/>
    <n v="1718"/>
    <n v="1566"/>
    <n v="1054"/>
    <n v="1238"/>
    <n v="1598"/>
    <n v="1168"/>
    <n v="16754"/>
    <n v="45.901369863013699"/>
  </r>
  <r>
    <x v="3"/>
    <x v="2"/>
    <s v="Silur-Ordoviitsium"/>
    <n v="776"/>
    <n v="783"/>
    <x v="722"/>
    <n v="810"/>
    <n v="934"/>
    <n v="941"/>
    <n v="929"/>
    <n v="894"/>
    <n v="847"/>
    <n v="868"/>
    <n v="875"/>
    <n v="909"/>
    <x v="798"/>
    <x v="798"/>
    <x v="2"/>
    <x v="1"/>
    <x v="0"/>
    <n v="1122"/>
    <n v="1613"/>
    <n v="1648"/>
    <n v="994"/>
    <n v="1501"/>
    <n v="1765"/>
    <n v="1482"/>
    <n v="1005"/>
    <n v="1509"/>
    <n v="1854"/>
    <n v="1130"/>
    <n v="1026"/>
    <n v="16649"/>
    <n v="45.613698630136987"/>
  </r>
  <r>
    <x v="3"/>
    <x v="2"/>
    <s v="Kambrium-Vend"/>
    <n v="939"/>
    <n v="730"/>
    <x v="740"/>
    <n v="984"/>
    <n v="799"/>
    <n v="735"/>
    <n v="899"/>
    <n v="760"/>
    <n v="926"/>
    <n v="746"/>
    <n v="1194"/>
    <n v="903"/>
    <x v="798"/>
    <x v="798"/>
    <x v="2"/>
    <x v="2"/>
    <x v="0"/>
    <n v="1263"/>
    <n v="1182"/>
    <n v="1230"/>
    <n v="1211"/>
    <n v="1186"/>
    <n v="1203"/>
    <n v="1188"/>
    <n v="1213"/>
    <n v="1195"/>
    <n v="1187"/>
    <n v="1163"/>
    <n v="1248"/>
    <n v="14469"/>
    <n v="39.641095890410959"/>
  </r>
  <r>
    <x v="0"/>
    <x v="2"/>
    <s v="Voronka"/>
    <n v="1210"/>
    <n v="1409"/>
    <x v="741"/>
    <n v="726"/>
    <n v="2361"/>
    <n v="1360"/>
    <n v="422"/>
    <n v="430"/>
    <n v="351"/>
    <n v="347"/>
    <n v="331"/>
    <n v="469"/>
    <x v="799"/>
    <x v="799"/>
    <x v="8"/>
    <x v="0"/>
    <x v="0"/>
    <n v="837"/>
    <n v="837"/>
    <n v="839"/>
    <n v="800"/>
    <n v="881"/>
    <n v="871"/>
    <n v="1077"/>
    <n v="873"/>
    <n v="888"/>
    <n v="740"/>
    <n v="1242"/>
    <n v="1035"/>
    <n v="10920"/>
    <n v="29.917808219178081"/>
  </r>
  <r>
    <x v="3"/>
    <x v="2"/>
    <s v="Silur-Ordoviitsium"/>
    <n v="798"/>
    <n v="786"/>
    <x v="742"/>
    <n v="897"/>
    <n v="930"/>
    <n v="971"/>
    <n v="903"/>
    <n v="895"/>
    <n v="920"/>
    <n v="790"/>
    <n v="810"/>
    <n v="822"/>
    <x v="800"/>
    <x v="800"/>
    <x v="1"/>
    <x v="0"/>
    <x v="0"/>
    <n v="1373"/>
    <n v="1373"/>
    <n v="1374"/>
    <n v="1646"/>
    <n v="1647"/>
    <n v="1647"/>
    <n v="1407"/>
    <n v="1407"/>
    <n v="1406"/>
    <n v="2080"/>
    <n v="2080"/>
    <n v="2090"/>
    <n v="19530"/>
    <n v="53.506849315068493"/>
  </r>
  <r>
    <x v="2"/>
    <x v="2"/>
    <s v="Kesk-Devon"/>
    <n v="907"/>
    <n v="1036"/>
    <x v="743"/>
    <n v="624"/>
    <n v="893"/>
    <n v="770"/>
    <n v="1026"/>
    <n v="861"/>
    <n v="695"/>
    <n v="931"/>
    <n v="761"/>
    <n v="699"/>
    <x v="801"/>
    <x v="801"/>
    <x v="1"/>
    <x v="0"/>
    <x v="0"/>
    <n v="136"/>
    <n v="136"/>
    <n v="137"/>
    <n v="179"/>
    <n v="179"/>
    <n v="180"/>
    <n v="202"/>
    <n v="202"/>
    <n v="202"/>
    <n v="140"/>
    <n v="140"/>
    <n v="148"/>
    <n v="1981"/>
    <n v="5.4273972602739722"/>
  </r>
  <r>
    <x v="3"/>
    <x v="2"/>
    <s v="Kambrium-Vend"/>
    <n v="801"/>
    <n v="801"/>
    <x v="744"/>
    <n v="921"/>
    <n v="921"/>
    <n v="921"/>
    <n v="909"/>
    <n v="909"/>
    <n v="908"/>
    <n v="797"/>
    <n v="797"/>
    <n v="797"/>
    <x v="802"/>
    <x v="802"/>
    <x v="1"/>
    <x v="0"/>
    <x v="0"/>
    <n v="3200"/>
    <n v="3155"/>
    <n v="3200"/>
    <n v="2495"/>
    <n v="2500"/>
    <n v="2497"/>
    <n v="5052"/>
    <n v="5052"/>
    <n v="5051"/>
    <n v="3385"/>
    <n v="3385"/>
    <n v="3385"/>
    <n v="42357"/>
    <n v="116.04657534246576"/>
  </r>
  <r>
    <x v="11"/>
    <x v="2"/>
    <s v="Kesk-Alam-Devon"/>
    <n v="819"/>
    <n v="712"/>
    <x v="745"/>
    <n v="822"/>
    <n v="805"/>
    <n v="811"/>
    <n v="967"/>
    <n v="936"/>
    <n v="839"/>
    <n v="853"/>
    <n v="837"/>
    <n v="1020"/>
    <x v="803"/>
    <x v="803"/>
    <x v="4"/>
    <x v="5"/>
    <x v="0"/>
    <n v="1836"/>
    <n v="3523"/>
    <n v="2644"/>
    <n v="2452"/>
    <n v="2600"/>
    <n v="2895"/>
    <n v="3030"/>
    <n v="2684"/>
    <n v="2483"/>
    <n v="2373"/>
    <n v="2268"/>
    <n v="2344"/>
    <n v="31132"/>
    <n v="85.293150684931504"/>
  </r>
  <r>
    <x v="3"/>
    <x v="2"/>
    <s v="Ordoviitsium-Kambrium"/>
    <n v="737"/>
    <n v="737"/>
    <x v="746"/>
    <n v="1271"/>
    <n v="1271"/>
    <n v="1271"/>
    <n v="703"/>
    <n v="703"/>
    <n v="703"/>
    <n v="682"/>
    <n v="682"/>
    <n v="682"/>
    <x v="804"/>
    <x v="804"/>
    <x v="4"/>
    <x v="0"/>
    <x v="0"/>
    <n v="0"/>
    <n v="0"/>
    <n v="0"/>
    <n v="0"/>
    <n v="0"/>
    <n v="0"/>
    <n v="0"/>
    <n v="0"/>
    <n v="0"/>
    <n v="0"/>
    <n v="0"/>
    <n v="0"/>
    <n v="0"/>
    <n v="0"/>
  </r>
  <r>
    <x v="11"/>
    <x v="2"/>
    <s v="Kesk-Devon"/>
    <n v="808"/>
    <n v="780"/>
    <x v="701"/>
    <n v="895"/>
    <n v="922"/>
    <n v="913"/>
    <n v="940"/>
    <n v="960"/>
    <n v="960"/>
    <n v="712"/>
    <n v="714"/>
    <n v="714"/>
    <x v="805"/>
    <x v="805"/>
    <x v="4"/>
    <x v="0"/>
    <x v="0"/>
    <n v="502"/>
    <n v="456"/>
    <n v="511"/>
    <n v="497"/>
    <n v="517"/>
    <n v="608"/>
    <n v="512"/>
    <n v="500"/>
    <n v="504"/>
    <n v="480"/>
    <n v="457"/>
    <n v="505"/>
    <n v="6049"/>
    <n v="16.572602739726026"/>
  </r>
  <r>
    <x v="6"/>
    <x v="2"/>
    <s v="Silur"/>
    <n v="781"/>
    <n v="789"/>
    <x v="747"/>
    <n v="802"/>
    <n v="844"/>
    <n v="855"/>
    <n v="860"/>
    <n v="851"/>
    <n v="847"/>
    <n v="863"/>
    <n v="857"/>
    <n v="881"/>
    <x v="806"/>
    <x v="806"/>
    <x v="12"/>
    <x v="4"/>
    <x v="0"/>
    <n v="3932"/>
    <n v="2954"/>
    <n v="2933"/>
    <n v="2456"/>
    <n v="3259"/>
    <n v="1753"/>
    <n v="4008"/>
    <n v="3380"/>
    <n v="3149"/>
    <n v="3637"/>
    <n v="3519"/>
    <n v="3638"/>
    <n v="38618"/>
    <n v="105.8027397260274"/>
  </r>
  <r>
    <x v="8"/>
    <x v="2"/>
    <s v="Silur"/>
    <n v="724"/>
    <n v="650"/>
    <x v="748"/>
    <n v="758"/>
    <n v="802"/>
    <n v="924"/>
    <n v="1114"/>
    <n v="883"/>
    <n v="736"/>
    <n v="898"/>
    <n v="905"/>
    <n v="1061"/>
    <x v="807"/>
    <x v="807"/>
    <x v="12"/>
    <x v="4"/>
    <x v="0"/>
    <n v="0"/>
    <n v="0"/>
    <n v="0"/>
    <n v="0"/>
    <n v="0"/>
    <n v="0"/>
    <n v="0"/>
    <n v="0"/>
    <n v="0"/>
    <n v="0"/>
    <n v="0"/>
    <n v="0"/>
    <n v="0"/>
    <n v="0"/>
  </r>
  <r>
    <x v="1"/>
    <x v="2"/>
    <s v="Ordoviitsium"/>
    <n v="840"/>
    <n v="820"/>
    <x v="749"/>
    <n v="860"/>
    <n v="900"/>
    <n v="949"/>
    <n v="860"/>
    <n v="850"/>
    <n v="820"/>
    <n v="795"/>
    <n v="800"/>
    <n v="781"/>
    <x v="808"/>
    <x v="808"/>
    <x v="12"/>
    <x v="4"/>
    <x v="0"/>
    <n v="1565"/>
    <n v="1331"/>
    <n v="1533"/>
    <n v="1693"/>
    <n v="1546"/>
    <n v="1791"/>
    <n v="1700"/>
    <n v="1968"/>
    <n v="1765"/>
    <n v="1639"/>
    <n v="1591"/>
    <n v="1452"/>
    <n v="19574"/>
    <n v="53.627397260273973"/>
  </r>
  <r>
    <x v="1"/>
    <x v="2"/>
    <s v="Silur-Ordoviitsium"/>
    <n v="730"/>
    <n v="700"/>
    <x v="750"/>
    <n v="900"/>
    <n v="972"/>
    <n v="980"/>
    <n v="730"/>
    <n v="750"/>
    <n v="681"/>
    <n v="1013"/>
    <n v="920"/>
    <n v="987"/>
    <x v="809"/>
    <x v="809"/>
    <x v="0"/>
    <x v="2"/>
    <x v="0"/>
    <n v="681"/>
    <n v="842"/>
    <n v="893"/>
    <n v="867"/>
    <n v="934"/>
    <n v="930"/>
    <n v="948"/>
    <n v="888"/>
    <n v="848"/>
    <n v="1043"/>
    <n v="744"/>
    <n v="845"/>
    <n v="10463"/>
    <n v="28.665753424657535"/>
  </r>
  <r>
    <x v="6"/>
    <x v="2"/>
    <s v="Silur"/>
    <n v="812"/>
    <n v="734"/>
    <x v="751"/>
    <n v="797"/>
    <n v="859"/>
    <n v="874"/>
    <n v="943"/>
    <n v="919"/>
    <n v="872"/>
    <n v="838"/>
    <n v="828"/>
    <n v="776"/>
    <x v="810"/>
    <x v="810"/>
    <x v="1"/>
    <x v="0"/>
    <x v="0"/>
    <n v="114"/>
    <n v="114"/>
    <n v="113"/>
    <n v="139"/>
    <n v="140"/>
    <n v="139"/>
    <n v="216"/>
    <n v="216"/>
    <n v="216"/>
    <n v="140"/>
    <n v="140"/>
    <n v="141"/>
    <n v="1828"/>
    <n v="5.0082191780821921"/>
  </r>
  <r>
    <x v="5"/>
    <x v="2"/>
    <s v="Silur-Ordoviitsium"/>
    <n v="579"/>
    <n v="419"/>
    <x v="752"/>
    <n v="539"/>
    <n v="629"/>
    <n v="1139"/>
    <n v="1141"/>
    <n v="914"/>
    <n v="1032"/>
    <n v="1288"/>
    <n v="992"/>
    <n v="822"/>
    <x v="811"/>
    <x v="811"/>
    <x v="2"/>
    <x v="2"/>
    <x v="0"/>
    <n v="1178"/>
    <n v="938"/>
    <n v="1118"/>
    <n v="1145"/>
    <n v="1807"/>
    <n v="2665"/>
    <n v="4099"/>
    <n v="3991"/>
    <n v="3739"/>
    <n v="3617"/>
    <n v="4152"/>
    <n v="3747"/>
    <n v="32196"/>
    <n v="88.208219178082189"/>
  </r>
  <r>
    <x v="10"/>
    <x v="2"/>
    <s v="Kesk-Devon"/>
    <n v="847"/>
    <n v="847"/>
    <x v="753"/>
    <n v="838"/>
    <n v="838"/>
    <n v="837"/>
    <n v="942"/>
    <n v="942"/>
    <n v="943"/>
    <n v="722"/>
    <n v="723"/>
    <n v="723"/>
    <x v="812"/>
    <x v="812"/>
    <x v="5"/>
    <x v="4"/>
    <x v="0"/>
    <n v="397"/>
    <n v="378"/>
    <n v="565"/>
    <n v="622"/>
    <n v="630"/>
    <n v="183"/>
    <n v="88"/>
    <n v="110"/>
    <n v="195"/>
    <n v="315"/>
    <n v="504"/>
    <n v="600"/>
    <n v="4587"/>
    <n v="12.567123287671233"/>
  </r>
  <r>
    <x v="5"/>
    <x v="2"/>
    <s v="Silur-Ordoviitsium"/>
    <n v="1206"/>
    <n v="1363"/>
    <x v="754"/>
    <n v="564"/>
    <n v="887"/>
    <n v="417"/>
    <n v="990"/>
    <n v="329"/>
    <n v="927"/>
    <n v="603"/>
    <n v="600"/>
    <n v="608"/>
    <x v="813"/>
    <x v="813"/>
    <x v="0"/>
    <x v="2"/>
    <x v="0"/>
    <n v="276"/>
    <n v="230"/>
    <n v="265"/>
    <n v="278"/>
    <n v="264"/>
    <n v="309"/>
    <n v="332"/>
    <n v="270"/>
    <n v="242"/>
    <n v="247"/>
    <n v="242"/>
    <n v="331"/>
    <n v="3286"/>
    <n v="9.0027397260273965"/>
  </r>
  <r>
    <x v="5"/>
    <x v="2"/>
    <s v="Silur-Ordoviitsium"/>
    <n v="2010"/>
    <n v="1840"/>
    <x v="755"/>
    <n v="30"/>
    <n v="110"/>
    <n v="1020"/>
    <n v="200"/>
    <n v="540"/>
    <n v="1270"/>
    <n v="2210"/>
    <n v="670"/>
    <n v="90"/>
    <x v="814"/>
    <x v="814"/>
    <x v="0"/>
    <x v="0"/>
    <x v="0"/>
    <n v="0"/>
    <n v="0"/>
    <n v="0"/>
    <n v="0"/>
    <n v="0"/>
    <n v="0"/>
    <n v="0"/>
    <n v="0"/>
    <n v="0"/>
    <n v="0"/>
    <n v="0"/>
    <n v="0"/>
    <n v="0"/>
    <n v="0"/>
  </r>
  <r>
    <x v="1"/>
    <x v="2"/>
    <s v="Silur-Ordoviitsium"/>
    <n v="1830"/>
    <n v="1170"/>
    <x v="544"/>
    <n v="1270"/>
    <n v="880"/>
    <n v="470"/>
    <n v="190"/>
    <n v="1790"/>
    <n v="60"/>
    <n v="240"/>
    <n v="380"/>
    <n v="250"/>
    <x v="815"/>
    <x v="815"/>
    <x v="0"/>
    <x v="2"/>
    <x v="0"/>
    <n v="174"/>
    <n v="171"/>
    <n v="639"/>
    <n v="173"/>
    <n v="175"/>
    <n v="267"/>
    <n v="293"/>
    <n v="170"/>
    <n v="148"/>
    <n v="159"/>
    <n v="149"/>
    <n v="163"/>
    <n v="2681"/>
    <n v="7.3452054794520549"/>
  </r>
  <r>
    <x v="14"/>
    <x v="2"/>
    <s v="Ordoviitsium-Kambrium"/>
    <n v="807"/>
    <n v="854"/>
    <x v="756"/>
    <n v="943"/>
    <n v="880"/>
    <n v="902"/>
    <n v="860"/>
    <n v="984"/>
    <n v="710"/>
    <n v="953"/>
    <n v="664"/>
    <n v="709"/>
    <x v="816"/>
    <x v="816"/>
    <x v="0"/>
    <x v="0"/>
    <x v="0"/>
    <n v="269"/>
    <n v="561"/>
    <n v="823"/>
    <n v="499"/>
    <n v="746"/>
    <n v="338"/>
    <n v="336"/>
    <n v="282"/>
    <n v="248"/>
    <n v="253"/>
    <n v="275"/>
    <n v="289"/>
    <n v="4919"/>
    <n v="13.476712328767123"/>
  </r>
  <r>
    <x v="3"/>
    <x v="2"/>
    <s v="Kambrium-Vend"/>
    <n v="1260"/>
    <n v="368"/>
    <x v="757"/>
    <n v="827"/>
    <n v="1119"/>
    <n v="2538"/>
    <n v="1604"/>
    <n v="605"/>
    <n v="501"/>
    <n v="420"/>
    <n v="205"/>
    <n v="182"/>
    <x v="817"/>
    <x v="817"/>
    <x v="2"/>
    <x v="1"/>
    <x v="0"/>
    <n v="67"/>
    <n v="126"/>
    <n v="107"/>
    <n v="355"/>
    <n v="549"/>
    <n v="86"/>
    <n v="99"/>
    <n v="122"/>
    <n v="148"/>
    <n v="73"/>
    <n v="247"/>
    <n v="66"/>
    <n v="2045"/>
    <n v="5.602739726027397"/>
  </r>
  <r>
    <x v="5"/>
    <x v="2"/>
    <s v="Silur"/>
    <n v="1226"/>
    <n v="1133"/>
    <x v="758"/>
    <n v="572"/>
    <n v="702"/>
    <n v="705"/>
    <n v="802"/>
    <n v="789"/>
    <n v="910"/>
    <n v="838"/>
    <n v="830"/>
    <n v="770"/>
    <x v="817"/>
    <x v="817"/>
    <x v="8"/>
    <x v="0"/>
    <x v="0"/>
    <n v="795"/>
    <n v="749"/>
    <n v="717"/>
    <n v="847"/>
    <n v="930"/>
    <n v="863"/>
    <n v="808"/>
    <n v="668"/>
    <n v="793"/>
    <n v="709"/>
    <n v="715"/>
    <n v="651"/>
    <n v="9245"/>
    <n v="25.328767123287673"/>
  </r>
  <r>
    <x v="11"/>
    <x v="2"/>
    <s v="Silur"/>
    <n v="805"/>
    <n v="739"/>
    <x v="759"/>
    <n v="806"/>
    <n v="786"/>
    <n v="902"/>
    <n v="931"/>
    <n v="781"/>
    <n v="845"/>
    <n v="800"/>
    <n v="840"/>
    <n v="837"/>
    <x v="818"/>
    <x v="818"/>
    <x v="4"/>
    <x v="3"/>
    <x v="0"/>
    <n v="0"/>
    <n v="0"/>
    <n v="0"/>
    <n v="0"/>
    <n v="0"/>
    <n v="0"/>
    <n v="123"/>
    <n v="155"/>
    <n v="175"/>
    <n v="245"/>
    <n v="362"/>
    <n v="160"/>
    <n v="1220"/>
    <n v="3.3424657534246576"/>
  </r>
  <r>
    <x v="2"/>
    <x v="2"/>
    <s v="Kesk-Devon"/>
    <n v="874"/>
    <n v="778"/>
    <x v="721"/>
    <n v="768"/>
    <n v="835"/>
    <n v="918"/>
    <n v="811"/>
    <n v="829"/>
    <n v="813"/>
    <n v="821"/>
    <n v="804"/>
    <n v="780"/>
    <x v="819"/>
    <x v="819"/>
    <x v="8"/>
    <x v="0"/>
    <x v="0"/>
    <n v="80"/>
    <n v="74"/>
    <n v="92"/>
    <n v="130"/>
    <n v="135"/>
    <n v="188"/>
    <n v="206"/>
    <n v="185"/>
    <n v="145"/>
    <n v="137"/>
    <n v="120"/>
    <n v="303"/>
    <n v="1795"/>
    <n v="4.9178082191780819"/>
  </r>
  <r>
    <x v="12"/>
    <x v="2"/>
    <s v="Kesk-Devon"/>
    <n v="921"/>
    <n v="946"/>
    <x v="760"/>
    <n v="1582"/>
    <n v="1397"/>
    <n v="1268"/>
    <n v="367"/>
    <n v="418"/>
    <n v="370"/>
    <n v="514"/>
    <n v="253"/>
    <n v="750"/>
    <x v="820"/>
    <x v="820"/>
    <x v="8"/>
    <x v="0"/>
    <x v="0"/>
    <n v="342"/>
    <n v="319"/>
    <n v="353"/>
    <n v="411"/>
    <n v="500"/>
    <n v="714"/>
    <n v="914"/>
    <n v="661"/>
    <n v="522"/>
    <n v="494"/>
    <n v="445"/>
    <n v="362"/>
    <n v="6037"/>
    <n v="16.539726027397261"/>
  </r>
  <r>
    <x v="8"/>
    <x v="2"/>
    <s v="Silur"/>
    <n v="720"/>
    <n v="920"/>
    <x v="761"/>
    <n v="830"/>
    <n v="840"/>
    <n v="790"/>
    <n v="840"/>
    <n v="780"/>
    <n v="860"/>
    <n v="700"/>
    <n v="900"/>
    <n v="790"/>
    <x v="821"/>
    <x v="821"/>
    <x v="0"/>
    <x v="2"/>
    <x v="0"/>
    <n v="193"/>
    <n v="189"/>
    <n v="212"/>
    <n v="232"/>
    <n v="316"/>
    <n v="391"/>
    <n v="271"/>
    <n v="202"/>
    <n v="385"/>
    <n v="455"/>
    <n v="326"/>
    <n v="169"/>
    <n v="3341"/>
    <n v="9.1534246575342468"/>
  </r>
  <r>
    <x v="3"/>
    <x v="2"/>
    <s v="Ordoviitsium-Kambrium"/>
    <n v="799"/>
    <n v="448"/>
    <x v="762"/>
    <n v="541"/>
    <n v="1414"/>
    <n v="1299"/>
    <n v="1007"/>
    <n v="777"/>
    <n v="681"/>
    <n v="748"/>
    <n v="587"/>
    <n v="574"/>
    <x v="822"/>
    <x v="822"/>
    <x v="4"/>
    <x v="3"/>
    <x v="0"/>
    <n v="0"/>
    <n v="0"/>
    <n v="0"/>
    <n v="0"/>
    <n v="0"/>
    <n v="0"/>
    <n v="0"/>
    <n v="0"/>
    <n v="0"/>
    <n v="0"/>
    <n v="0"/>
    <n v="0"/>
    <n v="0"/>
    <n v="0"/>
  </r>
  <r>
    <x v="0"/>
    <x v="2"/>
    <s v="Ordoviitsium"/>
    <n v="3185"/>
    <n v="4224"/>
    <x v="763"/>
    <n v="116"/>
    <n v="1"/>
    <n v="0"/>
    <n v="0"/>
    <n v="0"/>
    <n v="0"/>
    <n v="0"/>
    <n v="0"/>
    <n v="0"/>
    <x v="823"/>
    <x v="823"/>
    <x v="4"/>
    <x v="4"/>
    <x v="0"/>
    <n v="0"/>
    <n v="0"/>
    <n v="0"/>
    <n v="0"/>
    <n v="0"/>
    <n v="0"/>
    <n v="0"/>
    <n v="0"/>
    <n v="0"/>
    <n v="0"/>
    <n v="0"/>
    <n v="0"/>
    <n v="0"/>
    <n v="0"/>
  </r>
  <r>
    <x v="1"/>
    <x v="2"/>
    <s v="Ordoviitsium"/>
    <n v="557"/>
    <n v="931"/>
    <x v="753"/>
    <n v="1076"/>
    <n v="1293"/>
    <n v="462"/>
    <n v="425"/>
    <n v="537"/>
    <n v="1096"/>
    <n v="824"/>
    <n v="1028"/>
    <n v="689"/>
    <x v="824"/>
    <x v="824"/>
    <x v="4"/>
    <x v="3"/>
    <x v="0"/>
    <n v="0"/>
    <n v="0"/>
    <n v="0"/>
    <n v="0"/>
    <n v="0"/>
    <n v="0"/>
    <n v="0"/>
    <n v="0"/>
    <n v="0"/>
    <n v="0"/>
    <n v="0"/>
    <n v="0"/>
    <n v="0"/>
    <n v="0"/>
  </r>
  <r>
    <x v="8"/>
    <x v="2"/>
    <s v="Silur"/>
    <n v="1285"/>
    <n v="1302"/>
    <x v="565"/>
    <n v="900"/>
    <n v="750"/>
    <n v="600"/>
    <n v="580"/>
    <n v="540"/>
    <n v="500"/>
    <n v="450"/>
    <n v="720"/>
    <n v="810"/>
    <x v="825"/>
    <x v="825"/>
    <x v="4"/>
    <x v="3"/>
    <x v="0"/>
    <n v="1051"/>
    <n v="962"/>
    <n v="1095"/>
    <n v="1071"/>
    <n v="1021"/>
    <n v="1063"/>
    <n v="1122"/>
    <n v="1024"/>
    <n v="957"/>
    <n v="1008"/>
    <n v="960"/>
    <n v="1039"/>
    <n v="12373"/>
    <n v="33.898630136986299"/>
  </r>
  <r>
    <x v="2"/>
    <x v="2"/>
    <s v="Ordoviitsium"/>
    <n v="695"/>
    <n v="614"/>
    <x v="764"/>
    <n v="830"/>
    <n v="934"/>
    <n v="735"/>
    <n v="740"/>
    <n v="832"/>
    <n v="870"/>
    <n v="1007"/>
    <n v="397"/>
    <n v="1204"/>
    <x v="826"/>
    <x v="826"/>
    <x v="4"/>
    <x v="0"/>
    <x v="0"/>
    <n v="849"/>
    <n v="806"/>
    <n v="877"/>
    <n v="828"/>
    <n v="1109"/>
    <n v="1105"/>
    <n v="895"/>
    <n v="941"/>
    <n v="920"/>
    <n v="879"/>
    <n v="899"/>
    <n v="923"/>
    <n v="11031"/>
    <n v="30.221917808219178"/>
  </r>
  <r>
    <x v="9"/>
    <x v="2"/>
    <s v="Kesk-Devon"/>
    <n v="966"/>
    <n v="893"/>
    <x v="765"/>
    <n v="1098"/>
    <n v="980"/>
    <n v="734"/>
    <n v="754"/>
    <n v="757"/>
    <n v="762"/>
    <n v="593"/>
    <n v="606"/>
    <n v="703"/>
    <x v="827"/>
    <x v="827"/>
    <x v="2"/>
    <x v="1"/>
    <x v="0"/>
    <n v="696"/>
    <n v="737"/>
    <n v="947"/>
    <n v="991"/>
    <n v="1040"/>
    <n v="897"/>
    <n v="722"/>
    <n v="1051"/>
    <n v="1117"/>
    <n v="1139"/>
    <n v="957"/>
    <n v="692"/>
    <n v="10986"/>
    <n v="30.098630136986301"/>
  </r>
  <r>
    <x v="10"/>
    <x v="2"/>
    <s v="Kesk-Devon"/>
    <n v="530"/>
    <n v="544"/>
    <x v="766"/>
    <n v="912"/>
    <n v="938"/>
    <n v="943"/>
    <n v="907"/>
    <n v="879"/>
    <n v="905"/>
    <n v="840"/>
    <n v="730"/>
    <n v="790"/>
    <x v="828"/>
    <x v="828"/>
    <x v="7"/>
    <x v="2"/>
    <x v="0"/>
    <n v="1284"/>
    <n v="1039"/>
    <n v="1218"/>
    <n v="1104"/>
    <n v="1271"/>
    <n v="1032"/>
    <n v="1108"/>
    <n v="1150"/>
    <n v="1330"/>
    <n v="1369"/>
    <n v="1129"/>
    <n v="1762"/>
    <n v="14796"/>
    <n v="40.536986301369865"/>
  </r>
  <r>
    <x v="4"/>
    <x v="2"/>
    <s v="Silur-Ordoviitsium"/>
    <n v="743"/>
    <n v="688"/>
    <x v="767"/>
    <n v="733"/>
    <n v="932"/>
    <n v="760"/>
    <n v="698"/>
    <n v="880"/>
    <n v="865"/>
    <n v="1073"/>
    <n v="916"/>
    <n v="706"/>
    <x v="829"/>
    <x v="829"/>
    <x v="11"/>
    <x v="8"/>
    <x v="1"/>
    <n v="0"/>
    <n v="0"/>
    <n v="1068"/>
    <n v="15650"/>
    <n v="2260440"/>
    <n v="1034"/>
    <n v="0"/>
    <n v="0"/>
    <n v="0"/>
    <n v="0"/>
    <n v="0"/>
    <n v="0"/>
    <n v="2278192"/>
    <n v="6241.6219178082192"/>
  </r>
  <r>
    <x v="10"/>
    <x v="2"/>
    <s v="Kesk-Devon"/>
    <n v="730"/>
    <n v="675"/>
    <x v="768"/>
    <n v="988"/>
    <n v="826"/>
    <n v="895"/>
    <n v="789"/>
    <n v="746"/>
    <n v="832"/>
    <n v="900"/>
    <n v="879"/>
    <n v="995"/>
    <x v="830"/>
    <x v="830"/>
    <x v="11"/>
    <x v="8"/>
    <x v="1"/>
    <n v="0"/>
    <n v="0"/>
    <n v="1068"/>
    <n v="15650"/>
    <n v="2260440"/>
    <n v="1034"/>
    <n v="0"/>
    <n v="0"/>
    <n v="0"/>
    <n v="0"/>
    <n v="0"/>
    <n v="0"/>
    <n v="2278192"/>
    <n v="6241.6219178082192"/>
  </r>
  <r>
    <x v="3"/>
    <x v="2"/>
    <s v="Ordoviitsium-Kambrium"/>
    <n v="890"/>
    <n v="890"/>
    <x v="769"/>
    <n v="838"/>
    <n v="838"/>
    <n v="838"/>
    <n v="612"/>
    <n v="612"/>
    <n v="612"/>
    <n v="885"/>
    <n v="885"/>
    <n v="885"/>
    <x v="831"/>
    <x v="831"/>
    <x v="4"/>
    <x v="4"/>
    <x v="0"/>
    <n v="108"/>
    <n v="123"/>
    <n v="101"/>
    <n v="103"/>
    <n v="132"/>
    <n v="122"/>
    <n v="120"/>
    <n v="102"/>
    <n v="111"/>
    <n v="113"/>
    <n v="105"/>
    <n v="102"/>
    <n v="1342"/>
    <n v="3.6767123287671235"/>
  </r>
  <r>
    <x v="1"/>
    <x v="2"/>
    <s v="Silur-Ordoviitsium"/>
    <n v="1702"/>
    <n v="965"/>
    <x v="770"/>
    <n v="19"/>
    <n v="568"/>
    <n v="332"/>
    <n v="1417"/>
    <n v="1774"/>
    <n v="1229"/>
    <n v="180"/>
    <n v="969"/>
    <n v="286"/>
    <x v="832"/>
    <x v="832"/>
    <x v="4"/>
    <x v="4"/>
    <x v="0"/>
    <n v="411"/>
    <n v="366"/>
    <n v="414"/>
    <n v="416"/>
    <n v="440"/>
    <n v="438"/>
    <n v="452"/>
    <n v="424"/>
    <n v="441"/>
    <n v="532"/>
    <n v="419"/>
    <n v="606"/>
    <n v="5359"/>
    <n v="14.682191780821919"/>
  </r>
  <r>
    <x v="8"/>
    <x v="2"/>
    <s v="Silur"/>
    <n v="520"/>
    <n v="548"/>
    <x v="771"/>
    <n v="650"/>
    <n v="720"/>
    <n v="669"/>
    <n v="970"/>
    <n v="960"/>
    <n v="980"/>
    <n v="940"/>
    <n v="1000"/>
    <n v="1130"/>
    <x v="833"/>
    <x v="833"/>
    <x v="2"/>
    <x v="1"/>
    <x v="0"/>
    <n v="0"/>
    <n v="0"/>
    <n v="0"/>
    <n v="0"/>
    <n v="0"/>
    <n v="0"/>
    <n v="0"/>
    <n v="0"/>
    <n v="0"/>
    <n v="0"/>
    <n v="0"/>
    <n v="0"/>
    <n v="0"/>
    <n v="0"/>
  </r>
  <r>
    <x v="2"/>
    <x v="2"/>
    <s v="Kesk-Devon"/>
    <n v="1368"/>
    <n v="579"/>
    <x v="772"/>
    <n v="886"/>
    <n v="817"/>
    <n v="922"/>
    <n v="357"/>
    <n v="443"/>
    <n v="858"/>
    <n v="1282"/>
    <n v="537"/>
    <n v="720"/>
    <x v="834"/>
    <x v="834"/>
    <x v="2"/>
    <x v="1"/>
    <x v="0"/>
    <n v="0"/>
    <n v="0"/>
    <n v="0"/>
    <n v="35"/>
    <n v="0"/>
    <n v="0"/>
    <n v="0"/>
    <n v="0"/>
    <n v="0"/>
    <n v="0"/>
    <n v="0"/>
    <n v="0"/>
    <n v="35"/>
    <n v="9.5890410958904104E-2"/>
  </r>
  <r>
    <x v="12"/>
    <x v="2"/>
    <s v="Kesk-Devon"/>
    <n v="751"/>
    <n v="866"/>
    <x v="718"/>
    <n v="740"/>
    <n v="766"/>
    <n v="767"/>
    <n v="610"/>
    <n v="547"/>
    <n v="590"/>
    <n v="1063"/>
    <n v="1047"/>
    <n v="1077"/>
    <x v="835"/>
    <x v="835"/>
    <x v="2"/>
    <x v="1"/>
    <x v="0"/>
    <n v="0"/>
    <n v="0"/>
    <n v="0"/>
    <n v="0"/>
    <n v="0"/>
    <n v="0"/>
    <n v="0"/>
    <n v="0"/>
    <n v="0"/>
    <n v="0"/>
    <n v="0"/>
    <n v="0"/>
    <n v="0"/>
    <n v="0"/>
  </r>
  <r>
    <x v="8"/>
    <x v="2"/>
    <s v="Silur"/>
    <n v="777"/>
    <n v="847"/>
    <x v="773"/>
    <n v="712"/>
    <n v="809"/>
    <n v="927"/>
    <n v="1093"/>
    <n v="934"/>
    <n v="718"/>
    <n v="667"/>
    <n v="692"/>
    <n v="697"/>
    <x v="836"/>
    <x v="836"/>
    <x v="2"/>
    <x v="1"/>
    <x v="0"/>
    <n v="0"/>
    <n v="0"/>
    <n v="0"/>
    <n v="25"/>
    <n v="0"/>
    <n v="0"/>
    <n v="0"/>
    <n v="0"/>
    <n v="0"/>
    <n v="0"/>
    <n v="0"/>
    <n v="0"/>
    <n v="25"/>
    <n v="6.8493150684931503E-2"/>
  </r>
  <r>
    <x v="3"/>
    <x v="2"/>
    <s v="Ordoviitsium-Kambrium"/>
    <n v="11"/>
    <n v="81"/>
    <x v="774"/>
    <n v="747"/>
    <n v="837"/>
    <n v="1401"/>
    <n v="1065"/>
    <n v="901"/>
    <n v="1140"/>
    <n v="951"/>
    <n v="833"/>
    <n v="906"/>
    <x v="837"/>
    <x v="837"/>
    <x v="2"/>
    <x v="1"/>
    <x v="0"/>
    <n v="0"/>
    <n v="0"/>
    <n v="0"/>
    <n v="35"/>
    <n v="0"/>
    <n v="0"/>
    <n v="0"/>
    <n v="0"/>
    <n v="0"/>
    <n v="0"/>
    <n v="0"/>
    <n v="0"/>
    <n v="35"/>
    <n v="9.5890410958904104E-2"/>
  </r>
  <r>
    <x v="12"/>
    <x v="2"/>
    <s v="Kesk-Devon"/>
    <n v="698"/>
    <n v="650"/>
    <x v="775"/>
    <n v="746"/>
    <n v="850"/>
    <n v="872"/>
    <n v="874"/>
    <n v="842"/>
    <n v="807"/>
    <n v="823"/>
    <n v="785"/>
    <n v="856"/>
    <x v="838"/>
    <x v="838"/>
    <x v="11"/>
    <x v="1"/>
    <x v="0"/>
    <n v="0"/>
    <n v="0"/>
    <n v="0"/>
    <n v="87"/>
    <n v="53"/>
    <n v="100"/>
    <n v="129"/>
    <n v="81"/>
    <n v="56"/>
    <n v="0"/>
    <n v="0"/>
    <n v="0"/>
    <n v="506"/>
    <n v="1.3863013698630138"/>
  </r>
  <r>
    <x v="11"/>
    <x v="2"/>
    <s v="Silur"/>
    <n v="680"/>
    <n v="800"/>
    <x v="776"/>
    <n v="800"/>
    <n v="740"/>
    <n v="795"/>
    <n v="820"/>
    <n v="830"/>
    <n v="800"/>
    <n v="850"/>
    <n v="755"/>
    <n v="830"/>
    <x v="839"/>
    <x v="839"/>
    <x v="2"/>
    <x v="1"/>
    <x v="0"/>
    <n v="0"/>
    <n v="0"/>
    <n v="0"/>
    <n v="10"/>
    <n v="0"/>
    <n v="0"/>
    <n v="0"/>
    <n v="0"/>
    <n v="0"/>
    <n v="0"/>
    <n v="0"/>
    <n v="0"/>
    <n v="10"/>
    <n v="2.7397260273972601E-2"/>
  </r>
  <r>
    <x v="11"/>
    <x v="2"/>
    <s v="Kesk-Alam-Devon- Silur"/>
    <n v="857"/>
    <n v="847"/>
    <x v="777"/>
    <n v="647"/>
    <n v="718"/>
    <n v="437"/>
    <n v="878"/>
    <n v="932"/>
    <n v="866"/>
    <n v="928"/>
    <n v="936"/>
    <n v="655"/>
    <x v="840"/>
    <x v="840"/>
    <x v="0"/>
    <x v="0"/>
    <x v="0"/>
    <n v="2005"/>
    <n v="1950"/>
    <n v="1925"/>
    <n v="2035"/>
    <n v="2100"/>
    <n v="3038"/>
    <n v="2923"/>
    <n v="2510"/>
    <n v="2146"/>
    <n v="2310"/>
    <n v="2101"/>
    <n v="2090"/>
    <n v="27133"/>
    <n v="74.336986301369862"/>
  </r>
  <r>
    <x v="1"/>
    <x v="2"/>
    <s v="Ordoviitsium-Kambrium"/>
    <n v="720"/>
    <n v="879"/>
    <x v="778"/>
    <n v="972"/>
    <n v="891"/>
    <n v="761"/>
    <n v="506"/>
    <n v="653"/>
    <n v="709"/>
    <n v="804"/>
    <n v="880"/>
    <n v="728"/>
    <x v="841"/>
    <x v="841"/>
    <x v="0"/>
    <x v="2"/>
    <x v="0"/>
    <n v="5020"/>
    <n v="4920"/>
    <n v="4980"/>
    <n v="1260"/>
    <n v="1080"/>
    <n v="3140"/>
    <n v="4290"/>
    <n v="5160"/>
    <n v="4580"/>
    <n v="4510"/>
    <n v="4060"/>
    <n v="4780"/>
    <n v="47780"/>
    <n v="130.9041095890411"/>
  </r>
  <r>
    <x v="1"/>
    <x v="2"/>
    <s v="Ordoviitsium-Kambrium"/>
    <n v="806"/>
    <n v="722"/>
    <x v="779"/>
    <n v="823"/>
    <n v="742"/>
    <n v="759"/>
    <n v="727"/>
    <n v="963"/>
    <n v="647"/>
    <n v="831"/>
    <n v="712"/>
    <n v="833"/>
    <x v="842"/>
    <x v="842"/>
    <x v="0"/>
    <x v="2"/>
    <x v="0"/>
    <n v="4580"/>
    <n v="4170"/>
    <n v="4830"/>
    <n v="2410"/>
    <n v="1140"/>
    <n v="3920"/>
    <n v="4190"/>
    <n v="5240"/>
    <n v="4240"/>
    <n v="4060"/>
    <n v="4050"/>
    <n v="4190"/>
    <n v="47020"/>
    <n v="128.82191780821918"/>
  </r>
  <r>
    <x v="2"/>
    <x v="2"/>
    <s v="Kesk-Alam-Devon- Silur"/>
    <n v="721"/>
    <n v="712"/>
    <x v="780"/>
    <n v="800"/>
    <n v="803"/>
    <n v="812"/>
    <n v="806"/>
    <n v="826"/>
    <n v="747"/>
    <n v="783"/>
    <n v="732"/>
    <n v="777"/>
    <x v="843"/>
    <x v="843"/>
    <x v="0"/>
    <x v="0"/>
    <x v="0"/>
    <n v="690"/>
    <n v="580"/>
    <n v="490"/>
    <n v="360"/>
    <n v="480"/>
    <n v="160"/>
    <n v="100"/>
    <n v="390"/>
    <n v="80"/>
    <n v="240"/>
    <n v="230"/>
    <n v="240"/>
    <n v="4040"/>
    <n v="11.068493150684931"/>
  </r>
  <r>
    <x v="0"/>
    <x v="2"/>
    <s v="Kambrium-Vend"/>
    <n v="0"/>
    <n v="0"/>
    <x v="31"/>
    <n v="0"/>
    <n v="1500"/>
    <n v="1900"/>
    <n v="1970"/>
    <n v="1968"/>
    <n v="1959"/>
    <n v="0"/>
    <n v="0"/>
    <n v="0"/>
    <x v="844"/>
    <x v="844"/>
    <x v="0"/>
    <x v="0"/>
    <x v="0"/>
    <n v="280"/>
    <n v="240"/>
    <n v="310"/>
    <n v="420"/>
    <n v="40"/>
    <n v="280"/>
    <n v="480"/>
    <n v="320"/>
    <n v="150"/>
    <n v="90"/>
    <n v="140"/>
    <n v="90"/>
    <n v="2840"/>
    <n v="7.7808219178082192"/>
  </r>
  <r>
    <x v="11"/>
    <x v="2"/>
    <s v="Silur"/>
    <n v="671"/>
    <n v="698"/>
    <x v="781"/>
    <n v="795"/>
    <n v="786"/>
    <n v="808"/>
    <n v="823"/>
    <n v="836"/>
    <n v="853"/>
    <n v="827"/>
    <n v="748"/>
    <n v="765"/>
    <x v="845"/>
    <x v="845"/>
    <x v="0"/>
    <x v="0"/>
    <x v="0"/>
    <n v="10180"/>
    <n v="8870"/>
    <n v="8970"/>
    <n v="9050"/>
    <n v="10850"/>
    <n v="10690"/>
    <n v="11250"/>
    <n v="9480"/>
    <n v="10010"/>
    <n v="9960"/>
    <n v="9450"/>
    <n v="10640"/>
    <n v="119400"/>
    <n v="327.1232876712329"/>
  </r>
  <r>
    <x v="0"/>
    <x v="2"/>
    <s v="Ordoviitsium-Kambrium"/>
    <n v="502"/>
    <n v="521"/>
    <x v="782"/>
    <n v="688"/>
    <n v="1342"/>
    <n v="1524"/>
    <n v="1524"/>
    <n v="496"/>
    <n v="555"/>
    <n v="521"/>
    <n v="578"/>
    <n v="479"/>
    <x v="846"/>
    <x v="846"/>
    <x v="0"/>
    <x v="1"/>
    <x v="0"/>
    <n v="10690"/>
    <n v="10780"/>
    <n v="10950"/>
    <n v="11030"/>
    <n v="11900"/>
    <n v="14340"/>
    <n v="13030"/>
    <n v="13170"/>
    <n v="15470"/>
    <n v="14230"/>
    <n v="14880"/>
    <n v="14900"/>
    <n v="155370"/>
    <n v="425.67123287671234"/>
  </r>
  <r>
    <x v="4"/>
    <x v="2"/>
    <s v="Ordoviitsium"/>
    <n v="693"/>
    <n v="723"/>
    <x v="783"/>
    <n v="793"/>
    <n v="961"/>
    <n v="826"/>
    <n v="625"/>
    <n v="792"/>
    <n v="712"/>
    <n v="922"/>
    <n v="621"/>
    <n v="730"/>
    <x v="847"/>
    <x v="847"/>
    <x v="0"/>
    <x v="1"/>
    <x v="0"/>
    <n v="0"/>
    <n v="0"/>
    <n v="0"/>
    <n v="0"/>
    <n v="0"/>
    <n v="0"/>
    <n v="0"/>
    <n v="0"/>
    <n v="0"/>
    <n v="0"/>
    <n v="0"/>
    <n v="0"/>
    <n v="0"/>
    <n v="0"/>
  </r>
  <r>
    <x v="6"/>
    <x v="2"/>
    <s v="Kesk-Alam-Devon"/>
    <n v="702"/>
    <n v="395"/>
    <x v="784"/>
    <n v="871"/>
    <n v="850"/>
    <n v="832"/>
    <n v="663"/>
    <n v="781"/>
    <n v="923"/>
    <n v="845"/>
    <n v="922"/>
    <n v="793"/>
    <x v="848"/>
    <x v="848"/>
    <x v="0"/>
    <x v="1"/>
    <x v="0"/>
    <n v="0"/>
    <n v="0"/>
    <n v="0"/>
    <n v="0"/>
    <n v="0"/>
    <n v="0"/>
    <n v="0"/>
    <n v="0"/>
    <n v="0"/>
    <n v="0"/>
    <n v="0"/>
    <n v="0"/>
    <n v="0"/>
    <n v="0"/>
  </r>
  <r>
    <x v="14"/>
    <x v="2"/>
    <s v="Ordoviitsium-Kambrium"/>
    <n v="2517"/>
    <n v="2500"/>
    <x v="785"/>
    <n v="200"/>
    <n v="195"/>
    <n v="150"/>
    <n v="120"/>
    <n v="100"/>
    <n v="80"/>
    <n v="260"/>
    <n v="250"/>
    <n v="264"/>
    <x v="849"/>
    <x v="849"/>
    <x v="13"/>
    <x v="0"/>
    <x v="0"/>
    <n v="3058"/>
    <n v="2983"/>
    <n v="3234"/>
    <n v="3390"/>
    <n v="4152"/>
    <n v="3485"/>
    <n v="3868"/>
    <n v="4212"/>
    <n v="4251"/>
    <n v="3426"/>
    <n v="3502"/>
    <n v="3696"/>
    <n v="43257"/>
    <n v="118.51232876712329"/>
  </r>
  <r>
    <x v="10"/>
    <x v="2"/>
    <s v="Kesk-Devon"/>
    <n v="751"/>
    <n v="661"/>
    <x v="786"/>
    <n v="603"/>
    <n v="681"/>
    <n v="913"/>
    <n v="967"/>
    <n v="991"/>
    <n v="755"/>
    <n v="741"/>
    <n v="684"/>
    <n v="737"/>
    <x v="850"/>
    <x v="850"/>
    <x v="0"/>
    <x v="1"/>
    <x v="0"/>
    <n v="0"/>
    <n v="0"/>
    <n v="0"/>
    <n v="0"/>
    <n v="0"/>
    <n v="0"/>
    <n v="0"/>
    <n v="0"/>
    <n v="0"/>
    <n v="0"/>
    <n v="0"/>
    <n v="0"/>
    <n v="0"/>
    <n v="0"/>
  </r>
  <r>
    <x v="3"/>
    <x v="2"/>
    <s v="Ordoviitsium"/>
    <n v="781"/>
    <n v="674"/>
    <x v="787"/>
    <n v="727"/>
    <n v="544"/>
    <n v="887"/>
    <n v="697"/>
    <n v="811"/>
    <n v="743"/>
    <n v="784"/>
    <n v="955"/>
    <n v="909"/>
    <x v="851"/>
    <x v="851"/>
    <x v="0"/>
    <x v="1"/>
    <x v="0"/>
    <n v="0"/>
    <n v="0"/>
    <n v="0"/>
    <n v="0"/>
    <n v="0"/>
    <n v="0"/>
    <n v="0"/>
    <n v="0"/>
    <n v="0"/>
    <n v="0"/>
    <n v="0"/>
    <n v="0"/>
    <n v="0"/>
    <n v="0"/>
  </r>
  <r>
    <x v="10"/>
    <x v="2"/>
    <s v="Kesk-Devon"/>
    <n v="757"/>
    <n v="748"/>
    <x v="788"/>
    <n v="661"/>
    <n v="777"/>
    <n v="803"/>
    <n v="781"/>
    <n v="835"/>
    <n v="774"/>
    <n v="752"/>
    <n v="718"/>
    <n v="745"/>
    <x v="852"/>
    <x v="852"/>
    <x v="0"/>
    <x v="1"/>
    <x v="0"/>
    <n v="0"/>
    <n v="0"/>
    <n v="0"/>
    <n v="0"/>
    <n v="0"/>
    <n v="0"/>
    <n v="0"/>
    <n v="0"/>
    <n v="0"/>
    <n v="0"/>
    <n v="0"/>
    <n v="0"/>
    <n v="0"/>
    <n v="0"/>
  </r>
  <r>
    <x v="3"/>
    <x v="2"/>
    <s v="Ordoviitsium-Kambrium"/>
    <n v="1311"/>
    <n v="574"/>
    <x v="789"/>
    <n v="755"/>
    <n v="807"/>
    <n v="851"/>
    <n v="653"/>
    <n v="663"/>
    <n v="658"/>
    <n v="673"/>
    <n v="694"/>
    <n v="659"/>
    <x v="853"/>
    <x v="853"/>
    <x v="0"/>
    <x v="2"/>
    <x v="0"/>
    <n v="2610"/>
    <n v="2430"/>
    <n v="2680"/>
    <n v="4090"/>
    <n v="3170"/>
    <n v="3070"/>
    <n v="2340"/>
    <n v="3120"/>
    <n v="2910"/>
    <n v="2840"/>
    <n v="2560"/>
    <n v="0"/>
    <n v="31820"/>
    <n v="87.178082191780817"/>
  </r>
  <r>
    <x v="2"/>
    <x v="2"/>
    <s v="Silur"/>
    <n v="797"/>
    <n v="722"/>
    <x v="790"/>
    <n v="743"/>
    <n v="746"/>
    <n v="789"/>
    <n v="782"/>
    <n v="741"/>
    <n v="710"/>
    <n v="701"/>
    <n v="709"/>
    <n v="736"/>
    <x v="854"/>
    <x v="854"/>
    <x v="0"/>
    <x v="2"/>
    <x v="0"/>
    <n v="0"/>
    <n v="0"/>
    <n v="0"/>
    <n v="0"/>
    <n v="0"/>
    <n v="0"/>
    <n v="0"/>
    <n v="0"/>
    <n v="0"/>
    <n v="0"/>
    <n v="0"/>
    <n v="0"/>
    <n v="0"/>
    <n v="0"/>
  </r>
  <r>
    <x v="13"/>
    <x v="2"/>
    <s v="Ordoviitsium-Kambrium"/>
    <n v="649"/>
    <n v="582"/>
    <x v="791"/>
    <n v="687"/>
    <n v="827"/>
    <n v="1026"/>
    <n v="864"/>
    <n v="887"/>
    <n v="665"/>
    <n v="669"/>
    <n v="683"/>
    <n v="793"/>
    <x v="855"/>
    <x v="855"/>
    <x v="0"/>
    <x v="0"/>
    <x v="0"/>
    <n v="5270"/>
    <n v="5460"/>
    <n v="8230"/>
    <n v="9400"/>
    <n v="8500"/>
    <n v="5350"/>
    <n v="7250"/>
    <n v="5760"/>
    <n v="6110"/>
    <n v="5180"/>
    <n v="6960"/>
    <n v="7790"/>
    <n v="81260"/>
    <n v="222.63013698630138"/>
  </r>
  <r>
    <x v="0"/>
    <x v="2"/>
    <s v="Ordoviitsium-Kambrium"/>
    <n v="807"/>
    <n v="710"/>
    <x v="792"/>
    <n v="759"/>
    <n v="689"/>
    <n v="701"/>
    <n v="487"/>
    <n v="841"/>
    <n v="1017"/>
    <n v="750"/>
    <n v="696"/>
    <n v="676"/>
    <x v="856"/>
    <x v="856"/>
    <x v="0"/>
    <x v="0"/>
    <x v="0"/>
    <n v="6120"/>
    <n v="5220"/>
    <n v="7250"/>
    <n v="6270"/>
    <n v="8850"/>
    <n v="6420"/>
    <n v="8310"/>
    <n v="7120"/>
    <n v="7660"/>
    <n v="7560"/>
    <n v="6710"/>
    <n v="7830"/>
    <n v="85320"/>
    <n v="233.75342465753425"/>
  </r>
  <r>
    <x v="4"/>
    <x v="2"/>
    <s v="Silur-Ordoviitsium"/>
    <n v="652"/>
    <n v="601"/>
    <x v="793"/>
    <n v="705"/>
    <n v="635"/>
    <n v="756"/>
    <n v="750"/>
    <n v="722"/>
    <n v="810"/>
    <n v="1000"/>
    <n v="848"/>
    <n v="622"/>
    <x v="857"/>
    <x v="857"/>
    <x v="6"/>
    <x v="0"/>
    <x v="0"/>
    <n v="0"/>
    <n v="0"/>
    <n v="0"/>
    <n v="100"/>
    <n v="200"/>
    <n v="250"/>
    <n v="245"/>
    <n v="215"/>
    <n v="125"/>
    <n v="140"/>
    <n v="10"/>
    <n v="0"/>
    <n v="1285"/>
    <n v="3.5205479452054793"/>
  </r>
  <r>
    <x v="9"/>
    <x v="2"/>
    <s v="Kesk-Devon"/>
    <n v="905"/>
    <n v="590"/>
    <x v="794"/>
    <n v="719"/>
    <n v="981"/>
    <n v="724"/>
    <n v="711"/>
    <n v="692"/>
    <n v="796"/>
    <n v="693"/>
    <n v="630"/>
    <n v="758"/>
    <x v="858"/>
    <x v="858"/>
    <x v="4"/>
    <x v="0"/>
    <x v="0"/>
    <n v="1019"/>
    <n v="887"/>
    <n v="987"/>
    <n v="966"/>
    <n v="981"/>
    <n v="1068"/>
    <n v="1112"/>
    <n v="1010"/>
    <n v="1024"/>
    <n v="1022"/>
    <n v="1005"/>
    <n v="1128"/>
    <n v="12209"/>
    <n v="33.449315068493149"/>
  </r>
  <r>
    <x v="13"/>
    <x v="2"/>
    <s v="Ordoviitsium"/>
    <n v="747"/>
    <n v="699"/>
    <x v="775"/>
    <n v="723"/>
    <n v="750"/>
    <n v="770"/>
    <n v="758"/>
    <n v="757"/>
    <n v="729"/>
    <n v="744"/>
    <n v="720"/>
    <n v="742"/>
    <x v="859"/>
    <x v="859"/>
    <x v="2"/>
    <x v="6"/>
    <x v="1"/>
    <n v="5707"/>
    <n v="10487"/>
    <n v="12436"/>
    <n v="11815"/>
    <n v="855"/>
    <n v="8590"/>
    <n v="9637"/>
    <n v="148"/>
    <n v="16395"/>
    <n v="6808"/>
    <n v="22518"/>
    <n v="13656"/>
    <n v="119052"/>
    <n v="326.1698630136986"/>
  </r>
  <r>
    <x v="3"/>
    <x v="2"/>
    <s v="Kambrium-Vend"/>
    <n v="900"/>
    <n v="721"/>
    <x v="675"/>
    <n v="1302"/>
    <n v="1565"/>
    <n v="341"/>
    <n v="0"/>
    <n v="0"/>
    <n v="449"/>
    <n v="698"/>
    <n v="971"/>
    <n v="851"/>
    <x v="860"/>
    <x v="860"/>
    <x v="13"/>
    <x v="0"/>
    <x v="0"/>
    <n v="412"/>
    <n v="200"/>
    <n v="180"/>
    <n v="190"/>
    <n v="169"/>
    <n v="265"/>
    <n v="170"/>
    <n v="234"/>
    <n v="192"/>
    <n v="210"/>
    <n v="175"/>
    <n v="205"/>
    <n v="2602"/>
    <n v="7.1287671232876715"/>
  </r>
  <r>
    <x v="3"/>
    <x v="2"/>
    <s v="Ordoviitsium-Kambrium"/>
    <n v="1080"/>
    <n v="400"/>
    <x v="693"/>
    <n v="790"/>
    <n v="790"/>
    <n v="840"/>
    <n v="602"/>
    <n v="678"/>
    <n v="760"/>
    <n v="740"/>
    <n v="760"/>
    <n v="780"/>
    <x v="861"/>
    <x v="861"/>
    <x v="2"/>
    <x v="2"/>
    <x v="0"/>
    <n v="341"/>
    <n v="272"/>
    <n v="378"/>
    <n v="373"/>
    <n v="371"/>
    <n v="415"/>
    <n v="365"/>
    <n v="375"/>
    <n v="390"/>
    <n v="341"/>
    <n v="355"/>
    <n v="379"/>
    <n v="4355"/>
    <n v="11.931506849315069"/>
  </r>
  <r>
    <x v="0"/>
    <x v="2"/>
    <s v="Ordoviitsium-Kambrium"/>
    <n v="936"/>
    <n v="674"/>
    <x v="795"/>
    <n v="686"/>
    <n v="1006"/>
    <n v="416"/>
    <n v="953"/>
    <n v="399"/>
    <n v="247"/>
    <n v="524"/>
    <n v="1110"/>
    <n v="650"/>
    <x v="862"/>
    <x v="862"/>
    <x v="2"/>
    <x v="2"/>
    <x v="0"/>
    <n v="285"/>
    <n v="256"/>
    <n v="304"/>
    <n v="269"/>
    <n v="236"/>
    <n v="257"/>
    <n v="311"/>
    <n v="257"/>
    <n v="271"/>
    <n v="261"/>
    <n v="250"/>
    <n v="298"/>
    <n v="3255"/>
    <n v="8.9178082191780828"/>
  </r>
  <r>
    <x v="5"/>
    <x v="2"/>
    <s v="Silur-Ordoviitsium"/>
    <n v="780"/>
    <n v="651"/>
    <x v="699"/>
    <n v="739"/>
    <n v="782"/>
    <n v="845"/>
    <n v="760"/>
    <n v="807"/>
    <n v="631"/>
    <n v="708"/>
    <n v="944"/>
    <n v="418"/>
    <x v="863"/>
    <x v="863"/>
    <x v="4"/>
    <x v="3"/>
    <x v="0"/>
    <n v="0"/>
    <n v="0"/>
    <n v="0"/>
    <n v="0"/>
    <n v="0"/>
    <n v="0"/>
    <n v="0"/>
    <n v="0"/>
    <n v="0"/>
    <n v="0"/>
    <n v="0"/>
    <n v="0"/>
    <n v="0"/>
    <n v="0"/>
  </r>
  <r>
    <x v="2"/>
    <x v="2"/>
    <s v="Kesk-Devon"/>
    <n v="762"/>
    <n v="762"/>
    <x v="745"/>
    <n v="793"/>
    <n v="578"/>
    <n v="801"/>
    <n v="776"/>
    <n v="776"/>
    <n v="775"/>
    <n v="810"/>
    <n v="519"/>
    <n v="731"/>
    <x v="864"/>
    <x v="864"/>
    <x v="4"/>
    <x v="3"/>
    <x v="0"/>
    <n v="1322"/>
    <n v="1212"/>
    <n v="1292"/>
    <n v="1315"/>
    <n v="1740"/>
    <n v="1942"/>
    <n v="1719"/>
    <n v="1666"/>
    <n v="1529"/>
    <n v="1544"/>
    <n v="1335"/>
    <n v="1355"/>
    <n v="17971"/>
    <n v="49.235616438356168"/>
  </r>
  <r>
    <x v="3"/>
    <x v="2"/>
    <s v="Ordoviitsium-Kambrium"/>
    <n v="549"/>
    <n v="639"/>
    <x v="786"/>
    <n v="800"/>
    <n v="612"/>
    <n v="837"/>
    <n v="867"/>
    <n v="844"/>
    <n v="677"/>
    <n v="893"/>
    <n v="646"/>
    <n v="751"/>
    <x v="865"/>
    <x v="865"/>
    <x v="7"/>
    <x v="0"/>
    <x v="0"/>
    <n v="1967"/>
    <n v="1938"/>
    <n v="1668"/>
    <n v="1997"/>
    <n v="1725"/>
    <n v="2048"/>
    <n v="2288"/>
    <n v="2057"/>
    <n v="2412"/>
    <n v="3194"/>
    <n v="1883"/>
    <n v="2244"/>
    <n v="25421"/>
    <n v="69.646575342465752"/>
  </r>
  <r>
    <x v="7"/>
    <x v="2"/>
    <s v="Silur"/>
    <n v="987"/>
    <n v="517"/>
    <x v="796"/>
    <n v="430"/>
    <n v="824"/>
    <n v="592"/>
    <n v="673"/>
    <n v="778"/>
    <n v="1382"/>
    <n v="542"/>
    <n v="800"/>
    <n v="796"/>
    <x v="866"/>
    <x v="866"/>
    <x v="7"/>
    <x v="0"/>
    <x v="0"/>
    <n v="0"/>
    <n v="0"/>
    <n v="0"/>
    <n v="0"/>
    <n v="0"/>
    <n v="0"/>
    <n v="0"/>
    <n v="0"/>
    <n v="0"/>
    <n v="0"/>
    <n v="0"/>
    <n v="0"/>
    <n v="0"/>
    <n v="0"/>
  </r>
  <r>
    <x v="12"/>
    <x v="2"/>
    <s v="Kesk-Devon"/>
    <n v="690"/>
    <n v="638"/>
    <x v="797"/>
    <n v="740"/>
    <n v="765"/>
    <n v="760"/>
    <n v="752"/>
    <n v="755"/>
    <n v="750"/>
    <n v="755"/>
    <n v="730"/>
    <n v="755"/>
    <x v="867"/>
    <x v="867"/>
    <x v="7"/>
    <x v="0"/>
    <x v="0"/>
    <n v="0"/>
    <n v="0"/>
    <n v="0"/>
    <n v="0"/>
    <n v="0"/>
    <n v="0"/>
    <n v="0"/>
    <n v="0"/>
    <n v="0"/>
    <n v="0"/>
    <n v="0"/>
    <n v="0"/>
    <n v="0"/>
    <n v="0"/>
  </r>
  <r>
    <x v="2"/>
    <x v="2"/>
    <s v="Kesk-Devon"/>
    <n v="858"/>
    <n v="647"/>
    <x v="723"/>
    <n v="718"/>
    <n v="791"/>
    <n v="807"/>
    <n v="730"/>
    <n v="736"/>
    <n v="751"/>
    <n v="710"/>
    <n v="712"/>
    <n v="568"/>
    <x v="868"/>
    <x v="868"/>
    <x v="7"/>
    <x v="3"/>
    <x v="0"/>
    <n v="64"/>
    <n v="65"/>
    <n v="53"/>
    <n v="61"/>
    <n v="62"/>
    <n v="75"/>
    <n v="96"/>
    <n v="54"/>
    <n v="37"/>
    <n v="47"/>
    <n v="52"/>
    <n v="67"/>
    <n v="733"/>
    <n v="2.0082191780821916"/>
  </r>
  <r>
    <x v="11"/>
    <x v="2"/>
    <s v="Kesk-Devon"/>
    <n v="1368"/>
    <n v="1358"/>
    <x v="798"/>
    <n v="496"/>
    <n v="529"/>
    <n v="512"/>
    <n v="527"/>
    <n v="671"/>
    <n v="515"/>
    <n v="617"/>
    <n v="567"/>
    <n v="572"/>
    <x v="869"/>
    <x v="869"/>
    <x v="9"/>
    <x v="4"/>
    <x v="0"/>
    <n v="379"/>
    <n v="305"/>
    <n v="331"/>
    <n v="374"/>
    <n v="260"/>
    <n v="330"/>
    <n v="1006"/>
    <n v="407"/>
    <n v="448"/>
    <n v="368"/>
    <n v="359"/>
    <n v="429"/>
    <n v="4996"/>
    <n v="13.687671232876712"/>
  </r>
  <r>
    <x v="12"/>
    <x v="2"/>
    <s v="Kesk-Devon"/>
    <n v="627"/>
    <n v="617"/>
    <x v="799"/>
    <n v="655"/>
    <n v="839"/>
    <n v="761"/>
    <n v="790"/>
    <n v="812"/>
    <n v="717"/>
    <n v="736"/>
    <n v="712"/>
    <n v="748"/>
    <x v="870"/>
    <x v="870"/>
    <x v="9"/>
    <x v="4"/>
    <x v="0"/>
    <n v="3364"/>
    <n v="3135"/>
    <n v="2061"/>
    <n v="2052"/>
    <n v="1979"/>
    <n v="3000"/>
    <n v="2516"/>
    <n v="2009"/>
    <n v="2051"/>
    <n v="2277"/>
    <n v="1822"/>
    <n v="2420"/>
    <n v="28686"/>
    <n v="78.591780821917808"/>
  </r>
  <r>
    <x v="10"/>
    <x v="2"/>
    <s v="Kesk-Devon"/>
    <n v="714"/>
    <n v="663"/>
    <x v="800"/>
    <n v="682"/>
    <n v="743"/>
    <n v="734"/>
    <n v="804"/>
    <n v="731"/>
    <n v="707"/>
    <n v="776"/>
    <n v="699"/>
    <n v="685"/>
    <x v="871"/>
    <x v="871"/>
    <x v="13"/>
    <x v="0"/>
    <x v="0"/>
    <n v="7"/>
    <n v="0"/>
    <n v="22"/>
    <n v="4273"/>
    <n v="5993"/>
    <n v="3704"/>
    <n v="4122"/>
    <n v="4525"/>
    <n v="4883"/>
    <n v="2158"/>
    <n v="330"/>
    <n v="0"/>
    <n v="30017"/>
    <n v="82.238356164383561"/>
  </r>
  <r>
    <x v="2"/>
    <x v="2"/>
    <s v="Kesk-Alam-Devon- Silur"/>
    <n v="691"/>
    <n v="726"/>
    <x v="801"/>
    <n v="729"/>
    <n v="727"/>
    <n v="704"/>
    <n v="696"/>
    <n v="783"/>
    <n v="729"/>
    <n v="727"/>
    <n v="702"/>
    <n v="744"/>
    <x v="872"/>
    <x v="872"/>
    <x v="10"/>
    <x v="0"/>
    <x v="0"/>
    <n v="81"/>
    <n v="0"/>
    <n v="0"/>
    <n v="0"/>
    <n v="123"/>
    <n v="170"/>
    <n v="78"/>
    <n v="139"/>
    <n v="5"/>
    <n v="0"/>
    <n v="15"/>
    <n v="0"/>
    <n v="611"/>
    <n v="1.6739726027397259"/>
  </r>
  <r>
    <x v="10"/>
    <x v="2"/>
    <s v="Kesk-Devon"/>
    <n v="710"/>
    <n v="700"/>
    <x v="779"/>
    <n v="690"/>
    <n v="700"/>
    <n v="730"/>
    <n v="710"/>
    <n v="730"/>
    <n v="750"/>
    <n v="750"/>
    <n v="735"/>
    <n v="730"/>
    <x v="873"/>
    <x v="873"/>
    <x v="10"/>
    <x v="0"/>
    <x v="0"/>
    <n v="2691"/>
    <n v="2300"/>
    <n v="2430"/>
    <n v="2384"/>
    <n v="2680"/>
    <n v="3128"/>
    <n v="2075"/>
    <n v="2182"/>
    <n v="2533"/>
    <n v="2741"/>
    <n v="2688"/>
    <n v="2733"/>
    <n v="30565"/>
    <n v="83.739726027397253"/>
  </r>
  <r>
    <x v="8"/>
    <x v="2"/>
    <s v="Silur"/>
    <n v="732"/>
    <n v="736"/>
    <x v="802"/>
    <n v="790"/>
    <n v="780"/>
    <n v="825"/>
    <n v="620"/>
    <n v="670"/>
    <n v="670"/>
    <n v="680"/>
    <n v="710"/>
    <n v="720"/>
    <x v="874"/>
    <x v="874"/>
    <x v="2"/>
    <x v="1"/>
    <x v="0"/>
    <n v="2136"/>
    <n v="2136"/>
    <n v="2138"/>
    <n v="2094"/>
    <n v="2094"/>
    <n v="2096"/>
    <n v="2573"/>
    <n v="2573"/>
    <n v="2573"/>
    <n v="2175"/>
    <n v="2175"/>
    <n v="2176"/>
    <n v="26939"/>
    <n v="73.805479452054797"/>
  </r>
  <r>
    <x v="8"/>
    <x v="2"/>
    <s v="Silur"/>
    <n v="670"/>
    <n v="610"/>
    <x v="803"/>
    <n v="920"/>
    <n v="930"/>
    <n v="820"/>
    <n v="630"/>
    <n v="650"/>
    <n v="640"/>
    <n v="690"/>
    <n v="760"/>
    <n v="720"/>
    <x v="875"/>
    <x v="875"/>
    <x v="4"/>
    <x v="4"/>
    <x v="0"/>
    <n v="340"/>
    <n v="309"/>
    <n v="321"/>
    <n v="304"/>
    <n v="332"/>
    <n v="389"/>
    <n v="381"/>
    <n v="370"/>
    <n v="368"/>
    <n v="387"/>
    <n v="343"/>
    <n v="340"/>
    <n v="4184"/>
    <n v="11.463013698630137"/>
  </r>
  <r>
    <x v="0"/>
    <x v="2"/>
    <s v="Voronka"/>
    <n v="510"/>
    <n v="589"/>
    <x v="804"/>
    <n v="574"/>
    <n v="969"/>
    <n v="1211"/>
    <n v="839"/>
    <n v="866"/>
    <n v="613"/>
    <n v="640"/>
    <n v="608"/>
    <n v="661"/>
    <x v="876"/>
    <x v="876"/>
    <x v="4"/>
    <x v="3"/>
    <x v="0"/>
    <n v="1288"/>
    <n v="1173"/>
    <n v="1209"/>
    <n v="1100"/>
    <n v="1236"/>
    <n v="1171"/>
    <n v="1160"/>
    <n v="1161"/>
    <n v="1119"/>
    <n v="1119"/>
    <n v="1105"/>
    <n v="1176"/>
    <n v="14017"/>
    <n v="38.402739726027399"/>
  </r>
  <r>
    <x v="9"/>
    <x v="2"/>
    <s v="Kesk-Devon"/>
    <n v="875"/>
    <n v="711"/>
    <x v="805"/>
    <n v="722"/>
    <n v="736"/>
    <n v="733"/>
    <n v="722"/>
    <n v="704"/>
    <n v="642"/>
    <n v="679"/>
    <n v="642"/>
    <n v="675"/>
    <x v="877"/>
    <x v="877"/>
    <x v="4"/>
    <x v="3"/>
    <x v="0"/>
    <n v="487"/>
    <n v="465"/>
    <n v="468"/>
    <n v="456"/>
    <n v="572"/>
    <n v="574"/>
    <n v="580"/>
    <n v="521"/>
    <n v="533"/>
    <n v="514"/>
    <n v="500"/>
    <n v="514"/>
    <n v="6184"/>
    <n v="16.942465753424656"/>
  </r>
  <r>
    <x v="3"/>
    <x v="2"/>
    <s v="Kambrium-Vend"/>
    <n v="698"/>
    <n v="770"/>
    <x v="806"/>
    <n v="686"/>
    <n v="677"/>
    <n v="803"/>
    <n v="701"/>
    <n v="733"/>
    <n v="719"/>
    <n v="709"/>
    <n v="681"/>
    <n v="713"/>
    <x v="878"/>
    <x v="878"/>
    <x v="13"/>
    <x v="0"/>
    <x v="0"/>
    <n v="190"/>
    <n v="175"/>
    <n v="179"/>
    <n v="84"/>
    <n v="90"/>
    <n v="110"/>
    <n v="545"/>
    <n v="570"/>
    <n v="521"/>
    <n v="475"/>
    <n v="364"/>
    <n v="314"/>
    <n v="3617"/>
    <n v="9.9095890410958898"/>
  </r>
  <r>
    <x v="2"/>
    <x v="2"/>
    <s v="Kesk-Devon"/>
    <n v="744"/>
    <n v="602"/>
    <x v="807"/>
    <n v="752"/>
    <n v="847"/>
    <n v="725"/>
    <n v="711"/>
    <n v="720"/>
    <n v="770"/>
    <n v="655"/>
    <n v="651"/>
    <n v="750"/>
    <x v="879"/>
    <x v="879"/>
    <x v="8"/>
    <x v="0"/>
    <x v="0"/>
    <n v="0"/>
    <n v="0"/>
    <n v="0"/>
    <n v="0"/>
    <n v="0"/>
    <n v="805"/>
    <n v="830"/>
    <n v="708"/>
    <n v="514"/>
    <n v="479"/>
    <n v="572"/>
    <n v="213"/>
    <n v="4121"/>
    <n v="11.29041095890411"/>
  </r>
  <r>
    <x v="6"/>
    <x v="2"/>
    <s v="Silur-Ordoviitsium"/>
    <n v="595"/>
    <n v="684"/>
    <x v="723"/>
    <n v="735"/>
    <n v="764"/>
    <n v="810"/>
    <n v="758"/>
    <n v="643"/>
    <n v="755"/>
    <n v="691"/>
    <n v="802"/>
    <n v="598"/>
    <x v="880"/>
    <x v="880"/>
    <x v="8"/>
    <x v="2"/>
    <x v="0"/>
    <n v="0"/>
    <n v="0"/>
    <n v="0"/>
    <n v="0"/>
    <n v="0"/>
    <n v="0"/>
    <n v="7"/>
    <n v="68"/>
    <n v="665"/>
    <n v="290"/>
    <n v="393"/>
    <n v="698"/>
    <n v="2121"/>
    <n v="5.8109589041095893"/>
  </r>
  <r>
    <x v="12"/>
    <x v="2"/>
    <s v="Kesk-Devon"/>
    <n v="1184"/>
    <n v="1275"/>
    <x v="808"/>
    <n v="438"/>
    <n v="18"/>
    <n v="947"/>
    <n v="834"/>
    <n v="952"/>
    <n v="534"/>
    <n v="436"/>
    <n v="480"/>
    <n v="537"/>
    <x v="881"/>
    <x v="881"/>
    <x v="8"/>
    <x v="0"/>
    <x v="0"/>
    <n v="0"/>
    <n v="0"/>
    <n v="0"/>
    <n v="0"/>
    <n v="0"/>
    <n v="464"/>
    <n v="498"/>
    <n v="457"/>
    <n v="500"/>
    <n v="449"/>
    <n v="428"/>
    <n v="459"/>
    <n v="3255"/>
    <n v="8.9178082191780828"/>
  </r>
  <r>
    <x v="1"/>
    <x v="2"/>
    <s v="Ordoviitsium-Kambrium"/>
    <n v="778"/>
    <n v="699"/>
    <x v="809"/>
    <n v="678"/>
    <n v="733"/>
    <n v="696"/>
    <n v="684"/>
    <n v="702"/>
    <n v="714"/>
    <n v="681"/>
    <n v="696"/>
    <n v="708"/>
    <x v="882"/>
    <x v="882"/>
    <x v="1"/>
    <x v="0"/>
    <x v="0"/>
    <n v="464"/>
    <n v="464"/>
    <n v="462"/>
    <n v="522"/>
    <n v="523"/>
    <n v="523"/>
    <n v="363"/>
    <n v="361"/>
    <n v="360"/>
    <n v="282"/>
    <n v="282"/>
    <n v="282"/>
    <n v="4888"/>
    <n v="13.391780821917807"/>
  </r>
  <r>
    <x v="14"/>
    <x v="2"/>
    <s v="Ordoviitsium"/>
    <n v="710"/>
    <n v="643"/>
    <x v="806"/>
    <n v="705"/>
    <n v="696"/>
    <n v="834"/>
    <n v="728"/>
    <n v="782"/>
    <n v="643"/>
    <n v="643"/>
    <n v="678"/>
    <n v="755"/>
    <x v="883"/>
    <x v="883"/>
    <x v="2"/>
    <x v="1"/>
    <x v="0"/>
    <n v="1131"/>
    <n v="986"/>
    <n v="1297"/>
    <n v="1935"/>
    <n v="1896"/>
    <n v="2252"/>
    <n v="2393"/>
    <n v="1685"/>
    <n v="1672"/>
    <n v="1712"/>
    <n v="1647"/>
    <n v="1055"/>
    <n v="19661"/>
    <n v="53.865753424657534"/>
  </r>
  <r>
    <x v="11"/>
    <x v="2"/>
    <s v="Silur"/>
    <n v="1054"/>
    <n v="1054"/>
    <x v="760"/>
    <n v="630"/>
    <n v="650"/>
    <n v="670"/>
    <n v="577"/>
    <n v="577"/>
    <n v="577"/>
    <n v="535"/>
    <n v="550"/>
    <n v="580"/>
    <x v="884"/>
    <x v="884"/>
    <x v="2"/>
    <x v="2"/>
    <x v="0"/>
    <n v="249"/>
    <n v="216"/>
    <n v="225"/>
    <n v="213"/>
    <n v="268"/>
    <n v="384"/>
    <n v="286"/>
    <n v="259"/>
    <n v="245"/>
    <n v="235"/>
    <n v="209"/>
    <n v="243"/>
    <n v="3032"/>
    <n v="8.3068493150684937"/>
  </r>
  <r>
    <x v="2"/>
    <x v="2"/>
    <s v="Kesk-Devon"/>
    <n v="879"/>
    <n v="863"/>
    <x v="810"/>
    <n v="615"/>
    <n v="620"/>
    <n v="631"/>
    <n v="589"/>
    <n v="505"/>
    <n v="421"/>
    <n v="812"/>
    <n v="836"/>
    <n v="872"/>
    <x v="885"/>
    <x v="885"/>
    <x v="11"/>
    <x v="6"/>
    <x v="1"/>
    <n v="985413"/>
    <n v="889786"/>
    <n v="1120888"/>
    <n v="1725893"/>
    <n v="2049928"/>
    <n v="2191731"/>
    <n v="1506531"/>
    <n v="1140236"/>
    <n v="1034398"/>
    <n v="947361"/>
    <n v="942282"/>
    <n v="966621"/>
    <n v="15501068"/>
    <n v="42468.679452054792"/>
  </r>
  <r>
    <x v="14"/>
    <x v="2"/>
    <s v="Ordoviitsium-Kambrium"/>
    <n v="816"/>
    <n v="608"/>
    <x v="811"/>
    <n v="703"/>
    <n v="724"/>
    <n v="718"/>
    <n v="765"/>
    <n v="752"/>
    <n v="591"/>
    <n v="809"/>
    <n v="659"/>
    <n v="697"/>
    <x v="886"/>
    <x v="886"/>
    <x v="11"/>
    <x v="6"/>
    <x v="1"/>
    <n v="0"/>
    <n v="0"/>
    <n v="0"/>
    <n v="76981"/>
    <n v="98536"/>
    <n v="66556"/>
    <n v="44494"/>
    <n v="80837"/>
    <n v="76650"/>
    <n v="82550"/>
    <n v="178779"/>
    <n v="138933"/>
    <n v="844316"/>
    <n v="2313.1945205479451"/>
  </r>
  <r>
    <x v="0"/>
    <x v="2"/>
    <s v="Ordoviitsium-Kambrium"/>
    <n v="933"/>
    <n v="698"/>
    <x v="812"/>
    <n v="563"/>
    <n v="760"/>
    <n v="693"/>
    <n v="648"/>
    <n v="760"/>
    <n v="854"/>
    <n v="902"/>
    <n v="332"/>
    <n v="678"/>
    <x v="887"/>
    <x v="887"/>
    <x v="11"/>
    <x v="6"/>
    <x v="1"/>
    <n v="540118"/>
    <n v="500694"/>
    <n v="721009"/>
    <n v="971745"/>
    <n v="1096750"/>
    <n v="1117745"/>
    <n v="634461"/>
    <n v="585677"/>
    <n v="482527"/>
    <n v="477568"/>
    <n v="619054"/>
    <n v="589831"/>
    <n v="8337179"/>
    <n v="22841.586301369862"/>
  </r>
  <r>
    <x v="0"/>
    <x v="2"/>
    <s v="Voronka"/>
    <n v="807"/>
    <n v="1142"/>
    <x v="813"/>
    <n v="555"/>
    <n v="434"/>
    <n v="538"/>
    <n v="612"/>
    <n v="466"/>
    <n v="586"/>
    <n v="754"/>
    <n v="577"/>
    <n v="745"/>
    <x v="888"/>
    <x v="888"/>
    <x v="11"/>
    <x v="6"/>
    <x v="1"/>
    <n v="272094"/>
    <n v="234962"/>
    <n v="459115"/>
    <n v="565435"/>
    <n v="636201"/>
    <n v="778091"/>
    <n v="315129"/>
    <n v="227058"/>
    <n v="209895"/>
    <n v="191183"/>
    <n v="390874"/>
    <n v="325324"/>
    <n v="4605361"/>
    <n v="12617.427397260273"/>
  </r>
  <r>
    <x v="6"/>
    <x v="2"/>
    <s v="Kesk-Alam-Devon"/>
    <n v="688"/>
    <n v="688"/>
    <x v="789"/>
    <n v="660"/>
    <n v="660"/>
    <n v="660"/>
    <n v="734"/>
    <n v="734"/>
    <n v="735"/>
    <n v="734"/>
    <n v="734"/>
    <n v="735"/>
    <x v="889"/>
    <x v="889"/>
    <x v="11"/>
    <x v="6"/>
    <x v="1"/>
    <n v="359484"/>
    <n v="294458"/>
    <n v="588848"/>
    <n v="733259"/>
    <n v="741074"/>
    <n v="844524"/>
    <n v="368172"/>
    <n v="284873"/>
    <n v="261598"/>
    <n v="246776"/>
    <n v="496630"/>
    <n v="428020"/>
    <n v="5647716"/>
    <n v="15473.194520547946"/>
  </r>
  <r>
    <x v="7"/>
    <x v="2"/>
    <s v="Ordoviitsium"/>
    <n v="650"/>
    <n v="620"/>
    <x v="814"/>
    <n v="683"/>
    <n v="703"/>
    <n v="757"/>
    <n v="700"/>
    <n v="767"/>
    <n v="722"/>
    <n v="695"/>
    <n v="688"/>
    <n v="639"/>
    <x v="890"/>
    <x v="890"/>
    <x v="11"/>
    <x v="6"/>
    <x v="1"/>
    <n v="549107"/>
    <n v="416956"/>
    <n v="659350"/>
    <n v="960131"/>
    <n v="966363"/>
    <n v="1161649"/>
    <n v="612700"/>
    <n v="463728"/>
    <n v="408727"/>
    <n v="400884"/>
    <n v="607182"/>
    <n v="518554"/>
    <n v="7725331"/>
    <n v="21165.290410958904"/>
  </r>
  <r>
    <x v="7"/>
    <x v="2"/>
    <s v="Silur-Ordoviitsium"/>
    <n v="573"/>
    <n v="690"/>
    <x v="815"/>
    <n v="678"/>
    <n v="749"/>
    <n v="803"/>
    <n v="719"/>
    <n v="718"/>
    <n v="750"/>
    <n v="652"/>
    <n v="729"/>
    <n v="763"/>
    <x v="891"/>
    <x v="891"/>
    <x v="11"/>
    <x v="6"/>
    <x v="1"/>
    <n v="369559"/>
    <n v="354344"/>
    <n v="554749"/>
    <n v="545650"/>
    <n v="746865"/>
    <n v="647988"/>
    <n v="397836"/>
    <n v="385351"/>
    <n v="325518"/>
    <n v="345648"/>
    <n v="528882"/>
    <n v="447965"/>
    <n v="5650355"/>
    <n v="15480.424657534246"/>
  </r>
  <r>
    <x v="13"/>
    <x v="2"/>
    <s v="Silur-Ordoviitsium"/>
    <n v="803"/>
    <n v="590"/>
    <x v="816"/>
    <n v="649"/>
    <n v="712"/>
    <n v="787"/>
    <n v="785"/>
    <n v="778"/>
    <n v="682"/>
    <n v="668"/>
    <n v="622"/>
    <n v="657"/>
    <x v="892"/>
    <x v="892"/>
    <x v="11"/>
    <x v="6"/>
    <x v="1"/>
    <n v="91273"/>
    <n v="78934"/>
    <n v="131018"/>
    <n v="243691"/>
    <n v="289739"/>
    <n v="142654"/>
    <n v="73544"/>
    <n v="59697"/>
    <n v="51502"/>
    <n v="48226"/>
    <n v="62892"/>
    <n v="61510"/>
    <n v="1334680"/>
    <n v="3656.6575342465753"/>
  </r>
  <r>
    <x v="3"/>
    <x v="2"/>
    <s v="Ordoviitsium-Kambrium"/>
    <n v="595"/>
    <n v="595"/>
    <x v="817"/>
    <n v="699"/>
    <n v="699"/>
    <n v="699"/>
    <n v="709"/>
    <n v="709"/>
    <n v="709"/>
    <n v="790"/>
    <n v="790"/>
    <n v="790"/>
    <x v="893"/>
    <x v="893"/>
    <x v="11"/>
    <x v="6"/>
    <x v="1"/>
    <n v="432252"/>
    <n v="344540"/>
    <n v="708398"/>
    <n v="1078871"/>
    <n v="1171782"/>
    <n v="1020217"/>
    <n v="335349"/>
    <n v="246472"/>
    <n v="223141"/>
    <n v="215109"/>
    <n v="439569"/>
    <n v="373205"/>
    <n v="6588905"/>
    <n v="18051.794520547945"/>
  </r>
  <r>
    <x v="14"/>
    <x v="2"/>
    <s v="Ordoviitsium-Kambrium"/>
    <n v="732"/>
    <n v="1061"/>
    <x v="818"/>
    <n v="446"/>
    <n v="545"/>
    <n v="662"/>
    <n v="562"/>
    <n v="722"/>
    <n v="764"/>
    <n v="787"/>
    <n v="782"/>
    <n v="636"/>
    <x v="894"/>
    <x v="894"/>
    <x v="11"/>
    <x v="6"/>
    <x v="1"/>
    <n v="380224"/>
    <n v="416755"/>
    <n v="591010"/>
    <n v="711988"/>
    <n v="822462"/>
    <n v="824257"/>
    <n v="577445"/>
    <n v="538305"/>
    <n v="491327"/>
    <n v="483824"/>
    <n v="607382"/>
    <n v="517985"/>
    <n v="6962964"/>
    <n v="19076.613698630135"/>
  </r>
  <r>
    <x v="3"/>
    <x v="2"/>
    <s v="Ordoviitsium-Kambrium"/>
    <n v="54"/>
    <n v="40"/>
    <x v="819"/>
    <n v="0"/>
    <n v="1231"/>
    <n v="2966"/>
    <n v="0"/>
    <n v="0"/>
    <n v="334"/>
    <n v="904"/>
    <n v="1363"/>
    <n v="1265"/>
    <x v="895"/>
    <x v="895"/>
    <x v="11"/>
    <x v="1"/>
    <x v="0"/>
    <n v="508"/>
    <n v="463"/>
    <n v="664"/>
    <n v="663"/>
    <n v="425"/>
    <n v="408"/>
    <n v="411"/>
    <n v="393"/>
    <n v="389"/>
    <n v="449"/>
    <n v="627"/>
    <n v="500"/>
    <n v="5900"/>
    <n v="16.164383561643834"/>
  </r>
  <r>
    <x v="2"/>
    <x v="2"/>
    <s v="Kesk-Alam-Devon- Silur"/>
    <n v="749"/>
    <n v="731"/>
    <x v="721"/>
    <n v="716"/>
    <n v="760"/>
    <n v="764"/>
    <n v="647"/>
    <n v="687"/>
    <n v="649"/>
    <n v="558"/>
    <n v="578"/>
    <n v="681"/>
    <x v="896"/>
    <x v="896"/>
    <x v="11"/>
    <x v="1"/>
    <x v="0"/>
    <n v="705"/>
    <n v="601"/>
    <n v="836"/>
    <n v="915"/>
    <n v="543"/>
    <n v="531"/>
    <n v="544"/>
    <n v="512"/>
    <n v="531"/>
    <n v="613"/>
    <n v="869"/>
    <n v="689"/>
    <n v="7889"/>
    <n v="21.613698630136987"/>
  </r>
  <r>
    <x v="1"/>
    <x v="2"/>
    <s v="Ordoviitsium"/>
    <n v="666"/>
    <n v="659"/>
    <x v="820"/>
    <n v="671"/>
    <n v="799"/>
    <n v="732"/>
    <n v="831"/>
    <n v="824"/>
    <n v="698"/>
    <n v="638"/>
    <n v="537"/>
    <n v="614"/>
    <x v="897"/>
    <x v="897"/>
    <x v="11"/>
    <x v="6"/>
    <x v="1"/>
    <n v="332094"/>
    <n v="325210"/>
    <n v="384190"/>
    <n v="436566"/>
    <n v="415061"/>
    <n v="411735"/>
    <n v="375552"/>
    <n v="324396"/>
    <n v="293823"/>
    <n v="286928"/>
    <n v="315050"/>
    <n v="344219"/>
    <n v="4244824"/>
    <n v="11629.654794520548"/>
  </r>
  <r>
    <x v="4"/>
    <x v="2"/>
    <s v="Silur"/>
    <n v="755"/>
    <n v="527"/>
    <x v="215"/>
    <n v="690"/>
    <n v="669"/>
    <n v="878"/>
    <n v="689"/>
    <n v="670"/>
    <n v="644"/>
    <n v="738"/>
    <n v="638"/>
    <n v="627"/>
    <x v="898"/>
    <x v="898"/>
    <x v="11"/>
    <x v="6"/>
    <x v="1"/>
    <n v="0"/>
    <n v="0"/>
    <n v="0"/>
    <n v="73244"/>
    <n v="140641"/>
    <n v="126631"/>
    <n v="86212"/>
    <n v="66105"/>
    <n v="59887"/>
    <n v="66755"/>
    <n v="12025"/>
    <n v="0"/>
    <n v="631500"/>
    <n v="1730.1369863013699"/>
  </r>
  <r>
    <x v="8"/>
    <x v="2"/>
    <s v="Silur"/>
    <n v="871"/>
    <n v="814"/>
    <x v="710"/>
    <n v="0"/>
    <n v="0"/>
    <n v="1"/>
    <n v="1013"/>
    <n v="1103"/>
    <n v="1037"/>
    <n v="895"/>
    <n v="912"/>
    <n v="852"/>
    <x v="899"/>
    <x v="899"/>
    <x v="11"/>
    <x v="6"/>
    <x v="1"/>
    <n v="0"/>
    <n v="0"/>
    <n v="0"/>
    <n v="0"/>
    <n v="0"/>
    <n v="0"/>
    <n v="0"/>
    <n v="0"/>
    <n v="0"/>
    <n v="0"/>
    <n v="0"/>
    <n v="0"/>
    <n v="0"/>
    <n v="0"/>
  </r>
  <r>
    <x v="6"/>
    <x v="2"/>
    <s v="Silur"/>
    <n v="720"/>
    <n v="677"/>
    <x v="766"/>
    <n v="735"/>
    <n v="774"/>
    <n v="728"/>
    <n v="680"/>
    <n v="679"/>
    <n v="646"/>
    <n v="615"/>
    <n v="644"/>
    <n v="606"/>
    <x v="900"/>
    <x v="900"/>
    <x v="5"/>
    <x v="4"/>
    <x v="0"/>
    <n v="4826"/>
    <n v="4596"/>
    <n v="4269"/>
    <n v="6154"/>
    <n v="5834"/>
    <n v="5232"/>
    <n v="5417"/>
    <n v="5212"/>
    <n v="5991"/>
    <n v="5312"/>
    <n v="4999"/>
    <n v="4980"/>
    <n v="62822"/>
    <n v="172.11506849315069"/>
  </r>
  <r>
    <x v="2"/>
    <x v="2"/>
    <s v="Ordoviitsium-Kambrium"/>
    <n v="0"/>
    <n v="0"/>
    <x v="31"/>
    <n v="0"/>
    <n v="0"/>
    <n v="0"/>
    <n v="233"/>
    <n v="305"/>
    <n v="0"/>
    <n v="33"/>
    <n v="4982"/>
    <n v="2738"/>
    <x v="901"/>
    <x v="901"/>
    <x v="5"/>
    <x v="3"/>
    <x v="0"/>
    <n v="0"/>
    <n v="0"/>
    <n v="0"/>
    <n v="0"/>
    <n v="0"/>
    <n v="0"/>
    <n v="0"/>
    <n v="0"/>
    <n v="0"/>
    <n v="0"/>
    <n v="0"/>
    <n v="0"/>
    <n v="0"/>
    <n v="0"/>
  </r>
  <r>
    <x v="1"/>
    <x v="2"/>
    <s v="Silur-Ordoviitsium"/>
    <n v="658"/>
    <n v="532"/>
    <x v="693"/>
    <n v="638"/>
    <n v="691"/>
    <n v="756"/>
    <n v="832"/>
    <n v="699"/>
    <n v="674"/>
    <n v="705"/>
    <n v="703"/>
    <n v="737"/>
    <x v="902"/>
    <x v="902"/>
    <x v="5"/>
    <x v="4"/>
    <x v="0"/>
    <n v="12602"/>
    <n v="11323"/>
    <n v="11680"/>
    <n v="11354"/>
    <n v="11240"/>
    <n v="10310"/>
    <n v="10835"/>
    <n v="13183"/>
    <n v="13116"/>
    <n v="13478"/>
    <n v="13067"/>
    <n v="10052"/>
    <n v="142240"/>
    <n v="389.69863013698631"/>
  </r>
  <r>
    <x v="6"/>
    <x v="2"/>
    <s v="Silur"/>
    <n v="503"/>
    <n v="506"/>
    <x v="821"/>
    <n v="580"/>
    <n v="650"/>
    <n v="1016"/>
    <n v="810"/>
    <n v="605"/>
    <n v="880"/>
    <n v="810"/>
    <n v="760"/>
    <n v="639"/>
    <x v="903"/>
    <x v="903"/>
    <x v="5"/>
    <x v="3"/>
    <x v="0"/>
    <n v="0"/>
    <n v="0"/>
    <n v="0"/>
    <n v="0"/>
    <n v="0"/>
    <n v="0"/>
    <n v="0"/>
    <n v="0"/>
    <n v="0"/>
    <n v="0"/>
    <n v="0"/>
    <n v="0"/>
    <n v="0"/>
    <n v="0"/>
  </r>
  <r>
    <x v="4"/>
    <x v="2"/>
    <s v="Silur-Ordoviitsium"/>
    <n v="712"/>
    <n v="563"/>
    <x v="729"/>
    <n v="733"/>
    <n v="620"/>
    <n v="663"/>
    <n v="859"/>
    <n v="629"/>
    <n v="740"/>
    <n v="696"/>
    <n v="642"/>
    <n v="814"/>
    <x v="904"/>
    <x v="904"/>
    <x v="5"/>
    <x v="3"/>
    <x v="0"/>
    <n v="13475"/>
    <n v="11686"/>
    <n v="13204"/>
    <n v="13043"/>
    <n v="14678"/>
    <n v="14420"/>
    <n v="14552"/>
    <n v="14666"/>
    <n v="12079"/>
    <n v="12103"/>
    <n v="12055"/>
    <n v="16434"/>
    <n v="162395"/>
    <n v="444.91780821917808"/>
  </r>
  <r>
    <x v="12"/>
    <x v="2"/>
    <s v="Kesk-Devon"/>
    <n v="437"/>
    <n v="402"/>
    <x v="822"/>
    <n v="612"/>
    <n v="729"/>
    <n v="792"/>
    <n v="830"/>
    <n v="873"/>
    <n v="758"/>
    <n v="754"/>
    <n v="1045"/>
    <n v="477"/>
    <x v="905"/>
    <x v="905"/>
    <x v="5"/>
    <x v="4"/>
    <x v="0"/>
    <n v="230"/>
    <n v="368"/>
    <n v="345"/>
    <n v="382"/>
    <n v="515"/>
    <n v="957"/>
    <n v="1070"/>
    <n v="495"/>
    <n v="412"/>
    <n v="366"/>
    <n v="385"/>
    <n v="369"/>
    <n v="5894"/>
    <n v="16.147945205479452"/>
  </r>
  <r>
    <x v="2"/>
    <x v="2"/>
    <s v="Silur"/>
    <n v="313"/>
    <n v="238"/>
    <x v="823"/>
    <n v="631"/>
    <n v="885"/>
    <n v="987"/>
    <n v="1132"/>
    <n v="1268"/>
    <n v="1329"/>
    <n v="522"/>
    <n v="358"/>
    <n v="359"/>
    <x v="906"/>
    <x v="906"/>
    <x v="4"/>
    <x v="4"/>
    <x v="0"/>
    <n v="10"/>
    <n v="12"/>
    <n v="9"/>
    <n v="12"/>
    <n v="14"/>
    <n v="16"/>
    <n v="17"/>
    <n v="16"/>
    <n v="18"/>
    <n v="22"/>
    <n v="19"/>
    <n v="17"/>
    <n v="182"/>
    <n v="0.49863013698630138"/>
  </r>
  <r>
    <x v="3"/>
    <x v="2"/>
    <s v="Ordoviitsium-Kambrium"/>
    <n v="877"/>
    <n v="822"/>
    <x v="824"/>
    <n v="484"/>
    <n v="449"/>
    <n v="509"/>
    <n v="440"/>
    <n v="410"/>
    <n v="627"/>
    <n v="1735"/>
    <n v="342"/>
    <n v="1027"/>
    <x v="907"/>
    <x v="907"/>
    <x v="4"/>
    <x v="0"/>
    <x v="0"/>
    <n v="58"/>
    <n v="51"/>
    <n v="47"/>
    <n v="111"/>
    <n v="145"/>
    <n v="161"/>
    <n v="96"/>
    <n v="64"/>
    <n v="78"/>
    <n v="99"/>
    <n v="103"/>
    <n v="88"/>
    <n v="1101"/>
    <n v="3.0164383561643837"/>
  </r>
  <r>
    <x v="9"/>
    <x v="2"/>
    <s v="Kesk-Devon"/>
    <n v="710"/>
    <n v="650"/>
    <x v="802"/>
    <n v="644"/>
    <n v="733"/>
    <n v="632"/>
    <n v="720"/>
    <n v="697"/>
    <n v="560"/>
    <n v="719"/>
    <n v="703"/>
    <n v="742"/>
    <x v="908"/>
    <x v="908"/>
    <x v="2"/>
    <x v="0"/>
    <x v="0"/>
    <n v="1845"/>
    <n v="1784"/>
    <n v="2521"/>
    <n v="3394"/>
    <n v="4242"/>
    <n v="4484"/>
    <n v="4570"/>
    <n v="4709"/>
    <n v="4571"/>
    <n v="4165"/>
    <n v="4155"/>
    <n v="3590"/>
    <n v="44030"/>
    <n v="120.63013698630137"/>
  </r>
  <r>
    <x v="4"/>
    <x v="2"/>
    <s v="Silur"/>
    <n v="637"/>
    <n v="636"/>
    <x v="825"/>
    <n v="706"/>
    <n v="707"/>
    <n v="707"/>
    <n v="823"/>
    <n v="823"/>
    <n v="824"/>
    <n v="576"/>
    <n v="577"/>
    <n v="577"/>
    <x v="908"/>
    <x v="908"/>
    <x v="7"/>
    <x v="0"/>
    <x v="0"/>
    <n v="0"/>
    <n v="0"/>
    <n v="0"/>
    <n v="0"/>
    <n v="0"/>
    <n v="0"/>
    <n v="0"/>
    <n v="0"/>
    <n v="0"/>
    <n v="184"/>
    <n v="0"/>
    <n v="0"/>
    <n v="184"/>
    <n v="0.50410958904109593"/>
  </r>
  <r>
    <x v="5"/>
    <x v="2"/>
    <s v="Silur-Ordoviitsium"/>
    <n v="643"/>
    <n v="610"/>
    <x v="826"/>
    <n v="660"/>
    <n v="668"/>
    <n v="801"/>
    <n v="759"/>
    <n v="643"/>
    <n v="664"/>
    <n v="633"/>
    <n v="680"/>
    <n v="726"/>
    <x v="909"/>
    <x v="909"/>
    <x v="2"/>
    <x v="2"/>
    <x v="0"/>
    <n v="304"/>
    <n v="43"/>
    <n v="282"/>
    <n v="551"/>
    <n v="681"/>
    <n v="457"/>
    <n v="607"/>
    <n v="547"/>
    <n v="848"/>
    <n v="692"/>
    <n v="315"/>
    <n v="393"/>
    <n v="5720"/>
    <n v="15.671232876712329"/>
  </r>
  <r>
    <x v="6"/>
    <x v="2"/>
    <s v="Silur"/>
    <n v="1065"/>
    <n v="872"/>
    <x v="827"/>
    <n v="446"/>
    <n v="635"/>
    <n v="302"/>
    <n v="62"/>
    <n v="228"/>
    <n v="803"/>
    <n v="670"/>
    <n v="1125"/>
    <n v="1120"/>
    <x v="910"/>
    <x v="910"/>
    <x v="2"/>
    <x v="2"/>
    <x v="0"/>
    <n v="548"/>
    <n v="525"/>
    <n v="561"/>
    <n v="390"/>
    <n v="373"/>
    <n v="340"/>
    <n v="258"/>
    <n v="269"/>
    <n v="288"/>
    <n v="386"/>
    <n v="383"/>
    <n v="390"/>
    <n v="4711"/>
    <n v="12.906849315068493"/>
  </r>
  <r>
    <x v="1"/>
    <x v="2"/>
    <s v="Ordoviitsium"/>
    <n v="1244"/>
    <n v="1297"/>
    <x v="828"/>
    <n v="248"/>
    <n v="286"/>
    <n v="429"/>
    <n v="561"/>
    <n v="414"/>
    <n v="624"/>
    <n v="517"/>
    <n v="692"/>
    <n v="406"/>
    <x v="911"/>
    <x v="911"/>
    <x v="7"/>
    <x v="0"/>
    <x v="0"/>
    <n v="1113"/>
    <n v="1444"/>
    <n v="2154"/>
    <n v="1536"/>
    <n v="0"/>
    <n v="0"/>
    <n v="0"/>
    <n v="0"/>
    <n v="0"/>
    <n v="0"/>
    <n v="0"/>
    <n v="0"/>
    <n v="6247"/>
    <n v="17.115068493150684"/>
  </r>
  <r>
    <x v="3"/>
    <x v="2"/>
    <s v="Kambrium-Vend"/>
    <n v="786"/>
    <n v="597"/>
    <x v="787"/>
    <n v="560"/>
    <n v="594"/>
    <n v="662"/>
    <n v="645"/>
    <n v="634"/>
    <n v="756"/>
    <n v="808"/>
    <n v="753"/>
    <n v="755"/>
    <x v="912"/>
    <x v="912"/>
    <x v="6"/>
    <x v="0"/>
    <x v="0"/>
    <n v="410"/>
    <n v="425"/>
    <n v="400"/>
    <n v="400"/>
    <n v="390"/>
    <n v="450"/>
    <n v="420"/>
    <n v="400"/>
    <n v="430"/>
    <n v="435"/>
    <n v="410"/>
    <n v="445"/>
    <n v="5015"/>
    <n v="13.739726027397261"/>
  </r>
  <r>
    <x v="10"/>
    <x v="2"/>
    <s v="Kesk-Devon"/>
    <n v="232"/>
    <n v="287"/>
    <x v="829"/>
    <n v="651"/>
    <n v="668"/>
    <n v="879"/>
    <n v="1103"/>
    <n v="788"/>
    <n v="538"/>
    <n v="1155"/>
    <n v="323"/>
    <n v="1045"/>
    <x v="912"/>
    <x v="912"/>
    <x v="2"/>
    <x v="0"/>
    <x v="0"/>
    <n v="212"/>
    <n v="208"/>
    <n v="247"/>
    <n v="236"/>
    <n v="252"/>
    <n v="266"/>
    <n v="295"/>
    <n v="310"/>
    <n v="288"/>
    <n v="288"/>
    <n v="240"/>
    <n v="232"/>
    <n v="3074"/>
    <n v="8.4219178082191775"/>
  </r>
  <r>
    <x v="10"/>
    <x v="2"/>
    <s v="Kesk-Devon"/>
    <n v="748"/>
    <n v="744"/>
    <x v="730"/>
    <n v="780"/>
    <n v="795"/>
    <n v="753"/>
    <n v="637"/>
    <n v="622"/>
    <n v="630"/>
    <n v="561"/>
    <n v="573"/>
    <n v="555"/>
    <x v="913"/>
    <x v="913"/>
    <x v="2"/>
    <x v="1"/>
    <x v="0"/>
    <n v="512"/>
    <n v="481"/>
    <n v="486"/>
    <n v="854"/>
    <n v="512"/>
    <n v="618"/>
    <n v="827"/>
    <n v="670"/>
    <n v="308"/>
    <n v="512"/>
    <n v="641"/>
    <n v="522"/>
    <n v="6943"/>
    <n v="19.021917808219179"/>
  </r>
  <r>
    <x v="4"/>
    <x v="2"/>
    <s v="Silur-Ordoviitsium"/>
    <n v="499"/>
    <n v="506"/>
    <x v="830"/>
    <n v="620"/>
    <n v="710"/>
    <n v="1064"/>
    <n v="791"/>
    <n v="924"/>
    <n v="637"/>
    <n v="743"/>
    <n v="488"/>
    <n v="676"/>
    <x v="914"/>
    <x v="914"/>
    <x v="2"/>
    <x v="1"/>
    <x v="0"/>
    <n v="16"/>
    <n v="18"/>
    <n v="23"/>
    <n v="21"/>
    <n v="28"/>
    <n v="41"/>
    <n v="40"/>
    <n v="23"/>
    <n v="23"/>
    <n v="14"/>
    <n v="17"/>
    <n v="22"/>
    <n v="286"/>
    <n v="0.78356164383561644"/>
  </r>
  <r>
    <x v="3"/>
    <x v="2"/>
    <s v="Ordoviitsium-Kambrium"/>
    <n v="424"/>
    <n v="384"/>
    <x v="831"/>
    <n v="584"/>
    <n v="912"/>
    <n v="1094"/>
    <n v="676"/>
    <n v="847"/>
    <n v="644"/>
    <n v="607"/>
    <n v="637"/>
    <n v="798"/>
    <x v="915"/>
    <x v="915"/>
    <x v="2"/>
    <x v="2"/>
    <x v="0"/>
    <n v="22"/>
    <n v="31"/>
    <n v="30"/>
    <n v="29"/>
    <n v="38"/>
    <n v="58"/>
    <n v="55"/>
    <n v="53"/>
    <n v="38"/>
    <n v="30"/>
    <n v="28"/>
    <n v="30"/>
    <n v="442"/>
    <n v="1.210958904109589"/>
  </r>
  <r>
    <x v="7"/>
    <x v="2"/>
    <s v="Silur"/>
    <n v="665"/>
    <n v="599"/>
    <x v="735"/>
    <n v="645"/>
    <n v="792"/>
    <n v="712"/>
    <n v="706"/>
    <n v="634"/>
    <n v="630"/>
    <n v="652"/>
    <n v="570"/>
    <n v="681"/>
    <x v="916"/>
    <x v="916"/>
    <x v="2"/>
    <x v="2"/>
    <x v="0"/>
    <n v="711"/>
    <n v="702"/>
    <n v="734"/>
    <n v="701"/>
    <n v="744"/>
    <n v="863"/>
    <n v="561"/>
    <n v="572"/>
    <n v="550"/>
    <n v="346"/>
    <n v="407"/>
    <n v="495"/>
    <n v="7386"/>
    <n v="20.235616438356164"/>
  </r>
  <r>
    <x v="11"/>
    <x v="2"/>
    <s v="Kesk-Devon"/>
    <n v="590"/>
    <n v="550"/>
    <x v="832"/>
    <n v="728"/>
    <n v="659"/>
    <n v="671"/>
    <n v="800"/>
    <n v="823"/>
    <n v="743"/>
    <n v="765"/>
    <n v="543"/>
    <n v="612"/>
    <x v="917"/>
    <x v="917"/>
    <x v="2"/>
    <x v="2"/>
    <x v="0"/>
    <n v="381"/>
    <n v="343"/>
    <n v="535"/>
    <n v="522"/>
    <n v="399"/>
    <n v="505"/>
    <n v="588"/>
    <n v="541"/>
    <n v="531"/>
    <n v="433"/>
    <n v="526"/>
    <n v="667"/>
    <n v="5971"/>
    <n v="16.358904109589041"/>
  </r>
  <r>
    <x v="8"/>
    <x v="2"/>
    <s v="Silur"/>
    <n v="731"/>
    <n v="686"/>
    <x v="833"/>
    <n v="527"/>
    <n v="609"/>
    <n v="682"/>
    <n v="841"/>
    <n v="819"/>
    <n v="684"/>
    <n v="643"/>
    <n v="657"/>
    <n v="588"/>
    <x v="918"/>
    <x v="918"/>
    <x v="2"/>
    <x v="1"/>
    <x v="0"/>
    <n v="86"/>
    <n v="31"/>
    <n v="40"/>
    <n v="146"/>
    <n v="252"/>
    <n v="533"/>
    <n v="379"/>
    <n v="350"/>
    <n v="319"/>
    <n v="381"/>
    <n v="319"/>
    <n v="310"/>
    <n v="3146"/>
    <n v="8.6191780821917803"/>
  </r>
  <r>
    <x v="4"/>
    <x v="2"/>
    <s v="Silur"/>
    <n v="1"/>
    <n v="1"/>
    <x v="834"/>
    <n v="780"/>
    <n v="1230"/>
    <n v="1860"/>
    <n v="1506"/>
    <n v="1310"/>
    <n v="1056"/>
    <n v="73"/>
    <n v="29"/>
    <n v="3"/>
    <x v="919"/>
    <x v="919"/>
    <x v="2"/>
    <x v="1"/>
    <x v="0"/>
    <n v="112"/>
    <n v="111"/>
    <n v="124"/>
    <n v="98"/>
    <n v="111"/>
    <n v="136"/>
    <n v="124"/>
    <n v="114"/>
    <n v="103"/>
    <n v="121"/>
    <n v="107"/>
    <n v="113"/>
    <n v="1374"/>
    <n v="3.7643835616438355"/>
  </r>
  <r>
    <x v="11"/>
    <x v="2"/>
    <s v="Kesk-Devon"/>
    <n v="636"/>
    <n v="589"/>
    <x v="835"/>
    <n v="631"/>
    <n v="766"/>
    <n v="718"/>
    <n v="654"/>
    <n v="913"/>
    <n v="537"/>
    <n v="664"/>
    <n v="649"/>
    <n v="595"/>
    <x v="920"/>
    <x v="920"/>
    <x v="2"/>
    <x v="1"/>
    <x v="0"/>
    <n v="740"/>
    <n v="1271"/>
    <n v="2631"/>
    <n v="1813"/>
    <n v="1974"/>
    <n v="3487"/>
    <n v="3641"/>
    <n v="2690"/>
    <n v="2425"/>
    <n v="1923"/>
    <n v="1623"/>
    <n v="1513"/>
    <n v="25731"/>
    <n v="70.495890410958907"/>
  </r>
  <r>
    <x v="11"/>
    <x v="2"/>
    <s v="Kesk-Devon"/>
    <n v="570"/>
    <n v="660"/>
    <x v="836"/>
    <n v="675"/>
    <n v="660"/>
    <n v="705"/>
    <n v="665"/>
    <n v="660"/>
    <n v="650"/>
    <n v="660"/>
    <n v="760"/>
    <n v="660"/>
    <x v="921"/>
    <x v="921"/>
    <x v="2"/>
    <x v="2"/>
    <x v="0"/>
    <n v="91"/>
    <n v="85"/>
    <n v="103"/>
    <n v="81"/>
    <n v="91"/>
    <n v="101"/>
    <n v="106"/>
    <n v="97"/>
    <n v="87"/>
    <n v="77"/>
    <n v="85"/>
    <n v="79"/>
    <n v="1083"/>
    <n v="2.967123287671233"/>
  </r>
  <r>
    <x v="3"/>
    <x v="2"/>
    <s v="Ordoviitsium-Kambrium"/>
    <n v="408"/>
    <n v="377"/>
    <x v="837"/>
    <n v="529"/>
    <n v="534"/>
    <n v="538"/>
    <n v="377"/>
    <n v="632"/>
    <n v="887"/>
    <n v="843"/>
    <n v="2074"/>
    <n v="437"/>
    <x v="922"/>
    <x v="922"/>
    <x v="2"/>
    <x v="2"/>
    <x v="0"/>
    <n v="130"/>
    <n v="109"/>
    <n v="137"/>
    <n v="117"/>
    <n v="170"/>
    <n v="229"/>
    <n v="217"/>
    <n v="188"/>
    <n v="199"/>
    <n v="158"/>
    <n v="124"/>
    <n v="232"/>
    <n v="2010"/>
    <n v="5.506849315068493"/>
  </r>
  <r>
    <x v="6"/>
    <x v="2"/>
    <s v="Silur"/>
    <n v="689"/>
    <n v="709"/>
    <x v="838"/>
    <n v="632"/>
    <n v="666"/>
    <n v="722"/>
    <n v="662"/>
    <n v="656"/>
    <n v="672"/>
    <n v="691"/>
    <n v="661"/>
    <n v="670"/>
    <x v="923"/>
    <x v="923"/>
    <x v="2"/>
    <x v="1"/>
    <x v="0"/>
    <n v="1970"/>
    <n v="1710"/>
    <n v="2704"/>
    <n v="1445"/>
    <n v="1837"/>
    <n v="2426"/>
    <n v="2415"/>
    <n v="2042"/>
    <n v="2413"/>
    <n v="2051"/>
    <n v="1523"/>
    <n v="1790"/>
    <n v="24326"/>
    <n v="66.646575342465752"/>
  </r>
  <r>
    <x v="4"/>
    <x v="2"/>
    <s v="Silur-Ordoviitsium"/>
    <n v="623"/>
    <n v="605"/>
    <x v="719"/>
    <n v="602"/>
    <n v="670"/>
    <n v="647"/>
    <n v="776"/>
    <n v="711"/>
    <n v="666"/>
    <n v="745"/>
    <n v="648"/>
    <n v="660"/>
    <x v="924"/>
    <x v="924"/>
    <x v="2"/>
    <x v="2"/>
    <x v="0"/>
    <n v="2933"/>
    <n v="2818"/>
    <n v="2864"/>
    <n v="2032"/>
    <n v="2783"/>
    <n v="3217"/>
    <n v="2939"/>
    <n v="2790"/>
    <n v="4303"/>
    <n v="3175"/>
    <n v="3074"/>
    <n v="2909"/>
    <n v="35837"/>
    <n v="98.183561643835617"/>
  </r>
  <r>
    <x v="3"/>
    <x v="2"/>
    <s v="Ordoviitsium-Kambrium"/>
    <n v="700"/>
    <n v="650"/>
    <x v="779"/>
    <n v="700"/>
    <n v="700"/>
    <n v="700"/>
    <n v="650"/>
    <n v="600"/>
    <n v="750"/>
    <n v="600"/>
    <n v="600"/>
    <n v="600"/>
    <x v="925"/>
    <x v="925"/>
    <x v="2"/>
    <x v="2"/>
    <x v="0"/>
    <n v="0"/>
    <n v="0"/>
    <n v="0"/>
    <n v="0"/>
    <n v="0"/>
    <n v="0"/>
    <n v="0"/>
    <n v="0"/>
    <n v="0"/>
    <n v="0"/>
    <n v="0"/>
    <n v="0"/>
    <n v="0"/>
    <n v="0"/>
  </r>
  <r>
    <x v="11"/>
    <x v="2"/>
    <s v="Kesk-Devon"/>
    <n v="349"/>
    <n v="266"/>
    <x v="839"/>
    <n v="59"/>
    <n v="489"/>
    <n v="488"/>
    <n v="920"/>
    <n v="962"/>
    <n v="1020"/>
    <n v="1061"/>
    <n v="1096"/>
    <n v="1133"/>
    <x v="926"/>
    <x v="926"/>
    <x v="2"/>
    <x v="1"/>
    <x v="0"/>
    <n v="3916"/>
    <n v="3031"/>
    <n v="2657"/>
    <n v="2716"/>
    <n v="3178"/>
    <n v="4416"/>
    <n v="3956"/>
    <n v="4033"/>
    <n v="4450"/>
    <n v="5416"/>
    <n v="3981"/>
    <n v="6496"/>
    <n v="48246"/>
    <n v="132.18082191780823"/>
  </r>
  <r>
    <x v="4"/>
    <x v="2"/>
    <s v="Ordoviitsium"/>
    <n v="710"/>
    <n v="611"/>
    <x v="840"/>
    <n v="653"/>
    <n v="841"/>
    <n v="713"/>
    <n v="669"/>
    <n v="584"/>
    <n v="617"/>
    <n v="622"/>
    <n v="618"/>
    <n v="657"/>
    <x v="927"/>
    <x v="927"/>
    <x v="2"/>
    <x v="2"/>
    <x v="0"/>
    <n v="2311"/>
    <n v="2613"/>
    <n v="2479"/>
    <n v="2113"/>
    <n v="3194"/>
    <n v="2247"/>
    <n v="2726"/>
    <n v="3070"/>
    <n v="2201"/>
    <n v="3208"/>
    <n v="3631"/>
    <n v="2138"/>
    <n v="31931"/>
    <n v="87.482191780821921"/>
  </r>
  <r>
    <x v="3"/>
    <x v="2"/>
    <s v="Ordoviitsium"/>
    <n v="692"/>
    <n v="615"/>
    <x v="719"/>
    <n v="710"/>
    <n v="624"/>
    <n v="810"/>
    <n v="630"/>
    <n v="645"/>
    <n v="664"/>
    <n v="604"/>
    <n v="568"/>
    <n v="675"/>
    <x v="928"/>
    <x v="928"/>
    <x v="2"/>
    <x v="2"/>
    <x v="0"/>
    <n v="1611"/>
    <n v="496"/>
    <n v="2726"/>
    <n v="1601"/>
    <n v="1846"/>
    <n v="3452"/>
    <n v="2707"/>
    <n v="384"/>
    <n v="3540"/>
    <n v="2886"/>
    <n v="1941"/>
    <n v="2280"/>
    <n v="25470"/>
    <n v="69.780821917808225"/>
  </r>
  <r>
    <x v="3"/>
    <x v="3"/>
    <s v="Kambrium-Vend"/>
    <n v="338"/>
    <n v="298"/>
    <x v="841"/>
    <n v="421"/>
    <n v="555"/>
    <n v="1300"/>
    <n v="1027"/>
    <n v="649"/>
    <n v="402"/>
    <n v="383"/>
    <n v="1644"/>
    <n v="217"/>
    <x v="929"/>
    <x v="929"/>
    <x v="2"/>
    <x v="2"/>
    <x v="0"/>
    <n v="1688"/>
    <n v="3104"/>
    <n v="4089"/>
    <n v="2355"/>
    <n v="2940"/>
    <n v="1871"/>
    <n v="3191"/>
    <n v="2710"/>
    <n v="3217"/>
    <n v="2155"/>
    <n v="1961"/>
    <n v="1524"/>
    <n v="30805"/>
    <n v="84.397260273972606"/>
  </r>
  <r>
    <x v="2"/>
    <x v="2"/>
    <s v="Kesk-Devon"/>
    <n v="569"/>
    <n v="572"/>
    <x v="842"/>
    <n v="742"/>
    <n v="823"/>
    <n v="609"/>
    <n v="578"/>
    <n v="573"/>
    <n v="541"/>
    <n v="901"/>
    <n v="604"/>
    <n v="608"/>
    <x v="930"/>
    <x v="930"/>
    <x v="2"/>
    <x v="2"/>
    <x v="0"/>
    <n v="4055"/>
    <n v="3433"/>
    <n v="1551"/>
    <n v="3879"/>
    <n v="2543"/>
    <n v="2784"/>
    <n v="878"/>
    <n v="0"/>
    <n v="0"/>
    <n v="0"/>
    <n v="1685"/>
    <n v="609"/>
    <n v="21417"/>
    <n v="58.676712328767124"/>
  </r>
  <r>
    <x v="1"/>
    <x v="2"/>
    <s v="Ordoviitsium"/>
    <n v="637"/>
    <n v="638"/>
    <x v="843"/>
    <n v="626"/>
    <n v="699"/>
    <n v="649"/>
    <n v="727"/>
    <n v="688"/>
    <n v="690"/>
    <n v="654"/>
    <n v="650"/>
    <n v="613"/>
    <x v="931"/>
    <x v="931"/>
    <x v="2"/>
    <x v="2"/>
    <x v="0"/>
    <n v="461"/>
    <n v="478"/>
    <n v="496"/>
    <n v="299"/>
    <n v="313"/>
    <n v="322"/>
    <n v="401"/>
    <n v="398"/>
    <n v="381"/>
    <n v="395"/>
    <n v="340"/>
    <n v="349"/>
    <n v="4633"/>
    <n v="12.693150684931506"/>
  </r>
  <r>
    <x v="3"/>
    <x v="2"/>
    <s v="Kambrium-Vend"/>
    <n v="0"/>
    <n v="0"/>
    <x v="31"/>
    <n v="600"/>
    <n v="1300"/>
    <n v="2400"/>
    <n v="1500"/>
    <n v="1400"/>
    <n v="600"/>
    <n v="0"/>
    <n v="0"/>
    <n v="0"/>
    <x v="932"/>
    <x v="932"/>
    <x v="2"/>
    <x v="1"/>
    <x v="0"/>
    <n v="0"/>
    <n v="0"/>
    <n v="0"/>
    <n v="0"/>
    <n v="0"/>
    <n v="0"/>
    <n v="0"/>
    <n v="0"/>
    <n v="0"/>
    <n v="0"/>
    <n v="0"/>
    <n v="0"/>
    <n v="0"/>
    <n v="0"/>
  </r>
  <r>
    <x v="6"/>
    <x v="2"/>
    <s v="Silur"/>
    <n v="523"/>
    <n v="478"/>
    <x v="844"/>
    <n v="586"/>
    <n v="651"/>
    <n v="1200"/>
    <n v="609"/>
    <n v="775"/>
    <n v="605"/>
    <n v="564"/>
    <n v="623"/>
    <n v="537"/>
    <x v="933"/>
    <x v="933"/>
    <x v="2"/>
    <x v="2"/>
    <x v="0"/>
    <n v="2129"/>
    <n v="2056"/>
    <n v="1935"/>
    <n v="2101"/>
    <n v="2188"/>
    <n v="2287"/>
    <n v="2316"/>
    <n v="2312"/>
    <n v="2228"/>
    <n v="2123"/>
    <n v="2068"/>
    <n v="2050"/>
    <n v="25793"/>
    <n v="70.665753424657538"/>
  </r>
  <r>
    <x v="6"/>
    <x v="2"/>
    <s v="Silur"/>
    <n v="653"/>
    <n v="653"/>
    <x v="832"/>
    <n v="674"/>
    <n v="740"/>
    <n v="798"/>
    <n v="550"/>
    <n v="565"/>
    <n v="542"/>
    <n v="873"/>
    <n v="831"/>
    <n v="252"/>
    <x v="934"/>
    <x v="934"/>
    <x v="2"/>
    <x v="2"/>
    <x v="0"/>
    <n v="510"/>
    <n v="491"/>
    <n v="486"/>
    <n v="503"/>
    <n v="559"/>
    <n v="605"/>
    <n v="539"/>
    <n v="415"/>
    <n v="439"/>
    <n v="486"/>
    <n v="500"/>
    <n v="518"/>
    <n v="6051"/>
    <n v="16.578082191780823"/>
  </r>
  <r>
    <x v="3"/>
    <x v="2"/>
    <s v="Ordoviitsium-Kambrium"/>
    <n v="644"/>
    <n v="438"/>
    <x v="842"/>
    <n v="144"/>
    <n v="356"/>
    <n v="772"/>
    <n v="803"/>
    <n v="839"/>
    <n v="701"/>
    <n v="773"/>
    <n v="791"/>
    <n v="737"/>
    <x v="935"/>
    <x v="935"/>
    <x v="2"/>
    <x v="1"/>
    <x v="0"/>
    <n v="1301"/>
    <n v="1304"/>
    <n v="1351"/>
    <n v="2092"/>
    <n v="2179"/>
    <n v="2217"/>
    <n v="2411"/>
    <n v="2143"/>
    <n v="2099"/>
    <n v="2252"/>
    <n v="2141"/>
    <n v="2080"/>
    <n v="23570"/>
    <n v="64.575342465753423"/>
  </r>
  <r>
    <x v="4"/>
    <x v="2"/>
    <s v="Silur"/>
    <n v="731"/>
    <n v="422"/>
    <x v="845"/>
    <n v="673"/>
    <n v="628"/>
    <n v="665"/>
    <n v="678"/>
    <n v="594"/>
    <n v="629"/>
    <n v="744"/>
    <n v="736"/>
    <n v="452"/>
    <x v="936"/>
    <x v="936"/>
    <x v="2"/>
    <x v="1"/>
    <x v="0"/>
    <n v="603"/>
    <n v="667"/>
    <n v="729"/>
    <n v="684"/>
    <n v="702"/>
    <n v="780"/>
    <n v="633"/>
    <n v="628"/>
    <n v="631"/>
    <n v="804"/>
    <n v="666"/>
    <n v="641"/>
    <n v="8168"/>
    <n v="22.378082191780823"/>
  </r>
  <r>
    <x v="1"/>
    <x v="2"/>
    <s v="Gdov"/>
    <n v="673"/>
    <n v="544"/>
    <x v="846"/>
    <n v="638"/>
    <n v="371"/>
    <n v="570"/>
    <n v="797"/>
    <n v="773"/>
    <n v="566"/>
    <n v="876"/>
    <n v="939"/>
    <n v="240"/>
    <x v="937"/>
    <x v="937"/>
    <x v="2"/>
    <x v="2"/>
    <x v="0"/>
    <n v="3"/>
    <n v="3"/>
    <n v="3"/>
    <n v="3"/>
    <n v="3"/>
    <n v="3"/>
    <n v="3"/>
    <n v="3"/>
    <n v="3"/>
    <n v="3"/>
    <n v="3"/>
    <n v="3"/>
    <n v="36"/>
    <n v="9.8630136986301367E-2"/>
  </r>
  <r>
    <x v="5"/>
    <x v="2"/>
    <s v="Silur-Ordoviitsium"/>
    <n v="725"/>
    <n v="725"/>
    <x v="594"/>
    <n v="544"/>
    <n v="597"/>
    <n v="744"/>
    <n v="717"/>
    <n v="562"/>
    <n v="683"/>
    <n v="693"/>
    <n v="526"/>
    <n v="411"/>
    <x v="938"/>
    <x v="938"/>
    <x v="2"/>
    <x v="1"/>
    <x v="0"/>
    <n v="388"/>
    <n v="363"/>
    <n v="460"/>
    <n v="501"/>
    <n v="568"/>
    <n v="747"/>
    <n v="1239"/>
    <n v="466"/>
    <n v="442"/>
    <n v="450"/>
    <n v="428"/>
    <n v="362"/>
    <n v="6414"/>
    <n v="17.572602739726026"/>
  </r>
  <r>
    <x v="1"/>
    <x v="2"/>
    <s v="Ordoviitsium"/>
    <n v="710"/>
    <n v="548"/>
    <x v="847"/>
    <n v="614"/>
    <n v="569"/>
    <n v="691"/>
    <n v="656"/>
    <n v="656"/>
    <n v="629"/>
    <n v="663"/>
    <n v="745"/>
    <n v="682"/>
    <x v="939"/>
    <x v="939"/>
    <x v="2"/>
    <x v="1"/>
    <x v="0"/>
    <n v="2303"/>
    <n v="2625"/>
    <n v="3505"/>
    <n v="3020"/>
    <n v="3639"/>
    <n v="4083"/>
    <n v="3897"/>
    <n v="2574"/>
    <n v="3322"/>
    <n v="2959"/>
    <n v="2888"/>
    <n v="3932"/>
    <n v="38747"/>
    <n v="106.15616438356165"/>
  </r>
  <r>
    <x v="1"/>
    <x v="2"/>
    <s v="Voronka"/>
    <n v="1600"/>
    <n v="633"/>
    <x v="848"/>
    <n v="107"/>
    <n v="242"/>
    <n v="595"/>
    <n v="825"/>
    <n v="725"/>
    <n v="465"/>
    <n v="644"/>
    <n v="811"/>
    <n v="765"/>
    <x v="940"/>
    <x v="940"/>
    <x v="2"/>
    <x v="2"/>
    <x v="0"/>
    <n v="297"/>
    <n v="278"/>
    <n v="351"/>
    <n v="280"/>
    <n v="340"/>
    <n v="384"/>
    <n v="386"/>
    <n v="371"/>
    <n v="294"/>
    <n v="257"/>
    <n v="294"/>
    <n v="263"/>
    <n v="3795"/>
    <n v="10.397260273972602"/>
  </r>
  <r>
    <x v="3"/>
    <x v="2"/>
    <s v="Kambrium-Vend"/>
    <n v="153"/>
    <n v="179"/>
    <x v="849"/>
    <n v="705"/>
    <n v="973"/>
    <n v="1352"/>
    <n v="942"/>
    <n v="895"/>
    <n v="665"/>
    <n v="591"/>
    <n v="495"/>
    <n v="485"/>
    <x v="941"/>
    <x v="941"/>
    <x v="2"/>
    <x v="0"/>
    <x v="0"/>
    <n v="68"/>
    <n v="78"/>
    <n v="93"/>
    <n v="79"/>
    <n v="99"/>
    <n v="131"/>
    <n v="109"/>
    <n v="89"/>
    <n v="87"/>
    <n v="65"/>
    <n v="113"/>
    <n v="71"/>
    <n v="1082"/>
    <n v="2.9643835616438357"/>
  </r>
  <r>
    <x v="0"/>
    <x v="2"/>
    <s v="Ordoviitsium-Kambrium"/>
    <n v="495"/>
    <n v="400"/>
    <x v="850"/>
    <n v="718"/>
    <n v="937"/>
    <n v="851"/>
    <n v="736"/>
    <n v="825"/>
    <n v="586"/>
    <n v="389"/>
    <n v="633"/>
    <n v="533"/>
    <x v="942"/>
    <x v="942"/>
    <x v="2"/>
    <x v="1"/>
    <x v="0"/>
    <n v="1228"/>
    <n v="1073"/>
    <n v="1265"/>
    <n v="1380"/>
    <n v="2060"/>
    <n v="2652"/>
    <n v="2897"/>
    <n v="1941"/>
    <n v="1858"/>
    <n v="1875"/>
    <n v="1762"/>
    <n v="1842"/>
    <n v="21833"/>
    <n v="59.816438356164383"/>
  </r>
  <r>
    <x v="12"/>
    <x v="2"/>
    <s v="Kesk-Devon"/>
    <n v="726"/>
    <n v="652"/>
    <x v="851"/>
    <n v="602"/>
    <n v="620"/>
    <n v="605"/>
    <n v="567"/>
    <n v="590"/>
    <n v="629"/>
    <n v="673"/>
    <n v="648"/>
    <n v="664"/>
    <x v="943"/>
    <x v="943"/>
    <x v="2"/>
    <x v="2"/>
    <x v="0"/>
    <n v="738"/>
    <n v="689"/>
    <n v="850"/>
    <n v="761"/>
    <n v="200"/>
    <n v="198"/>
    <n v="213"/>
    <n v="208"/>
    <n v="170"/>
    <n v="165"/>
    <n v="265"/>
    <n v="223"/>
    <n v="4680"/>
    <n v="12.821917808219178"/>
  </r>
  <r>
    <x v="8"/>
    <x v="2"/>
    <s v="Silur"/>
    <n v="598"/>
    <n v="598"/>
    <x v="852"/>
    <n v="642"/>
    <n v="642"/>
    <n v="642"/>
    <n v="643"/>
    <n v="643"/>
    <n v="643"/>
    <n v="665"/>
    <n v="665"/>
    <n v="665"/>
    <x v="944"/>
    <x v="944"/>
    <x v="2"/>
    <x v="1"/>
    <x v="0"/>
    <n v="2939"/>
    <n v="2578"/>
    <n v="2898"/>
    <n v="2673"/>
    <n v="3254"/>
    <n v="3252"/>
    <n v="3253"/>
    <n v="3415"/>
    <n v="3369"/>
    <n v="3554"/>
    <n v="3415"/>
    <n v="2506"/>
    <n v="37106"/>
    <n v="101.66027397260274"/>
  </r>
  <r>
    <x v="11"/>
    <x v="2"/>
    <s v="Kesk-Devon"/>
    <n v="594"/>
    <n v="614"/>
    <x v="853"/>
    <n v="625"/>
    <n v="634"/>
    <n v="646"/>
    <n v="675"/>
    <n v="651"/>
    <n v="642"/>
    <n v="667"/>
    <n v="639"/>
    <n v="647"/>
    <x v="945"/>
    <x v="945"/>
    <x v="2"/>
    <x v="2"/>
    <x v="0"/>
    <n v="239"/>
    <n v="196"/>
    <n v="231"/>
    <n v="213"/>
    <n v="227"/>
    <n v="276"/>
    <n v="220"/>
    <n v="207"/>
    <n v="204"/>
    <n v="209"/>
    <n v="189"/>
    <n v="183"/>
    <n v="2594"/>
    <n v="7.1068493150684935"/>
  </r>
  <r>
    <x v="7"/>
    <x v="2"/>
    <s v="Ordoviitsium-Kambrium"/>
    <n v="555"/>
    <n v="774"/>
    <x v="854"/>
    <n v="653"/>
    <n v="685"/>
    <n v="751"/>
    <n v="811"/>
    <n v="357"/>
    <n v="916"/>
    <n v="372"/>
    <n v="486"/>
    <n v="607"/>
    <x v="946"/>
    <x v="946"/>
    <x v="2"/>
    <x v="1"/>
    <x v="0"/>
    <n v="8150"/>
    <n v="8483"/>
    <n v="9380"/>
    <n v="9303"/>
    <n v="6719"/>
    <n v="6718"/>
    <n v="4532"/>
    <n v="4009"/>
    <n v="4337"/>
    <n v="3915"/>
    <n v="2774"/>
    <n v="3071"/>
    <n v="71391"/>
    <n v="195.59178082191781"/>
  </r>
  <r>
    <x v="14"/>
    <x v="2"/>
    <s v="Ordoviitsium-Kambrium"/>
    <n v="622"/>
    <n v="638"/>
    <x v="818"/>
    <n v="550"/>
    <n v="468"/>
    <n v="570"/>
    <n v="704"/>
    <n v="507"/>
    <n v="652"/>
    <n v="732"/>
    <n v="765"/>
    <n v="683"/>
    <x v="947"/>
    <x v="947"/>
    <x v="2"/>
    <x v="1"/>
    <x v="0"/>
    <n v="6716"/>
    <n v="6137"/>
    <n v="7096"/>
    <n v="6808"/>
    <n v="7399"/>
    <n v="8778"/>
    <n v="8932"/>
    <n v="7080"/>
    <n v="7037"/>
    <n v="7056"/>
    <n v="6650"/>
    <n v="6999"/>
    <n v="86688"/>
    <n v="237.50136986301371"/>
  </r>
  <r>
    <x v="3"/>
    <x v="2"/>
    <s v="Kvaternaar"/>
    <n v="0"/>
    <n v="0"/>
    <x v="31"/>
    <n v="0"/>
    <n v="0"/>
    <n v="0"/>
    <n v="0"/>
    <n v="0"/>
    <n v="663"/>
    <n v="6881"/>
    <n v="0"/>
    <n v="0"/>
    <x v="948"/>
    <x v="948"/>
    <x v="2"/>
    <x v="1"/>
    <x v="0"/>
    <n v="2535"/>
    <n v="2242"/>
    <n v="2563"/>
    <n v="2321"/>
    <n v="2699"/>
    <n v="3002"/>
    <n v="2812"/>
    <n v="2378"/>
    <n v="2456"/>
    <n v="2685"/>
    <n v="2525"/>
    <n v="2310"/>
    <n v="30528"/>
    <n v="83.638356164383566"/>
  </r>
  <r>
    <x v="1"/>
    <x v="2"/>
    <s v="Ordoviitsium-Kambrium"/>
    <n v="430"/>
    <n v="452"/>
    <x v="855"/>
    <n v="578"/>
    <n v="551"/>
    <n v="497"/>
    <n v="549"/>
    <n v="562"/>
    <n v="552"/>
    <n v="970"/>
    <n v="948"/>
    <n v="941"/>
    <x v="949"/>
    <x v="949"/>
    <x v="2"/>
    <x v="2"/>
    <x v="0"/>
    <n v="1827"/>
    <n v="1730"/>
    <n v="2021"/>
    <n v="1895"/>
    <n v="2074"/>
    <n v="2648"/>
    <n v="2690"/>
    <n v="2157"/>
    <n v="2022"/>
    <n v="2028"/>
    <n v="1893"/>
    <n v="1645"/>
    <n v="24630"/>
    <n v="67.479452054794521"/>
  </r>
  <r>
    <x v="3"/>
    <x v="2"/>
    <s v="Ordoviitsium-Kambrium"/>
    <n v="578"/>
    <n v="578"/>
    <x v="856"/>
    <n v="699"/>
    <n v="700"/>
    <n v="700"/>
    <n v="513"/>
    <n v="513"/>
    <n v="513"/>
    <n v="699"/>
    <n v="699"/>
    <n v="700"/>
    <x v="950"/>
    <x v="950"/>
    <x v="2"/>
    <x v="2"/>
    <x v="0"/>
    <n v="123"/>
    <n v="115"/>
    <n v="136"/>
    <n v="136"/>
    <n v="137"/>
    <n v="159"/>
    <n v="119"/>
    <n v="127"/>
    <n v="162"/>
    <n v="191"/>
    <n v="121"/>
    <n v="141"/>
    <n v="1667"/>
    <n v="4.5671232876712331"/>
  </r>
  <r>
    <x v="3"/>
    <x v="2"/>
    <s v="Ordoviitsium-Kambrium"/>
    <n v="537"/>
    <n v="559"/>
    <x v="857"/>
    <n v="550"/>
    <n v="563"/>
    <n v="488"/>
    <n v="607"/>
    <n v="640"/>
    <n v="728"/>
    <n v="871"/>
    <n v="739"/>
    <n v="640"/>
    <x v="951"/>
    <x v="951"/>
    <x v="2"/>
    <x v="2"/>
    <x v="0"/>
    <n v="558"/>
    <n v="549"/>
    <n v="670"/>
    <n v="652"/>
    <n v="714"/>
    <n v="900"/>
    <n v="817"/>
    <n v="564"/>
    <n v="861"/>
    <n v="783"/>
    <n v="742"/>
    <n v="750"/>
    <n v="8560"/>
    <n v="23.452054794520549"/>
  </r>
  <r>
    <x v="12"/>
    <x v="2"/>
    <s v="Kesk-Devon"/>
    <n v="628"/>
    <n v="547"/>
    <x v="858"/>
    <n v="551"/>
    <n v="665"/>
    <n v="749"/>
    <n v="640"/>
    <n v="660"/>
    <n v="688"/>
    <n v="635"/>
    <n v="557"/>
    <n v="551"/>
    <x v="952"/>
    <x v="952"/>
    <x v="2"/>
    <x v="2"/>
    <x v="0"/>
    <n v="164"/>
    <n v="151"/>
    <n v="182"/>
    <n v="167"/>
    <n v="173"/>
    <n v="322"/>
    <n v="357"/>
    <n v="199"/>
    <n v="148"/>
    <n v="168"/>
    <n v="160"/>
    <n v="161"/>
    <n v="2352"/>
    <n v="6.4438356164383563"/>
  </r>
  <r>
    <x v="3"/>
    <x v="2"/>
    <s v="Ordoviitsium-Kambrium"/>
    <n v="517"/>
    <n v="517"/>
    <x v="859"/>
    <n v="722"/>
    <n v="722"/>
    <n v="722"/>
    <n v="627"/>
    <n v="627"/>
    <n v="627"/>
    <n v="604"/>
    <n v="604"/>
    <n v="604"/>
    <x v="953"/>
    <x v="953"/>
    <x v="2"/>
    <x v="1"/>
    <x v="0"/>
    <n v="185"/>
    <n v="173"/>
    <n v="200"/>
    <n v="233"/>
    <n v="247"/>
    <n v="322"/>
    <n v="384"/>
    <n v="213"/>
    <n v="193"/>
    <n v="211"/>
    <n v="204"/>
    <n v="213"/>
    <n v="2778"/>
    <n v="7.6109589041095891"/>
  </r>
  <r>
    <x v="3"/>
    <x v="2"/>
    <s v="Ordoviitsium"/>
    <n v="772"/>
    <n v="812"/>
    <x v="761"/>
    <n v="506"/>
    <n v="564"/>
    <n v="618"/>
    <n v="541"/>
    <n v="1027"/>
    <n v="476"/>
    <n v="442"/>
    <n v="421"/>
    <n v="367"/>
    <x v="954"/>
    <x v="954"/>
    <x v="2"/>
    <x v="2"/>
    <x v="0"/>
    <n v="1026"/>
    <n v="959"/>
    <n v="1041"/>
    <n v="1074"/>
    <n v="1283"/>
    <n v="2199"/>
    <n v="2150"/>
    <n v="92"/>
    <n v="89"/>
    <n v="46"/>
    <n v="112"/>
    <n v="112"/>
    <n v="10183"/>
    <n v="27.898630136986302"/>
  </r>
  <r>
    <x v="4"/>
    <x v="2"/>
    <s v="Silur-Ordoviitsium"/>
    <n v="640"/>
    <n v="630"/>
    <x v="860"/>
    <n v="630"/>
    <n v="630"/>
    <n v="620"/>
    <n v="610"/>
    <n v="600"/>
    <n v="590"/>
    <n v="590"/>
    <n v="580"/>
    <n v="590"/>
    <x v="955"/>
    <x v="955"/>
    <x v="2"/>
    <x v="2"/>
    <x v="0"/>
    <n v="0"/>
    <n v="0"/>
    <n v="0"/>
    <n v="0"/>
    <n v="0"/>
    <n v="0"/>
    <n v="0"/>
    <n v="0"/>
    <n v="0"/>
    <n v="0"/>
    <n v="0"/>
    <n v="0"/>
    <n v="0"/>
    <n v="0"/>
  </r>
  <r>
    <x v="6"/>
    <x v="2"/>
    <s v="Silur"/>
    <n v="557"/>
    <n v="513"/>
    <x v="803"/>
    <n v="592"/>
    <n v="648"/>
    <n v="674"/>
    <n v="625"/>
    <n v="703"/>
    <n v="596"/>
    <n v="661"/>
    <n v="558"/>
    <n v="603"/>
    <x v="956"/>
    <x v="956"/>
    <x v="2"/>
    <x v="2"/>
    <x v="0"/>
    <n v="142"/>
    <n v="135"/>
    <n v="146"/>
    <n v="144"/>
    <n v="156"/>
    <n v="140"/>
    <n v="127"/>
    <n v="117"/>
    <n v="118"/>
    <n v="119"/>
    <n v="114"/>
    <n v="127"/>
    <n v="1585"/>
    <n v="4.3424657534246576"/>
  </r>
  <r>
    <x v="2"/>
    <x v="2"/>
    <s v="Kesk-Alam-Devon"/>
    <n v="484"/>
    <n v="488"/>
    <x v="861"/>
    <n v="590"/>
    <n v="709"/>
    <n v="758"/>
    <n v="642"/>
    <n v="676"/>
    <n v="590"/>
    <n v="604"/>
    <n v="573"/>
    <n v="649"/>
    <x v="957"/>
    <x v="957"/>
    <x v="0"/>
    <x v="2"/>
    <x v="0"/>
    <n v="862"/>
    <n v="952"/>
    <n v="816"/>
    <n v="1092"/>
    <n v="1170"/>
    <n v="1107"/>
    <n v="523"/>
    <n v="662"/>
    <n v="938"/>
    <n v="1064"/>
    <n v="1148"/>
    <n v="920"/>
    <n v="11254"/>
    <n v="30.832876712328765"/>
  </r>
  <r>
    <x v="8"/>
    <x v="2"/>
    <s v="Silur"/>
    <n v="603"/>
    <n v="562"/>
    <x v="862"/>
    <n v="438"/>
    <n v="577"/>
    <n v="714"/>
    <n v="791"/>
    <n v="709"/>
    <n v="612"/>
    <n v="532"/>
    <n v="666"/>
    <n v="537"/>
    <x v="958"/>
    <x v="958"/>
    <x v="11"/>
    <x v="1"/>
    <x v="0"/>
    <n v="0"/>
    <n v="0"/>
    <n v="0"/>
    <n v="202"/>
    <n v="250"/>
    <n v="322"/>
    <n v="280"/>
    <n v="233"/>
    <n v="213"/>
    <n v="192"/>
    <n v="219"/>
    <n v="187"/>
    <n v="2098"/>
    <n v="5.7479452054794518"/>
  </r>
  <r>
    <x v="11"/>
    <x v="2"/>
    <s v="Kesk-Devon"/>
    <n v="620"/>
    <n v="592"/>
    <x v="863"/>
    <n v="582"/>
    <n v="569"/>
    <n v="571"/>
    <n v="671"/>
    <n v="655"/>
    <n v="665"/>
    <n v="570"/>
    <n v="581"/>
    <n v="554"/>
    <x v="959"/>
    <x v="959"/>
    <x v="11"/>
    <x v="1"/>
    <x v="0"/>
    <n v="0"/>
    <n v="0"/>
    <n v="0"/>
    <n v="69"/>
    <n v="63"/>
    <n v="89"/>
    <n v="105"/>
    <n v="64"/>
    <n v="46"/>
    <n v="48"/>
    <n v="50"/>
    <n v="61"/>
    <n v="595"/>
    <n v="1.6301369863013699"/>
  </r>
  <r>
    <x v="14"/>
    <x v="2"/>
    <s v="Silur-Ordoviitsium"/>
    <n v="494"/>
    <n v="700"/>
    <x v="844"/>
    <n v="636"/>
    <n v="522"/>
    <n v="649"/>
    <n v="609"/>
    <n v="618"/>
    <n v="553"/>
    <n v="576"/>
    <n v="608"/>
    <n v="658"/>
    <x v="960"/>
    <x v="960"/>
    <x v="11"/>
    <x v="1"/>
    <x v="0"/>
    <n v="0"/>
    <n v="0"/>
    <n v="0"/>
    <n v="1210"/>
    <n v="1327"/>
    <n v="1450"/>
    <n v="1416"/>
    <n v="1400"/>
    <n v="1286"/>
    <n v="1177"/>
    <n v="1295"/>
    <n v="1200"/>
    <n v="11761"/>
    <n v="32.221917808219175"/>
  </r>
  <r>
    <x v="1"/>
    <x v="2"/>
    <s v="Ordoviitsium"/>
    <n v="528"/>
    <n v="490"/>
    <x v="864"/>
    <n v="610"/>
    <n v="520"/>
    <n v="571"/>
    <n v="633"/>
    <n v="555"/>
    <n v="775"/>
    <n v="890"/>
    <n v="625"/>
    <n v="490"/>
    <x v="961"/>
    <x v="961"/>
    <x v="11"/>
    <x v="1"/>
    <x v="0"/>
    <n v="0"/>
    <n v="0"/>
    <n v="0"/>
    <n v="0"/>
    <n v="0"/>
    <n v="0"/>
    <n v="0"/>
    <n v="0"/>
    <n v="0"/>
    <n v="0"/>
    <n v="2"/>
    <n v="0"/>
    <n v="2"/>
    <n v="5.4794520547945206E-3"/>
  </r>
  <r>
    <x v="14"/>
    <x v="2"/>
    <s v="Silur"/>
    <n v="540"/>
    <n v="453"/>
    <x v="865"/>
    <n v="576"/>
    <n v="592"/>
    <n v="616"/>
    <n v="511"/>
    <n v="878"/>
    <n v="885"/>
    <n v="565"/>
    <n v="467"/>
    <n v="502"/>
    <x v="962"/>
    <x v="962"/>
    <x v="11"/>
    <x v="1"/>
    <x v="0"/>
    <n v="0"/>
    <n v="0"/>
    <n v="0"/>
    <n v="1244"/>
    <n v="1259"/>
    <n v="1430"/>
    <n v="1571"/>
    <n v="1463"/>
    <n v="1281"/>
    <n v="1327"/>
    <n v="1524"/>
    <n v="1421"/>
    <n v="12520"/>
    <n v="34.301369863013697"/>
  </r>
  <r>
    <x v="5"/>
    <x v="2"/>
    <s v="Silur-Ordoviitsium"/>
    <n v="450"/>
    <n v="1063"/>
    <x v="866"/>
    <n v="638"/>
    <n v="551"/>
    <n v="593"/>
    <n v="503"/>
    <n v="458"/>
    <n v="863"/>
    <n v="570"/>
    <n v="654"/>
    <n v="392"/>
    <x v="963"/>
    <x v="963"/>
    <x v="11"/>
    <x v="1"/>
    <x v="0"/>
    <n v="0"/>
    <n v="0"/>
    <n v="0"/>
    <n v="33"/>
    <n v="28"/>
    <n v="31"/>
    <n v="31"/>
    <n v="34"/>
    <n v="30"/>
    <n v="29"/>
    <n v="32"/>
    <n v="26"/>
    <n v="274"/>
    <n v="0.75068493150684934"/>
  </r>
  <r>
    <x v="11"/>
    <x v="2"/>
    <s v="Kesk-Alam-Devon"/>
    <n v="490"/>
    <n v="565"/>
    <x v="867"/>
    <n v="610"/>
    <n v="575"/>
    <n v="625"/>
    <n v="640"/>
    <n v="585"/>
    <n v="635"/>
    <n v="685"/>
    <n v="600"/>
    <n v="625"/>
    <x v="964"/>
    <x v="964"/>
    <x v="11"/>
    <x v="1"/>
    <x v="0"/>
    <n v="0"/>
    <n v="0"/>
    <n v="0"/>
    <n v="102"/>
    <n v="101"/>
    <n v="106"/>
    <n v="140"/>
    <n v="119"/>
    <n v="99"/>
    <n v="84"/>
    <n v="103"/>
    <n v="108"/>
    <n v="962"/>
    <n v="2.6356164383561644"/>
  </r>
  <r>
    <x v="6"/>
    <x v="2"/>
    <s v="Silur-Ordoviitsium"/>
    <n v="570"/>
    <n v="476"/>
    <x v="868"/>
    <n v="610"/>
    <n v="625"/>
    <n v="620"/>
    <n v="606"/>
    <n v="708"/>
    <n v="572"/>
    <n v="571"/>
    <n v="601"/>
    <n v="661"/>
    <x v="965"/>
    <x v="965"/>
    <x v="11"/>
    <x v="2"/>
    <x v="0"/>
    <n v="0"/>
    <n v="0"/>
    <n v="0"/>
    <n v="19"/>
    <n v="28"/>
    <n v="59"/>
    <n v="72"/>
    <n v="27"/>
    <n v="20"/>
    <n v="14"/>
    <n v="14"/>
    <n v="11"/>
    <n v="264"/>
    <n v="0.72328767123287674"/>
  </r>
  <r>
    <x v="7"/>
    <x v="2"/>
    <s v="Ordoviitsium"/>
    <n v="530"/>
    <n v="552"/>
    <x v="869"/>
    <n v="601"/>
    <n v="579"/>
    <n v="781"/>
    <n v="590"/>
    <n v="621"/>
    <n v="538"/>
    <n v="688"/>
    <n v="551"/>
    <n v="622"/>
    <x v="966"/>
    <x v="966"/>
    <x v="11"/>
    <x v="1"/>
    <x v="0"/>
    <n v="200"/>
    <n v="180"/>
    <n v="229"/>
    <n v="0"/>
    <n v="0"/>
    <n v="0"/>
    <n v="0"/>
    <n v="0"/>
    <n v="0"/>
    <n v="0"/>
    <n v="0"/>
    <n v="0"/>
    <n v="609"/>
    <n v="1.6684931506849314"/>
  </r>
  <r>
    <x v="6"/>
    <x v="2"/>
    <s v="Kvaternaar"/>
    <n v="56"/>
    <n v="196"/>
    <x v="870"/>
    <n v="1016"/>
    <n v="510"/>
    <n v="350"/>
    <n v="205"/>
    <n v="752"/>
    <n v="731"/>
    <n v="673"/>
    <n v="606"/>
    <n v="15"/>
    <x v="967"/>
    <x v="967"/>
    <x v="11"/>
    <x v="1"/>
    <x v="0"/>
    <n v="49"/>
    <n v="55"/>
    <n v="103"/>
    <n v="0"/>
    <n v="0"/>
    <n v="0"/>
    <n v="0"/>
    <n v="0"/>
    <n v="0"/>
    <n v="0"/>
    <n v="0"/>
    <n v="0"/>
    <n v="207"/>
    <n v="0.56712328767123288"/>
  </r>
  <r>
    <x v="3"/>
    <x v="2"/>
    <s v="Silur-Ordoviitsium"/>
    <n v="559"/>
    <n v="614"/>
    <x v="871"/>
    <n v="564"/>
    <n v="550"/>
    <n v="714"/>
    <n v="724"/>
    <n v="597"/>
    <n v="621"/>
    <n v="611"/>
    <n v="515"/>
    <n v="523"/>
    <x v="968"/>
    <x v="968"/>
    <x v="11"/>
    <x v="1"/>
    <x v="0"/>
    <n v="1190"/>
    <n v="1137"/>
    <n v="1347"/>
    <n v="0"/>
    <n v="0"/>
    <n v="0"/>
    <n v="0"/>
    <n v="0"/>
    <n v="0"/>
    <n v="0"/>
    <n v="0"/>
    <n v="0"/>
    <n v="3674"/>
    <n v="10.065753424657535"/>
  </r>
  <r>
    <x v="3"/>
    <x v="2"/>
    <s v="Kambrium-Vend"/>
    <n v="575"/>
    <n v="611"/>
    <x v="872"/>
    <n v="407"/>
    <n v="551"/>
    <n v="696"/>
    <n v="514"/>
    <n v="465"/>
    <n v="316"/>
    <n v="657"/>
    <n v="961"/>
    <n v="671"/>
    <x v="969"/>
    <x v="969"/>
    <x v="11"/>
    <x v="1"/>
    <x v="0"/>
    <n v="0"/>
    <n v="0"/>
    <n v="0"/>
    <n v="0"/>
    <n v="0"/>
    <n v="0"/>
    <n v="0"/>
    <n v="0"/>
    <n v="0"/>
    <n v="0"/>
    <n v="0"/>
    <n v="0"/>
    <n v="0"/>
    <n v="0"/>
  </r>
  <r>
    <x v="8"/>
    <x v="2"/>
    <s v="Silur"/>
    <n v="570"/>
    <n v="626"/>
    <x v="873"/>
    <n v="613"/>
    <n v="615"/>
    <n v="558"/>
    <n v="584"/>
    <n v="603"/>
    <n v="530"/>
    <n v="539"/>
    <n v="570"/>
    <n v="584"/>
    <x v="970"/>
    <x v="970"/>
    <x v="11"/>
    <x v="1"/>
    <x v="0"/>
    <n v="1243"/>
    <n v="1286"/>
    <n v="1341"/>
    <n v="0"/>
    <n v="0"/>
    <n v="0"/>
    <n v="0"/>
    <n v="0"/>
    <n v="0"/>
    <n v="0"/>
    <n v="0"/>
    <n v="0"/>
    <n v="3870"/>
    <n v="10.602739726027398"/>
  </r>
  <r>
    <x v="3"/>
    <x v="2"/>
    <s v="Ordoviitsium-Kambrium"/>
    <n v="703"/>
    <n v="535"/>
    <x v="807"/>
    <n v="762"/>
    <n v="511"/>
    <n v="678"/>
    <n v="376"/>
    <n v="621"/>
    <n v="562"/>
    <n v="681"/>
    <n v="523"/>
    <n v="451"/>
    <x v="971"/>
    <x v="971"/>
    <x v="11"/>
    <x v="1"/>
    <x v="0"/>
    <n v="33"/>
    <n v="31"/>
    <n v="30"/>
    <n v="0"/>
    <n v="0"/>
    <n v="0"/>
    <n v="0"/>
    <n v="0"/>
    <n v="0"/>
    <n v="0"/>
    <n v="0"/>
    <n v="0"/>
    <n v="94"/>
    <n v="0.25753424657534246"/>
  </r>
  <r>
    <x v="3"/>
    <x v="2"/>
    <s v="Kvaternaar"/>
    <n v="903"/>
    <n v="570"/>
    <x v="789"/>
    <n v="539"/>
    <n v="500"/>
    <n v="476"/>
    <n v="575"/>
    <n v="535"/>
    <n v="461"/>
    <n v="511"/>
    <n v="643"/>
    <n v="650"/>
    <x v="972"/>
    <x v="972"/>
    <x v="11"/>
    <x v="1"/>
    <x v="0"/>
    <n v="98"/>
    <n v="104"/>
    <n v="111"/>
    <n v="0"/>
    <n v="0"/>
    <n v="0"/>
    <n v="0"/>
    <n v="0"/>
    <n v="0"/>
    <n v="0"/>
    <n v="0"/>
    <n v="0"/>
    <n v="313"/>
    <n v="0.8575342465753425"/>
  </r>
  <r>
    <x v="5"/>
    <x v="2"/>
    <s v="Silur-Ordoviitsium"/>
    <n v="0"/>
    <n v="0"/>
    <x v="874"/>
    <n v="692"/>
    <n v="747"/>
    <n v="756"/>
    <n v="786"/>
    <n v="756"/>
    <n v="691"/>
    <n v="734"/>
    <n v="722"/>
    <n v="715"/>
    <x v="973"/>
    <x v="973"/>
    <x v="11"/>
    <x v="2"/>
    <x v="0"/>
    <n v="20"/>
    <n v="18"/>
    <n v="22"/>
    <n v="0"/>
    <n v="0"/>
    <n v="0"/>
    <n v="0"/>
    <n v="0"/>
    <n v="0"/>
    <n v="0"/>
    <n v="0"/>
    <n v="0"/>
    <n v="60"/>
    <n v="0.16438356164383561"/>
  </r>
  <r>
    <x v="0"/>
    <x v="2"/>
    <s v="Voronka"/>
    <n v="583"/>
    <n v="534"/>
    <x v="875"/>
    <n v="888"/>
    <n v="694"/>
    <n v="497"/>
    <n v="407"/>
    <n v="468"/>
    <n v="389"/>
    <n v="724"/>
    <n v="722"/>
    <n v="566"/>
    <x v="974"/>
    <x v="974"/>
    <x v="2"/>
    <x v="2"/>
    <x v="0"/>
    <n v="0"/>
    <n v="0"/>
    <n v="0"/>
    <n v="0"/>
    <n v="559"/>
    <n v="5906"/>
    <n v="1774"/>
    <n v="1422"/>
    <n v="1315"/>
    <n v="958"/>
    <n v="614"/>
    <n v="560"/>
    <n v="13108"/>
    <n v="35.912328767123284"/>
  </r>
  <r>
    <x v="6"/>
    <x v="2"/>
    <s v="Silur-Ordoviitsium"/>
    <n v="505"/>
    <n v="465"/>
    <x v="876"/>
    <n v="620"/>
    <n v="644"/>
    <n v="747"/>
    <n v="622"/>
    <n v="592"/>
    <n v="603"/>
    <n v="560"/>
    <n v="537"/>
    <n v="518"/>
    <x v="975"/>
    <x v="975"/>
    <x v="2"/>
    <x v="1"/>
    <x v="0"/>
    <n v="0"/>
    <n v="0"/>
    <n v="0"/>
    <n v="0"/>
    <n v="189"/>
    <n v="2144"/>
    <n v="5235"/>
    <n v="5177"/>
    <n v="5022"/>
    <n v="3592"/>
    <n v="2327"/>
    <n v="2363"/>
    <n v="26049"/>
    <n v="71.367123287671234"/>
  </r>
  <r>
    <x v="6"/>
    <x v="2"/>
    <s v="Silur"/>
    <n v="571"/>
    <n v="548"/>
    <x v="877"/>
    <n v="579"/>
    <n v="566"/>
    <n v="610"/>
    <n v="561"/>
    <n v="625"/>
    <n v="610"/>
    <n v="579"/>
    <n v="588"/>
    <n v="588"/>
    <x v="976"/>
    <x v="976"/>
    <x v="2"/>
    <x v="2"/>
    <x v="0"/>
    <n v="0"/>
    <n v="0"/>
    <n v="0"/>
    <n v="0"/>
    <n v="0"/>
    <n v="0"/>
    <n v="0"/>
    <n v="278"/>
    <n v="364"/>
    <n v="1193"/>
    <n v="1625"/>
    <n v="1639"/>
    <n v="5099"/>
    <n v="13.96986301369863"/>
  </r>
  <r>
    <x v="2"/>
    <x v="2"/>
    <s v="Kesk-Devon"/>
    <n v="4"/>
    <n v="16"/>
    <x v="878"/>
    <n v="115"/>
    <n v="313"/>
    <n v="1201"/>
    <n v="293"/>
    <n v="0"/>
    <n v="647"/>
    <n v="0"/>
    <n v="0"/>
    <n v="4321"/>
    <x v="977"/>
    <x v="977"/>
    <x v="2"/>
    <x v="1"/>
    <x v="0"/>
    <n v="0"/>
    <n v="0"/>
    <n v="0"/>
    <n v="0"/>
    <n v="0"/>
    <n v="0"/>
    <n v="0"/>
    <n v="2397"/>
    <n v="1088"/>
    <n v="3229"/>
    <n v="4372"/>
    <n v="4502"/>
    <n v="15588"/>
    <n v="42.706849315068496"/>
  </r>
  <r>
    <x v="1"/>
    <x v="2"/>
    <s v="Gdov"/>
    <n v="367"/>
    <n v="380"/>
    <x v="879"/>
    <n v="536"/>
    <n v="693"/>
    <n v="920"/>
    <n v="865"/>
    <n v="667"/>
    <n v="549"/>
    <n v="537"/>
    <n v="469"/>
    <n v="470"/>
    <x v="978"/>
    <x v="978"/>
    <x v="2"/>
    <x v="1"/>
    <x v="0"/>
    <n v="170"/>
    <n v="142"/>
    <n v="173"/>
    <n v="187"/>
    <n v="199"/>
    <n v="293"/>
    <n v="329"/>
    <n v="269"/>
    <n v="202"/>
    <n v="163"/>
    <n v="155"/>
    <n v="160"/>
    <n v="2442"/>
    <n v="6.6904109589041099"/>
  </r>
  <r>
    <x v="5"/>
    <x v="2"/>
    <s v="Silur-Ordoviitsium"/>
    <n v="564"/>
    <n v="513"/>
    <x v="880"/>
    <n v="565"/>
    <n v="619"/>
    <n v="628"/>
    <n v="594"/>
    <n v="602"/>
    <n v="550"/>
    <n v="575"/>
    <n v="562"/>
    <n v="587"/>
    <x v="979"/>
    <x v="979"/>
    <x v="11"/>
    <x v="1"/>
    <x v="0"/>
    <n v="0"/>
    <n v="0"/>
    <n v="0"/>
    <n v="363"/>
    <n v="306"/>
    <n v="397"/>
    <n v="484"/>
    <n v="298"/>
    <n v="211"/>
    <n v="197"/>
    <n v="127"/>
    <n v="174"/>
    <n v="2557"/>
    <n v="7.0054794520547947"/>
  </r>
  <r>
    <x v="0"/>
    <x v="2"/>
    <s v="Ordoviitsium-Kambrium"/>
    <n v="528"/>
    <n v="431"/>
    <x v="881"/>
    <n v="542"/>
    <n v="784"/>
    <n v="655"/>
    <n v="671"/>
    <n v="522"/>
    <n v="488"/>
    <n v="1075"/>
    <n v="470"/>
    <n v="267"/>
    <x v="980"/>
    <x v="980"/>
    <x v="11"/>
    <x v="1"/>
    <x v="0"/>
    <n v="0"/>
    <n v="0"/>
    <n v="0"/>
    <n v="89"/>
    <n v="120"/>
    <n v="119"/>
    <n v="127"/>
    <n v="99"/>
    <n v="142"/>
    <n v="106"/>
    <n v="95"/>
    <n v="116"/>
    <n v="1013"/>
    <n v="2.7753424657534245"/>
  </r>
  <r>
    <x v="2"/>
    <x v="2"/>
    <s v="Kesk-Alam-Devon- Silur"/>
    <n v="0"/>
    <n v="0"/>
    <x v="31"/>
    <n v="0"/>
    <n v="0"/>
    <n v="0"/>
    <n v="0"/>
    <n v="0"/>
    <n v="6925"/>
    <n v="0"/>
    <n v="0"/>
    <n v="0"/>
    <x v="981"/>
    <x v="981"/>
    <x v="11"/>
    <x v="2"/>
    <x v="0"/>
    <n v="0"/>
    <n v="0"/>
    <n v="0"/>
    <n v="437"/>
    <n v="608"/>
    <n v="746"/>
    <n v="1112"/>
    <n v="463"/>
    <n v="488"/>
    <n v="404"/>
    <n v="362"/>
    <n v="429"/>
    <n v="5049"/>
    <n v="13.832876712328767"/>
  </r>
  <r>
    <x v="12"/>
    <x v="2"/>
    <s v="Kvaternaar"/>
    <n v="570"/>
    <n v="615"/>
    <x v="693"/>
    <n v="590"/>
    <n v="640"/>
    <n v="660"/>
    <n v="435"/>
    <n v="510"/>
    <n v="510"/>
    <n v="540"/>
    <n v="570"/>
    <n v="610"/>
    <x v="982"/>
    <x v="982"/>
    <x v="2"/>
    <x v="2"/>
    <x v="0"/>
    <n v="575"/>
    <n v="575"/>
    <n v="575"/>
    <n v="694"/>
    <n v="694"/>
    <n v="693"/>
    <n v="639"/>
    <n v="639"/>
    <n v="639"/>
    <n v="563"/>
    <n v="563"/>
    <n v="562"/>
    <n v="7411"/>
    <n v="20.304109589041097"/>
  </r>
  <r>
    <x v="8"/>
    <x v="2"/>
    <s v="Silur"/>
    <n v="566"/>
    <n v="566"/>
    <x v="882"/>
    <n v="567"/>
    <n v="567"/>
    <n v="566"/>
    <n v="533"/>
    <n v="533"/>
    <n v="534"/>
    <n v="600"/>
    <n v="650"/>
    <n v="650"/>
    <x v="983"/>
    <x v="983"/>
    <x v="2"/>
    <x v="2"/>
    <x v="0"/>
    <n v="2292"/>
    <n v="2092"/>
    <n v="2408"/>
    <n v="2397"/>
    <n v="2605"/>
    <n v="2815"/>
    <n v="2704"/>
    <n v="2548"/>
    <n v="2520"/>
    <n v="2458"/>
    <n v="2443"/>
    <n v="2488"/>
    <n v="29770"/>
    <n v="81.561643835616437"/>
  </r>
  <r>
    <x v="3"/>
    <x v="2"/>
    <s v="Ordoviitsium"/>
    <n v="594"/>
    <n v="418"/>
    <x v="883"/>
    <n v="573"/>
    <n v="543"/>
    <n v="587"/>
    <n v="655"/>
    <n v="625"/>
    <n v="601"/>
    <n v="586"/>
    <n v="574"/>
    <n v="527"/>
    <x v="984"/>
    <x v="984"/>
    <x v="2"/>
    <x v="2"/>
    <x v="0"/>
    <n v="0"/>
    <n v="0"/>
    <n v="0"/>
    <n v="0"/>
    <n v="0"/>
    <n v="8"/>
    <n v="0"/>
    <n v="1"/>
    <n v="0"/>
    <n v="1"/>
    <n v="0"/>
    <n v="0"/>
    <n v="10"/>
    <n v="2.7397260273972601E-2"/>
  </r>
  <r>
    <x v="8"/>
    <x v="2"/>
    <s v="Silur"/>
    <n v="680"/>
    <n v="680"/>
    <x v="884"/>
    <n v="650"/>
    <n v="650"/>
    <n v="650"/>
    <n v="600"/>
    <n v="600"/>
    <n v="600"/>
    <n v="780"/>
    <n v="300"/>
    <n v="0"/>
    <x v="985"/>
    <x v="985"/>
    <x v="2"/>
    <x v="1"/>
    <x v="0"/>
    <n v="0"/>
    <n v="0"/>
    <n v="0"/>
    <n v="0"/>
    <n v="0"/>
    <n v="0"/>
    <n v="0"/>
    <n v="0"/>
    <n v="0"/>
    <n v="0"/>
    <n v="0"/>
    <n v="0"/>
    <n v="0"/>
    <n v="0"/>
  </r>
  <r>
    <x v="3"/>
    <x v="2"/>
    <s v="Ordoviitsium-Kambrium"/>
    <n v="700"/>
    <n v="610"/>
    <x v="610"/>
    <n v="550"/>
    <n v="500"/>
    <n v="780"/>
    <n v="360"/>
    <n v="550"/>
    <n v="610"/>
    <n v="600"/>
    <n v="570"/>
    <n v="550"/>
    <x v="985"/>
    <x v="985"/>
    <x v="2"/>
    <x v="2"/>
    <x v="0"/>
    <n v="518"/>
    <n v="467"/>
    <n v="527"/>
    <n v="521"/>
    <n v="592"/>
    <n v="816"/>
    <n v="698"/>
    <n v="561"/>
    <n v="530"/>
    <n v="529"/>
    <n v="524"/>
    <n v="667"/>
    <n v="6950"/>
    <n v="19.041095890410958"/>
  </r>
  <r>
    <x v="5"/>
    <x v="2"/>
    <s v="Silur-Ordoviitsium"/>
    <n v="690"/>
    <n v="1586"/>
    <x v="790"/>
    <n v="414"/>
    <n v="413"/>
    <n v="430"/>
    <n v="430"/>
    <n v="463"/>
    <n v="387"/>
    <n v="420"/>
    <n v="410"/>
    <n v="418"/>
    <x v="986"/>
    <x v="986"/>
    <x v="2"/>
    <x v="2"/>
    <x v="0"/>
    <n v="4504"/>
    <n v="4327"/>
    <n v="5020"/>
    <n v="4529"/>
    <n v="5087"/>
    <n v="6026"/>
    <n v="5909"/>
    <n v="4859"/>
    <n v="4821"/>
    <n v="4795"/>
    <n v="4603"/>
    <n v="4730"/>
    <n v="59210"/>
    <n v="162.21917808219177"/>
  </r>
  <r>
    <x v="1"/>
    <x v="2"/>
    <s v="Ordoviitsium-Kambrium"/>
    <n v="560"/>
    <n v="497"/>
    <x v="656"/>
    <n v="570"/>
    <n v="618"/>
    <n v="619"/>
    <n v="591"/>
    <n v="606"/>
    <n v="593"/>
    <n v="532"/>
    <n v="516"/>
    <n v="579"/>
    <x v="987"/>
    <x v="987"/>
    <x v="2"/>
    <x v="2"/>
    <x v="0"/>
    <n v="0"/>
    <n v="0"/>
    <n v="0"/>
    <n v="0"/>
    <n v="0"/>
    <n v="0"/>
    <n v="0"/>
    <n v="0"/>
    <n v="0"/>
    <n v="0"/>
    <n v="0"/>
    <n v="0"/>
    <n v="0"/>
    <n v="0"/>
  </r>
  <r>
    <x v="6"/>
    <x v="2"/>
    <s v="Silur-Ordoviitsium"/>
    <n v="430"/>
    <n v="500"/>
    <x v="885"/>
    <n v="584"/>
    <n v="598"/>
    <n v="612"/>
    <n v="590"/>
    <n v="600"/>
    <n v="610"/>
    <n v="590"/>
    <n v="600"/>
    <n v="610"/>
    <x v="988"/>
    <x v="988"/>
    <x v="2"/>
    <x v="2"/>
    <x v="0"/>
    <n v="1818"/>
    <n v="1652"/>
    <n v="2016"/>
    <n v="1930"/>
    <n v="2027"/>
    <n v="2272"/>
    <n v="2322"/>
    <n v="1866"/>
    <n v="1753"/>
    <n v="1846"/>
    <n v="1721"/>
    <n v="1878"/>
    <n v="23101"/>
    <n v="63.290410958904111"/>
  </r>
  <r>
    <x v="0"/>
    <x v="2"/>
    <s v="Ordoviitsium-Kambrium"/>
    <n v="554"/>
    <n v="457"/>
    <x v="886"/>
    <n v="533"/>
    <n v="534"/>
    <n v="533"/>
    <n v="1006"/>
    <n v="702"/>
    <n v="544"/>
    <n v="502"/>
    <n v="521"/>
    <n v="567"/>
    <x v="989"/>
    <x v="989"/>
    <x v="2"/>
    <x v="2"/>
    <x v="0"/>
    <n v="0"/>
    <n v="0"/>
    <n v="0"/>
    <n v="0"/>
    <n v="0"/>
    <n v="0"/>
    <n v="0"/>
    <n v="0"/>
    <n v="0"/>
    <n v="0"/>
    <n v="0"/>
    <n v="0"/>
    <n v="0"/>
    <n v="0"/>
  </r>
  <r>
    <x v="6"/>
    <x v="2"/>
    <s v="Kvaternaar"/>
    <n v="395"/>
    <n v="254"/>
    <x v="887"/>
    <n v="525"/>
    <n v="602"/>
    <n v="733"/>
    <n v="698"/>
    <n v="945"/>
    <n v="433"/>
    <n v="442"/>
    <n v="618"/>
    <n v="714"/>
    <x v="990"/>
    <x v="990"/>
    <x v="2"/>
    <x v="2"/>
    <x v="0"/>
    <n v="0"/>
    <n v="0"/>
    <n v="0"/>
    <n v="0"/>
    <n v="0"/>
    <n v="0"/>
    <n v="356"/>
    <n v="0"/>
    <n v="0"/>
    <n v="0"/>
    <n v="0"/>
    <n v="0"/>
    <n v="356"/>
    <n v="0.97534246575342465"/>
  </r>
  <r>
    <x v="3"/>
    <x v="2"/>
    <s v="Silur-Ordoviitsium"/>
    <n v="638"/>
    <n v="646"/>
    <x v="888"/>
    <n v="266"/>
    <n v="796"/>
    <n v="825"/>
    <n v="804"/>
    <n v="598"/>
    <n v="519"/>
    <n v="482"/>
    <n v="267"/>
    <n v="347"/>
    <x v="991"/>
    <x v="991"/>
    <x v="2"/>
    <x v="2"/>
    <x v="0"/>
    <n v="0"/>
    <n v="0"/>
    <n v="0"/>
    <n v="0"/>
    <n v="0"/>
    <n v="0"/>
    <n v="0"/>
    <n v="0"/>
    <n v="0"/>
    <n v="0"/>
    <n v="0"/>
    <n v="0"/>
    <n v="0"/>
    <n v="0"/>
  </r>
  <r>
    <x v="3"/>
    <x v="2"/>
    <s v="Ordoviitsium-Kambrium"/>
    <n v="481"/>
    <n v="408"/>
    <x v="889"/>
    <n v="543"/>
    <n v="703"/>
    <n v="989"/>
    <n v="611"/>
    <n v="484"/>
    <n v="503"/>
    <n v="507"/>
    <n v="479"/>
    <n v="549"/>
    <x v="992"/>
    <x v="992"/>
    <x v="2"/>
    <x v="2"/>
    <x v="0"/>
    <n v="2847"/>
    <n v="2938"/>
    <n v="2507"/>
    <n v="2340"/>
    <n v="3203"/>
    <n v="2963"/>
    <n v="1479"/>
    <n v="4547"/>
    <n v="4002"/>
    <n v="4133"/>
    <n v="4231"/>
    <n v="4175"/>
    <n v="39365"/>
    <n v="107.84931506849315"/>
  </r>
  <r>
    <x v="1"/>
    <x v="2"/>
    <s v="Gdov"/>
    <n v="610"/>
    <n v="516"/>
    <x v="871"/>
    <n v="595"/>
    <n v="568"/>
    <n v="764"/>
    <n v="557"/>
    <n v="573"/>
    <n v="604"/>
    <n v="512"/>
    <n v="548"/>
    <n v="396"/>
    <x v="993"/>
    <x v="993"/>
    <x v="2"/>
    <x v="2"/>
    <x v="0"/>
    <n v="0"/>
    <n v="0"/>
    <n v="0"/>
    <n v="0"/>
    <n v="0"/>
    <n v="0"/>
    <n v="0"/>
    <n v="0"/>
    <n v="0"/>
    <n v="0"/>
    <n v="0"/>
    <n v="0"/>
    <n v="0"/>
    <n v="0"/>
  </r>
  <r>
    <x v="6"/>
    <x v="2"/>
    <s v="Kesk-Devon"/>
    <n v="523"/>
    <n v="523"/>
    <x v="560"/>
    <n v="558"/>
    <n v="558"/>
    <n v="559"/>
    <n v="516"/>
    <n v="516"/>
    <n v="514"/>
    <n v="660"/>
    <n v="660"/>
    <n v="660"/>
    <x v="994"/>
    <x v="994"/>
    <x v="2"/>
    <x v="2"/>
    <x v="0"/>
    <n v="1505"/>
    <n v="1351"/>
    <n v="1558"/>
    <n v="1575"/>
    <n v="1698"/>
    <n v="1882"/>
    <n v="1794"/>
    <n v="1727"/>
    <n v="1690"/>
    <n v="1684"/>
    <n v="1665"/>
    <n v="1663"/>
    <n v="19792"/>
    <n v="54.224657534246575"/>
  </r>
  <r>
    <x v="0"/>
    <x v="2"/>
    <s v="Voronka"/>
    <n v="640"/>
    <n v="650"/>
    <x v="816"/>
    <n v="340"/>
    <n v="337"/>
    <n v="340"/>
    <n v="595"/>
    <n v="538"/>
    <n v="550"/>
    <n v="700"/>
    <n v="705"/>
    <n v="725"/>
    <x v="994"/>
    <x v="994"/>
    <x v="2"/>
    <x v="2"/>
    <x v="0"/>
    <n v="0"/>
    <n v="0"/>
    <n v="0"/>
    <n v="0"/>
    <n v="0"/>
    <n v="0"/>
    <n v="0"/>
    <n v="0"/>
    <n v="0"/>
    <n v="0"/>
    <n v="0"/>
    <n v="0"/>
    <n v="0"/>
    <n v="0"/>
  </r>
  <r>
    <x v="1"/>
    <x v="2"/>
    <s v="Silur-Ordoviitsium"/>
    <n v="578"/>
    <n v="451"/>
    <x v="890"/>
    <n v="556"/>
    <n v="407"/>
    <n v="517"/>
    <n v="733"/>
    <n v="581"/>
    <n v="543"/>
    <n v="594"/>
    <n v="486"/>
    <n v="604"/>
    <x v="995"/>
    <x v="995"/>
    <x v="2"/>
    <x v="2"/>
    <x v="0"/>
    <n v="1476"/>
    <n v="347"/>
    <n v="1467"/>
    <n v="689"/>
    <n v="1119"/>
    <n v="1132"/>
    <n v="113"/>
    <n v="169"/>
    <n v="1055"/>
    <n v="620"/>
    <n v="909"/>
    <n v="617"/>
    <n v="9713"/>
    <n v="26.610958904109587"/>
  </r>
  <r>
    <x v="2"/>
    <x v="2"/>
    <s v="Kesk-Devon"/>
    <n v="510"/>
    <n v="505"/>
    <x v="891"/>
    <n v="514"/>
    <n v="549"/>
    <n v="568"/>
    <n v="646"/>
    <n v="490"/>
    <n v="580"/>
    <n v="663"/>
    <n v="610"/>
    <n v="558"/>
    <x v="996"/>
    <x v="996"/>
    <x v="2"/>
    <x v="1"/>
    <x v="0"/>
    <n v="0"/>
    <n v="0"/>
    <n v="0"/>
    <n v="0"/>
    <n v="0"/>
    <n v="0"/>
    <n v="0"/>
    <n v="0"/>
    <n v="0"/>
    <n v="0"/>
    <n v="0"/>
    <n v="0"/>
    <n v="0"/>
    <n v="0"/>
  </r>
  <r>
    <x v="2"/>
    <x v="2"/>
    <s v="Kesk-Alam-Devon"/>
    <n v="12"/>
    <n v="13"/>
    <x v="892"/>
    <n v="1897"/>
    <n v="1465"/>
    <n v="708"/>
    <n v="1217"/>
    <n v="1224"/>
    <n v="90"/>
    <n v="48"/>
    <n v="31"/>
    <n v="19"/>
    <x v="997"/>
    <x v="997"/>
    <x v="2"/>
    <x v="1"/>
    <x v="0"/>
    <n v="6826"/>
    <n v="5958"/>
    <n v="7190"/>
    <n v="7122"/>
    <n v="7096"/>
    <n v="9110"/>
    <n v="9167"/>
    <n v="8349"/>
    <n v="8461"/>
    <n v="8992"/>
    <n v="9210"/>
    <n v="9234"/>
    <n v="96715"/>
    <n v="264.97260273972603"/>
  </r>
  <r>
    <x v="0"/>
    <x v="2"/>
    <s v="Ordoviitsium"/>
    <n v="385"/>
    <n v="360"/>
    <x v="893"/>
    <n v="765"/>
    <n v="650"/>
    <n v="545"/>
    <n v="675"/>
    <n v="565"/>
    <n v="585"/>
    <n v="550"/>
    <n v="475"/>
    <n v="585"/>
    <x v="998"/>
    <x v="998"/>
    <x v="2"/>
    <x v="2"/>
    <x v="0"/>
    <n v="944"/>
    <n v="838"/>
    <n v="946"/>
    <n v="923"/>
    <n v="977"/>
    <n v="1083"/>
    <n v="964"/>
    <n v="821"/>
    <n v="783"/>
    <n v="789"/>
    <n v="763"/>
    <n v="735"/>
    <n v="10566"/>
    <n v="28.947945205479453"/>
  </r>
  <r>
    <x v="0"/>
    <x v="2"/>
    <s v="Ordoviitsium"/>
    <n v="2905"/>
    <n v="2079"/>
    <x v="894"/>
    <n v="179"/>
    <n v="0"/>
    <n v="0"/>
    <n v="0"/>
    <n v="0"/>
    <n v="0"/>
    <n v="0"/>
    <n v="0"/>
    <n v="0"/>
    <x v="999"/>
    <x v="999"/>
    <x v="2"/>
    <x v="2"/>
    <x v="0"/>
    <n v="4439"/>
    <n v="4053"/>
    <n v="4656"/>
    <n v="4382"/>
    <n v="4381"/>
    <n v="4380"/>
    <n v="4308"/>
    <n v="3654"/>
    <n v="3675"/>
    <n v="3418"/>
    <n v="3117"/>
    <n v="2578"/>
    <n v="47041"/>
    <n v="128.87945205479451"/>
  </r>
  <r>
    <x v="3"/>
    <x v="2"/>
    <s v="Kambrium-Vend"/>
    <n v="0"/>
    <n v="0"/>
    <x v="31"/>
    <n v="0"/>
    <n v="2"/>
    <n v="1371"/>
    <n v="1304"/>
    <n v="334"/>
    <n v="439"/>
    <n v="1882"/>
    <n v="814"/>
    <n v="569"/>
    <x v="1000"/>
    <x v="1000"/>
    <x v="2"/>
    <x v="2"/>
    <x v="0"/>
    <n v="2219"/>
    <n v="1998"/>
    <n v="2275"/>
    <n v="2218"/>
    <n v="2305"/>
    <n v="2517"/>
    <n v="2338"/>
    <n v="2109"/>
    <n v="2050"/>
    <n v="2083"/>
    <n v="2049"/>
    <n v="2052"/>
    <n v="26213"/>
    <n v="71.816438356164383"/>
  </r>
  <r>
    <x v="7"/>
    <x v="2"/>
    <s v="Ordoviitsium"/>
    <n v="504"/>
    <n v="489"/>
    <x v="895"/>
    <n v="463"/>
    <n v="562"/>
    <n v="695"/>
    <n v="489"/>
    <n v="525"/>
    <n v="662"/>
    <n v="559"/>
    <n v="489"/>
    <n v="667"/>
    <x v="1001"/>
    <x v="1001"/>
    <x v="2"/>
    <x v="2"/>
    <x v="0"/>
    <n v="0"/>
    <n v="1"/>
    <n v="0"/>
    <n v="0"/>
    <n v="0"/>
    <n v="11"/>
    <n v="0"/>
    <n v="0"/>
    <n v="0"/>
    <n v="3"/>
    <n v="1"/>
    <n v="0"/>
    <n v="16"/>
    <n v="4.3835616438356165E-2"/>
  </r>
  <r>
    <x v="8"/>
    <x v="2"/>
    <s v="Silur"/>
    <n v="583"/>
    <n v="584"/>
    <x v="896"/>
    <n v="615"/>
    <n v="615"/>
    <n v="623"/>
    <n v="505"/>
    <n v="505"/>
    <n v="505"/>
    <n v="527"/>
    <n v="527"/>
    <n v="527"/>
    <x v="1002"/>
    <x v="1002"/>
    <x v="2"/>
    <x v="0"/>
    <x v="0"/>
    <n v="33"/>
    <n v="57"/>
    <n v="43"/>
    <n v="37"/>
    <n v="66"/>
    <n v="93"/>
    <n v="142"/>
    <n v="183"/>
    <n v="109"/>
    <n v="67"/>
    <n v="68"/>
    <n v="128"/>
    <n v="1026"/>
    <n v="2.8109589041095893"/>
  </r>
  <r>
    <x v="11"/>
    <x v="2"/>
    <s v="Kesk-Alam-Devon"/>
    <n v="450"/>
    <n v="535"/>
    <x v="897"/>
    <n v="585"/>
    <n v="570"/>
    <n v="595"/>
    <n v="625"/>
    <n v="590"/>
    <n v="580"/>
    <n v="575"/>
    <n v="555"/>
    <n v="500"/>
    <x v="1002"/>
    <x v="1002"/>
    <x v="1"/>
    <x v="0"/>
    <x v="0"/>
    <n v="658"/>
    <n v="588"/>
    <n v="701"/>
    <n v="629"/>
    <n v="637"/>
    <n v="571"/>
    <n v="663"/>
    <n v="627"/>
    <n v="636"/>
    <n v="572"/>
    <n v="628"/>
    <n v="495"/>
    <n v="7405"/>
    <n v="20.287671232876711"/>
  </r>
  <r>
    <x v="8"/>
    <x v="2"/>
    <s v="Silur"/>
    <n v="629"/>
    <n v="450"/>
    <x v="787"/>
    <n v="479"/>
    <n v="417"/>
    <n v="553"/>
    <n v="536"/>
    <n v="548"/>
    <n v="662"/>
    <n v="706"/>
    <n v="533"/>
    <n v="540"/>
    <x v="1003"/>
    <x v="1003"/>
    <x v="1"/>
    <x v="0"/>
    <x v="0"/>
    <n v="1256"/>
    <n v="1023"/>
    <n v="1176"/>
    <n v="1263"/>
    <n v="1145"/>
    <n v="974"/>
    <n v="1954"/>
    <n v="1470"/>
    <n v="1065"/>
    <n v="1277"/>
    <n v="1405"/>
    <n v="816"/>
    <n v="14824"/>
    <n v="40.613698630136987"/>
  </r>
  <r>
    <x v="0"/>
    <x v="2"/>
    <s v="Gdov"/>
    <n v="561"/>
    <n v="577"/>
    <x v="898"/>
    <n v="656"/>
    <n v="468"/>
    <n v="693"/>
    <n v="567"/>
    <n v="490"/>
    <n v="544"/>
    <n v="485"/>
    <n v="457"/>
    <n v="492"/>
    <x v="1004"/>
    <x v="1004"/>
    <x v="1"/>
    <x v="0"/>
    <x v="0"/>
    <n v="418"/>
    <n v="383"/>
    <n v="443"/>
    <n v="441"/>
    <n v="430"/>
    <n v="579"/>
    <n v="609"/>
    <n v="518"/>
    <n v="469"/>
    <n v="408"/>
    <n v="427"/>
    <n v="449"/>
    <n v="5574"/>
    <n v="15.271232876712329"/>
  </r>
  <r>
    <x v="0"/>
    <x v="2"/>
    <s v="Voronka"/>
    <n v="507"/>
    <n v="490"/>
    <x v="861"/>
    <n v="540"/>
    <n v="604"/>
    <n v="614"/>
    <n v="701"/>
    <n v="690"/>
    <n v="588"/>
    <n v="478"/>
    <n v="439"/>
    <n v="450"/>
    <x v="1005"/>
    <x v="1005"/>
    <x v="1"/>
    <x v="0"/>
    <x v="0"/>
    <n v="236"/>
    <n v="229"/>
    <n v="244"/>
    <n v="221"/>
    <n v="220"/>
    <n v="217"/>
    <n v="213"/>
    <n v="210"/>
    <n v="189"/>
    <n v="192"/>
    <n v="175"/>
    <n v="187"/>
    <n v="2533"/>
    <n v="6.9397260273972599"/>
  </r>
  <r>
    <x v="14"/>
    <x v="2"/>
    <s v="Kambrium-Vend"/>
    <n v="541"/>
    <n v="432"/>
    <x v="899"/>
    <n v="462"/>
    <n v="486"/>
    <n v="609"/>
    <n v="740"/>
    <n v="851"/>
    <n v="620"/>
    <n v="646"/>
    <n v="495"/>
    <n v="318"/>
    <x v="1006"/>
    <x v="1006"/>
    <x v="1"/>
    <x v="0"/>
    <x v="0"/>
    <n v="653"/>
    <n v="690"/>
    <n v="685"/>
    <n v="682"/>
    <n v="787"/>
    <n v="804"/>
    <n v="868"/>
    <n v="729"/>
    <n v="702"/>
    <n v="735"/>
    <n v="800"/>
    <n v="797"/>
    <n v="8932"/>
    <n v="24.471232876712328"/>
  </r>
  <r>
    <x v="3"/>
    <x v="2"/>
    <s v="Voronka"/>
    <n v="486"/>
    <n v="364"/>
    <x v="900"/>
    <n v="577"/>
    <n v="578"/>
    <n v="860"/>
    <n v="662"/>
    <n v="657"/>
    <n v="667"/>
    <n v="470"/>
    <n v="468"/>
    <n v="374"/>
    <x v="1007"/>
    <x v="1007"/>
    <x v="1"/>
    <x v="0"/>
    <x v="0"/>
    <n v="2088"/>
    <n v="1750"/>
    <n v="1310"/>
    <n v="1294"/>
    <n v="1482"/>
    <n v="1838"/>
    <n v="2057"/>
    <n v="1305"/>
    <n v="1843"/>
    <n v="1678"/>
    <n v="1779"/>
    <n v="1574"/>
    <n v="19998"/>
    <n v="54.789041095890411"/>
  </r>
  <r>
    <x v="5"/>
    <x v="2"/>
    <s v="Silur-Ordoviitsium"/>
    <n v="847"/>
    <n v="589"/>
    <x v="869"/>
    <n v="531"/>
    <n v="557"/>
    <n v="514"/>
    <n v="560"/>
    <n v="481"/>
    <n v="459"/>
    <n v="511"/>
    <n v="470"/>
    <n v="607"/>
    <x v="1008"/>
    <x v="1008"/>
    <x v="2"/>
    <x v="1"/>
    <x v="0"/>
    <n v="345"/>
    <n v="302"/>
    <n v="430"/>
    <n v="380"/>
    <n v="466"/>
    <n v="626"/>
    <n v="666"/>
    <n v="418"/>
    <n v="379"/>
    <n v="331"/>
    <n v="387"/>
    <n v="362"/>
    <n v="5092"/>
    <n v="13.950684931506849"/>
  </r>
  <r>
    <x v="9"/>
    <x v="2"/>
    <s v="Kesk-Devon"/>
    <n v="464"/>
    <n v="490"/>
    <x v="900"/>
    <n v="462"/>
    <n v="623"/>
    <n v="722"/>
    <n v="564"/>
    <n v="727"/>
    <n v="522"/>
    <n v="568"/>
    <n v="512"/>
    <n v="493"/>
    <x v="1009"/>
    <x v="1009"/>
    <x v="2"/>
    <x v="2"/>
    <x v="0"/>
    <n v="367"/>
    <n v="332"/>
    <n v="366"/>
    <n v="331"/>
    <n v="302"/>
    <n v="327"/>
    <n v="410"/>
    <n v="361"/>
    <n v="400"/>
    <n v="429"/>
    <n v="349"/>
    <n v="377"/>
    <n v="4351"/>
    <n v="11.920547945205479"/>
  </r>
  <r>
    <x v="4"/>
    <x v="2"/>
    <s v="Silur-Ordoviitsium"/>
    <n v="583"/>
    <n v="471"/>
    <x v="901"/>
    <n v="646"/>
    <n v="1040"/>
    <n v="633"/>
    <n v="545"/>
    <n v="498"/>
    <n v="570"/>
    <n v="395"/>
    <n v="352"/>
    <n v="398"/>
    <x v="1010"/>
    <x v="1010"/>
    <x v="2"/>
    <x v="2"/>
    <x v="0"/>
    <n v="325"/>
    <n v="321"/>
    <n v="402"/>
    <n v="315"/>
    <n v="332"/>
    <n v="340"/>
    <n v="684"/>
    <n v="416"/>
    <n v="434"/>
    <n v="464"/>
    <n v="378"/>
    <n v="416"/>
    <n v="4827"/>
    <n v="13.224657534246575"/>
  </r>
  <r>
    <x v="6"/>
    <x v="2"/>
    <s v="Silur-Ordoviitsium"/>
    <n v="599"/>
    <n v="546"/>
    <x v="847"/>
    <n v="520"/>
    <n v="550"/>
    <n v="593"/>
    <n v="520"/>
    <n v="588"/>
    <n v="501"/>
    <n v="509"/>
    <n v="584"/>
    <n v="536"/>
    <x v="1011"/>
    <x v="1011"/>
    <x v="2"/>
    <x v="1"/>
    <x v="0"/>
    <n v="0"/>
    <n v="0"/>
    <n v="0"/>
    <n v="0"/>
    <n v="0"/>
    <n v="0"/>
    <n v="1761"/>
    <n v="1480"/>
    <n v="1581"/>
    <n v="1485"/>
    <n v="1459"/>
    <n v="1391"/>
    <n v="9157"/>
    <n v="25.087671232876712"/>
  </r>
  <r>
    <x v="3"/>
    <x v="2"/>
    <s v="Ordoviitsium-Kambrium"/>
    <n v="490"/>
    <n v="460"/>
    <x v="902"/>
    <n v="540"/>
    <n v="680"/>
    <n v="1014"/>
    <n v="620"/>
    <n v="480"/>
    <n v="440"/>
    <n v="480"/>
    <n v="457"/>
    <n v="430"/>
    <x v="1012"/>
    <x v="1012"/>
    <x v="2"/>
    <x v="1"/>
    <x v="0"/>
    <n v="7352"/>
    <n v="7308"/>
    <n v="8158"/>
    <n v="8156"/>
    <n v="7221"/>
    <n v="9349"/>
    <n v="9371"/>
    <n v="7637"/>
    <n v="7276"/>
    <n v="7685"/>
    <n v="7208"/>
    <n v="6887"/>
    <n v="93608"/>
    <n v="256.46027397260275"/>
  </r>
  <r>
    <x v="3"/>
    <x v="2"/>
    <s v="Kambrium-Vend"/>
    <n v="520"/>
    <n v="440"/>
    <x v="903"/>
    <n v="530"/>
    <n v="590"/>
    <n v="720"/>
    <n v="640"/>
    <n v="530"/>
    <n v="660"/>
    <n v="580"/>
    <n v="430"/>
    <n v="450"/>
    <x v="1013"/>
    <x v="1013"/>
    <x v="2"/>
    <x v="1"/>
    <x v="0"/>
    <n v="5590"/>
    <n v="6303"/>
    <n v="5869"/>
    <n v="6096"/>
    <n v="6030"/>
    <n v="7789"/>
    <n v="6431"/>
    <n v="6992"/>
    <n v="7033"/>
    <n v="7435"/>
    <n v="7290"/>
    <n v="6505"/>
    <n v="79363"/>
    <n v="217.43287671232878"/>
  </r>
  <r>
    <x v="6"/>
    <x v="2"/>
    <s v="Silur"/>
    <n v="394"/>
    <n v="375"/>
    <x v="855"/>
    <n v="650"/>
    <n v="677"/>
    <n v="763"/>
    <n v="609"/>
    <n v="735"/>
    <n v="480"/>
    <n v="455"/>
    <n v="511"/>
    <n v="463"/>
    <x v="1014"/>
    <x v="1014"/>
    <x v="2"/>
    <x v="1"/>
    <x v="0"/>
    <n v="3456"/>
    <n v="3088"/>
    <n v="3549"/>
    <n v="3329"/>
    <n v="2839"/>
    <n v="3631"/>
    <n v="5057"/>
    <n v="3500"/>
    <n v="3491"/>
    <n v="3304"/>
    <n v="2727"/>
    <n v="3314"/>
    <n v="41285"/>
    <n v="113.10958904109589"/>
  </r>
  <r>
    <x v="3"/>
    <x v="2"/>
    <s v="Kambrium-Vend"/>
    <n v="150"/>
    <n v="150"/>
    <x v="904"/>
    <n v="0"/>
    <n v="0"/>
    <n v="2312"/>
    <n v="0"/>
    <n v="0"/>
    <n v="2737"/>
    <n v="0"/>
    <n v="0"/>
    <n v="979"/>
    <x v="1015"/>
    <x v="1015"/>
    <x v="2"/>
    <x v="1"/>
    <x v="0"/>
    <n v="0"/>
    <n v="0"/>
    <n v="0"/>
    <n v="0"/>
    <n v="0"/>
    <n v="0"/>
    <n v="4532"/>
    <n v="4941"/>
    <n v="4051"/>
    <n v="3932"/>
    <n v="3507"/>
    <n v="3520"/>
    <n v="24483"/>
    <n v="67.07671232876713"/>
  </r>
  <r>
    <x v="2"/>
    <x v="2"/>
    <s v="Kesk-Alam-Devon"/>
    <n v="518"/>
    <n v="486"/>
    <x v="905"/>
    <n v="551"/>
    <n v="574"/>
    <n v="563"/>
    <n v="553"/>
    <n v="563"/>
    <n v="546"/>
    <n v="538"/>
    <n v="562"/>
    <n v="551"/>
    <x v="1016"/>
    <x v="1016"/>
    <x v="2"/>
    <x v="1"/>
    <x v="0"/>
    <n v="0"/>
    <n v="0"/>
    <n v="0"/>
    <n v="0"/>
    <n v="0"/>
    <n v="0"/>
    <n v="7313"/>
    <n v="6741"/>
    <n v="6146"/>
    <n v="6770"/>
    <n v="4711"/>
    <n v="2416"/>
    <n v="34097"/>
    <n v="93.416438356164377"/>
  </r>
  <r>
    <x v="3"/>
    <x v="2"/>
    <s v="Ordoviitsium-Kambrium"/>
    <n v="684"/>
    <n v="642"/>
    <x v="906"/>
    <n v="630"/>
    <n v="3"/>
    <n v="951"/>
    <n v="613"/>
    <n v="498"/>
    <n v="559"/>
    <n v="435"/>
    <n v="420"/>
    <n v="508"/>
    <x v="1017"/>
    <x v="1017"/>
    <x v="2"/>
    <x v="1"/>
    <x v="0"/>
    <n v="1413"/>
    <n v="1343"/>
    <n v="1666"/>
    <n v="1524"/>
    <n v="1449"/>
    <n v="2871"/>
    <n v="5162"/>
    <n v="4373"/>
    <n v="4148"/>
    <n v="5033"/>
    <n v="3493"/>
    <n v="3593"/>
    <n v="36068"/>
    <n v="98.816438356164383"/>
  </r>
  <r>
    <x v="12"/>
    <x v="4"/>
    <s v="Ordoviitsium-Kambrium"/>
    <n v="97"/>
    <n v="256"/>
    <x v="809"/>
    <n v="939"/>
    <n v="903"/>
    <n v="842"/>
    <n v="465"/>
    <n v="369"/>
    <n v="276"/>
    <n v="396"/>
    <n v="678"/>
    <n v="514"/>
    <x v="1018"/>
    <x v="1018"/>
    <x v="2"/>
    <x v="2"/>
    <x v="0"/>
    <n v="0"/>
    <n v="0"/>
    <n v="0"/>
    <n v="0"/>
    <n v="0"/>
    <n v="0"/>
    <n v="0"/>
    <n v="0"/>
    <n v="0"/>
    <n v="0"/>
    <n v="0"/>
    <n v="0"/>
    <n v="0"/>
    <n v="0"/>
  </r>
  <r>
    <x v="5"/>
    <x v="2"/>
    <s v="Silur-Ordoviitsium"/>
    <n v="159"/>
    <n v="118"/>
    <x v="907"/>
    <n v="229"/>
    <n v="313"/>
    <n v="541"/>
    <n v="584"/>
    <n v="686"/>
    <n v="810"/>
    <n v="858"/>
    <n v="804"/>
    <n v="1307"/>
    <x v="1019"/>
    <x v="1019"/>
    <x v="2"/>
    <x v="1"/>
    <x v="0"/>
    <n v="6359"/>
    <n v="6793"/>
    <n v="7966"/>
    <n v="8226"/>
    <n v="7589"/>
    <n v="8966"/>
    <n v="6596"/>
    <n v="4538"/>
    <n v="5116"/>
    <n v="4202"/>
    <n v="3784"/>
    <n v="3887"/>
    <n v="74022"/>
    <n v="202.8"/>
  </r>
  <r>
    <x v="3"/>
    <x v="2"/>
    <s v="Kambrium-Vend"/>
    <n v="2350"/>
    <n v="442"/>
    <x v="908"/>
    <n v="236"/>
    <n v="247"/>
    <n v="260"/>
    <n v="1547"/>
    <n v="201"/>
    <n v="202"/>
    <n v="446"/>
    <n v="214"/>
    <n v="111"/>
    <x v="1019"/>
    <x v="1019"/>
    <x v="2"/>
    <x v="1"/>
    <x v="0"/>
    <n v="3773"/>
    <n v="3559"/>
    <n v="4527"/>
    <n v="4462"/>
    <n v="3862"/>
    <n v="5323"/>
    <n v="6568"/>
    <n v="4535"/>
    <n v="4415"/>
    <n v="4301"/>
    <n v="3651"/>
    <n v="4321"/>
    <n v="53297"/>
    <n v="146.01917808219179"/>
  </r>
  <r>
    <x v="9"/>
    <x v="2"/>
    <s v="Kesk-Devon"/>
    <n v="465"/>
    <n v="451"/>
    <x v="909"/>
    <n v="508"/>
    <n v="593"/>
    <n v="666"/>
    <n v="594"/>
    <n v="681"/>
    <n v="495"/>
    <n v="510"/>
    <n v="489"/>
    <n v="532"/>
    <x v="1020"/>
    <x v="1020"/>
    <x v="2"/>
    <x v="1"/>
    <x v="0"/>
    <n v="0"/>
    <n v="0"/>
    <n v="0"/>
    <n v="0"/>
    <n v="0"/>
    <n v="0"/>
    <n v="916"/>
    <n v="744"/>
    <n v="761"/>
    <n v="817"/>
    <n v="742"/>
    <n v="713"/>
    <n v="4693"/>
    <n v="12.857534246575343"/>
  </r>
  <r>
    <x v="11"/>
    <x v="2"/>
    <s v="Kesk-Alam-Devon- Silur"/>
    <n v="505"/>
    <n v="485"/>
    <x v="910"/>
    <n v="545"/>
    <n v="500"/>
    <n v="600"/>
    <n v="575"/>
    <n v="635"/>
    <n v="560"/>
    <n v="530"/>
    <n v="510"/>
    <n v="540"/>
    <x v="1021"/>
    <x v="1021"/>
    <x v="2"/>
    <x v="1"/>
    <x v="0"/>
    <n v="4655"/>
    <n v="5539"/>
    <n v="5885"/>
    <n v="5374"/>
    <n v="5077"/>
    <n v="7411"/>
    <n v="9745"/>
    <n v="6103"/>
    <n v="5527"/>
    <n v="5229"/>
    <n v="4573"/>
    <n v="4977"/>
    <n v="70095"/>
    <n v="192.04109589041096"/>
  </r>
  <r>
    <x v="3"/>
    <x v="2"/>
    <s v="Ordoviitsium-Kambrium"/>
    <n v="478"/>
    <n v="478"/>
    <x v="911"/>
    <n v="514"/>
    <n v="514"/>
    <n v="514"/>
    <n v="531"/>
    <n v="531"/>
    <n v="532"/>
    <n v="628"/>
    <n v="628"/>
    <n v="629"/>
    <x v="1021"/>
    <x v="1021"/>
    <x v="2"/>
    <x v="5"/>
    <x v="0"/>
    <n v="136"/>
    <n v="16"/>
    <n v="1"/>
    <n v="18"/>
    <n v="209"/>
    <n v="485"/>
    <n v="472"/>
    <n v="371"/>
    <n v="322"/>
    <n v="264"/>
    <n v="287"/>
    <n v="278"/>
    <n v="2859"/>
    <n v="7.8328767123287673"/>
  </r>
  <r>
    <x v="0"/>
    <x v="2"/>
    <s v="Voronka"/>
    <n v="625"/>
    <n v="571"/>
    <x v="912"/>
    <n v="348"/>
    <n v="351"/>
    <n v="506"/>
    <n v="660"/>
    <n v="651"/>
    <n v="599"/>
    <n v="566"/>
    <n v="555"/>
    <n v="530"/>
    <x v="1022"/>
    <x v="1022"/>
    <x v="2"/>
    <x v="5"/>
    <x v="0"/>
    <n v="0"/>
    <n v="0"/>
    <n v="0"/>
    <n v="0"/>
    <n v="4"/>
    <n v="155"/>
    <n v="152"/>
    <n v="88"/>
    <n v="40"/>
    <n v="3"/>
    <n v="0"/>
    <n v="0"/>
    <n v="442"/>
    <n v="1.210958904109589"/>
  </r>
  <r>
    <x v="8"/>
    <x v="2"/>
    <s v="Silur"/>
    <n v="460"/>
    <n v="542"/>
    <x v="767"/>
    <n v="492"/>
    <n v="748"/>
    <n v="797"/>
    <n v="450"/>
    <n v="425"/>
    <n v="541"/>
    <n v="496"/>
    <n v="393"/>
    <n v="390"/>
    <x v="1023"/>
    <x v="1023"/>
    <x v="2"/>
    <x v="5"/>
    <x v="0"/>
    <n v="102"/>
    <n v="225"/>
    <n v="247"/>
    <n v="345"/>
    <n v="316"/>
    <n v="333"/>
    <n v="394"/>
    <n v="288"/>
    <n v="216"/>
    <n v="196"/>
    <n v="209"/>
    <n v="176"/>
    <n v="3047"/>
    <n v="8.3479452054794514"/>
  </r>
  <r>
    <x v="6"/>
    <x v="2"/>
    <s v="Silur"/>
    <n v="460"/>
    <n v="500"/>
    <x v="913"/>
    <n v="500"/>
    <n v="600"/>
    <n v="657"/>
    <n v="580"/>
    <n v="560"/>
    <n v="540"/>
    <n v="520"/>
    <n v="500"/>
    <n v="530"/>
    <x v="1024"/>
    <x v="1024"/>
    <x v="2"/>
    <x v="5"/>
    <x v="0"/>
    <n v="0"/>
    <n v="0"/>
    <n v="0"/>
    <n v="0"/>
    <n v="0"/>
    <n v="0"/>
    <n v="0"/>
    <n v="0"/>
    <n v="0"/>
    <n v="0"/>
    <n v="0"/>
    <n v="0"/>
    <n v="0"/>
    <n v="0"/>
  </r>
  <r>
    <x v="3"/>
    <x v="2"/>
    <s v="Kvaternaar"/>
    <n v="377"/>
    <n v="407"/>
    <x v="914"/>
    <n v="463"/>
    <n v="632"/>
    <n v="711"/>
    <n v="721"/>
    <n v="821"/>
    <n v="718"/>
    <n v="189"/>
    <n v="579"/>
    <n v="215"/>
    <x v="1025"/>
    <x v="1025"/>
    <x v="2"/>
    <x v="2"/>
    <x v="0"/>
    <n v="962"/>
    <n v="962"/>
    <n v="962"/>
    <n v="679"/>
    <n v="679"/>
    <n v="679"/>
    <n v="574"/>
    <n v="574"/>
    <n v="574"/>
    <n v="797"/>
    <n v="797"/>
    <n v="797"/>
    <n v="9036"/>
    <n v="24.756164383561643"/>
  </r>
  <r>
    <x v="2"/>
    <x v="2"/>
    <s v="Kesk-Devon"/>
    <n v="428"/>
    <n v="396"/>
    <x v="915"/>
    <n v="621"/>
    <n v="633"/>
    <n v="659"/>
    <n v="631"/>
    <n v="648"/>
    <n v="632"/>
    <n v="442"/>
    <n v="436"/>
    <n v="408"/>
    <x v="1026"/>
    <x v="1026"/>
    <x v="0"/>
    <x v="2"/>
    <x v="0"/>
    <n v="390"/>
    <n v="319"/>
    <n v="366"/>
    <n v="342"/>
    <n v="381"/>
    <n v="389"/>
    <n v="394"/>
    <n v="657"/>
    <n v="377"/>
    <n v="376"/>
    <n v="1091"/>
    <n v="364"/>
    <n v="5446"/>
    <n v="14.920547945205479"/>
  </r>
  <r>
    <x v="3"/>
    <x v="2"/>
    <s v="Kambrium-Vend"/>
    <n v="420"/>
    <n v="460"/>
    <x v="610"/>
    <n v="530"/>
    <n v="600"/>
    <n v="700"/>
    <n v="650"/>
    <n v="480"/>
    <n v="660"/>
    <n v="560"/>
    <n v="420"/>
    <n v="430"/>
    <x v="1026"/>
    <x v="1026"/>
    <x v="0"/>
    <x v="0"/>
    <x v="0"/>
    <n v="133"/>
    <n v="121"/>
    <n v="161"/>
    <n v="137"/>
    <n v="143"/>
    <n v="159"/>
    <n v="161"/>
    <n v="136"/>
    <n v="137"/>
    <n v="132"/>
    <n v="123"/>
    <n v="122"/>
    <n v="1665"/>
    <n v="4.5616438356164384"/>
  </r>
  <r>
    <x v="6"/>
    <x v="2"/>
    <s v="Silur-Ordoviitsium"/>
    <n v="483"/>
    <n v="494"/>
    <x v="916"/>
    <n v="503"/>
    <n v="577"/>
    <n v="662"/>
    <n v="583"/>
    <n v="568"/>
    <n v="515"/>
    <n v="500"/>
    <n v="457"/>
    <n v="515"/>
    <x v="1027"/>
    <x v="1027"/>
    <x v="0"/>
    <x v="2"/>
    <x v="0"/>
    <n v="331"/>
    <n v="280"/>
    <n v="310"/>
    <n v="290"/>
    <n v="310"/>
    <n v="310"/>
    <n v="310"/>
    <n v="412"/>
    <n v="310"/>
    <n v="328"/>
    <n v="300"/>
    <n v="310"/>
    <n v="3801"/>
    <n v="10.413698630136986"/>
  </r>
  <r>
    <x v="3"/>
    <x v="2"/>
    <s v="Silur-Ordoviitsium"/>
    <n v="434"/>
    <n v="360"/>
    <x v="917"/>
    <n v="556"/>
    <n v="476"/>
    <n v="708"/>
    <n v="689"/>
    <n v="603"/>
    <n v="613"/>
    <n v="608"/>
    <n v="522"/>
    <n v="401"/>
    <x v="1028"/>
    <x v="1028"/>
    <x v="0"/>
    <x v="2"/>
    <x v="0"/>
    <n v="331"/>
    <n v="280"/>
    <n v="310"/>
    <n v="290"/>
    <n v="310"/>
    <n v="310"/>
    <n v="310"/>
    <n v="408"/>
    <n v="310"/>
    <n v="329"/>
    <n v="300"/>
    <n v="310"/>
    <n v="3798"/>
    <n v="10.405479452054795"/>
  </r>
  <r>
    <x v="9"/>
    <x v="2"/>
    <s v="Kesk-Devon"/>
    <n v="468"/>
    <n v="426"/>
    <x v="918"/>
    <n v="432"/>
    <n v="491"/>
    <n v="621"/>
    <n v="553"/>
    <n v="601"/>
    <n v="508"/>
    <n v="532"/>
    <n v="579"/>
    <n v="593"/>
    <x v="1029"/>
    <x v="1029"/>
    <x v="0"/>
    <x v="0"/>
    <x v="0"/>
    <n v="14066"/>
    <n v="12588"/>
    <n v="14789"/>
    <n v="14185"/>
    <n v="17035"/>
    <n v="16368"/>
    <n v="16352"/>
    <n v="15009"/>
    <n v="15162"/>
    <n v="14603"/>
    <n v="13471"/>
    <n v="12487"/>
    <n v="176115"/>
    <n v="482.50684931506851"/>
  </r>
  <r>
    <x v="0"/>
    <x v="2"/>
    <s v="Ordoviitsium-Kambrium"/>
    <n v="871"/>
    <n v="800"/>
    <x v="864"/>
    <n v="43"/>
    <n v="42"/>
    <n v="42"/>
    <n v="716"/>
    <n v="1224"/>
    <n v="1722"/>
    <n v="65"/>
    <n v="86"/>
    <n v="97"/>
    <x v="1030"/>
    <x v="1030"/>
    <x v="0"/>
    <x v="0"/>
    <x v="0"/>
    <n v="0"/>
    <n v="0"/>
    <n v="0"/>
    <n v="0"/>
    <n v="0"/>
    <n v="0"/>
    <n v="0"/>
    <n v="0"/>
    <n v="0"/>
    <n v="0"/>
    <n v="0"/>
    <n v="0"/>
    <n v="0"/>
    <n v="0"/>
  </r>
  <r>
    <x v="11"/>
    <x v="2"/>
    <s v="Silur"/>
    <n v="430"/>
    <n v="495"/>
    <x v="879"/>
    <n v="490"/>
    <n v="465"/>
    <n v="545"/>
    <n v="610"/>
    <n v="565"/>
    <n v="535"/>
    <n v="485"/>
    <n v="605"/>
    <n v="520"/>
    <x v="1031"/>
    <x v="1031"/>
    <x v="0"/>
    <x v="0"/>
    <x v="0"/>
    <n v="13871"/>
    <n v="12146"/>
    <n v="14866"/>
    <n v="14506"/>
    <n v="16201"/>
    <n v="17255"/>
    <n v="16750"/>
    <n v="15010"/>
    <n v="15509"/>
    <n v="14967"/>
    <n v="13596"/>
    <n v="12774"/>
    <n v="177451"/>
    <n v="486.16712328767125"/>
  </r>
  <r>
    <x v="6"/>
    <x v="2"/>
    <s v="Kesk-Alam-Devon- Silur"/>
    <n v="380"/>
    <n v="462"/>
    <x v="919"/>
    <n v="462"/>
    <n v="514"/>
    <n v="732"/>
    <n v="595"/>
    <n v="575"/>
    <n v="492"/>
    <n v="552"/>
    <n v="570"/>
    <n v="489"/>
    <x v="1032"/>
    <x v="1032"/>
    <x v="0"/>
    <x v="0"/>
    <x v="0"/>
    <n v="327"/>
    <n v="284"/>
    <n v="325"/>
    <n v="328"/>
    <n v="338"/>
    <n v="352"/>
    <n v="356"/>
    <n v="354"/>
    <n v="338"/>
    <n v="360"/>
    <n v="309"/>
    <n v="309"/>
    <n v="3980"/>
    <n v="10.904109589041095"/>
  </r>
  <r>
    <x v="3"/>
    <x v="2"/>
    <s v="Voronka"/>
    <n v="189"/>
    <n v="140"/>
    <x v="920"/>
    <n v="548"/>
    <n v="713"/>
    <n v="1009"/>
    <n v="1017"/>
    <n v="769"/>
    <n v="568"/>
    <n v="403"/>
    <n v="326"/>
    <n v="364"/>
    <x v="1033"/>
    <x v="1033"/>
    <x v="0"/>
    <x v="2"/>
    <x v="0"/>
    <n v="488"/>
    <n v="448"/>
    <n v="468"/>
    <n v="456"/>
    <n v="524"/>
    <n v="613"/>
    <n v="710"/>
    <n v="492"/>
    <n v="504"/>
    <n v="497"/>
    <n v="471"/>
    <n v="495"/>
    <n v="6166"/>
    <n v="16.893150684931506"/>
  </r>
  <r>
    <x v="2"/>
    <x v="2"/>
    <s v="Kesk-Devon"/>
    <n v="461"/>
    <n v="438"/>
    <x v="921"/>
    <n v="457"/>
    <n v="553"/>
    <n v="569"/>
    <n v="506"/>
    <n v="567"/>
    <n v="592"/>
    <n v="496"/>
    <n v="457"/>
    <n v="567"/>
    <x v="1033"/>
    <x v="1033"/>
    <x v="0"/>
    <x v="2"/>
    <x v="0"/>
    <n v="6"/>
    <n v="10"/>
    <n v="9"/>
    <n v="17"/>
    <n v="136"/>
    <n v="224"/>
    <n v="586"/>
    <n v="495"/>
    <n v="124"/>
    <n v="51"/>
    <n v="33"/>
    <n v="463"/>
    <n v="2154"/>
    <n v="5.9013698630136986"/>
  </r>
  <r>
    <x v="9"/>
    <x v="2"/>
    <s v="Kesk-Devon"/>
    <n v="362"/>
    <n v="408"/>
    <x v="909"/>
    <n v="433"/>
    <n v="580"/>
    <n v="569"/>
    <n v="636"/>
    <n v="258"/>
    <n v="578"/>
    <n v="582"/>
    <n v="593"/>
    <n v="657"/>
    <x v="1034"/>
    <x v="1034"/>
    <x v="0"/>
    <x v="0"/>
    <x v="0"/>
    <n v="857"/>
    <n v="952"/>
    <n v="667"/>
    <n v="804"/>
    <n v="641"/>
    <n v="553"/>
    <n v="294"/>
    <n v="330"/>
    <n v="545"/>
    <n v="584"/>
    <n v="577"/>
    <n v="170"/>
    <n v="6974"/>
    <n v="19.106849315068494"/>
  </r>
  <r>
    <x v="0"/>
    <x v="2"/>
    <s v="Voronka"/>
    <n v="574"/>
    <n v="832"/>
    <x v="707"/>
    <n v="400"/>
    <n v="320"/>
    <n v="411"/>
    <n v="422"/>
    <n v="351"/>
    <n v="431"/>
    <n v="525"/>
    <n v="426"/>
    <n v="544"/>
    <x v="1035"/>
    <x v="1035"/>
    <x v="0"/>
    <x v="2"/>
    <x v="0"/>
    <n v="263"/>
    <n v="231"/>
    <n v="254"/>
    <n v="254"/>
    <n v="314"/>
    <n v="322"/>
    <n v="332"/>
    <n v="340"/>
    <n v="358"/>
    <n v="310"/>
    <n v="2094"/>
    <n v="2821"/>
    <n v="7893"/>
    <n v="21.624657534246577"/>
  </r>
  <r>
    <x v="10"/>
    <x v="2"/>
    <s v="Kesk-Devon"/>
    <n v="325"/>
    <n v="328"/>
    <x v="922"/>
    <n v="558"/>
    <n v="554"/>
    <n v="634"/>
    <n v="593"/>
    <n v="587"/>
    <n v="564"/>
    <n v="540"/>
    <n v="550"/>
    <n v="570"/>
    <x v="1036"/>
    <x v="1036"/>
    <x v="2"/>
    <x v="1"/>
    <x v="0"/>
    <n v="2451"/>
    <n v="2495"/>
    <n v="2679"/>
    <n v="2268"/>
    <n v="2525"/>
    <n v="2750"/>
    <n v="2550"/>
    <n v="2650"/>
    <n v="2400"/>
    <n v="1940"/>
    <n v="1995"/>
    <n v="2095"/>
    <n v="28798"/>
    <n v="78.898630136986299"/>
  </r>
  <r>
    <x v="3"/>
    <x v="2"/>
    <s v="Ordoviitsium-Kambrium"/>
    <n v="405"/>
    <n v="416"/>
    <x v="796"/>
    <n v="469"/>
    <n v="552"/>
    <n v="641"/>
    <n v="529"/>
    <n v="585"/>
    <n v="485"/>
    <n v="564"/>
    <n v="492"/>
    <n v="529"/>
    <x v="1037"/>
    <x v="1037"/>
    <x v="7"/>
    <x v="3"/>
    <x v="0"/>
    <n v="457"/>
    <n v="394"/>
    <n v="378"/>
    <n v="446"/>
    <n v="462"/>
    <n v="498"/>
    <n v="497"/>
    <n v="484"/>
    <n v="504"/>
    <n v="486"/>
    <n v="445"/>
    <n v="380"/>
    <n v="5431"/>
    <n v="14.87945205479452"/>
  </r>
  <r>
    <x v="1"/>
    <x v="2"/>
    <s v="Ordoviitsium-Kambrium"/>
    <n v="467"/>
    <n v="505"/>
    <x v="923"/>
    <n v="537"/>
    <n v="516"/>
    <n v="490"/>
    <n v="445"/>
    <n v="481"/>
    <n v="532"/>
    <n v="577"/>
    <n v="546"/>
    <n v="504"/>
    <x v="1038"/>
    <x v="1038"/>
    <x v="7"/>
    <x v="4"/>
    <x v="0"/>
    <n v="142"/>
    <n v="138"/>
    <n v="121"/>
    <n v="186"/>
    <n v="137"/>
    <n v="170"/>
    <n v="162"/>
    <n v="186"/>
    <n v="176"/>
    <n v="163"/>
    <n v="146"/>
    <n v="156"/>
    <n v="1883"/>
    <n v="5.1589041095890407"/>
  </r>
  <r>
    <x v="1"/>
    <x v="2"/>
    <s v="Silur-Ordoviitsium"/>
    <n v="511"/>
    <n v="504"/>
    <x v="924"/>
    <n v="505"/>
    <n v="511"/>
    <n v="512"/>
    <n v="512"/>
    <n v="514"/>
    <n v="502"/>
    <n v="523"/>
    <n v="508"/>
    <n v="497"/>
    <x v="1039"/>
    <x v="1039"/>
    <x v="7"/>
    <x v="0"/>
    <x v="0"/>
    <n v="3659"/>
    <n v="4136"/>
    <n v="3822"/>
    <n v="4918"/>
    <n v="5029"/>
    <n v="4933"/>
    <n v="5182"/>
    <n v="4560"/>
    <n v="4615"/>
    <n v="3739"/>
    <n v="4095"/>
    <n v="4278"/>
    <n v="52966"/>
    <n v="145.1123287671233"/>
  </r>
  <r>
    <x v="8"/>
    <x v="2"/>
    <s v="Silur"/>
    <n v="600"/>
    <n v="500"/>
    <x v="913"/>
    <n v="600"/>
    <n v="400"/>
    <n v="500"/>
    <n v="500"/>
    <n v="600"/>
    <n v="500"/>
    <n v="500"/>
    <n v="400"/>
    <n v="500"/>
    <x v="1040"/>
    <x v="1040"/>
    <x v="7"/>
    <x v="4"/>
    <x v="0"/>
    <n v="102"/>
    <n v="82"/>
    <n v="98"/>
    <n v="91"/>
    <n v="97"/>
    <n v="129"/>
    <n v="123"/>
    <n v="109"/>
    <n v="103"/>
    <n v="95"/>
    <n v="84"/>
    <n v="109"/>
    <n v="1222"/>
    <n v="3.3479452054794518"/>
  </r>
  <r>
    <x v="12"/>
    <x v="2"/>
    <s v="Kesk-Devon"/>
    <n v="1027"/>
    <n v="1139"/>
    <x v="900"/>
    <n v="363"/>
    <n v="364"/>
    <n v="442"/>
    <n v="386"/>
    <n v="388"/>
    <n v="347"/>
    <n v="353"/>
    <n v="352"/>
    <n v="453"/>
    <x v="1041"/>
    <x v="1041"/>
    <x v="7"/>
    <x v="4"/>
    <x v="0"/>
    <n v="641"/>
    <n v="653"/>
    <n v="675"/>
    <n v="574"/>
    <n v="781"/>
    <n v="626"/>
    <n v="634"/>
    <n v="618"/>
    <n v="615"/>
    <n v="713"/>
    <n v="736"/>
    <n v="718"/>
    <n v="7984"/>
    <n v="21.873972602739727"/>
  </r>
  <r>
    <x v="3"/>
    <x v="3"/>
    <s v="Kambrium-Vend"/>
    <n v="416"/>
    <n v="472"/>
    <x v="925"/>
    <n v="564"/>
    <n v="468"/>
    <n v="508"/>
    <n v="521"/>
    <n v="563"/>
    <n v="556"/>
    <n v="584"/>
    <n v="494"/>
    <n v="399"/>
    <x v="1042"/>
    <x v="1042"/>
    <x v="7"/>
    <x v="0"/>
    <x v="0"/>
    <n v="746"/>
    <n v="774"/>
    <n v="752"/>
    <n v="2984"/>
    <n v="669"/>
    <n v="997"/>
    <n v="836"/>
    <n v="867"/>
    <n v="882"/>
    <n v="826"/>
    <n v="838"/>
    <n v="823"/>
    <n v="11994"/>
    <n v="32.860273972602741"/>
  </r>
  <r>
    <x v="7"/>
    <x v="2"/>
    <s v="Silur"/>
    <n v="516"/>
    <n v="464"/>
    <x v="913"/>
    <n v="480"/>
    <n v="533"/>
    <n v="465"/>
    <n v="573"/>
    <n v="470"/>
    <n v="491"/>
    <n v="572"/>
    <n v="473"/>
    <n v="535"/>
    <x v="1043"/>
    <x v="1043"/>
    <x v="7"/>
    <x v="4"/>
    <x v="0"/>
    <n v="550"/>
    <n v="572"/>
    <n v="466"/>
    <n v="437"/>
    <n v="394"/>
    <n v="355"/>
    <n v="399"/>
    <n v="421"/>
    <n v="311"/>
    <n v="413"/>
    <n v="386"/>
    <n v="609"/>
    <n v="5313"/>
    <n v="14.556164383561644"/>
  </r>
  <r>
    <x v="2"/>
    <x v="2"/>
    <s v="Kesk-Alam-Devon"/>
    <n v="420"/>
    <n v="392"/>
    <x v="926"/>
    <n v="478"/>
    <n v="505"/>
    <n v="512"/>
    <n v="532"/>
    <n v="541"/>
    <n v="515"/>
    <n v="571"/>
    <n v="568"/>
    <n v="602"/>
    <x v="1044"/>
    <x v="1044"/>
    <x v="7"/>
    <x v="0"/>
    <x v="0"/>
    <n v="0"/>
    <n v="0"/>
    <n v="0"/>
    <n v="0"/>
    <n v="0"/>
    <n v="0"/>
    <n v="0"/>
    <n v="0"/>
    <n v="0"/>
    <n v="0"/>
    <n v="0"/>
    <n v="0"/>
    <n v="0"/>
    <n v="0"/>
  </r>
  <r>
    <x v="0"/>
    <x v="2"/>
    <s v="Voronka"/>
    <n v="594"/>
    <n v="468"/>
    <x v="817"/>
    <n v="522"/>
    <n v="525"/>
    <n v="590"/>
    <n v="595"/>
    <n v="586"/>
    <n v="574"/>
    <n v="379"/>
    <n v="309"/>
    <n v="321"/>
    <x v="1045"/>
    <x v="1045"/>
    <x v="7"/>
    <x v="3"/>
    <x v="0"/>
    <n v="3658"/>
    <n v="3332"/>
    <n v="2959"/>
    <n v="2837"/>
    <n v="3239"/>
    <n v="3646"/>
    <n v="4774"/>
    <n v="3803"/>
    <n v="3448"/>
    <n v="4202"/>
    <n v="3012"/>
    <n v="3569"/>
    <n v="42479"/>
    <n v="116.38082191780822"/>
  </r>
  <r>
    <x v="1"/>
    <x v="2"/>
    <s v="Gdov"/>
    <n v="0"/>
    <n v="0"/>
    <x v="704"/>
    <n v="600"/>
    <n v="1874"/>
    <n v="2043"/>
    <n v="0"/>
    <n v="0"/>
    <n v="0"/>
    <n v="0"/>
    <n v="906"/>
    <n v="0"/>
    <x v="1046"/>
    <x v="1046"/>
    <x v="2"/>
    <x v="2"/>
    <x v="0"/>
    <n v="1662"/>
    <n v="1662"/>
    <n v="1664"/>
    <n v="1978"/>
    <n v="1978"/>
    <n v="1979"/>
    <n v="1790"/>
    <n v="1790"/>
    <n v="1791"/>
    <n v="1743"/>
    <n v="1743"/>
    <n v="1743"/>
    <n v="21523"/>
    <n v="58.967123287671235"/>
  </r>
  <r>
    <x v="3"/>
    <x v="2"/>
    <s v="Voronka"/>
    <n v="206"/>
    <n v="231"/>
    <x v="927"/>
    <n v="361"/>
    <n v="921"/>
    <n v="839"/>
    <n v="546"/>
    <n v="410"/>
    <n v="486"/>
    <n v="454"/>
    <n v="533"/>
    <n v="835"/>
    <x v="1047"/>
    <x v="1047"/>
    <x v="2"/>
    <x v="2"/>
    <x v="0"/>
    <n v="933"/>
    <n v="933"/>
    <n v="935"/>
    <n v="848"/>
    <n v="848"/>
    <n v="848"/>
    <n v="870"/>
    <n v="870"/>
    <n v="870"/>
    <n v="882"/>
    <n v="882"/>
    <n v="882"/>
    <n v="10601"/>
    <n v="29.043835616438358"/>
  </r>
  <r>
    <x v="3"/>
    <x v="2"/>
    <s v="Ordoviitsium-Kambrium"/>
    <n v="200"/>
    <n v="180"/>
    <x v="928"/>
    <n v="520"/>
    <n v="1080"/>
    <n v="1000"/>
    <n v="790"/>
    <n v="750"/>
    <n v="630"/>
    <n v="250"/>
    <n v="240"/>
    <n v="230"/>
    <x v="1048"/>
    <x v="1048"/>
    <x v="2"/>
    <x v="0"/>
    <x v="0"/>
    <n v="178"/>
    <n v="178"/>
    <n v="178"/>
    <n v="202"/>
    <n v="202"/>
    <n v="203"/>
    <n v="163"/>
    <n v="163"/>
    <n v="164"/>
    <n v="108"/>
    <n v="108"/>
    <n v="108"/>
    <n v="1955"/>
    <n v="5.3561643835616435"/>
  </r>
  <r>
    <x v="12"/>
    <x v="2"/>
    <s v="Kesk-Devon"/>
    <n v="468"/>
    <n v="422"/>
    <x v="915"/>
    <n v="418"/>
    <n v="432"/>
    <n v="478"/>
    <n v="686"/>
    <n v="834"/>
    <n v="473"/>
    <n v="476"/>
    <n v="462"/>
    <n v="433"/>
    <x v="1049"/>
    <x v="1049"/>
    <x v="2"/>
    <x v="2"/>
    <x v="0"/>
    <n v="478"/>
    <n v="478"/>
    <n v="507"/>
    <n v="534"/>
    <n v="534"/>
    <n v="535"/>
    <n v="522"/>
    <n v="522"/>
    <n v="522"/>
    <n v="446"/>
    <n v="446"/>
    <n v="446"/>
    <n v="5970"/>
    <n v="16.356164383561644"/>
  </r>
  <r>
    <x v="8"/>
    <x v="2"/>
    <s v="Silur"/>
    <n v="1933"/>
    <n v="8"/>
    <x v="929"/>
    <n v="454"/>
    <n v="1784"/>
    <n v="1851"/>
    <n v="0"/>
    <n v="0"/>
    <n v="0"/>
    <n v="0"/>
    <n v="0"/>
    <n v="0"/>
    <x v="1050"/>
    <x v="1050"/>
    <x v="2"/>
    <x v="0"/>
    <x v="0"/>
    <n v="163"/>
    <n v="163"/>
    <n v="163"/>
    <n v="206"/>
    <n v="206"/>
    <n v="207"/>
    <n v="200"/>
    <n v="200"/>
    <n v="200"/>
    <n v="140"/>
    <n v="140"/>
    <n v="140"/>
    <n v="2128"/>
    <n v="5.8301369863013699"/>
  </r>
  <r>
    <x v="3"/>
    <x v="2"/>
    <s v="Ordoviitsium-Kambrium"/>
    <n v="447"/>
    <n v="497"/>
    <x v="900"/>
    <n v="507"/>
    <n v="615"/>
    <n v="563"/>
    <n v="470"/>
    <n v="509"/>
    <n v="470"/>
    <n v="485"/>
    <n v="466"/>
    <n v="529"/>
    <x v="1051"/>
    <x v="1051"/>
    <x v="2"/>
    <x v="2"/>
    <x v="0"/>
    <n v="1720"/>
    <n v="1720"/>
    <n v="1722"/>
    <n v="1300"/>
    <n v="1300"/>
    <n v="1301"/>
    <n v="1078"/>
    <n v="1078"/>
    <n v="1080"/>
    <n v="1547"/>
    <n v="1547"/>
    <n v="1549"/>
    <n v="16942"/>
    <n v="46.416438356164385"/>
  </r>
  <r>
    <x v="6"/>
    <x v="2"/>
    <s v="Silur"/>
    <n v="530"/>
    <n v="571"/>
    <x v="930"/>
    <n v="505"/>
    <n v="505"/>
    <n v="512"/>
    <n v="560"/>
    <n v="476"/>
    <n v="406"/>
    <n v="435"/>
    <n v="542"/>
    <n v="489"/>
    <x v="1052"/>
    <x v="1052"/>
    <x v="2"/>
    <x v="2"/>
    <x v="0"/>
    <n v="4187"/>
    <n v="4187"/>
    <n v="4189"/>
    <n v="4751"/>
    <n v="4751"/>
    <n v="4753"/>
    <n v="5063"/>
    <n v="5063"/>
    <n v="5063"/>
    <n v="4273"/>
    <n v="4273"/>
    <n v="4275"/>
    <n v="54828"/>
    <n v="150.21369863013697"/>
  </r>
  <r>
    <x v="6"/>
    <x v="2"/>
    <s v="Silur"/>
    <n v="750"/>
    <n v="780"/>
    <x v="931"/>
    <n v="250"/>
    <n v="890"/>
    <n v="1030"/>
    <n v="765"/>
    <n v="820"/>
    <n v="60"/>
    <n v="10"/>
    <n v="40"/>
    <n v="120"/>
    <x v="1053"/>
    <x v="1053"/>
    <x v="9"/>
    <x v="4"/>
    <x v="0"/>
    <n v="868"/>
    <n v="720"/>
    <n v="799"/>
    <n v="802"/>
    <n v="1054"/>
    <n v="1308"/>
    <n v="1045"/>
    <n v="1040"/>
    <n v="1051"/>
    <n v="841"/>
    <n v="852"/>
    <n v="864"/>
    <n v="11244"/>
    <n v="30.805479452054794"/>
  </r>
  <r>
    <x v="1"/>
    <x v="2"/>
    <s v="Silur-Ordoviitsium"/>
    <n v="335"/>
    <n v="356"/>
    <x v="822"/>
    <n v="398"/>
    <n v="336"/>
    <n v="440"/>
    <n v="412"/>
    <n v="468"/>
    <n v="742"/>
    <n v="787"/>
    <n v="598"/>
    <n v="560"/>
    <x v="1054"/>
    <x v="1054"/>
    <x v="9"/>
    <x v="4"/>
    <x v="0"/>
    <n v="249"/>
    <n v="195"/>
    <n v="240"/>
    <n v="168"/>
    <n v="261"/>
    <n v="372"/>
    <n v="261"/>
    <n v="267"/>
    <n v="274"/>
    <n v="235"/>
    <n v="212"/>
    <n v="261"/>
    <n v="2995"/>
    <n v="8.205479452054794"/>
  </r>
  <r>
    <x v="3"/>
    <x v="2"/>
    <s v="Kambrium-Vend"/>
    <n v="700"/>
    <n v="500"/>
    <x v="932"/>
    <n v="600"/>
    <n v="1000"/>
    <n v="1000"/>
    <n v="400"/>
    <n v="400"/>
    <n v="300"/>
    <n v="180"/>
    <n v="100"/>
    <n v="100"/>
    <x v="1055"/>
    <x v="1055"/>
    <x v="0"/>
    <x v="0"/>
    <x v="0"/>
    <n v="48"/>
    <n v="0"/>
    <n v="0"/>
    <n v="0"/>
    <n v="0"/>
    <n v="0"/>
    <n v="0"/>
    <n v="0"/>
    <n v="0"/>
    <n v="0"/>
    <n v="0"/>
    <n v="0"/>
    <n v="48"/>
    <n v="0.13150684931506848"/>
  </r>
  <r>
    <x v="2"/>
    <x v="2"/>
    <s v="Kesk-Alam-Devon"/>
    <n v="325"/>
    <n v="298"/>
    <x v="933"/>
    <n v="380"/>
    <n v="768"/>
    <n v="950"/>
    <n v="680"/>
    <n v="525"/>
    <n v="459"/>
    <n v="502"/>
    <n v="388"/>
    <n v="363"/>
    <x v="1056"/>
    <x v="1056"/>
    <x v="8"/>
    <x v="6"/>
    <x v="1"/>
    <n v="16210"/>
    <n v="15390"/>
    <n v="17050"/>
    <n v="16220"/>
    <n v="14880"/>
    <n v="14400"/>
    <n v="15000"/>
    <n v="16000"/>
    <n v="16100"/>
    <n v="14600"/>
    <n v="14600"/>
    <n v="14800"/>
    <n v="185250"/>
    <n v="507.53424657534248"/>
  </r>
  <r>
    <x v="8"/>
    <x v="2"/>
    <s v="Silur"/>
    <n v="497"/>
    <n v="688"/>
    <x v="934"/>
    <n v="853"/>
    <n v="231"/>
    <n v="6"/>
    <n v="45"/>
    <n v="93"/>
    <n v="686"/>
    <n v="997"/>
    <n v="681"/>
    <n v="288"/>
    <x v="1057"/>
    <x v="1057"/>
    <x v="7"/>
    <x v="4"/>
    <x v="0"/>
    <n v="315"/>
    <n v="301"/>
    <n v="252"/>
    <n v="192"/>
    <n v="187"/>
    <n v="180"/>
    <n v="185"/>
    <n v="175"/>
    <n v="170"/>
    <n v="168"/>
    <n v="150"/>
    <n v="147"/>
    <n v="2422"/>
    <n v="6.6356164383561644"/>
  </r>
  <r>
    <x v="2"/>
    <x v="2"/>
    <s v="Kesk-Alam-Devon"/>
    <n v="515"/>
    <n v="482"/>
    <x v="935"/>
    <n v="468"/>
    <n v="518"/>
    <n v="522"/>
    <n v="490"/>
    <n v="505"/>
    <n v="487"/>
    <n v="487"/>
    <n v="509"/>
    <n v="504"/>
    <x v="1058"/>
    <x v="1058"/>
    <x v="10"/>
    <x v="0"/>
    <x v="0"/>
    <n v="30"/>
    <n v="12"/>
    <n v="34"/>
    <n v="36"/>
    <n v="28"/>
    <n v="32"/>
    <n v="90"/>
    <n v="8"/>
    <n v="8"/>
    <n v="40"/>
    <n v="20"/>
    <n v="42"/>
    <n v="380"/>
    <n v="1.0410958904109588"/>
  </r>
  <r>
    <x v="7"/>
    <x v="2"/>
    <s v="Silur"/>
    <n v="501"/>
    <n v="464"/>
    <x v="936"/>
    <n v="510"/>
    <n v="580"/>
    <n v="496"/>
    <n v="519"/>
    <n v="509"/>
    <n v="516"/>
    <n v="460"/>
    <n v="434"/>
    <n v="483"/>
    <x v="1059"/>
    <x v="1059"/>
    <x v="10"/>
    <x v="2"/>
    <x v="2"/>
    <n v="25"/>
    <n v="10"/>
    <n v="22"/>
    <n v="37"/>
    <n v="12"/>
    <n v="26"/>
    <n v="50"/>
    <n v="4"/>
    <n v="10"/>
    <n v="10"/>
    <n v="19"/>
    <n v="26"/>
    <n v="251"/>
    <n v="0.68767123287671228"/>
  </r>
  <r>
    <x v="12"/>
    <x v="2"/>
    <s v="Kesk-Devon"/>
    <n v="505"/>
    <n v="437"/>
    <x v="879"/>
    <n v="407"/>
    <n v="446"/>
    <n v="492"/>
    <n v="505"/>
    <n v="516"/>
    <n v="486"/>
    <n v="521"/>
    <n v="526"/>
    <n v="623"/>
    <x v="1060"/>
    <x v="1060"/>
    <x v="13"/>
    <x v="0"/>
    <x v="0"/>
    <n v="116"/>
    <n v="106"/>
    <n v="120"/>
    <n v="114"/>
    <n v="120"/>
    <n v="101"/>
    <n v="154"/>
    <n v="175"/>
    <n v="168"/>
    <n v="94"/>
    <n v="101"/>
    <n v="105"/>
    <n v="1474"/>
    <n v="4.0383561643835613"/>
  </r>
  <r>
    <x v="1"/>
    <x v="2"/>
    <s v="Ordoviitsium-Kambrium"/>
    <n v="462"/>
    <n v="437"/>
    <x v="937"/>
    <n v="458"/>
    <n v="430"/>
    <n v="640"/>
    <n v="479"/>
    <n v="521"/>
    <n v="517"/>
    <n v="506"/>
    <n v="494"/>
    <n v="502"/>
    <x v="1061"/>
    <x v="1061"/>
    <x v="10"/>
    <x v="0"/>
    <x v="0"/>
    <n v="47"/>
    <n v="20"/>
    <n v="78"/>
    <n v="110"/>
    <n v="520"/>
    <n v="835"/>
    <n v="410"/>
    <n v="380"/>
    <n v="230"/>
    <n v="170"/>
    <n v="156"/>
    <n v="240"/>
    <n v="3196"/>
    <n v="8.7561643835616429"/>
  </r>
  <r>
    <x v="6"/>
    <x v="2"/>
    <s v="Silur-Ordoviitsium"/>
    <n v="596"/>
    <n v="596"/>
    <x v="852"/>
    <n v="432"/>
    <n v="440"/>
    <n v="450"/>
    <n v="470"/>
    <n v="470"/>
    <n v="460"/>
    <n v="470"/>
    <n v="470"/>
    <n v="460"/>
    <x v="1062"/>
    <x v="1062"/>
    <x v="0"/>
    <x v="0"/>
    <x v="0"/>
    <n v="119"/>
    <n v="112"/>
    <n v="102"/>
    <n v="0"/>
    <n v="0"/>
    <n v="0"/>
    <n v="0"/>
    <n v="0"/>
    <n v="0"/>
    <n v="0"/>
    <n v="0"/>
    <n v="0"/>
    <n v="333"/>
    <n v="0.9123287671232877"/>
  </r>
  <r>
    <x v="6"/>
    <x v="2"/>
    <s v="Silur-Ordoviitsium"/>
    <n v="488"/>
    <n v="724"/>
    <x v="938"/>
    <n v="507"/>
    <n v="500"/>
    <n v="548"/>
    <n v="571"/>
    <n v="572"/>
    <n v="322"/>
    <n v="502"/>
    <n v="251"/>
    <n v="250"/>
    <x v="1063"/>
    <x v="1063"/>
    <x v="11"/>
    <x v="2"/>
    <x v="0"/>
    <n v="5"/>
    <n v="2"/>
    <n v="5"/>
    <n v="6"/>
    <n v="12"/>
    <n v="36"/>
    <n v="30"/>
    <n v="21"/>
    <n v="9"/>
    <n v="3"/>
    <n v="5"/>
    <n v="5"/>
    <n v="139"/>
    <n v="0.38082191780821917"/>
  </r>
  <r>
    <x v="2"/>
    <x v="2"/>
    <s v="Kesk-Devon"/>
    <n v="438"/>
    <n v="403"/>
    <x v="939"/>
    <n v="461"/>
    <n v="527"/>
    <n v="566"/>
    <n v="562"/>
    <n v="556"/>
    <n v="487"/>
    <n v="475"/>
    <n v="453"/>
    <n v="493"/>
    <x v="1064"/>
    <x v="1064"/>
    <x v="11"/>
    <x v="2"/>
    <x v="0"/>
    <n v="32"/>
    <n v="26"/>
    <n v="38"/>
    <n v="37"/>
    <n v="44"/>
    <n v="60"/>
    <n v="60"/>
    <n v="50"/>
    <n v="49"/>
    <n v="37"/>
    <n v="28"/>
    <n v="36"/>
    <n v="497"/>
    <n v="1.3616438356164384"/>
  </r>
  <r>
    <x v="12"/>
    <x v="2"/>
    <s v="Kesk-Devon"/>
    <n v="710"/>
    <n v="696"/>
    <x v="794"/>
    <n v="565"/>
    <n v="575"/>
    <n v="580"/>
    <n v="410"/>
    <n v="355"/>
    <n v="324"/>
    <n v="330"/>
    <n v="321"/>
    <n v="311"/>
    <x v="1065"/>
    <x v="1065"/>
    <x v="11"/>
    <x v="2"/>
    <x v="0"/>
    <n v="151"/>
    <n v="149"/>
    <n v="201"/>
    <n v="359"/>
    <n v="356"/>
    <n v="303"/>
    <n v="373"/>
    <n v="254"/>
    <n v="240"/>
    <n v="193"/>
    <n v="221"/>
    <n v="330"/>
    <n v="3130"/>
    <n v="8.5753424657534243"/>
  </r>
  <r>
    <x v="14"/>
    <x v="2"/>
    <s v="Silur"/>
    <n v="382"/>
    <n v="340"/>
    <x v="940"/>
    <n v="373"/>
    <n v="442"/>
    <n v="435"/>
    <n v="430"/>
    <n v="528"/>
    <n v="742"/>
    <n v="1023"/>
    <n v="373"/>
    <n v="388"/>
    <x v="1066"/>
    <x v="1066"/>
    <x v="11"/>
    <x v="7"/>
    <x v="0"/>
    <n v="66"/>
    <n v="31"/>
    <n v="40"/>
    <n v="55"/>
    <n v="61"/>
    <n v="151"/>
    <n v="179"/>
    <n v="182"/>
    <n v="118"/>
    <n v="91"/>
    <n v="73"/>
    <n v="123"/>
    <n v="1170"/>
    <n v="3.2054794520547945"/>
  </r>
  <r>
    <x v="11"/>
    <x v="2"/>
    <s v="Kesk-Devon"/>
    <n v="221"/>
    <n v="219"/>
    <x v="941"/>
    <n v="511"/>
    <n v="522"/>
    <n v="518"/>
    <n v="618"/>
    <n v="622"/>
    <n v="616"/>
    <n v="603"/>
    <n v="597"/>
    <n v="595"/>
    <x v="1067"/>
    <x v="1067"/>
    <x v="11"/>
    <x v="2"/>
    <x v="0"/>
    <n v="29"/>
    <n v="22"/>
    <n v="27"/>
    <n v="29"/>
    <n v="38"/>
    <n v="59"/>
    <n v="74"/>
    <n v="40"/>
    <n v="30"/>
    <n v="26"/>
    <n v="18"/>
    <n v="34"/>
    <n v="426"/>
    <n v="1.167123287671233"/>
  </r>
  <r>
    <x v="3"/>
    <x v="2"/>
    <s v="Silur-Ordoviitsium"/>
    <n v="599"/>
    <n v="605"/>
    <x v="854"/>
    <n v="626"/>
    <n v="627"/>
    <n v="626"/>
    <n v="687"/>
    <n v="677"/>
    <n v="665"/>
    <n v="49"/>
    <n v="58"/>
    <n v="44"/>
    <x v="1068"/>
    <x v="1068"/>
    <x v="11"/>
    <x v="2"/>
    <x v="0"/>
    <n v="82"/>
    <n v="52"/>
    <n v="77"/>
    <n v="79"/>
    <n v="97"/>
    <n v="132"/>
    <n v="148"/>
    <n v="127"/>
    <n v="98"/>
    <n v="69"/>
    <n v="62"/>
    <n v="97"/>
    <n v="1120"/>
    <n v="3.0684931506849313"/>
  </r>
  <r>
    <x v="6"/>
    <x v="2"/>
    <s v="Silur"/>
    <n v="300"/>
    <n v="300"/>
    <x v="942"/>
    <n v="300"/>
    <n v="578"/>
    <n v="634"/>
    <n v="658"/>
    <n v="530"/>
    <n v="600"/>
    <n v="530"/>
    <n v="490"/>
    <n v="570"/>
    <x v="1069"/>
    <x v="1069"/>
    <x v="11"/>
    <x v="2"/>
    <x v="0"/>
    <n v="324"/>
    <n v="254"/>
    <n v="337"/>
    <n v="302"/>
    <n v="342"/>
    <n v="529"/>
    <n v="356"/>
    <n v="311"/>
    <n v="286"/>
    <n v="234"/>
    <n v="219"/>
    <n v="150"/>
    <n v="3644"/>
    <n v="9.9835616438356158"/>
  </r>
  <r>
    <x v="9"/>
    <x v="2"/>
    <s v="Kesk-Alam-Devon"/>
    <n v="672"/>
    <n v="392"/>
    <x v="943"/>
    <n v="423"/>
    <n v="551"/>
    <n v="721"/>
    <n v="870"/>
    <n v="780"/>
    <n v="275"/>
    <n v="347"/>
    <n v="221"/>
    <n v="324"/>
    <x v="1070"/>
    <x v="1070"/>
    <x v="11"/>
    <x v="2"/>
    <x v="0"/>
    <n v="38"/>
    <n v="26"/>
    <n v="34"/>
    <n v="33"/>
    <n v="35"/>
    <n v="51"/>
    <n v="52"/>
    <n v="50"/>
    <n v="56"/>
    <n v="51"/>
    <n v="41"/>
    <n v="39"/>
    <n v="506"/>
    <n v="1.3863013698630138"/>
  </r>
  <r>
    <x v="2"/>
    <x v="2"/>
    <s v="Silur-Ordoviitsium"/>
    <n v="502"/>
    <n v="430"/>
    <x v="944"/>
    <n v="424"/>
    <n v="474"/>
    <n v="556"/>
    <n v="463"/>
    <n v="460"/>
    <n v="508"/>
    <n v="517"/>
    <n v="471"/>
    <n v="522"/>
    <x v="1071"/>
    <x v="1071"/>
    <x v="10"/>
    <x v="0"/>
    <x v="0"/>
    <n v="653"/>
    <n v="579"/>
    <n v="702"/>
    <n v="544"/>
    <n v="631"/>
    <n v="609"/>
    <n v="666"/>
    <n v="547"/>
    <n v="583"/>
    <n v="545"/>
    <n v="588"/>
    <n v="561"/>
    <n v="7208"/>
    <n v="19.747945205479454"/>
  </r>
  <r>
    <x v="8"/>
    <x v="2"/>
    <s v="Silur"/>
    <n v="330"/>
    <n v="370"/>
    <x v="945"/>
    <n v="600"/>
    <n v="700"/>
    <n v="500"/>
    <n v="600"/>
    <n v="400"/>
    <n v="400"/>
    <n v="500"/>
    <n v="500"/>
    <n v="600"/>
    <x v="1072"/>
    <x v="1072"/>
    <x v="10"/>
    <x v="0"/>
    <x v="0"/>
    <n v="1414"/>
    <n v="1442"/>
    <n v="1731"/>
    <n v="1270"/>
    <n v="725"/>
    <n v="1030"/>
    <n v="1120"/>
    <n v="791"/>
    <n v="1188"/>
    <n v="741"/>
    <n v="799"/>
    <n v="2389"/>
    <n v="14640"/>
    <n v="40.109589041095887"/>
  </r>
  <r>
    <x v="10"/>
    <x v="2"/>
    <s v="Kesk-Devon"/>
    <n v="434"/>
    <n v="397"/>
    <x v="939"/>
    <n v="454"/>
    <n v="476"/>
    <n v="462"/>
    <n v="520"/>
    <n v="492"/>
    <n v="543"/>
    <n v="524"/>
    <n v="515"/>
    <n v="493"/>
    <x v="1073"/>
    <x v="1073"/>
    <x v="10"/>
    <x v="0"/>
    <x v="0"/>
    <n v="1210"/>
    <n v="1248"/>
    <n v="1416"/>
    <n v="792"/>
    <n v="415"/>
    <n v="813"/>
    <n v="665"/>
    <n v="718"/>
    <n v="703"/>
    <n v="676"/>
    <n v="938"/>
    <n v="0"/>
    <n v="9594"/>
    <n v="26.284931506849315"/>
  </r>
  <r>
    <x v="6"/>
    <x v="2"/>
    <s v="Kesk-Devon"/>
    <n v="0"/>
    <n v="0"/>
    <x v="31"/>
    <n v="271"/>
    <n v="554"/>
    <n v="1439"/>
    <n v="1025"/>
    <n v="912"/>
    <n v="333"/>
    <n v="213"/>
    <n v="187"/>
    <n v="835"/>
    <x v="1074"/>
    <x v="1074"/>
    <x v="10"/>
    <x v="0"/>
    <x v="0"/>
    <n v="1648"/>
    <n v="1732"/>
    <n v="1935"/>
    <n v="984"/>
    <n v="900"/>
    <n v="1488"/>
    <n v="1161"/>
    <n v="1253"/>
    <n v="1342"/>
    <n v="1153"/>
    <n v="2728"/>
    <n v="2368"/>
    <n v="18692"/>
    <n v="51.210958904109589"/>
  </r>
  <r>
    <x v="7"/>
    <x v="2"/>
    <s v="Ordoviitsium"/>
    <n v="427"/>
    <n v="368"/>
    <x v="946"/>
    <n v="396"/>
    <n v="528"/>
    <n v="608"/>
    <n v="753"/>
    <n v="469"/>
    <n v="451"/>
    <n v="502"/>
    <n v="417"/>
    <n v="446"/>
    <x v="1075"/>
    <x v="1075"/>
    <x v="10"/>
    <x v="0"/>
    <x v="0"/>
    <n v="247"/>
    <n v="228"/>
    <n v="241"/>
    <n v="225"/>
    <n v="280"/>
    <n v="285"/>
    <n v="1180"/>
    <n v="568"/>
    <n v="26"/>
    <n v="12"/>
    <n v="97"/>
    <n v="63"/>
    <n v="3452"/>
    <n v="9.4575342465753423"/>
  </r>
  <r>
    <x v="1"/>
    <x v="2"/>
    <s v="Silur-Ordoviitsium"/>
    <n v="402"/>
    <n v="387"/>
    <x v="947"/>
    <n v="434"/>
    <n v="212"/>
    <n v="199"/>
    <n v="422"/>
    <n v="604"/>
    <n v="653"/>
    <n v="642"/>
    <n v="641"/>
    <n v="716"/>
    <x v="1076"/>
    <x v="1076"/>
    <x v="10"/>
    <x v="0"/>
    <x v="0"/>
    <n v="691"/>
    <n v="647"/>
    <n v="680"/>
    <n v="628"/>
    <n v="789"/>
    <n v="812"/>
    <n v="40"/>
    <n v="278"/>
    <n v="73"/>
    <n v="43"/>
    <n v="263"/>
    <n v="178"/>
    <n v="5122"/>
    <n v="14.032876712328767"/>
  </r>
  <r>
    <x v="7"/>
    <x v="2"/>
    <s v="Silur-Ordoviitsium"/>
    <n v="461"/>
    <n v="452"/>
    <x v="918"/>
    <n v="430"/>
    <n v="490"/>
    <n v="659"/>
    <n v="590"/>
    <n v="415"/>
    <n v="402"/>
    <n v="505"/>
    <n v="442"/>
    <n v="402"/>
    <x v="1077"/>
    <x v="1077"/>
    <x v="3"/>
    <x v="0"/>
    <x v="0"/>
    <n v="33"/>
    <n v="34"/>
    <n v="30"/>
    <n v="33"/>
    <n v="34"/>
    <n v="29"/>
    <n v="61"/>
    <n v="50"/>
    <n v="31"/>
    <n v="33"/>
    <n v="28"/>
    <n v="26"/>
    <n v="422"/>
    <n v="1.1561643835616437"/>
  </r>
  <r>
    <x v="3"/>
    <x v="2"/>
    <s v="Kambriumi-Vendi"/>
    <n v="405"/>
    <n v="335"/>
    <x v="948"/>
    <n v="525"/>
    <n v="553"/>
    <n v="647"/>
    <n v="385"/>
    <n v="460"/>
    <n v="500"/>
    <n v="365"/>
    <n v="433"/>
    <n v="517"/>
    <x v="1077"/>
    <x v="1077"/>
    <x v="3"/>
    <x v="1"/>
    <x v="0"/>
    <n v="108"/>
    <n v="120"/>
    <n v="92"/>
    <n v="101"/>
    <n v="114"/>
    <n v="115"/>
    <n v="125"/>
    <n v="112"/>
    <n v="101"/>
    <n v="130"/>
    <n v="97"/>
    <n v="79"/>
    <n v="1294"/>
    <n v="3.5452054794520547"/>
  </r>
  <r>
    <x v="5"/>
    <x v="2"/>
    <s v="Kesk-Alam-Devon"/>
    <n v="521"/>
    <n v="459"/>
    <x v="949"/>
    <n v="441"/>
    <n v="432"/>
    <n v="441"/>
    <n v="479"/>
    <n v="468"/>
    <n v="452"/>
    <n v="480"/>
    <n v="470"/>
    <n v="528"/>
    <x v="1078"/>
    <x v="1078"/>
    <x v="3"/>
    <x v="2"/>
    <x v="0"/>
    <n v="183"/>
    <n v="167"/>
    <n v="156"/>
    <n v="173"/>
    <n v="176"/>
    <n v="231"/>
    <n v="375"/>
    <n v="247"/>
    <n v="154"/>
    <n v="159"/>
    <n v="166"/>
    <n v="145"/>
    <n v="2332"/>
    <n v="6.3890410958904109"/>
  </r>
  <r>
    <x v="3"/>
    <x v="2"/>
    <s v="Kambrium-Vend"/>
    <n v="733"/>
    <n v="754"/>
    <x v="950"/>
    <n v="949"/>
    <n v="706"/>
    <n v="280"/>
    <n v="331"/>
    <n v="261"/>
    <n v="213"/>
    <n v="255"/>
    <n v="159"/>
    <n v="230"/>
    <x v="1079"/>
    <x v="1079"/>
    <x v="2"/>
    <x v="1"/>
    <x v="0"/>
    <n v="1101"/>
    <n v="952"/>
    <n v="1061"/>
    <n v="914"/>
    <n v="1049"/>
    <n v="1514"/>
    <n v="1579"/>
    <n v="1424"/>
    <n v="950"/>
    <n v="975"/>
    <n v="851"/>
    <n v="851"/>
    <n v="13221"/>
    <n v="36.221917808219175"/>
  </r>
  <r>
    <x v="1"/>
    <x v="2"/>
    <s v="Silur-Ordoviitsium"/>
    <n v="1074"/>
    <n v="1193"/>
    <x v="949"/>
    <n v="497"/>
    <n v="294"/>
    <n v="452"/>
    <n v="265"/>
    <n v="289"/>
    <n v="261"/>
    <n v="281"/>
    <n v="282"/>
    <n v="270"/>
    <x v="1079"/>
    <x v="1079"/>
    <x v="2"/>
    <x v="1"/>
    <x v="0"/>
    <n v="1043"/>
    <n v="1013"/>
    <n v="1139"/>
    <n v="1057"/>
    <n v="1155"/>
    <n v="1550"/>
    <n v="1355"/>
    <n v="894"/>
    <n v="987"/>
    <n v="949"/>
    <n v="887"/>
    <n v="874"/>
    <n v="12903"/>
    <n v="35.350684931506848"/>
  </r>
  <r>
    <x v="0"/>
    <x v="2"/>
    <s v="Ordoviitsium-Kambrium"/>
    <n v="346"/>
    <n v="330"/>
    <x v="951"/>
    <n v="426"/>
    <n v="440"/>
    <n v="974"/>
    <n v="908"/>
    <n v="430"/>
    <n v="353"/>
    <n v="351"/>
    <n v="359"/>
    <n v="386"/>
    <x v="1080"/>
    <x v="1080"/>
    <x v="2"/>
    <x v="2"/>
    <x v="0"/>
    <n v="589"/>
    <n v="674"/>
    <n v="554"/>
    <n v="603"/>
    <n v="632"/>
    <n v="570"/>
    <n v="577"/>
    <n v="565"/>
    <n v="700"/>
    <n v="618"/>
    <n v="736"/>
    <n v="533"/>
    <n v="7351"/>
    <n v="20.139726027397259"/>
  </r>
  <r>
    <x v="5"/>
    <x v="2"/>
    <s v="Silur-Ordoviitsium"/>
    <n v="444"/>
    <n v="459"/>
    <x v="918"/>
    <n v="486"/>
    <n v="466"/>
    <n v="468"/>
    <n v="460"/>
    <n v="512"/>
    <n v="481"/>
    <n v="495"/>
    <n v="486"/>
    <n v="464"/>
    <x v="1081"/>
    <x v="1081"/>
    <x v="8"/>
    <x v="6"/>
    <x v="0"/>
    <n v="31"/>
    <n v="28"/>
    <n v="31"/>
    <n v="2"/>
    <n v="2"/>
    <n v="2"/>
    <n v="9"/>
    <n v="9"/>
    <n v="9"/>
    <n v="8"/>
    <n v="8"/>
    <n v="8"/>
    <n v="147"/>
    <n v="0.40273972602739727"/>
  </r>
  <r>
    <x v="0"/>
    <x v="2"/>
    <s v="Ordoviitsium-Kambrium"/>
    <n v="400"/>
    <n v="400"/>
    <x v="913"/>
    <n v="500"/>
    <n v="500"/>
    <n v="550"/>
    <n v="450"/>
    <n v="400"/>
    <n v="500"/>
    <n v="500"/>
    <n v="500"/>
    <n v="500"/>
    <x v="1082"/>
    <x v="1082"/>
    <x v="7"/>
    <x v="0"/>
    <x v="0"/>
    <n v="440"/>
    <n v="437"/>
    <n v="461"/>
    <n v="430"/>
    <n v="442"/>
    <n v="473"/>
    <n v="474"/>
    <n v="448"/>
    <n v="415"/>
    <n v="443"/>
    <n v="439"/>
    <n v="466"/>
    <n v="5368"/>
    <n v="14.706849315068494"/>
  </r>
  <r>
    <x v="5"/>
    <x v="2"/>
    <s v="Ordoviitsium"/>
    <n v="360"/>
    <n v="360"/>
    <x v="952"/>
    <n v="700"/>
    <n v="700"/>
    <n v="700"/>
    <n v="318"/>
    <n v="319"/>
    <n v="319"/>
    <n v="520"/>
    <n v="520"/>
    <n v="522"/>
    <x v="1083"/>
    <x v="1083"/>
    <x v="12"/>
    <x v="4"/>
    <x v="0"/>
    <n v="2"/>
    <n v="2"/>
    <n v="3"/>
    <n v="7"/>
    <n v="8"/>
    <n v="10"/>
    <n v="12"/>
    <n v="3"/>
    <n v="4"/>
    <n v="10"/>
    <n v="8"/>
    <n v="2"/>
    <n v="71"/>
    <n v="0.19452054794520549"/>
  </r>
  <r>
    <x v="7"/>
    <x v="2"/>
    <s v="Silur"/>
    <n v="518"/>
    <n v="411"/>
    <x v="953"/>
    <n v="431"/>
    <n v="465"/>
    <n v="525"/>
    <n v="404"/>
    <n v="463"/>
    <n v="513"/>
    <n v="516"/>
    <n v="512"/>
    <n v="488"/>
    <x v="1084"/>
    <x v="1084"/>
    <x v="2"/>
    <x v="1"/>
    <x v="0"/>
    <n v="410"/>
    <n v="417"/>
    <n v="561"/>
    <n v="472"/>
    <n v="470"/>
    <n v="631"/>
    <n v="670"/>
    <n v="572"/>
    <n v="609"/>
    <n v="641"/>
    <n v="245"/>
    <n v="301"/>
    <n v="5999"/>
    <n v="16.435616438356163"/>
  </r>
  <r>
    <x v="4"/>
    <x v="2"/>
    <s v="Silur-Ordoviitsium"/>
    <n v="440"/>
    <n v="421"/>
    <x v="954"/>
    <n v="731"/>
    <n v="500"/>
    <n v="500"/>
    <n v="326"/>
    <n v="326"/>
    <n v="327"/>
    <n v="558"/>
    <n v="558"/>
    <n v="557"/>
    <x v="1085"/>
    <x v="1085"/>
    <x v="2"/>
    <x v="1"/>
    <x v="0"/>
    <n v="0"/>
    <n v="222"/>
    <n v="224"/>
    <n v="242"/>
    <n v="108"/>
    <n v="291"/>
    <n v="532"/>
    <n v="0"/>
    <n v="0"/>
    <n v="28"/>
    <n v="0"/>
    <n v="0"/>
    <n v="1647"/>
    <n v="4.5123287671232877"/>
  </r>
  <r>
    <x v="9"/>
    <x v="2"/>
    <s v="Kesk-Devon"/>
    <n v="487"/>
    <n v="437"/>
    <x v="955"/>
    <n v="490"/>
    <n v="442"/>
    <n v="483"/>
    <n v="461"/>
    <n v="476"/>
    <n v="471"/>
    <n v="488"/>
    <n v="456"/>
    <n v="475"/>
    <x v="1086"/>
    <x v="1086"/>
    <x v="2"/>
    <x v="1"/>
    <x v="0"/>
    <n v="4906"/>
    <n v="6595"/>
    <n v="6008"/>
    <n v="5706"/>
    <n v="7261"/>
    <n v="8595"/>
    <n v="6737"/>
    <n v="5948"/>
    <n v="5431"/>
    <n v="4900"/>
    <n v="4909"/>
    <n v="4781"/>
    <n v="71777"/>
    <n v="196.64931506849314"/>
  </r>
  <r>
    <x v="10"/>
    <x v="2"/>
    <s v="Kesk-Devon"/>
    <n v="401"/>
    <n v="378"/>
    <x v="956"/>
    <n v="330"/>
    <n v="430"/>
    <n v="541"/>
    <n v="472"/>
    <n v="580"/>
    <n v="564"/>
    <n v="570"/>
    <n v="436"/>
    <n v="525"/>
    <x v="1087"/>
    <x v="1087"/>
    <x v="2"/>
    <x v="1"/>
    <x v="0"/>
    <n v="7560"/>
    <n v="7797"/>
    <n v="8467"/>
    <n v="7268"/>
    <n v="6867"/>
    <n v="8079"/>
    <n v="8747"/>
    <n v="7675"/>
    <n v="7310"/>
    <n v="7501"/>
    <n v="7824"/>
    <n v="7825"/>
    <n v="92920"/>
    <n v="254.57534246575344"/>
  </r>
  <r>
    <x v="4"/>
    <x v="2"/>
    <s v="Silur-Ordoviitsium"/>
    <n v="498"/>
    <n v="381"/>
    <x v="837"/>
    <n v="562"/>
    <n v="520"/>
    <n v="572"/>
    <n v="581"/>
    <n v="421"/>
    <n v="516"/>
    <n v="379"/>
    <n v="365"/>
    <n v="429"/>
    <x v="1088"/>
    <x v="1088"/>
    <x v="2"/>
    <x v="1"/>
    <x v="0"/>
    <n v="253"/>
    <n v="643"/>
    <n v="140"/>
    <n v="197"/>
    <n v="133"/>
    <n v="303"/>
    <n v="268"/>
    <n v="293"/>
    <n v="291"/>
    <n v="266"/>
    <n v="269"/>
    <n v="252"/>
    <n v="3308"/>
    <n v="9.0630136986301366"/>
  </r>
  <r>
    <x v="11"/>
    <x v="2"/>
    <s v="Kesk-Alam-Devon"/>
    <n v="421"/>
    <n v="483"/>
    <x v="957"/>
    <n v="471"/>
    <n v="487"/>
    <n v="485"/>
    <n v="436"/>
    <n v="475"/>
    <n v="526"/>
    <n v="403"/>
    <n v="396"/>
    <n v="569"/>
    <x v="1089"/>
    <x v="1089"/>
    <x v="2"/>
    <x v="2"/>
    <x v="0"/>
    <n v="1440"/>
    <n v="948"/>
    <n v="1770"/>
    <n v="1760"/>
    <n v="1569"/>
    <n v="1889"/>
    <n v="1684"/>
    <n v="1198"/>
    <n v="1441"/>
    <n v="1447"/>
    <n v="1413"/>
    <n v="1509"/>
    <n v="18068"/>
    <n v="49.5013698630137"/>
  </r>
  <r>
    <x v="12"/>
    <x v="2"/>
    <s v="Kesk-Devon"/>
    <n v="430"/>
    <n v="407"/>
    <x v="947"/>
    <n v="443"/>
    <n v="470"/>
    <n v="495"/>
    <n v="470"/>
    <n v="496"/>
    <n v="468"/>
    <n v="488"/>
    <n v="494"/>
    <n v="488"/>
    <x v="1090"/>
    <x v="1090"/>
    <x v="10"/>
    <x v="4"/>
    <x v="0"/>
    <n v="220"/>
    <n v="280"/>
    <n v="297"/>
    <n v="250"/>
    <n v="280"/>
    <n v="229"/>
    <n v="250"/>
    <n v="140"/>
    <n v="206"/>
    <n v="220"/>
    <n v="210"/>
    <n v="272"/>
    <n v="2854"/>
    <n v="7.8191780821917805"/>
  </r>
  <r>
    <x v="3"/>
    <x v="2"/>
    <s v="Ordoviitsium-Kambrium"/>
    <n v="362"/>
    <n v="445"/>
    <x v="958"/>
    <n v="526"/>
    <n v="489"/>
    <n v="602"/>
    <n v="813"/>
    <n v="587"/>
    <n v="178"/>
    <n v="448"/>
    <n v="427"/>
    <n v="268"/>
    <x v="1091"/>
    <x v="1091"/>
    <x v="11"/>
    <x v="1"/>
    <x v="0"/>
    <n v="0"/>
    <n v="0"/>
    <n v="0"/>
    <n v="0"/>
    <n v="0"/>
    <n v="0"/>
    <n v="0"/>
    <n v="0"/>
    <n v="0"/>
    <n v="0"/>
    <n v="0"/>
    <n v="0"/>
    <n v="0"/>
    <n v="0"/>
  </r>
  <r>
    <x v="8"/>
    <x v="2"/>
    <s v="Silur"/>
    <n v="667"/>
    <n v="620"/>
    <x v="689"/>
    <n v="783"/>
    <n v="410"/>
    <n v="87"/>
    <n v="38"/>
    <n v="67"/>
    <n v="43"/>
    <n v="616"/>
    <n v="780"/>
    <n v="715"/>
    <x v="1091"/>
    <x v="1091"/>
    <x v="11"/>
    <x v="1"/>
    <x v="0"/>
    <n v="8303"/>
    <n v="0"/>
    <n v="0"/>
    <n v="0"/>
    <n v="0"/>
    <n v="0"/>
    <n v="0"/>
    <n v="0"/>
    <n v="0"/>
    <n v="0"/>
    <n v="0"/>
    <n v="0"/>
    <n v="8303"/>
    <n v="22.747945205479454"/>
  </r>
  <r>
    <x v="6"/>
    <x v="2"/>
    <s v="Silur"/>
    <n v="493"/>
    <n v="431"/>
    <x v="936"/>
    <n v="510"/>
    <n v="467"/>
    <n v="457"/>
    <n v="411"/>
    <n v="440"/>
    <n v="367"/>
    <n v="460"/>
    <n v="406"/>
    <n v="633"/>
    <x v="1092"/>
    <x v="1092"/>
    <x v="11"/>
    <x v="1"/>
    <x v="0"/>
    <n v="0"/>
    <n v="0"/>
    <n v="0"/>
    <n v="0"/>
    <n v="0"/>
    <n v="0"/>
    <n v="0"/>
    <n v="0"/>
    <n v="0"/>
    <n v="0"/>
    <n v="0"/>
    <n v="0"/>
    <n v="0"/>
    <n v="0"/>
  </r>
  <r>
    <x v="8"/>
    <x v="2"/>
    <s v="Silur"/>
    <n v="492"/>
    <n v="457"/>
    <x v="955"/>
    <n v="464"/>
    <n v="438"/>
    <n v="444"/>
    <n v="480"/>
    <n v="466"/>
    <n v="458"/>
    <n v="454"/>
    <n v="443"/>
    <n v="470"/>
    <x v="1093"/>
    <x v="1093"/>
    <x v="11"/>
    <x v="1"/>
    <x v="0"/>
    <n v="0"/>
    <n v="0"/>
    <n v="0"/>
    <n v="0"/>
    <n v="0"/>
    <n v="0"/>
    <n v="0"/>
    <n v="0"/>
    <n v="0"/>
    <n v="0"/>
    <n v="0"/>
    <n v="0"/>
    <n v="0"/>
    <n v="0"/>
  </r>
  <r>
    <x v="7"/>
    <x v="2"/>
    <s v="Silur-Ordoviitsium"/>
    <n v="437"/>
    <n v="409"/>
    <x v="959"/>
    <n v="418"/>
    <n v="544"/>
    <n v="535"/>
    <n v="532"/>
    <n v="492"/>
    <n v="425"/>
    <n v="451"/>
    <n v="436"/>
    <n v="449"/>
    <x v="1094"/>
    <x v="1094"/>
    <x v="11"/>
    <x v="1"/>
    <x v="0"/>
    <n v="0"/>
    <n v="0"/>
    <n v="0"/>
    <n v="0"/>
    <n v="0"/>
    <n v="0"/>
    <n v="0"/>
    <n v="0"/>
    <n v="0"/>
    <n v="0"/>
    <n v="0"/>
    <n v="0"/>
    <n v="0"/>
    <n v="0"/>
  </r>
  <r>
    <x v="3"/>
    <x v="2"/>
    <s v="Kambrium-Vend"/>
    <n v="157"/>
    <n v="146"/>
    <x v="960"/>
    <n v="240"/>
    <n v="615"/>
    <n v="1194"/>
    <n v="861"/>
    <n v="760"/>
    <n v="463"/>
    <n v="407"/>
    <n v="300"/>
    <n v="231"/>
    <x v="1095"/>
    <x v="1095"/>
    <x v="11"/>
    <x v="1"/>
    <x v="0"/>
    <n v="151"/>
    <n v="0"/>
    <n v="0"/>
    <n v="0"/>
    <n v="0"/>
    <n v="0"/>
    <n v="0"/>
    <n v="0"/>
    <n v="0"/>
    <n v="0"/>
    <n v="0"/>
    <n v="0"/>
    <n v="151"/>
    <n v="0.41369863013698632"/>
  </r>
  <r>
    <x v="9"/>
    <x v="2"/>
    <s v="Kesk-Devon"/>
    <n v="382"/>
    <n v="418"/>
    <x v="961"/>
    <n v="420"/>
    <n v="519"/>
    <n v="450"/>
    <n v="490"/>
    <n v="391"/>
    <n v="528"/>
    <n v="508"/>
    <n v="452"/>
    <n v="495"/>
    <x v="1096"/>
    <x v="1096"/>
    <x v="11"/>
    <x v="1"/>
    <x v="0"/>
    <n v="9882"/>
    <n v="0"/>
    <n v="0"/>
    <n v="0"/>
    <n v="0"/>
    <n v="0"/>
    <n v="0"/>
    <n v="0"/>
    <n v="0"/>
    <n v="0"/>
    <n v="0"/>
    <n v="0"/>
    <n v="9882"/>
    <n v="27.073972602739726"/>
  </r>
  <r>
    <x v="3"/>
    <x v="2"/>
    <s v="Kambrium-Vend"/>
    <n v="433"/>
    <n v="440"/>
    <x v="962"/>
    <n v="446"/>
    <n v="474"/>
    <n v="563"/>
    <n v="511"/>
    <n v="507"/>
    <n v="426"/>
    <n v="460"/>
    <n v="386"/>
    <n v="439"/>
    <x v="1097"/>
    <x v="1097"/>
    <x v="11"/>
    <x v="1"/>
    <x v="0"/>
    <n v="0"/>
    <n v="9459"/>
    <n v="8707"/>
    <n v="8747"/>
    <n v="9207"/>
    <n v="11939"/>
    <n v="10912"/>
    <n v="9779"/>
    <n v="9973"/>
    <n v="6757"/>
    <n v="8901"/>
    <n v="10415"/>
    <n v="104796"/>
    <n v="287.1123287671233"/>
  </r>
  <r>
    <x v="5"/>
    <x v="2"/>
    <s v="Silur-Ordoviitsium"/>
    <n v="515"/>
    <n v="385"/>
    <x v="963"/>
    <n v="504"/>
    <n v="421"/>
    <n v="486"/>
    <n v="529"/>
    <n v="488"/>
    <n v="482"/>
    <n v="435"/>
    <n v="423"/>
    <n v="435"/>
    <x v="1098"/>
    <x v="1098"/>
    <x v="11"/>
    <x v="1"/>
    <x v="0"/>
    <n v="0"/>
    <n v="0"/>
    <n v="0"/>
    <n v="0"/>
    <n v="0"/>
    <n v="0"/>
    <n v="0"/>
    <n v="0"/>
    <n v="0"/>
    <n v="0"/>
    <n v="0"/>
    <n v="0"/>
    <n v="0"/>
    <n v="0"/>
  </r>
  <r>
    <x v="12"/>
    <x v="2"/>
    <s v="Kesk-Devon"/>
    <n v="453"/>
    <n v="467"/>
    <x v="964"/>
    <n v="261"/>
    <n v="261"/>
    <n v="456"/>
    <n v="543"/>
    <n v="1057"/>
    <n v="618"/>
    <n v="353"/>
    <n v="300"/>
    <n v="391"/>
    <x v="1099"/>
    <x v="1099"/>
    <x v="11"/>
    <x v="1"/>
    <x v="0"/>
    <n v="0"/>
    <n v="0"/>
    <n v="1"/>
    <n v="0"/>
    <n v="0"/>
    <n v="1812"/>
    <n v="1436"/>
    <n v="167"/>
    <n v="0"/>
    <n v="0"/>
    <n v="0"/>
    <n v="0"/>
    <n v="3416"/>
    <n v="9.3589041095890408"/>
  </r>
  <r>
    <x v="14"/>
    <x v="2"/>
    <s v="Ordoviitsium"/>
    <n v="370"/>
    <n v="395"/>
    <x v="919"/>
    <n v="472"/>
    <n v="473"/>
    <n v="473"/>
    <n v="460"/>
    <n v="468"/>
    <n v="464"/>
    <n v="500"/>
    <n v="505"/>
    <n v="516"/>
    <x v="1100"/>
    <x v="1100"/>
    <x v="11"/>
    <x v="1"/>
    <x v="0"/>
    <n v="0"/>
    <n v="11329"/>
    <n v="10579"/>
    <n v="10610"/>
    <n v="11203"/>
    <n v="9329"/>
    <n v="13462"/>
    <n v="11939"/>
    <n v="11844"/>
    <n v="8380"/>
    <n v="10913"/>
    <n v="12994"/>
    <n v="122582"/>
    <n v="335.84109589041094"/>
  </r>
  <r>
    <x v="0"/>
    <x v="2"/>
    <s v="Ordoviitsium-Kambrium"/>
    <n v="399"/>
    <n v="370"/>
    <x v="965"/>
    <n v="439"/>
    <n v="461"/>
    <n v="680"/>
    <n v="537"/>
    <n v="518"/>
    <n v="417"/>
    <n v="415"/>
    <n v="417"/>
    <n v="408"/>
    <x v="1101"/>
    <x v="1101"/>
    <x v="11"/>
    <x v="1"/>
    <x v="0"/>
    <n v="2555"/>
    <n v="2683"/>
    <n v="3180"/>
    <n v="2719"/>
    <n v="2476"/>
    <n v="2098"/>
    <n v="1624"/>
    <n v="671"/>
    <n v="167"/>
    <n v="0"/>
    <n v="185"/>
    <n v="422"/>
    <n v="18780"/>
    <n v="51.452054794520549"/>
  </r>
  <r>
    <x v="9"/>
    <x v="2"/>
    <s v="Kesk-Devon"/>
    <n v="331"/>
    <n v="453"/>
    <x v="947"/>
    <n v="325"/>
    <n v="348"/>
    <n v="374"/>
    <n v="385"/>
    <n v="662"/>
    <n v="562"/>
    <n v="561"/>
    <n v="508"/>
    <n v="538"/>
    <x v="1102"/>
    <x v="1102"/>
    <x v="11"/>
    <x v="1"/>
    <x v="0"/>
    <n v="2449"/>
    <n v="2517"/>
    <n v="2742"/>
    <n v="2731"/>
    <n v="2527"/>
    <n v="1741"/>
    <n v="1965"/>
    <n v="230"/>
    <n v="0"/>
    <n v="0"/>
    <n v="9"/>
    <n v="0"/>
    <n v="16911"/>
    <n v="46.331506849315069"/>
  </r>
  <r>
    <x v="11"/>
    <x v="2"/>
    <s v="Silur"/>
    <n v="447"/>
    <n v="463"/>
    <x v="961"/>
    <n v="437"/>
    <n v="463"/>
    <n v="482"/>
    <n v="467"/>
    <n v="458"/>
    <n v="446"/>
    <n v="439"/>
    <n v="435"/>
    <n v="444"/>
    <x v="1103"/>
    <x v="1103"/>
    <x v="11"/>
    <x v="1"/>
    <x v="0"/>
    <n v="3041"/>
    <n v="2658"/>
    <n v="3079"/>
    <n v="2868"/>
    <n v="2678"/>
    <n v="2765"/>
    <n v="2080"/>
    <n v="540"/>
    <n v="295"/>
    <n v="0"/>
    <n v="321"/>
    <n v="456"/>
    <n v="20781"/>
    <n v="56.934246575342463"/>
  </r>
  <r>
    <x v="11"/>
    <x v="2"/>
    <s v="Silur"/>
    <n v="457"/>
    <n v="426"/>
    <x v="966"/>
    <n v="487"/>
    <n v="459"/>
    <n v="486"/>
    <n v="387"/>
    <n v="310"/>
    <n v="308"/>
    <n v="798"/>
    <n v="399"/>
    <n v="509"/>
    <x v="1104"/>
    <x v="1104"/>
    <x v="11"/>
    <x v="1"/>
    <x v="0"/>
    <n v="2443"/>
    <n v="3175"/>
    <n v="2534"/>
    <n v="3037"/>
    <n v="1913"/>
    <n v="2506"/>
    <n v="1916"/>
    <n v="201"/>
    <n v="5"/>
    <n v="0"/>
    <n v="19"/>
    <n v="0"/>
    <n v="17749"/>
    <n v="48.627397260273973"/>
  </r>
  <r>
    <x v="3"/>
    <x v="2"/>
    <s v="Kambrium-Vend"/>
    <n v="500"/>
    <n v="475"/>
    <x v="610"/>
    <n v="455"/>
    <n v="425"/>
    <n v="440"/>
    <n v="430"/>
    <n v="410"/>
    <n v="450"/>
    <n v="490"/>
    <n v="475"/>
    <n v="400"/>
    <x v="1105"/>
    <x v="1105"/>
    <x v="11"/>
    <x v="1"/>
    <x v="0"/>
    <n v="7391"/>
    <n v="8647"/>
    <n v="7710"/>
    <n v="7067"/>
    <n v="8350"/>
    <n v="7974"/>
    <n v="4631"/>
    <n v="7214"/>
    <n v="5001"/>
    <n v="3669"/>
    <n v="4370"/>
    <n v="7823"/>
    <n v="79847"/>
    <n v="218.75890410958905"/>
  </r>
  <r>
    <x v="10"/>
    <x v="2"/>
    <s v="Kesk-Devon"/>
    <n v="422"/>
    <n v="378"/>
    <x v="939"/>
    <n v="428"/>
    <n v="499"/>
    <n v="473"/>
    <n v="475"/>
    <n v="529"/>
    <n v="438"/>
    <n v="440"/>
    <n v="451"/>
    <n v="439"/>
    <x v="1106"/>
    <x v="1106"/>
    <x v="11"/>
    <x v="1"/>
    <x v="0"/>
    <n v="3369"/>
    <n v="4295"/>
    <n v="3833"/>
    <n v="4730"/>
    <n v="4614"/>
    <n v="6583"/>
    <n v="6969"/>
    <n v="5605"/>
    <n v="5107"/>
    <n v="3170"/>
    <n v="4517"/>
    <n v="4712"/>
    <n v="57504"/>
    <n v="157.54520547945205"/>
  </r>
  <r>
    <x v="11"/>
    <x v="2"/>
    <s v="Kesk-Devon"/>
    <n v="303"/>
    <n v="239"/>
    <x v="945"/>
    <n v="339"/>
    <n v="379"/>
    <n v="536"/>
    <n v="1050"/>
    <n v="741"/>
    <n v="395"/>
    <n v="508"/>
    <n v="337"/>
    <n v="280"/>
    <x v="1107"/>
    <x v="1107"/>
    <x v="11"/>
    <x v="1"/>
    <x v="0"/>
    <n v="0"/>
    <n v="0"/>
    <n v="0"/>
    <n v="0"/>
    <n v="0"/>
    <n v="0"/>
    <n v="0"/>
    <n v="0"/>
    <n v="0"/>
    <n v="0"/>
    <n v="0"/>
    <n v="0"/>
    <n v="0"/>
    <n v="0"/>
  </r>
  <r>
    <x v="4"/>
    <x v="2"/>
    <s v="Silur"/>
    <n v="433"/>
    <n v="424"/>
    <x v="967"/>
    <n v="413"/>
    <n v="435"/>
    <n v="543"/>
    <n v="422"/>
    <n v="491"/>
    <n v="440"/>
    <n v="458"/>
    <n v="441"/>
    <n v="451"/>
    <x v="1108"/>
    <x v="1108"/>
    <x v="11"/>
    <x v="5"/>
    <x v="0"/>
    <n v="4722"/>
    <n v="1860"/>
    <n v="2613"/>
    <n v="1319"/>
    <n v="2285"/>
    <n v="2651"/>
    <n v="5102"/>
    <n v="5714"/>
    <n v="4109"/>
    <n v="1877"/>
    <n v="5417"/>
    <n v="4280"/>
    <n v="41949"/>
    <n v="114.92876712328767"/>
  </r>
  <r>
    <x v="3"/>
    <x v="2"/>
    <s v="Kambrium-Vend"/>
    <n v="211"/>
    <n v="200"/>
    <x v="968"/>
    <n v="288"/>
    <n v="621"/>
    <n v="580"/>
    <n v="554"/>
    <n v="574"/>
    <n v="577"/>
    <n v="453"/>
    <n v="542"/>
    <n v="549"/>
    <x v="1108"/>
    <x v="1108"/>
    <x v="11"/>
    <x v="5"/>
    <x v="0"/>
    <n v="19773"/>
    <n v="20444"/>
    <n v="18511"/>
    <n v="20031"/>
    <n v="20774"/>
    <n v="20513"/>
    <n v="20578"/>
    <n v="22666"/>
    <n v="22503"/>
    <n v="15918"/>
    <n v="19175"/>
    <n v="23164"/>
    <n v="244050"/>
    <n v="668.63013698630141"/>
  </r>
  <r>
    <x v="4"/>
    <x v="2"/>
    <s v="Silur"/>
    <n v="350"/>
    <n v="550"/>
    <x v="969"/>
    <n v="438"/>
    <n v="440"/>
    <n v="470"/>
    <n v="420"/>
    <n v="480"/>
    <n v="449"/>
    <n v="461"/>
    <n v="442"/>
    <n v="429"/>
    <x v="1109"/>
    <x v="1109"/>
    <x v="11"/>
    <x v="5"/>
    <x v="0"/>
    <n v="0"/>
    <n v="0"/>
    <n v="0"/>
    <n v="0"/>
    <n v="0"/>
    <n v="0"/>
    <n v="0"/>
    <n v="0"/>
    <n v="8150"/>
    <n v="6136"/>
    <n v="7479"/>
    <n v="8321"/>
    <n v="30086"/>
    <n v="82.427397260273978"/>
  </r>
  <r>
    <x v="7"/>
    <x v="2"/>
    <s v="Silur"/>
    <n v="416"/>
    <n v="377"/>
    <x v="970"/>
    <n v="412"/>
    <n v="536"/>
    <n v="552"/>
    <n v="519"/>
    <n v="449"/>
    <n v="452"/>
    <n v="447"/>
    <n v="362"/>
    <n v="450"/>
    <x v="1110"/>
    <x v="1110"/>
    <x v="11"/>
    <x v="5"/>
    <x v="0"/>
    <n v="17549"/>
    <n v="15479"/>
    <n v="15269"/>
    <n v="17334"/>
    <n v="16262"/>
    <n v="16545"/>
    <n v="15295"/>
    <n v="16904"/>
    <n v="17157"/>
    <n v="14399"/>
    <n v="15616"/>
    <n v="18616"/>
    <n v="196425"/>
    <n v="538.15068493150682"/>
  </r>
  <r>
    <x v="3"/>
    <x v="2"/>
    <s v="Kambrium-Vend"/>
    <n v="311"/>
    <n v="302"/>
    <x v="757"/>
    <n v="391"/>
    <n v="571"/>
    <n v="713"/>
    <n v="438"/>
    <n v="512"/>
    <n v="449"/>
    <n v="486"/>
    <n v="435"/>
    <n v="407"/>
    <x v="1111"/>
    <x v="1111"/>
    <x v="11"/>
    <x v="5"/>
    <x v="0"/>
    <n v="4719"/>
    <n v="2100"/>
    <n v="3100"/>
    <n v="1848"/>
    <n v="2593"/>
    <n v="3102"/>
    <n v="3457"/>
    <n v="3551"/>
    <n v="4165"/>
    <n v="4117"/>
    <n v="6277"/>
    <n v="5786"/>
    <n v="44815"/>
    <n v="122.78082191780823"/>
  </r>
  <r>
    <x v="1"/>
    <x v="2"/>
    <s v="Ordoviitsium"/>
    <n v="389"/>
    <n v="418"/>
    <x v="861"/>
    <n v="403"/>
    <n v="448"/>
    <n v="314"/>
    <n v="347"/>
    <n v="342"/>
    <n v="501"/>
    <n v="449"/>
    <n v="578"/>
    <n v="624"/>
    <x v="1112"/>
    <x v="1112"/>
    <x v="11"/>
    <x v="5"/>
    <x v="0"/>
    <n v="11629"/>
    <n v="8452"/>
    <n v="13202"/>
    <n v="13747"/>
    <n v="14467"/>
    <n v="14421"/>
    <n v="14829"/>
    <n v="16083"/>
    <n v="16120"/>
    <n v="10694"/>
    <n v="13671"/>
    <n v="18873"/>
    <n v="166188"/>
    <n v="455.30958904109588"/>
  </r>
  <r>
    <x v="4"/>
    <x v="2"/>
    <s v="Silur"/>
    <n v="544"/>
    <n v="327"/>
    <x v="971"/>
    <n v="493"/>
    <n v="412"/>
    <n v="435"/>
    <n v="456"/>
    <n v="440"/>
    <n v="448"/>
    <n v="427"/>
    <n v="464"/>
    <n v="449"/>
    <x v="1113"/>
    <x v="1113"/>
    <x v="11"/>
    <x v="5"/>
    <x v="0"/>
    <n v="9537"/>
    <n v="9822"/>
    <n v="10771"/>
    <n v="5651"/>
    <n v="6619"/>
    <n v="2159"/>
    <n v="4723"/>
    <n v="10933"/>
    <n v="10769"/>
    <n v="6580"/>
    <n v="11378"/>
    <n v="10828"/>
    <n v="99770"/>
    <n v="273.34246575342468"/>
  </r>
  <r>
    <x v="1"/>
    <x v="2"/>
    <s v="Ordoviitsium-Kambrium"/>
    <n v="491"/>
    <n v="398"/>
    <x v="972"/>
    <n v="439"/>
    <n v="452"/>
    <n v="423"/>
    <n v="442"/>
    <n v="445"/>
    <n v="461"/>
    <n v="481"/>
    <n v="451"/>
    <n v="486"/>
    <x v="1114"/>
    <x v="1114"/>
    <x v="11"/>
    <x v="5"/>
    <x v="0"/>
    <n v="16930"/>
    <n v="17685"/>
    <n v="15428"/>
    <n v="17479"/>
    <n v="18346"/>
    <n v="17866"/>
    <n v="17791"/>
    <n v="19203"/>
    <n v="18999"/>
    <n v="13608"/>
    <n v="16056"/>
    <n v="18968"/>
    <n v="208359"/>
    <n v="570.84657534246571"/>
  </r>
  <r>
    <x v="4"/>
    <x v="2"/>
    <s v="Silur-Ordoviitsium"/>
    <n v="400"/>
    <n v="450"/>
    <x v="913"/>
    <n v="400"/>
    <n v="450"/>
    <n v="460"/>
    <n v="500"/>
    <n v="400"/>
    <n v="450"/>
    <n v="450"/>
    <n v="500"/>
    <n v="400"/>
    <x v="1115"/>
    <x v="1115"/>
    <x v="11"/>
    <x v="5"/>
    <x v="0"/>
    <n v="19813"/>
    <n v="20125"/>
    <n v="17383"/>
    <n v="18440"/>
    <n v="19110"/>
    <n v="18979"/>
    <n v="19190"/>
    <n v="20743"/>
    <n v="20856"/>
    <n v="17823"/>
    <n v="21302"/>
    <n v="22791"/>
    <n v="236555"/>
    <n v="648.09589041095887"/>
  </r>
  <r>
    <x v="0"/>
    <x v="2"/>
    <s v="Ordoviitsium-Kambrium"/>
    <n v="741"/>
    <n v="615"/>
    <x v="973"/>
    <n v="150"/>
    <n v="510"/>
    <n v="946"/>
    <n v="1065"/>
    <n v="214"/>
    <n v="248"/>
    <n v="205"/>
    <n v="171"/>
    <n v="134"/>
    <x v="1116"/>
    <x v="1116"/>
    <x v="11"/>
    <x v="5"/>
    <x v="0"/>
    <n v="12239"/>
    <n v="12030"/>
    <n v="13751"/>
    <n v="14959"/>
    <n v="13146"/>
    <n v="18472"/>
    <n v="15939"/>
    <n v="17075"/>
    <n v="16424"/>
    <n v="12383"/>
    <n v="14777"/>
    <n v="16672"/>
    <n v="177867"/>
    <n v="487.30684931506852"/>
  </r>
  <r>
    <x v="11"/>
    <x v="2"/>
    <s v="Kesk-Alam-Devon"/>
    <n v="421"/>
    <n v="388"/>
    <x v="974"/>
    <n v="468"/>
    <n v="421"/>
    <n v="543"/>
    <n v="449"/>
    <n v="446"/>
    <n v="488"/>
    <n v="469"/>
    <n v="401"/>
    <n v="407"/>
    <x v="1117"/>
    <x v="1117"/>
    <x v="11"/>
    <x v="5"/>
    <x v="0"/>
    <n v="17448"/>
    <n v="21117"/>
    <n v="19230"/>
    <n v="19907"/>
    <n v="19140"/>
    <n v="21765"/>
    <n v="20354"/>
    <n v="21866"/>
    <n v="22135"/>
    <n v="17184"/>
    <n v="20138"/>
    <n v="20520"/>
    <n v="240804"/>
    <n v="659.73698630136983"/>
  </r>
  <r>
    <x v="12"/>
    <x v="2"/>
    <s v="Kesk-Devon"/>
    <n v="561"/>
    <n v="497"/>
    <x v="891"/>
    <n v="665"/>
    <n v="403"/>
    <n v="342"/>
    <n v="385"/>
    <n v="402"/>
    <n v="355"/>
    <n v="363"/>
    <n v="347"/>
    <n v="446"/>
    <x v="1118"/>
    <x v="1118"/>
    <x v="11"/>
    <x v="5"/>
    <x v="0"/>
    <n v="18067"/>
    <n v="20598"/>
    <n v="17542"/>
    <n v="22394"/>
    <n v="21879"/>
    <n v="20892"/>
    <n v="17890"/>
    <n v="22628"/>
    <n v="22421"/>
    <n v="16040"/>
    <n v="20161"/>
    <n v="22804"/>
    <n v="243316"/>
    <n v="666.61917808219175"/>
  </r>
  <r>
    <x v="8"/>
    <x v="2"/>
    <s v="Silur"/>
    <n v="323"/>
    <n v="322"/>
    <x v="975"/>
    <n v="471"/>
    <n v="472"/>
    <n v="471"/>
    <n v="527"/>
    <n v="532"/>
    <n v="527"/>
    <n v="450"/>
    <n v="447"/>
    <n v="450"/>
    <x v="1119"/>
    <x v="1119"/>
    <x v="11"/>
    <x v="5"/>
    <x v="0"/>
    <n v="20290"/>
    <n v="22514"/>
    <n v="19700"/>
    <n v="21181"/>
    <n v="20921"/>
    <n v="21270"/>
    <n v="19314"/>
    <n v="21809"/>
    <n v="22298"/>
    <n v="16601"/>
    <n v="20031"/>
    <n v="21290"/>
    <n v="247219"/>
    <n v="677.31232876712329"/>
  </r>
  <r>
    <x v="2"/>
    <x v="2"/>
    <s v="Silur-Ordoviitsium"/>
    <n v="480"/>
    <n v="570"/>
    <x v="974"/>
    <n v="120"/>
    <n v="57"/>
    <n v="689"/>
    <n v="541"/>
    <n v="495"/>
    <n v="500"/>
    <n v="525"/>
    <n v="451"/>
    <n v="430"/>
    <x v="1120"/>
    <x v="1120"/>
    <x v="11"/>
    <x v="5"/>
    <x v="0"/>
    <n v="18176"/>
    <n v="22051"/>
    <n v="19813"/>
    <n v="21861"/>
    <n v="22325"/>
    <n v="21118"/>
    <n v="20052"/>
    <n v="22961"/>
    <n v="23477"/>
    <n v="17646"/>
    <n v="21297"/>
    <n v="23786"/>
    <n v="254563"/>
    <n v="697.43287671232872"/>
  </r>
  <r>
    <x v="0"/>
    <x v="2"/>
    <s v="Ordoviitsium-Kambrium"/>
    <n v="386"/>
    <n v="425"/>
    <x v="942"/>
    <n v="699"/>
    <n v="541"/>
    <n v="545"/>
    <n v="564"/>
    <n v="401"/>
    <n v="348"/>
    <n v="359"/>
    <n v="300"/>
    <n v="372"/>
    <x v="1121"/>
    <x v="1121"/>
    <x v="11"/>
    <x v="1"/>
    <x v="0"/>
    <n v="0"/>
    <n v="0"/>
    <n v="0"/>
    <n v="0"/>
    <n v="0"/>
    <n v="0"/>
    <n v="0"/>
    <n v="0"/>
    <n v="0"/>
    <n v="0"/>
    <n v="0"/>
    <n v="0"/>
    <n v="0"/>
    <n v="0"/>
  </r>
  <r>
    <x v="6"/>
    <x v="2"/>
    <s v="Silur-Ordoviitsium"/>
    <n v="495"/>
    <n v="395"/>
    <x v="976"/>
    <n v="422"/>
    <n v="435"/>
    <n v="418"/>
    <n v="469"/>
    <n v="483"/>
    <n v="455"/>
    <n v="435"/>
    <n v="396"/>
    <n v="451"/>
    <x v="1122"/>
    <x v="1122"/>
    <x v="11"/>
    <x v="1"/>
    <x v="0"/>
    <n v="1368"/>
    <n v="1683"/>
    <n v="1425"/>
    <n v="2433"/>
    <n v="2503"/>
    <n v="1795"/>
    <n v="2494"/>
    <n v="758"/>
    <n v="2397"/>
    <n v="1474"/>
    <n v="1561"/>
    <n v="2039"/>
    <n v="21930"/>
    <n v="60.082191780821915"/>
  </r>
  <r>
    <x v="2"/>
    <x v="2"/>
    <s v="Silur"/>
    <n v="440"/>
    <n v="440"/>
    <x v="977"/>
    <n v="430"/>
    <n v="430"/>
    <n v="430"/>
    <n v="444"/>
    <n v="444"/>
    <n v="444"/>
    <n v="445"/>
    <n v="448"/>
    <n v="447"/>
    <x v="1123"/>
    <x v="1123"/>
    <x v="11"/>
    <x v="1"/>
    <x v="0"/>
    <n v="472"/>
    <n v="1311"/>
    <n v="1036"/>
    <n v="2093"/>
    <n v="1222"/>
    <n v="1839"/>
    <n v="2719"/>
    <n v="667"/>
    <n v="1428"/>
    <n v="519"/>
    <n v="994"/>
    <n v="1544"/>
    <n v="15844"/>
    <n v="43.408219178082192"/>
  </r>
  <r>
    <x v="3"/>
    <x v="2"/>
    <s v="Kambrium-Vend"/>
    <n v="288"/>
    <n v="233"/>
    <x v="978"/>
    <n v="332"/>
    <n v="589"/>
    <n v="553"/>
    <n v="718"/>
    <n v="817"/>
    <n v="458"/>
    <n v="351"/>
    <n v="287"/>
    <n v="327"/>
    <x v="1124"/>
    <x v="1124"/>
    <x v="11"/>
    <x v="1"/>
    <x v="0"/>
    <n v="1656"/>
    <n v="1405"/>
    <n v="1375"/>
    <n v="1855"/>
    <n v="1648"/>
    <n v="1908"/>
    <n v="2424"/>
    <n v="437"/>
    <n v="2624"/>
    <n v="641"/>
    <n v="704"/>
    <n v="1790"/>
    <n v="18467"/>
    <n v="50.594520547945208"/>
  </r>
  <r>
    <x v="7"/>
    <x v="2"/>
    <s v="Silur"/>
    <n v="417"/>
    <n v="380"/>
    <x v="979"/>
    <n v="421"/>
    <n v="430"/>
    <n v="456"/>
    <n v="554"/>
    <n v="496"/>
    <n v="390"/>
    <n v="560"/>
    <n v="422"/>
    <n v="374"/>
    <x v="1124"/>
    <x v="1124"/>
    <x v="11"/>
    <x v="1"/>
    <x v="0"/>
    <n v="1468"/>
    <n v="1246"/>
    <n v="1159"/>
    <n v="1912"/>
    <n v="2234"/>
    <n v="2704"/>
    <n v="3567"/>
    <n v="925"/>
    <n v="1496"/>
    <n v="826"/>
    <n v="579"/>
    <n v="2846"/>
    <n v="20962"/>
    <n v="57.43013698630137"/>
  </r>
  <r>
    <x v="5"/>
    <x v="2"/>
    <s v="Silur"/>
    <n v="410"/>
    <n v="386"/>
    <x v="926"/>
    <n v="426"/>
    <n v="448"/>
    <n v="387"/>
    <n v="408"/>
    <n v="357"/>
    <n v="419"/>
    <n v="486"/>
    <n v="343"/>
    <n v="761"/>
    <x v="1125"/>
    <x v="1125"/>
    <x v="11"/>
    <x v="1"/>
    <x v="0"/>
    <n v="1646"/>
    <n v="1274"/>
    <n v="1298"/>
    <n v="1548"/>
    <n v="2450"/>
    <n v="2238"/>
    <n v="2364"/>
    <n v="1409"/>
    <n v="1355"/>
    <n v="522"/>
    <n v="1031"/>
    <n v="2138"/>
    <n v="19273"/>
    <n v="52.802739726027397"/>
  </r>
  <r>
    <x v="10"/>
    <x v="2"/>
    <s v="Kesk-Devon"/>
    <n v="277"/>
    <n v="216"/>
    <x v="819"/>
    <n v="192"/>
    <n v="470"/>
    <n v="836"/>
    <n v="487"/>
    <n v="564"/>
    <n v="618"/>
    <n v="320"/>
    <n v="439"/>
    <n v="625"/>
    <x v="1126"/>
    <x v="1126"/>
    <x v="11"/>
    <x v="1"/>
    <x v="0"/>
    <n v="1200"/>
    <n v="1570"/>
    <n v="1437"/>
    <n v="2050"/>
    <n v="1598"/>
    <n v="2204"/>
    <n v="2388"/>
    <n v="671"/>
    <n v="1236"/>
    <n v="953"/>
    <n v="1204"/>
    <n v="2101"/>
    <n v="18612"/>
    <n v="50.991780821917807"/>
  </r>
  <r>
    <x v="12"/>
    <x v="4"/>
    <s v="Gdov"/>
    <n v="489"/>
    <n v="364"/>
    <x v="980"/>
    <n v="1"/>
    <n v="178"/>
    <n v="353"/>
    <n v="688"/>
    <n v="652"/>
    <n v="665"/>
    <n v="648"/>
    <n v="602"/>
    <n v="426"/>
    <x v="1127"/>
    <x v="1127"/>
    <x v="11"/>
    <x v="1"/>
    <x v="0"/>
    <n v="125"/>
    <n v="110"/>
    <n v="152"/>
    <n v="160"/>
    <n v="270"/>
    <n v="290"/>
    <n v="625"/>
    <n v="560"/>
    <n v="125"/>
    <n v="90"/>
    <n v="126"/>
    <n v="90"/>
    <n v="2723"/>
    <n v="7.4602739726027396"/>
  </r>
  <r>
    <x v="10"/>
    <x v="2"/>
    <s v="Kesk-Devon"/>
    <n v="425"/>
    <n v="415"/>
    <x v="954"/>
    <n v="380"/>
    <n v="490"/>
    <n v="465"/>
    <n v="401"/>
    <n v="471"/>
    <n v="446"/>
    <n v="420"/>
    <n v="440"/>
    <n v="469"/>
    <x v="1127"/>
    <x v="1127"/>
    <x v="7"/>
    <x v="3"/>
    <x v="0"/>
    <n v="153"/>
    <n v="99"/>
    <n v="114"/>
    <n v="0"/>
    <n v="0"/>
    <n v="0"/>
    <n v="0"/>
    <n v="0"/>
    <n v="0"/>
    <n v="0"/>
    <n v="0"/>
    <n v="0"/>
    <n v="366"/>
    <n v="1.0027397260273974"/>
  </r>
  <r>
    <x v="12"/>
    <x v="2"/>
    <s v="Kesk-Devon"/>
    <n v="473"/>
    <n v="473"/>
    <x v="961"/>
    <n v="428"/>
    <n v="429"/>
    <n v="429"/>
    <n v="409"/>
    <n v="409"/>
    <n v="409"/>
    <n v="419"/>
    <n v="420"/>
    <n v="420"/>
    <x v="1128"/>
    <x v="1128"/>
    <x v="8"/>
    <x v="7"/>
    <x v="0"/>
    <n v="121"/>
    <n v="121"/>
    <n v="122"/>
    <n v="185"/>
    <n v="185"/>
    <n v="185"/>
    <n v="155"/>
    <n v="155"/>
    <n v="155"/>
    <n v="196"/>
    <n v="197"/>
    <n v="197"/>
    <n v="1974"/>
    <n v="5.4082191780821915"/>
  </r>
  <r>
    <x v="6"/>
    <x v="2"/>
    <s v="Silur"/>
    <n v="356"/>
    <n v="337"/>
    <x v="981"/>
    <n v="460"/>
    <n v="424"/>
    <n v="767"/>
    <n v="596"/>
    <n v="467"/>
    <n v="515"/>
    <n v="385"/>
    <n v="286"/>
    <n v="271"/>
    <x v="1129"/>
    <x v="1129"/>
    <x v="6"/>
    <x v="0"/>
    <x v="0"/>
    <n v="2554"/>
    <n v="2641"/>
    <n v="2730"/>
    <n v="2654"/>
    <n v="2956"/>
    <n v="3244"/>
    <n v="3715"/>
    <n v="2955"/>
    <n v="2926"/>
    <n v="3349"/>
    <n v="3349"/>
    <n v="3349"/>
    <n v="36422"/>
    <n v="99.786301369863011"/>
  </r>
  <r>
    <x v="3"/>
    <x v="2"/>
    <s v="Ordoviitsium-Kambrium"/>
    <n v="416"/>
    <n v="416"/>
    <x v="837"/>
    <n v="393"/>
    <n v="393"/>
    <n v="394"/>
    <n v="413"/>
    <n v="413"/>
    <n v="414"/>
    <n v="530"/>
    <n v="540"/>
    <n v="446"/>
    <x v="1130"/>
    <x v="1130"/>
    <x v="4"/>
    <x v="5"/>
    <x v="0"/>
    <n v="97"/>
    <n v="97"/>
    <n v="96"/>
    <n v="100"/>
    <n v="100"/>
    <n v="102"/>
    <n v="173"/>
    <n v="174"/>
    <n v="173"/>
    <n v="105"/>
    <n v="105"/>
    <n v="106"/>
    <n v="1428"/>
    <n v="3.9123287671232876"/>
  </r>
  <r>
    <x v="6"/>
    <x v="2"/>
    <s v="Silur"/>
    <n v="462"/>
    <n v="426"/>
    <x v="930"/>
    <n v="406"/>
    <n v="377"/>
    <n v="385"/>
    <n v="378"/>
    <n v="350"/>
    <n v="343"/>
    <n v="328"/>
    <n v="332"/>
    <n v="927"/>
    <x v="1131"/>
    <x v="1131"/>
    <x v="4"/>
    <x v="4"/>
    <x v="0"/>
    <n v="630"/>
    <n v="567"/>
    <n v="758"/>
    <n v="636"/>
    <n v="754"/>
    <n v="665"/>
    <n v="841"/>
    <n v="639"/>
    <n v="750"/>
    <n v="735"/>
    <n v="684"/>
    <n v="650"/>
    <n v="8309"/>
    <n v="22.764383561643836"/>
  </r>
  <r>
    <x v="1"/>
    <x v="2"/>
    <s v="Ordoviitsium-Kambrium"/>
    <n v="395"/>
    <n v="316"/>
    <x v="933"/>
    <n v="287"/>
    <n v="323"/>
    <n v="587"/>
    <n v="547"/>
    <n v="576"/>
    <n v="457"/>
    <n v="435"/>
    <n v="489"/>
    <n v="423"/>
    <x v="1132"/>
    <x v="1132"/>
    <x v="4"/>
    <x v="4"/>
    <x v="0"/>
    <n v="1160"/>
    <n v="1800"/>
    <n v="2342"/>
    <n v="1299"/>
    <n v="2616"/>
    <n v="1448"/>
    <n v="1932"/>
    <n v="1501"/>
    <n v="1909"/>
    <n v="1438"/>
    <n v="1271"/>
    <n v="2241"/>
    <n v="20957"/>
    <n v="57.416438356164385"/>
  </r>
  <r>
    <x v="7"/>
    <x v="2"/>
    <s v="Silur"/>
    <n v="401"/>
    <n v="355"/>
    <x v="982"/>
    <n v="386"/>
    <n v="560"/>
    <n v="524"/>
    <n v="507"/>
    <n v="444"/>
    <n v="422"/>
    <n v="386"/>
    <n v="404"/>
    <n v="394"/>
    <x v="1133"/>
    <x v="1133"/>
    <x v="11"/>
    <x v="2"/>
    <x v="0"/>
    <n v="17"/>
    <n v="2178"/>
    <n v="2690"/>
    <n v="238"/>
    <n v="413"/>
    <n v="666"/>
    <n v="404"/>
    <n v="176"/>
    <n v="122"/>
    <n v="122"/>
    <n v="42"/>
    <n v="14"/>
    <n v="7082"/>
    <n v="19.402739726027399"/>
  </r>
  <r>
    <x v="2"/>
    <x v="2"/>
    <s v="Kesk-Devon"/>
    <n v="523"/>
    <n v="477"/>
    <x v="983"/>
    <n v="219"/>
    <n v="419"/>
    <n v="305"/>
    <n v="321"/>
    <n v="317"/>
    <n v="482"/>
    <n v="456"/>
    <n v="738"/>
    <n v="755"/>
    <x v="1134"/>
    <x v="1134"/>
    <x v="11"/>
    <x v="2"/>
    <x v="0"/>
    <n v="404"/>
    <n v="578"/>
    <n v="594"/>
    <n v="4293"/>
    <n v="4134"/>
    <n v="600"/>
    <n v="666"/>
    <n v="828"/>
    <n v="623"/>
    <n v="727"/>
    <n v="552"/>
    <n v="646"/>
    <n v="14645"/>
    <n v="40.123287671232873"/>
  </r>
  <r>
    <x v="4"/>
    <x v="2"/>
    <s v="Silur"/>
    <n v="353"/>
    <n v="347"/>
    <x v="984"/>
    <n v="433"/>
    <n v="421"/>
    <n v="533"/>
    <n v="590"/>
    <n v="451"/>
    <n v="442"/>
    <n v="450"/>
    <n v="439"/>
    <n v="285"/>
    <x v="1135"/>
    <x v="1135"/>
    <x v="11"/>
    <x v="7"/>
    <x v="0"/>
    <n v="0"/>
    <n v="0"/>
    <n v="0"/>
    <n v="0"/>
    <n v="0"/>
    <n v="0"/>
    <n v="0"/>
    <n v="0"/>
    <n v="0"/>
    <n v="0"/>
    <n v="0"/>
    <n v="0"/>
    <n v="0"/>
    <n v="0"/>
  </r>
  <r>
    <x v="3"/>
    <x v="2"/>
    <s v="Ordoviitsium-Kambrium"/>
    <n v="753"/>
    <n v="0"/>
    <x v="985"/>
    <n v="0"/>
    <n v="691"/>
    <n v="0"/>
    <n v="719"/>
    <n v="602"/>
    <n v="730"/>
    <n v="214"/>
    <n v="591"/>
    <n v="2"/>
    <x v="1136"/>
    <x v="1136"/>
    <x v="11"/>
    <x v="2"/>
    <x v="0"/>
    <n v="0"/>
    <n v="0"/>
    <n v="0"/>
    <n v="0"/>
    <n v="0"/>
    <n v="0"/>
    <n v="0"/>
    <n v="0"/>
    <n v="0"/>
    <n v="0"/>
    <n v="0"/>
    <n v="0"/>
    <n v="0"/>
    <n v="0"/>
  </r>
  <r>
    <x v="7"/>
    <x v="2"/>
    <s v="Siluri-Ordoviitsium"/>
    <n v="587"/>
    <n v="587"/>
    <x v="986"/>
    <n v="366"/>
    <n v="367"/>
    <n v="367"/>
    <n v="406"/>
    <n v="406"/>
    <n v="406"/>
    <n v="352"/>
    <n v="352"/>
    <n v="352"/>
    <x v="1137"/>
    <x v="1137"/>
    <x v="11"/>
    <x v="2"/>
    <x v="0"/>
    <n v="0"/>
    <n v="0"/>
    <n v="0"/>
    <n v="0"/>
    <n v="0"/>
    <n v="0"/>
    <n v="0"/>
    <n v="0"/>
    <n v="0"/>
    <n v="0"/>
    <n v="0"/>
    <n v="0"/>
    <n v="0"/>
    <n v="0"/>
  </r>
  <r>
    <x v="6"/>
    <x v="2"/>
    <s v="Silur"/>
    <n v="450"/>
    <n v="408"/>
    <x v="956"/>
    <n v="450"/>
    <n v="506"/>
    <n v="491"/>
    <n v="450"/>
    <n v="478"/>
    <n v="408"/>
    <n v="128"/>
    <n v="471"/>
    <n v="470"/>
    <x v="1138"/>
    <x v="1138"/>
    <x v="11"/>
    <x v="1"/>
    <x v="0"/>
    <n v="0"/>
    <n v="0"/>
    <n v="0"/>
    <n v="0"/>
    <n v="0"/>
    <n v="0"/>
    <n v="0"/>
    <n v="0"/>
    <n v="0"/>
    <n v="0"/>
    <n v="0"/>
    <n v="0"/>
    <n v="0"/>
    <n v="0"/>
  </r>
  <r>
    <x v="11"/>
    <x v="2"/>
    <s v="Kesk-Devon"/>
    <n v="530"/>
    <n v="494"/>
    <x v="924"/>
    <n v="131"/>
    <n v="132"/>
    <n v="147"/>
    <n v="490"/>
    <n v="502"/>
    <n v="478"/>
    <n v="554"/>
    <n v="569"/>
    <n v="585"/>
    <x v="1139"/>
    <x v="1139"/>
    <x v="11"/>
    <x v="1"/>
    <x v="0"/>
    <n v="434"/>
    <n v="690"/>
    <n v="620"/>
    <n v="578"/>
    <n v="500"/>
    <n v="638"/>
    <n v="898"/>
    <n v="597"/>
    <n v="468"/>
    <n v="559"/>
    <n v="473"/>
    <n v="660"/>
    <n v="7115"/>
    <n v="19.493150684931507"/>
  </r>
  <r>
    <x v="11"/>
    <x v="2"/>
    <s v="Silur"/>
    <n v="290"/>
    <n v="328"/>
    <x v="979"/>
    <n v="353"/>
    <n v="428"/>
    <n v="605"/>
    <n v="496"/>
    <n v="536"/>
    <n v="392"/>
    <n v="455"/>
    <n v="452"/>
    <n v="411"/>
    <x v="1140"/>
    <x v="1140"/>
    <x v="7"/>
    <x v="0"/>
    <x v="0"/>
    <n v="1385"/>
    <n v="1255"/>
    <n v="1328"/>
    <n v="1680"/>
    <n v="1852"/>
    <n v="2203"/>
    <n v="2478"/>
    <n v="1690"/>
    <n v="2040"/>
    <n v="2176"/>
    <n v="2160"/>
    <n v="2204"/>
    <n v="22451"/>
    <n v="61.509589041095893"/>
  </r>
  <r>
    <x v="1"/>
    <x v="2"/>
    <s v="Ordoviitsium-Kambrium"/>
    <n v="415"/>
    <n v="396"/>
    <x v="987"/>
    <n v="413"/>
    <n v="465"/>
    <n v="430"/>
    <n v="403"/>
    <n v="436"/>
    <n v="412"/>
    <n v="418"/>
    <n v="429"/>
    <n v="440"/>
    <x v="1141"/>
    <x v="1141"/>
    <x v="11"/>
    <x v="7"/>
    <x v="0"/>
    <n v="0"/>
    <n v="0"/>
    <n v="0"/>
    <n v="163"/>
    <n v="163"/>
    <n v="163"/>
    <n v="100"/>
    <n v="80"/>
    <n v="60"/>
    <n v="0"/>
    <n v="0"/>
    <n v="0"/>
    <n v="729"/>
    <n v="1.9972602739726026"/>
  </r>
  <r>
    <x v="6"/>
    <x v="2"/>
    <s v="Silur"/>
    <n v="388"/>
    <n v="384"/>
    <x v="988"/>
    <n v="407"/>
    <n v="438"/>
    <n v="464"/>
    <n v="444"/>
    <n v="463"/>
    <n v="486"/>
    <n v="427"/>
    <n v="377"/>
    <n v="462"/>
    <x v="1142"/>
    <x v="1142"/>
    <x v="4"/>
    <x v="3"/>
    <x v="0"/>
    <n v="92"/>
    <n v="78"/>
    <n v="99"/>
    <n v="86"/>
    <n v="83"/>
    <n v="85"/>
    <n v="82"/>
    <n v="90"/>
    <n v="72"/>
    <n v="79"/>
    <n v="80"/>
    <n v="82"/>
    <n v="1008"/>
    <n v="2.7616438356164386"/>
  </r>
  <r>
    <x v="3"/>
    <x v="2"/>
    <s v="Kambrium-Vend"/>
    <n v="95"/>
    <n v="105"/>
    <x v="989"/>
    <n v="530"/>
    <n v="669"/>
    <n v="962"/>
    <n v="720"/>
    <n v="565"/>
    <n v="459"/>
    <n v="260"/>
    <n v="255"/>
    <n v="258"/>
    <x v="1143"/>
    <x v="1143"/>
    <x v="2"/>
    <x v="1"/>
    <x v="0"/>
    <n v="0"/>
    <n v="0"/>
    <n v="0"/>
    <n v="607"/>
    <n v="66"/>
    <n v="262"/>
    <n v="382"/>
    <n v="93"/>
    <n v="44"/>
    <n v="25"/>
    <n v="26"/>
    <n v="0"/>
    <n v="1505"/>
    <n v="4.1232876712328768"/>
  </r>
  <r>
    <x v="2"/>
    <x v="2"/>
    <s v="Silur-Ordoviitsium"/>
    <n v="500"/>
    <n v="280"/>
    <x v="954"/>
    <n v="300"/>
    <n v="414"/>
    <n v="353"/>
    <n v="320"/>
    <n v="410"/>
    <n v="560"/>
    <n v="582"/>
    <n v="469"/>
    <n v="450"/>
    <x v="1144"/>
    <x v="1144"/>
    <x v="0"/>
    <x v="0"/>
    <x v="0"/>
    <n v="192"/>
    <n v="181"/>
    <n v="175"/>
    <n v="174"/>
    <n v="179"/>
    <n v="192"/>
    <n v="176"/>
    <n v="185"/>
    <n v="181"/>
    <n v="182"/>
    <n v="189"/>
    <n v="192"/>
    <n v="2198"/>
    <n v="6.021917808219178"/>
  </r>
  <r>
    <x v="3"/>
    <x v="2"/>
    <s v="Ordoviitsium-Kambrium"/>
    <n v="426"/>
    <n v="352"/>
    <x v="990"/>
    <n v="331"/>
    <n v="349"/>
    <n v="350"/>
    <n v="413"/>
    <n v="452"/>
    <n v="524"/>
    <n v="421"/>
    <n v="440"/>
    <n v="459"/>
    <x v="1145"/>
    <x v="1145"/>
    <x v="2"/>
    <x v="5"/>
    <x v="0"/>
    <n v="30"/>
    <n v="38"/>
    <n v="37"/>
    <n v="35"/>
    <n v="36"/>
    <n v="35"/>
    <n v="35"/>
    <n v="35"/>
    <n v="35"/>
    <n v="45"/>
    <n v="48"/>
    <n v="36"/>
    <n v="445"/>
    <n v="1.2191780821917808"/>
  </r>
  <r>
    <x v="8"/>
    <x v="2"/>
    <s v="Silur"/>
    <n v="393"/>
    <n v="393"/>
    <x v="972"/>
    <n v="447"/>
    <n v="448"/>
    <n v="447"/>
    <n v="416"/>
    <n v="416"/>
    <n v="418"/>
    <n v="415"/>
    <n v="423"/>
    <n v="415"/>
    <x v="1146"/>
    <x v="1146"/>
    <x v="9"/>
    <x v="4"/>
    <x v="0"/>
    <n v="872"/>
    <n v="884"/>
    <n v="1068"/>
    <n v="0"/>
    <n v="0"/>
    <n v="0"/>
    <n v="0"/>
    <n v="0"/>
    <n v="0"/>
    <n v="0"/>
    <n v="0"/>
    <n v="0"/>
    <n v="2824"/>
    <n v="7.7369863013698632"/>
  </r>
  <r>
    <x v="4"/>
    <x v="2"/>
    <s v="Silur-Ordoviitsium"/>
    <n v="360"/>
    <n v="356"/>
    <x v="969"/>
    <n v="334"/>
    <n v="321"/>
    <n v="280"/>
    <n v="617"/>
    <n v="618"/>
    <n v="618"/>
    <n v="357"/>
    <n v="358"/>
    <n v="357"/>
    <x v="1147"/>
    <x v="1147"/>
    <x v="2"/>
    <x v="1"/>
    <x v="0"/>
    <n v="405"/>
    <n v="420"/>
    <n v="465"/>
    <n v="480"/>
    <n v="445"/>
    <n v="400"/>
    <n v="733"/>
    <n v="67"/>
    <n v="75"/>
    <n v="85"/>
    <n v="83"/>
    <n v="82"/>
    <n v="3740"/>
    <n v="10.246575342465754"/>
  </r>
  <r>
    <x v="3"/>
    <x v="2"/>
    <s v="Ordoviitsium-Kambrium"/>
    <n v="0"/>
    <n v="651"/>
    <x v="31"/>
    <n v="607"/>
    <n v="0"/>
    <n v="808"/>
    <n v="0"/>
    <n v="1869"/>
    <n v="0"/>
    <n v="552"/>
    <n v="0"/>
    <n v="535"/>
    <x v="1148"/>
    <x v="1148"/>
    <x v="8"/>
    <x v="0"/>
    <x v="0"/>
    <n v="995"/>
    <n v="882"/>
    <n v="1057"/>
    <n v="797"/>
    <n v="841"/>
    <n v="706"/>
    <n v="839"/>
    <n v="877"/>
    <n v="944"/>
    <n v="1027"/>
    <n v="784"/>
    <n v="512"/>
    <n v="10261"/>
    <n v="28.112328767123287"/>
  </r>
  <r>
    <x v="3"/>
    <x v="2"/>
    <s v="Ordoviitsium-Kambrium"/>
    <n v="465"/>
    <n v="428"/>
    <x v="991"/>
    <n v="376"/>
    <n v="389"/>
    <n v="383"/>
    <n v="328"/>
    <n v="330"/>
    <n v="338"/>
    <n v="503"/>
    <n v="503"/>
    <n v="505"/>
    <x v="1149"/>
    <x v="1149"/>
    <x v="13"/>
    <x v="0"/>
    <x v="0"/>
    <n v="2422"/>
    <n v="2104"/>
    <n v="2284"/>
    <n v="2640"/>
    <n v="2840"/>
    <n v="2345"/>
    <n v="3262"/>
    <n v="2392"/>
    <n v="2394"/>
    <n v="2570"/>
    <n v="2022"/>
    <n v="2358"/>
    <n v="29633"/>
    <n v="81.186301369863017"/>
  </r>
  <r>
    <x v="6"/>
    <x v="2"/>
    <s v="Silur"/>
    <n v="415"/>
    <n v="415"/>
    <x v="992"/>
    <n v="415"/>
    <n v="442"/>
    <n v="468"/>
    <n v="417"/>
    <n v="460"/>
    <n v="389"/>
    <n v="341"/>
    <n v="275"/>
    <n v="572"/>
    <x v="1150"/>
    <x v="1150"/>
    <x v="2"/>
    <x v="1"/>
    <x v="0"/>
    <n v="928"/>
    <n v="328"/>
    <n v="236"/>
    <n v="193"/>
    <n v="301"/>
    <n v="294"/>
    <n v="267"/>
    <n v="336"/>
    <n v="369"/>
    <n v="290"/>
    <n v="392"/>
    <n v="316"/>
    <n v="4250"/>
    <n v="11.643835616438356"/>
  </r>
  <r>
    <x v="2"/>
    <x v="2"/>
    <s v="Silur"/>
    <n v="418"/>
    <n v="355"/>
    <x v="926"/>
    <n v="393"/>
    <n v="401"/>
    <n v="467"/>
    <n v="424"/>
    <n v="449"/>
    <n v="487"/>
    <n v="413"/>
    <n v="388"/>
    <n v="377"/>
    <x v="1151"/>
    <x v="1151"/>
    <x v="4"/>
    <x v="4"/>
    <x v="0"/>
    <n v="142"/>
    <n v="131"/>
    <n v="162"/>
    <n v="150"/>
    <n v="170"/>
    <n v="175"/>
    <n v="172"/>
    <n v="167"/>
    <n v="155"/>
    <n v="161"/>
    <n v="168"/>
    <n v="168"/>
    <n v="1921"/>
    <n v="5.2630136986301368"/>
  </r>
  <r>
    <x v="0"/>
    <x v="2"/>
    <s v="Ordoviitsium-Kambrium"/>
    <n v="164"/>
    <n v="111"/>
    <x v="993"/>
    <n v="128"/>
    <n v="970"/>
    <n v="1428"/>
    <n v="824"/>
    <n v="582"/>
    <n v="214"/>
    <n v="167"/>
    <n v="98"/>
    <n v="5"/>
    <x v="1152"/>
    <x v="1152"/>
    <x v="10"/>
    <x v="0"/>
    <x v="0"/>
    <n v="2372"/>
    <n v="2382"/>
    <n v="1859"/>
    <n v="1716"/>
    <n v="1938"/>
    <n v="2186"/>
    <n v="2613"/>
    <n v="2038"/>
    <n v="2002"/>
    <n v="2003"/>
    <n v="2019"/>
    <n v="2335"/>
    <n v="25463"/>
    <n v="69.761643835616439"/>
  </r>
  <r>
    <x v="1"/>
    <x v="2"/>
    <s v="Ordoviitsium-Kambrium"/>
    <n v="0"/>
    <n v="512"/>
    <x v="994"/>
    <n v="413"/>
    <n v="412"/>
    <n v="413"/>
    <n v="428"/>
    <n v="429"/>
    <n v="428"/>
    <n v="468"/>
    <n v="469"/>
    <n v="468"/>
    <x v="1153"/>
    <x v="1153"/>
    <x v="2"/>
    <x v="2"/>
    <x v="0"/>
    <n v="70"/>
    <n v="282"/>
    <n v="481"/>
    <n v="511"/>
    <n v="539"/>
    <n v="25"/>
    <n v="0"/>
    <n v="207"/>
    <n v="0"/>
    <n v="423"/>
    <n v="465"/>
    <n v="70"/>
    <n v="3073"/>
    <n v="8.419178082191781"/>
  </r>
  <r>
    <x v="12"/>
    <x v="2"/>
    <s v="Ülem-Devon"/>
    <n v="413"/>
    <n v="413"/>
    <x v="995"/>
    <n v="502"/>
    <n v="503"/>
    <n v="502"/>
    <n v="536"/>
    <n v="535"/>
    <n v="535"/>
    <n v="197"/>
    <n v="197"/>
    <n v="198"/>
    <x v="1154"/>
    <x v="1154"/>
    <x v="2"/>
    <x v="1"/>
    <x v="0"/>
    <n v="581"/>
    <n v="273"/>
    <n v="0"/>
    <n v="188"/>
    <n v="164"/>
    <n v="586"/>
    <n v="399"/>
    <n v="491"/>
    <n v="494"/>
    <n v="137"/>
    <n v="0"/>
    <n v="300"/>
    <n v="3613"/>
    <n v="9.8986301369863021"/>
  </r>
  <r>
    <x v="7"/>
    <x v="2"/>
    <s v="Silur-Ordoviitsium"/>
    <n v="266"/>
    <n v="648"/>
    <x v="996"/>
    <n v="265"/>
    <n v="308"/>
    <n v="221"/>
    <n v="326"/>
    <n v="467"/>
    <n v="514"/>
    <n v="383"/>
    <n v="375"/>
    <n v="391"/>
    <x v="1155"/>
    <x v="1155"/>
    <x v="1"/>
    <x v="0"/>
    <x v="0"/>
    <n v="3899"/>
    <n v="4906"/>
    <n v="5399"/>
    <n v="7433"/>
    <n v="2208"/>
    <n v="2620"/>
    <n v="3896"/>
    <n v="3274"/>
    <n v="3414"/>
    <n v="3202"/>
    <n v="3965"/>
    <n v="3190"/>
    <n v="47406"/>
    <n v="129.87945205479451"/>
  </r>
  <r>
    <x v="5"/>
    <x v="2"/>
    <s v="Silur-Ordoviitsium"/>
    <n v="362"/>
    <n v="347"/>
    <x v="964"/>
    <n v="289"/>
    <n v="328"/>
    <n v="486"/>
    <n v="505"/>
    <n v="535"/>
    <n v="457"/>
    <n v="414"/>
    <n v="437"/>
    <n v="426"/>
    <x v="1156"/>
    <x v="1156"/>
    <x v="4"/>
    <x v="0"/>
    <x v="0"/>
    <n v="2185"/>
    <n v="2440"/>
    <n v="2767"/>
    <n v="2352"/>
    <n v="2585"/>
    <n v="2462"/>
    <n v="124"/>
    <n v="187"/>
    <n v="132"/>
    <n v="140"/>
    <n v="154"/>
    <n v="176"/>
    <n v="15704"/>
    <n v="43.024657534246572"/>
  </r>
  <r>
    <x v="2"/>
    <x v="2"/>
    <s v="Kesk-Devon"/>
    <n v="494"/>
    <n v="427"/>
    <x v="942"/>
    <n v="361"/>
    <n v="390"/>
    <n v="461"/>
    <n v="409"/>
    <n v="400"/>
    <n v="453"/>
    <n v="384"/>
    <n v="368"/>
    <n v="422"/>
    <x v="1157"/>
    <x v="1157"/>
    <x v="1"/>
    <x v="0"/>
    <x v="0"/>
    <n v="1025"/>
    <n v="987"/>
    <n v="983"/>
    <n v="1335"/>
    <n v="1226"/>
    <n v="1701"/>
    <n v="1608"/>
    <n v="1418"/>
    <n v="1684"/>
    <n v="1615"/>
    <n v="1395"/>
    <n v="1520"/>
    <n v="16497"/>
    <n v="45.197260273972603"/>
  </r>
  <r>
    <x v="9"/>
    <x v="2"/>
    <s v="Kesk-Devon"/>
    <n v="610"/>
    <n v="331"/>
    <x v="997"/>
    <n v="320"/>
    <n v="396"/>
    <n v="462"/>
    <n v="513"/>
    <n v="473"/>
    <n v="378"/>
    <n v="379"/>
    <n v="360"/>
    <n v="354"/>
    <x v="1158"/>
    <x v="1158"/>
    <x v="2"/>
    <x v="2"/>
    <x v="0"/>
    <n v="782"/>
    <n v="747"/>
    <n v="871"/>
    <n v="678"/>
    <n v="725"/>
    <n v="707"/>
    <n v="741"/>
    <n v="624"/>
    <n v="803"/>
    <n v="761"/>
    <n v="614"/>
    <n v="576"/>
    <n v="8629"/>
    <n v="23.641095890410959"/>
  </r>
  <r>
    <x v="6"/>
    <x v="2"/>
    <s v="Silur"/>
    <n v="434"/>
    <n v="434"/>
    <x v="998"/>
    <n v="329"/>
    <n v="329"/>
    <n v="329"/>
    <n v="456"/>
    <n v="456"/>
    <n v="456"/>
    <n v="416"/>
    <n v="416"/>
    <n v="418"/>
    <x v="1159"/>
    <x v="1159"/>
    <x v="2"/>
    <x v="5"/>
    <x v="0"/>
    <n v="0"/>
    <n v="0"/>
    <n v="0"/>
    <n v="0"/>
    <n v="0"/>
    <n v="0"/>
    <n v="0"/>
    <n v="0"/>
    <n v="0"/>
    <n v="0"/>
    <n v="0"/>
    <n v="0"/>
    <n v="0"/>
    <n v="0"/>
  </r>
  <r>
    <x v="5"/>
    <x v="2"/>
    <s v="Silur-Ordoviitsium"/>
    <n v="393"/>
    <n v="379"/>
    <x v="999"/>
    <n v="389"/>
    <n v="456"/>
    <n v="616"/>
    <n v="431"/>
    <n v="375"/>
    <n v="413"/>
    <n v="416"/>
    <n v="435"/>
    <n v="422"/>
    <x v="1160"/>
    <x v="1160"/>
    <x v="2"/>
    <x v="1"/>
    <x v="0"/>
    <n v="0"/>
    <n v="0"/>
    <n v="0"/>
    <n v="0"/>
    <n v="0"/>
    <n v="0"/>
    <n v="0"/>
    <n v="0"/>
    <n v="0"/>
    <n v="0"/>
    <n v="0"/>
    <n v="0"/>
    <n v="0"/>
    <n v="0"/>
  </r>
  <r>
    <x v="4"/>
    <x v="2"/>
    <s v="Silur"/>
    <n v="314"/>
    <n v="311"/>
    <x v="1000"/>
    <n v="508"/>
    <n v="681"/>
    <n v="384"/>
    <n v="523"/>
    <n v="600"/>
    <n v="490"/>
    <n v="351"/>
    <n v="291"/>
    <n v="119"/>
    <x v="1161"/>
    <x v="1161"/>
    <x v="13"/>
    <x v="0"/>
    <x v="0"/>
    <n v="2616"/>
    <n v="2509"/>
    <n v="2877"/>
    <n v="2880"/>
    <n v="3100"/>
    <n v="3722"/>
    <n v="4069"/>
    <n v="2935"/>
    <n v="3316"/>
    <n v="2736"/>
    <n v="2528"/>
    <n v="2566"/>
    <n v="35854"/>
    <n v="98.230136986301375"/>
  </r>
  <r>
    <x v="6"/>
    <x v="2"/>
    <s v="Silur"/>
    <n v="384"/>
    <n v="389"/>
    <x v="1001"/>
    <n v="379"/>
    <n v="410"/>
    <n v="445"/>
    <n v="434"/>
    <n v="456"/>
    <n v="397"/>
    <n v="414"/>
    <n v="364"/>
    <n v="385"/>
    <x v="1162"/>
    <x v="1162"/>
    <x v="5"/>
    <x v="4"/>
    <x v="0"/>
    <n v="710"/>
    <n v="740"/>
    <n v="720"/>
    <n v="680"/>
    <n v="710"/>
    <n v="800"/>
    <n v="890"/>
    <n v="880"/>
    <n v="855"/>
    <n v="856"/>
    <n v="700"/>
    <n v="690"/>
    <n v="9231"/>
    <n v="25.290410958904111"/>
  </r>
  <r>
    <x v="8"/>
    <x v="2"/>
    <s v="Silur"/>
    <n v="409"/>
    <n v="420"/>
    <x v="984"/>
    <n v="378"/>
    <n v="390"/>
    <n v="384"/>
    <n v="395"/>
    <n v="402"/>
    <n v="400"/>
    <n v="413"/>
    <n v="408"/>
    <n v="432"/>
    <x v="1163"/>
    <x v="1163"/>
    <x v="1"/>
    <x v="0"/>
    <x v="0"/>
    <n v="0"/>
    <n v="0"/>
    <n v="0"/>
    <n v="0"/>
    <n v="0"/>
    <n v="0"/>
    <n v="0"/>
    <n v="0"/>
    <n v="0"/>
    <n v="0"/>
    <n v="0"/>
    <n v="0"/>
    <n v="0"/>
    <n v="0"/>
  </r>
  <r>
    <x v="3"/>
    <x v="2"/>
    <s v="Kambrium-Vend"/>
    <n v="320"/>
    <n v="339"/>
    <x v="1002"/>
    <n v="418"/>
    <n v="405"/>
    <n v="458"/>
    <n v="454"/>
    <n v="454"/>
    <n v="367"/>
    <n v="389"/>
    <n v="364"/>
    <n v="459"/>
    <x v="1164"/>
    <x v="1164"/>
    <x v="4"/>
    <x v="4"/>
    <x v="0"/>
    <n v="1500"/>
    <n v="1400"/>
    <n v="1600"/>
    <n v="1800"/>
    <n v="1900"/>
    <n v="2000"/>
    <n v="2200"/>
    <n v="2215"/>
    <n v="2200"/>
    <n v="1350"/>
    <n v="1300"/>
    <n v="1300"/>
    <n v="20765"/>
    <n v="56.890410958904113"/>
  </r>
  <r>
    <x v="3"/>
    <x v="2"/>
    <s v="Kambrium-Vend"/>
    <n v="312"/>
    <n v="342"/>
    <x v="1003"/>
    <n v="388"/>
    <n v="522"/>
    <n v="608"/>
    <n v="413"/>
    <n v="402"/>
    <n v="385"/>
    <n v="371"/>
    <n v="285"/>
    <n v="424"/>
    <x v="1164"/>
    <x v="1164"/>
    <x v="1"/>
    <x v="0"/>
    <x v="0"/>
    <n v="3356"/>
    <n v="3212"/>
    <n v="3486"/>
    <n v="4168"/>
    <n v="3615"/>
    <n v="5093"/>
    <n v="4908"/>
    <n v="4267"/>
    <n v="4416"/>
    <n v="4412"/>
    <n v="4895"/>
    <n v="4220"/>
    <n v="50048"/>
    <n v="137.11780821917807"/>
  </r>
  <r>
    <x v="11"/>
    <x v="2"/>
    <s v="Silur"/>
    <n v="460"/>
    <n v="328"/>
    <x v="668"/>
    <n v="398"/>
    <n v="394"/>
    <n v="450"/>
    <n v="471"/>
    <n v="424"/>
    <n v="411"/>
    <n v="354"/>
    <n v="374"/>
    <n v="378"/>
    <x v="1165"/>
    <x v="1165"/>
    <x v="1"/>
    <x v="0"/>
    <x v="0"/>
    <n v="5073"/>
    <n v="4737"/>
    <n v="5653"/>
    <n v="4756"/>
    <n v="3849"/>
    <n v="5010"/>
    <n v="5188"/>
    <n v="5793"/>
    <n v="6255"/>
    <n v="4812"/>
    <n v="4205"/>
    <n v="3533"/>
    <n v="58864"/>
    <n v="161.27123287671233"/>
  </r>
  <r>
    <x v="2"/>
    <x v="2"/>
    <s v="Kesk-Devon"/>
    <n v="415"/>
    <n v="368"/>
    <x v="1004"/>
    <n v="380"/>
    <n v="432"/>
    <n v="433"/>
    <n v="450"/>
    <n v="375"/>
    <n v="372"/>
    <n v="389"/>
    <n v="392"/>
    <n v="390"/>
    <x v="1166"/>
    <x v="1166"/>
    <x v="4"/>
    <x v="0"/>
    <x v="0"/>
    <n v="0"/>
    <n v="0"/>
    <n v="0"/>
    <n v="0"/>
    <n v="0"/>
    <n v="318"/>
    <n v="2451"/>
    <n v="2537"/>
    <n v="2066"/>
    <n v="2163"/>
    <n v="2234"/>
    <n v="2400"/>
    <n v="14169"/>
    <n v="38.819178082191783"/>
  </r>
  <r>
    <x v="11"/>
    <x v="2"/>
    <s v="Kesk-Alam-Devon"/>
    <n v="360"/>
    <n v="340"/>
    <x v="1005"/>
    <n v="375"/>
    <n v="380"/>
    <n v="380"/>
    <n v="390"/>
    <n v="395"/>
    <n v="390"/>
    <n v="455"/>
    <n v="460"/>
    <n v="470"/>
    <x v="1167"/>
    <x v="1167"/>
    <x v="1"/>
    <x v="0"/>
    <x v="0"/>
    <n v="0"/>
    <n v="0"/>
    <n v="0"/>
    <n v="0"/>
    <n v="0"/>
    <n v="0"/>
    <n v="0"/>
    <n v="0"/>
    <n v="0"/>
    <n v="0"/>
    <n v="0"/>
    <n v="0"/>
    <n v="0"/>
    <n v="0"/>
  </r>
  <r>
    <x v="1"/>
    <x v="2"/>
    <s v="Ordoviitsium-Kambrium"/>
    <n v="396"/>
    <n v="340"/>
    <x v="1006"/>
    <n v="395"/>
    <n v="436"/>
    <n v="461"/>
    <n v="442"/>
    <n v="409"/>
    <n v="359"/>
    <n v="466"/>
    <n v="339"/>
    <n v="319"/>
    <x v="1168"/>
    <x v="1168"/>
    <x v="0"/>
    <x v="0"/>
    <x v="0"/>
    <n v="100"/>
    <n v="100"/>
    <n v="100"/>
    <n v="500"/>
    <n v="1200"/>
    <n v="1500"/>
    <n v="1700"/>
    <n v="1700"/>
    <n v="1600"/>
    <n v="1600"/>
    <n v="1500"/>
    <n v="1500"/>
    <n v="13100"/>
    <n v="35.890410958904113"/>
  </r>
  <r>
    <x v="3"/>
    <x v="2"/>
    <s v="Kambrium-Vend"/>
    <n v="129"/>
    <n v="114"/>
    <x v="1007"/>
    <n v="255"/>
    <n v="474"/>
    <n v="956"/>
    <n v="597"/>
    <n v="560"/>
    <n v="407"/>
    <n v="442"/>
    <n v="363"/>
    <n v="261"/>
    <x v="1169"/>
    <x v="1169"/>
    <x v="14"/>
    <x v="2"/>
    <x v="0"/>
    <n v="0"/>
    <n v="0"/>
    <n v="0"/>
    <n v="0"/>
    <n v="0"/>
    <n v="0"/>
    <n v="0"/>
    <n v="0"/>
    <n v="0"/>
    <n v="0"/>
    <n v="401"/>
    <n v="1503"/>
    <n v="1904"/>
    <n v="5.2164383561643834"/>
  </r>
  <r>
    <x v="6"/>
    <x v="2"/>
    <s v="Silur"/>
    <n v="367"/>
    <n v="363"/>
    <x v="1008"/>
    <n v="370"/>
    <n v="374"/>
    <n v="396"/>
    <n v="377"/>
    <n v="374"/>
    <n v="370"/>
    <n v="450"/>
    <n v="451"/>
    <n v="454"/>
    <x v="1170"/>
    <x v="1170"/>
    <x v="11"/>
    <x v="1"/>
    <x v="0"/>
    <n v="11486"/>
    <n v="11783"/>
    <n v="11700"/>
    <n v="16060"/>
    <n v="13196"/>
    <n v="8951"/>
    <n v="12206"/>
    <n v="11982"/>
    <n v="12731"/>
    <n v="13010"/>
    <n v="10201"/>
    <n v="13382"/>
    <n v="146688"/>
    <n v="401.88493150684934"/>
  </r>
  <r>
    <x v="6"/>
    <x v="2"/>
    <s v="Kesk-Devon"/>
    <n v="226"/>
    <n v="226"/>
    <x v="823"/>
    <n v="425"/>
    <n v="425"/>
    <n v="425"/>
    <n v="485"/>
    <n v="485"/>
    <n v="486"/>
    <n v="432"/>
    <n v="432"/>
    <n v="432"/>
    <x v="1171"/>
    <x v="1171"/>
    <x v="11"/>
    <x v="1"/>
    <x v="0"/>
    <n v="0"/>
    <n v="0"/>
    <n v="0"/>
    <n v="0"/>
    <n v="0"/>
    <n v="0"/>
    <n v="0"/>
    <n v="0"/>
    <n v="0"/>
    <n v="0"/>
    <n v="0"/>
    <n v="0"/>
    <n v="0"/>
    <n v="0"/>
  </r>
  <r>
    <x v="11"/>
    <x v="2"/>
    <s v="Silur"/>
    <n v="321"/>
    <n v="315"/>
    <x v="978"/>
    <n v="457"/>
    <n v="416"/>
    <n v="459"/>
    <n v="400"/>
    <n v="361"/>
    <n v="358"/>
    <n v="381"/>
    <n v="451"/>
    <n v="480"/>
    <x v="1172"/>
    <x v="1172"/>
    <x v="1"/>
    <x v="0"/>
    <x v="0"/>
    <n v="468"/>
    <n v="412"/>
    <n v="588"/>
    <n v="786"/>
    <n v="644"/>
    <n v="956"/>
    <n v="702"/>
    <n v="869"/>
    <n v="848"/>
    <n v="486"/>
    <n v="492"/>
    <n v="420"/>
    <n v="7671"/>
    <n v="21.016438356164382"/>
  </r>
  <r>
    <x v="10"/>
    <x v="2"/>
    <s v="Kesk-Devon"/>
    <n v="545"/>
    <n v="472"/>
    <x v="918"/>
    <n v="559"/>
    <n v="507"/>
    <n v="608"/>
    <n v="640"/>
    <n v="626"/>
    <n v="233"/>
    <n v="0"/>
    <n v="0"/>
    <n v="0"/>
    <x v="1173"/>
    <x v="1173"/>
    <x v="2"/>
    <x v="1"/>
    <x v="0"/>
    <n v="67"/>
    <n v="69"/>
    <n v="74"/>
    <n v="62"/>
    <n v="59"/>
    <n v="57"/>
    <n v="54"/>
    <n v="65"/>
    <n v="50"/>
    <n v="63"/>
    <n v="64"/>
    <n v="68"/>
    <n v="752"/>
    <n v="2.0602739726027397"/>
  </r>
  <r>
    <x v="14"/>
    <x v="2"/>
    <s v="Silur-Ordoviitsium"/>
    <n v="292"/>
    <n v="284"/>
    <x v="1009"/>
    <n v="337"/>
    <n v="400"/>
    <n v="424"/>
    <n v="441"/>
    <n v="450"/>
    <n v="295"/>
    <n v="571"/>
    <n v="393"/>
    <n v="465"/>
    <x v="1174"/>
    <x v="1174"/>
    <x v="5"/>
    <x v="4"/>
    <x v="0"/>
    <n v="150"/>
    <n v="108"/>
    <n v="135"/>
    <n v="216"/>
    <n v="292"/>
    <n v="428"/>
    <n v="430"/>
    <n v="318"/>
    <n v="324"/>
    <n v="317"/>
    <n v="223"/>
    <n v="187"/>
    <n v="3128"/>
    <n v="8.5698630136986296"/>
  </r>
  <r>
    <x v="1"/>
    <x v="2"/>
    <s v="Ordoviitsium"/>
    <n v="327"/>
    <n v="306"/>
    <x v="1010"/>
    <n v="643"/>
    <n v="410"/>
    <n v="360"/>
    <n v="388"/>
    <n v="337"/>
    <n v="341"/>
    <n v="378"/>
    <n v="320"/>
    <n v="379"/>
    <x v="1175"/>
    <x v="1175"/>
    <x v="5"/>
    <x v="4"/>
    <x v="0"/>
    <n v="177"/>
    <n v="161"/>
    <n v="175"/>
    <n v="22"/>
    <n v="9"/>
    <n v="29"/>
    <n v="69"/>
    <n v="12"/>
    <n v="38"/>
    <n v="12"/>
    <n v="8"/>
    <n v="8"/>
    <n v="720"/>
    <n v="1.9726027397260273"/>
  </r>
  <r>
    <x v="0"/>
    <x v="2"/>
    <s v="Voronka"/>
    <n v="339"/>
    <n v="266"/>
    <x v="1011"/>
    <n v="328"/>
    <n v="353"/>
    <n v="491"/>
    <n v="512"/>
    <n v="432"/>
    <n v="395"/>
    <n v="559"/>
    <n v="343"/>
    <n v="308"/>
    <x v="1176"/>
    <x v="1176"/>
    <x v="5"/>
    <x v="3"/>
    <x v="0"/>
    <n v="1363"/>
    <n v="1529"/>
    <n v="1682"/>
    <n v="1752"/>
    <n v="1835"/>
    <n v="1969"/>
    <n v="2024"/>
    <n v="1963"/>
    <n v="1695"/>
    <n v="1867"/>
    <n v="1650"/>
    <n v="1635"/>
    <n v="20964"/>
    <n v="57.435616438356163"/>
  </r>
  <r>
    <x v="14"/>
    <x v="2"/>
    <s v="Silur"/>
    <n v="370"/>
    <n v="343"/>
    <x v="1012"/>
    <n v="342"/>
    <n v="340"/>
    <n v="411"/>
    <n v="358"/>
    <n v="466"/>
    <n v="403"/>
    <n v="403"/>
    <n v="410"/>
    <n v="437"/>
    <x v="1177"/>
    <x v="1177"/>
    <x v="11"/>
    <x v="2"/>
    <x v="0"/>
    <n v="3945"/>
    <n v="3144"/>
    <n v="3836"/>
    <n v="4114"/>
    <n v="3126"/>
    <n v="3567"/>
    <n v="3921"/>
    <n v="3983"/>
    <n v="2260"/>
    <n v="4038"/>
    <n v="4026"/>
    <n v="2639"/>
    <n v="42599"/>
    <n v="116.7095890410959"/>
  </r>
  <r>
    <x v="1"/>
    <x v="2"/>
    <s v="Kambrium-Vend"/>
    <n v="374"/>
    <n v="334"/>
    <x v="917"/>
    <n v="312"/>
    <n v="472"/>
    <n v="326"/>
    <n v="285"/>
    <n v="383"/>
    <n v="381"/>
    <n v="488"/>
    <n v="425"/>
    <n v="457"/>
    <x v="1178"/>
    <x v="1178"/>
    <x v="13"/>
    <x v="0"/>
    <x v="0"/>
    <n v="120"/>
    <n v="130"/>
    <n v="163"/>
    <n v="600"/>
    <n v="850"/>
    <n v="1034"/>
    <n v="1059"/>
    <n v="1045"/>
    <n v="803"/>
    <n v="550"/>
    <n v="545"/>
    <n v="554"/>
    <n v="7453"/>
    <n v="20.419178082191781"/>
  </r>
  <r>
    <x v="10"/>
    <x v="2"/>
    <s v="Kesk-Devon"/>
    <n v="395"/>
    <n v="395"/>
    <x v="1006"/>
    <n v="384"/>
    <n v="385"/>
    <n v="384"/>
    <n v="390"/>
    <n v="392"/>
    <n v="396"/>
    <n v="372"/>
    <n v="378"/>
    <n v="376"/>
    <x v="1179"/>
    <x v="1179"/>
    <x v="1"/>
    <x v="0"/>
    <x v="0"/>
    <n v="0"/>
    <n v="0"/>
    <n v="0"/>
    <n v="32"/>
    <n v="189"/>
    <n v="186"/>
    <n v="45"/>
    <n v="48"/>
    <n v="23"/>
    <n v="70"/>
    <n v="0"/>
    <n v="0"/>
    <n v="593"/>
    <n v="1.6246575342465754"/>
  </r>
  <r>
    <x v="6"/>
    <x v="2"/>
    <s v="Silur"/>
    <n v="156"/>
    <n v="302"/>
    <x v="917"/>
    <n v="339"/>
    <n v="428"/>
    <n v="563"/>
    <n v="252"/>
    <n v="462"/>
    <n v="308"/>
    <n v="535"/>
    <n v="655"/>
    <n v="225"/>
    <x v="1180"/>
    <x v="1180"/>
    <x v="1"/>
    <x v="0"/>
    <x v="0"/>
    <n v="1566"/>
    <n v="1613"/>
    <n v="1786"/>
    <n v="1881"/>
    <n v="1886"/>
    <n v="2104"/>
    <n v="2366"/>
    <n v="2033"/>
    <n v="1652"/>
    <n v="1869"/>
    <n v="1468"/>
    <n v="1379"/>
    <n v="21603"/>
    <n v="59.186301369863017"/>
  </r>
  <r>
    <x v="3"/>
    <x v="2"/>
    <s v="Kambrium-Vend"/>
    <n v="238"/>
    <n v="220"/>
    <x v="1013"/>
    <n v="366"/>
    <n v="458"/>
    <n v="498"/>
    <n v="363"/>
    <n v="452"/>
    <n v="600"/>
    <n v="335"/>
    <n v="302"/>
    <n v="375"/>
    <x v="1181"/>
    <x v="1181"/>
    <x v="13"/>
    <x v="0"/>
    <x v="0"/>
    <n v="3250"/>
    <n v="2920"/>
    <n v="3304"/>
    <n v="3200"/>
    <n v="3650"/>
    <n v="4043"/>
    <n v="3991"/>
    <n v="3905"/>
    <n v="3899"/>
    <n v="3729"/>
    <n v="3645"/>
    <n v="3813"/>
    <n v="43349"/>
    <n v="118.76438356164384"/>
  </r>
  <r>
    <x v="3"/>
    <x v="2"/>
    <s v="Ordoviitsium-Kambrium"/>
    <n v="0"/>
    <n v="0"/>
    <x v="31"/>
    <n v="500"/>
    <n v="700"/>
    <n v="970"/>
    <n v="1000"/>
    <n v="700"/>
    <n v="430"/>
    <n v="200"/>
    <n v="100"/>
    <n v="0"/>
    <x v="1182"/>
    <x v="1182"/>
    <x v="2"/>
    <x v="1"/>
    <x v="0"/>
    <n v="201"/>
    <n v="114"/>
    <n v="257"/>
    <n v="137"/>
    <n v="114"/>
    <n v="115"/>
    <n v="377"/>
    <n v="8"/>
    <n v="123"/>
    <n v="181"/>
    <n v="91"/>
    <n v="96"/>
    <n v="1814"/>
    <n v="4.9698630136986299"/>
  </r>
  <r>
    <x v="11"/>
    <x v="2"/>
    <s v="Silur"/>
    <n v="909"/>
    <n v="690"/>
    <x v="1014"/>
    <n v="151"/>
    <n v="317"/>
    <n v="9"/>
    <n v="48"/>
    <n v="378"/>
    <n v="378"/>
    <n v="602"/>
    <n v="457"/>
    <n v="420"/>
    <x v="1183"/>
    <x v="1183"/>
    <x v="2"/>
    <x v="1"/>
    <x v="0"/>
    <n v="205"/>
    <n v="142"/>
    <n v="65"/>
    <n v="146"/>
    <n v="121"/>
    <n v="161"/>
    <n v="0"/>
    <n v="236"/>
    <n v="131"/>
    <n v="147"/>
    <n v="188"/>
    <n v="223"/>
    <n v="1765"/>
    <n v="4.8356164383561646"/>
  </r>
  <r>
    <x v="3"/>
    <x v="2"/>
    <s v="Kvaternaar"/>
    <n v="0"/>
    <n v="0"/>
    <x v="31"/>
    <n v="0"/>
    <n v="1746"/>
    <n v="1597"/>
    <n v="559"/>
    <n v="647"/>
    <n v="13"/>
    <n v="15"/>
    <n v="0"/>
    <n v="0"/>
    <x v="1184"/>
    <x v="1184"/>
    <x v="4"/>
    <x v="4"/>
    <x v="0"/>
    <n v="619"/>
    <n v="689"/>
    <n v="674"/>
    <n v="529"/>
    <n v="574"/>
    <n v="618"/>
    <n v="456"/>
    <n v="432"/>
    <n v="464"/>
    <n v="417"/>
    <n v="423"/>
    <n v="421"/>
    <n v="6316"/>
    <n v="17.304109589041097"/>
  </r>
  <r>
    <x v="12"/>
    <x v="2"/>
    <s v="Kesk-Devon"/>
    <n v="399"/>
    <n v="405"/>
    <x v="1015"/>
    <n v="306"/>
    <n v="349"/>
    <n v="391"/>
    <n v="332"/>
    <n v="393"/>
    <n v="395"/>
    <n v="392"/>
    <n v="385"/>
    <n v="403"/>
    <x v="1185"/>
    <x v="1185"/>
    <x v="2"/>
    <x v="2"/>
    <x v="0"/>
    <n v="132"/>
    <n v="137"/>
    <n v="162"/>
    <n v="165"/>
    <n v="139"/>
    <n v="164"/>
    <n v="145"/>
    <n v="100"/>
    <n v="114"/>
    <n v="113"/>
    <n v="136"/>
    <n v="139"/>
    <n v="1646"/>
    <n v="4.5095890410958903"/>
  </r>
  <r>
    <x v="9"/>
    <x v="2"/>
    <s v="Kesk-Devon"/>
    <n v="351"/>
    <n v="317"/>
    <x v="1016"/>
    <n v="352"/>
    <n v="387"/>
    <n v="435"/>
    <n v="416"/>
    <n v="334"/>
    <n v="364"/>
    <n v="393"/>
    <n v="354"/>
    <n v="440"/>
    <x v="1186"/>
    <x v="1186"/>
    <x v="8"/>
    <x v="0"/>
    <x v="0"/>
    <n v="318"/>
    <n v="318"/>
    <n v="318"/>
    <n v="115"/>
    <n v="428"/>
    <n v="127"/>
    <n v="149"/>
    <n v="145"/>
    <n v="148"/>
    <n v="160"/>
    <n v="164"/>
    <n v="176"/>
    <n v="2566"/>
    <n v="7.0301369863013701"/>
  </r>
  <r>
    <x v="6"/>
    <x v="2"/>
    <s v="Silur"/>
    <n v="384"/>
    <n v="384"/>
    <x v="1017"/>
    <n v="300"/>
    <n v="300"/>
    <n v="413"/>
    <n v="372"/>
    <n v="372"/>
    <n v="372"/>
    <n v="417"/>
    <n v="417"/>
    <n v="417"/>
    <x v="1187"/>
    <x v="1187"/>
    <x v="8"/>
    <x v="0"/>
    <x v="0"/>
    <n v="982"/>
    <n v="983"/>
    <n v="983"/>
    <n v="1125"/>
    <n v="956"/>
    <n v="1220"/>
    <n v="1198"/>
    <n v="1115"/>
    <n v="1086"/>
    <n v="1080"/>
    <n v="1089"/>
    <n v="1184"/>
    <n v="13001"/>
    <n v="35.61917808219178"/>
  </r>
  <r>
    <x v="3"/>
    <x v="2"/>
    <s v="Kambrium-Vend"/>
    <n v="483"/>
    <n v="349"/>
    <x v="1018"/>
    <n v="316"/>
    <n v="452"/>
    <n v="470"/>
    <n v="448"/>
    <n v="416"/>
    <n v="426"/>
    <n v="334"/>
    <n v="262"/>
    <n v="275"/>
    <x v="1188"/>
    <x v="1188"/>
    <x v="11"/>
    <x v="2"/>
    <x v="0"/>
    <n v="0"/>
    <n v="0"/>
    <n v="0"/>
    <n v="0"/>
    <n v="0"/>
    <n v="0"/>
    <n v="0"/>
    <n v="0"/>
    <n v="0"/>
    <n v="0"/>
    <n v="0"/>
    <n v="0"/>
    <n v="0"/>
    <n v="0"/>
  </r>
  <r>
    <x v="12"/>
    <x v="2"/>
    <s v="Kesk-Devon"/>
    <n v="295"/>
    <n v="304"/>
    <x v="1019"/>
    <n v="360"/>
    <n v="466"/>
    <n v="503"/>
    <n v="468"/>
    <n v="413"/>
    <n v="341"/>
    <n v="296"/>
    <n v="379"/>
    <n v="361"/>
    <x v="1189"/>
    <x v="1189"/>
    <x v="8"/>
    <x v="6"/>
    <x v="1"/>
    <n v="0"/>
    <n v="0"/>
    <n v="0"/>
    <n v="50000"/>
    <n v="45000"/>
    <n v="40000"/>
    <n v="45000"/>
    <n v="45000"/>
    <n v="50000"/>
    <n v="55000"/>
    <n v="55000"/>
    <n v="45000"/>
    <n v="430000"/>
    <n v="1178.0821917808219"/>
  </r>
  <r>
    <x v="0"/>
    <x v="2"/>
    <s v="Ordoviitsium-Kambrium"/>
    <n v="330"/>
    <n v="352"/>
    <x v="1020"/>
    <n v="400"/>
    <n v="432"/>
    <n v="404"/>
    <n v="427"/>
    <n v="342"/>
    <n v="464"/>
    <n v="357"/>
    <n v="280"/>
    <n v="360"/>
    <x v="1190"/>
    <x v="1190"/>
    <x v="8"/>
    <x v="6"/>
    <x v="1"/>
    <n v="52000"/>
    <n v="47000"/>
    <n v="54000"/>
    <n v="0"/>
    <n v="0"/>
    <n v="0"/>
    <n v="0"/>
    <n v="0"/>
    <n v="0"/>
    <n v="0"/>
    <n v="0"/>
    <n v="0"/>
    <n v="153000"/>
    <n v="419.17808219178085"/>
  </r>
  <r>
    <x v="6"/>
    <x v="2"/>
    <s v="Silur"/>
    <n v="353"/>
    <n v="347"/>
    <x v="1021"/>
    <n v="390"/>
    <n v="401"/>
    <n v="423"/>
    <n v="361"/>
    <n v="409"/>
    <n v="349"/>
    <n v="355"/>
    <n v="368"/>
    <n v="345"/>
    <x v="1191"/>
    <x v="1191"/>
    <x v="2"/>
    <x v="2"/>
    <x v="0"/>
    <n v="60"/>
    <n v="65"/>
    <n v="90"/>
    <n v="210"/>
    <n v="400"/>
    <n v="1420"/>
    <n v="675"/>
    <n v="470"/>
    <n v="340"/>
    <n v="300"/>
    <n v="75"/>
    <n v="105"/>
    <n v="4210"/>
    <n v="11.534246575342467"/>
  </r>
  <r>
    <x v="5"/>
    <x v="2"/>
    <s v="Kvaternaar"/>
    <n v="507"/>
    <n v="578"/>
    <x v="1022"/>
    <n v="122"/>
    <n v="151"/>
    <n v="183"/>
    <n v="266"/>
    <n v="490"/>
    <n v="492"/>
    <n v="449"/>
    <n v="410"/>
    <n v="390"/>
    <x v="1192"/>
    <x v="1192"/>
    <x v="2"/>
    <x v="0"/>
    <x v="0"/>
    <n v="84"/>
    <n v="91"/>
    <n v="106"/>
    <n v="82"/>
    <n v="104"/>
    <n v="132"/>
    <n v="273"/>
    <n v="219"/>
    <n v="171"/>
    <n v="203"/>
    <n v="176"/>
    <n v="164"/>
    <n v="1805"/>
    <n v="4.9452054794520546"/>
  </r>
  <r>
    <x v="8"/>
    <x v="2"/>
    <s v="Silur"/>
    <n v="675"/>
    <n v="670"/>
    <x v="1023"/>
    <n v="620"/>
    <n v="625"/>
    <n v="650"/>
    <n v="85"/>
    <n v="98"/>
    <n v="85"/>
    <n v="86"/>
    <n v="84"/>
    <n v="86"/>
    <x v="1193"/>
    <x v="1193"/>
    <x v="8"/>
    <x v="0"/>
    <x v="0"/>
    <n v="5146"/>
    <n v="4276"/>
    <n v="4472"/>
    <n v="3421"/>
    <n v="3341"/>
    <n v="3005"/>
    <n v="10688"/>
    <n v="10422"/>
    <n v="7601"/>
    <n v="6267"/>
    <n v="5597"/>
    <n v="5324"/>
    <n v="69560"/>
    <n v="190.57534246575344"/>
  </r>
  <r>
    <x v="2"/>
    <x v="2"/>
    <s v="Silur"/>
    <n v="314"/>
    <n v="376"/>
    <x v="1024"/>
    <n v="335"/>
    <n v="437"/>
    <n v="466"/>
    <n v="490"/>
    <n v="478"/>
    <n v="337"/>
    <n v="293"/>
    <n v="283"/>
    <n v="333"/>
    <x v="1194"/>
    <x v="1194"/>
    <x v="8"/>
    <x v="0"/>
    <x v="0"/>
    <n v="7688"/>
    <n v="5603"/>
    <n v="6467"/>
    <n v="6769"/>
    <n v="6083"/>
    <n v="4687"/>
    <n v="16967"/>
    <n v="17176"/>
    <n v="12019"/>
    <n v="9028"/>
    <n v="7799"/>
    <n v="8282"/>
    <n v="108568"/>
    <n v="297.44657534246574"/>
  </r>
  <r>
    <x v="3"/>
    <x v="2"/>
    <s v="Kambrium-Vend"/>
    <n v="350"/>
    <n v="355"/>
    <x v="886"/>
    <n v="420"/>
    <n v="480"/>
    <n v="495"/>
    <n v="350"/>
    <n v="330"/>
    <n v="330"/>
    <n v="300"/>
    <n v="300"/>
    <n v="350"/>
    <x v="1195"/>
    <x v="1195"/>
    <x v="9"/>
    <x v="9"/>
    <x v="0"/>
    <n v="1250"/>
    <n v="1250"/>
    <n v="1250"/>
    <n v="1510"/>
    <n v="1520"/>
    <n v="1540"/>
    <n v="1800"/>
    <n v="1730"/>
    <n v="1450"/>
    <n v="1660"/>
    <n v="1650"/>
    <n v="1680"/>
    <n v="18290"/>
    <n v="50.109589041095887"/>
  </r>
  <r>
    <x v="10"/>
    <x v="2"/>
    <s v="Kesk-Devon"/>
    <n v="328"/>
    <n v="331"/>
    <x v="1025"/>
    <n v="352"/>
    <n v="392"/>
    <n v="377"/>
    <n v="424"/>
    <n v="356"/>
    <n v="366"/>
    <n v="394"/>
    <n v="395"/>
    <n v="367"/>
    <x v="1196"/>
    <x v="1196"/>
    <x v="10"/>
    <x v="3"/>
    <x v="0"/>
    <n v="156"/>
    <n v="166"/>
    <n v="204"/>
    <n v="252"/>
    <n v="87"/>
    <n v="39"/>
    <n v="40"/>
    <n v="31"/>
    <n v="42"/>
    <n v="26"/>
    <n v="105"/>
    <n v="219"/>
    <n v="1367"/>
    <n v="3.7452054794520548"/>
  </r>
  <r>
    <x v="8"/>
    <x v="2"/>
    <s v="Silur"/>
    <n v="289"/>
    <n v="305"/>
    <x v="1026"/>
    <n v="337"/>
    <n v="360"/>
    <n v="433"/>
    <n v="400"/>
    <n v="400"/>
    <n v="319"/>
    <n v="465"/>
    <n v="327"/>
    <n v="461"/>
    <x v="1196"/>
    <x v="1196"/>
    <x v="1"/>
    <x v="0"/>
    <x v="0"/>
    <n v="1062"/>
    <n v="1114"/>
    <n v="1277"/>
    <n v="1164"/>
    <n v="1059"/>
    <n v="1383"/>
    <n v="883"/>
    <n v="948"/>
    <n v="909"/>
    <n v="826"/>
    <n v="657"/>
    <n v="804"/>
    <n v="12086"/>
    <n v="33.112328767123287"/>
  </r>
  <r>
    <x v="3"/>
    <x v="2"/>
    <s v="Ordoviitsium-Kambrium"/>
    <n v="319"/>
    <n v="286"/>
    <x v="1027"/>
    <n v="355"/>
    <n v="376"/>
    <n v="552"/>
    <n v="373"/>
    <n v="373"/>
    <n v="373"/>
    <n v="350"/>
    <n v="350"/>
    <n v="350"/>
    <x v="1197"/>
    <x v="1197"/>
    <x v="10"/>
    <x v="0"/>
    <x v="0"/>
    <n v="2024"/>
    <n v="1795"/>
    <n v="1922"/>
    <n v="2243"/>
    <n v="1911"/>
    <n v="2158"/>
    <n v="2431"/>
    <n v="2087"/>
    <n v="2069"/>
    <n v="2094"/>
    <n v="1725"/>
    <n v="2086"/>
    <n v="24545"/>
    <n v="67.246575342465746"/>
  </r>
  <r>
    <x v="10"/>
    <x v="2"/>
    <s v="Kesk-Devon"/>
    <n v="277"/>
    <n v="260"/>
    <x v="1028"/>
    <n v="289"/>
    <n v="452"/>
    <n v="484"/>
    <n v="383"/>
    <n v="488"/>
    <n v="359"/>
    <n v="377"/>
    <n v="340"/>
    <n v="379"/>
    <x v="1198"/>
    <x v="1198"/>
    <x v="11"/>
    <x v="2"/>
    <x v="0"/>
    <n v="0"/>
    <n v="0"/>
    <n v="0"/>
    <n v="0"/>
    <n v="0"/>
    <n v="0"/>
    <n v="0"/>
    <n v="0"/>
    <n v="0"/>
    <n v="0"/>
    <n v="0"/>
    <n v="0"/>
    <n v="0"/>
    <n v="0"/>
  </r>
  <r>
    <x v="6"/>
    <x v="2"/>
    <s v="Silur"/>
    <n v="235"/>
    <n v="244"/>
    <x v="1029"/>
    <n v="297"/>
    <n v="415"/>
    <n v="547"/>
    <n v="546"/>
    <n v="569"/>
    <n v="430"/>
    <n v="282"/>
    <n v="280"/>
    <n v="304"/>
    <x v="1199"/>
    <x v="1199"/>
    <x v="10"/>
    <x v="0"/>
    <x v="0"/>
    <n v="434"/>
    <n v="517"/>
    <n v="358"/>
    <n v="445"/>
    <n v="460"/>
    <n v="164"/>
    <n v="160"/>
    <n v="144"/>
    <n v="126"/>
    <n v="307"/>
    <n v="436"/>
    <n v="466"/>
    <n v="4017"/>
    <n v="11.005479452054795"/>
  </r>
  <r>
    <x v="12"/>
    <x v="2"/>
    <s v="Kesk-Devon"/>
    <n v="215"/>
    <n v="202"/>
    <x v="1030"/>
    <n v="349"/>
    <n v="338"/>
    <n v="361"/>
    <n v="511"/>
    <n v="516"/>
    <n v="522"/>
    <n v="375"/>
    <n v="381"/>
    <n v="394"/>
    <x v="1200"/>
    <x v="1200"/>
    <x v="11"/>
    <x v="1"/>
    <x v="0"/>
    <n v="10776"/>
    <n v="10523"/>
    <n v="10349"/>
    <n v="12099"/>
    <n v="12632"/>
    <n v="11412"/>
    <n v="13732"/>
    <n v="12633"/>
    <n v="13572"/>
    <n v="10840"/>
    <n v="11825"/>
    <n v="12703"/>
    <n v="143096"/>
    <n v="392.04383561643834"/>
  </r>
  <r>
    <x v="7"/>
    <x v="2"/>
    <s v="Silur"/>
    <n v="424"/>
    <n v="407"/>
    <x v="953"/>
    <n v="383"/>
    <n v="306"/>
    <n v="345"/>
    <n v="291"/>
    <n v="350"/>
    <n v="329"/>
    <n v="309"/>
    <n v="378"/>
    <n v="420"/>
    <x v="1200"/>
    <x v="1200"/>
    <x v="11"/>
    <x v="1"/>
    <x v="0"/>
    <n v="11004"/>
    <n v="8084"/>
    <n v="12716"/>
    <n v="11242"/>
    <n v="11962"/>
    <n v="12123"/>
    <n v="13658"/>
    <n v="13120"/>
    <n v="12009"/>
    <n v="11593"/>
    <n v="13045"/>
    <n v="13059"/>
    <n v="143615"/>
    <n v="393.46575342465752"/>
  </r>
  <r>
    <x v="14"/>
    <x v="2"/>
    <s v="Silur"/>
    <n v="419"/>
    <n v="342"/>
    <x v="1002"/>
    <n v="294"/>
    <n v="384"/>
    <n v="367"/>
    <n v="383"/>
    <n v="372"/>
    <n v="425"/>
    <n v="395"/>
    <n v="355"/>
    <n v="270"/>
    <x v="1201"/>
    <x v="1201"/>
    <x v="4"/>
    <x v="4"/>
    <x v="0"/>
    <n v="2395"/>
    <n v="2065"/>
    <n v="2467"/>
    <n v="2563"/>
    <n v="2721"/>
    <n v="3150"/>
    <n v="3211"/>
    <n v="3133"/>
    <n v="2584"/>
    <n v="2755"/>
    <n v="2629"/>
    <n v="2468"/>
    <n v="32141"/>
    <n v="88.057534246575344"/>
  </r>
  <r>
    <x v="9"/>
    <x v="2"/>
    <s v="Kesk-Devon"/>
    <n v="326"/>
    <n v="311"/>
    <x v="1031"/>
    <n v="343"/>
    <n v="392"/>
    <n v="445"/>
    <n v="401"/>
    <n v="380"/>
    <n v="360"/>
    <n v="385"/>
    <n v="343"/>
    <n v="366"/>
    <x v="1202"/>
    <x v="1202"/>
    <x v="8"/>
    <x v="0"/>
    <x v="0"/>
    <n v="491"/>
    <n v="470"/>
    <n v="529"/>
    <n v="587"/>
    <n v="518"/>
    <n v="530"/>
    <n v="589"/>
    <n v="570"/>
    <n v="537"/>
    <n v="584"/>
    <n v="610"/>
    <n v="628"/>
    <n v="6643"/>
    <n v="18.2"/>
  </r>
  <r>
    <x v="12"/>
    <x v="2"/>
    <s v="Kesk-Devon"/>
    <n v="237"/>
    <n v="262"/>
    <x v="1032"/>
    <n v="411"/>
    <n v="284"/>
    <n v="459"/>
    <n v="503"/>
    <n v="416"/>
    <n v="421"/>
    <n v="412"/>
    <n v="404"/>
    <n v="271"/>
    <x v="1203"/>
    <x v="1203"/>
    <x v="8"/>
    <x v="0"/>
    <x v="0"/>
    <n v="1874"/>
    <n v="1378"/>
    <n v="1665"/>
    <n v="2008"/>
    <n v="2001"/>
    <n v="2268"/>
    <n v="2087"/>
    <n v="2019"/>
    <n v="1950"/>
    <n v="1951"/>
    <n v="1981"/>
    <n v="2134"/>
    <n v="23316"/>
    <n v="63.87945205479452"/>
  </r>
  <r>
    <x v="4"/>
    <x v="2"/>
    <s v="Silur"/>
    <n v="398"/>
    <n v="398"/>
    <x v="1033"/>
    <n v="425"/>
    <n v="425"/>
    <n v="427"/>
    <n v="305"/>
    <n v="305"/>
    <n v="304"/>
    <n v="326"/>
    <n v="326"/>
    <n v="328"/>
    <x v="1204"/>
    <x v="1204"/>
    <x v="3"/>
    <x v="2"/>
    <x v="0"/>
    <n v="0"/>
    <n v="0"/>
    <n v="0"/>
    <n v="0"/>
    <n v="0"/>
    <n v="0"/>
    <n v="0"/>
    <n v="0"/>
    <n v="0"/>
    <n v="0"/>
    <n v="0"/>
    <n v="0"/>
    <n v="0"/>
    <n v="0"/>
  </r>
  <r>
    <x v="10"/>
    <x v="2"/>
    <s v="Kesk-Devon"/>
    <n v="320"/>
    <n v="308"/>
    <x v="946"/>
    <n v="325"/>
    <n v="353"/>
    <n v="421"/>
    <n v="397"/>
    <n v="387"/>
    <n v="323"/>
    <n v="388"/>
    <n v="347"/>
    <n v="397"/>
    <x v="1205"/>
    <x v="1205"/>
    <x v="3"/>
    <x v="0"/>
    <x v="0"/>
    <n v="2800"/>
    <n v="2400"/>
    <n v="2749"/>
    <n v="3006"/>
    <n v="3180"/>
    <n v="3305"/>
    <n v="3600"/>
    <n v="3200"/>
    <n v="2700"/>
    <n v="4337"/>
    <n v="4400"/>
    <n v="4362"/>
    <n v="40039"/>
    <n v="109.69589041095891"/>
  </r>
  <r>
    <x v="11"/>
    <x v="2"/>
    <s v="Kesk-Devon"/>
    <n v="265"/>
    <n v="290"/>
    <x v="1034"/>
    <n v="375"/>
    <n v="355"/>
    <n v="460"/>
    <n v="450"/>
    <n v="425"/>
    <n v="345"/>
    <n v="395"/>
    <n v="345"/>
    <n v="370"/>
    <x v="1206"/>
    <x v="1206"/>
    <x v="3"/>
    <x v="2"/>
    <x v="0"/>
    <n v="601"/>
    <n v="508"/>
    <n v="521"/>
    <n v="30"/>
    <n v="40"/>
    <n v="48"/>
    <n v="2800"/>
    <n v="2700"/>
    <n v="2600"/>
    <n v="25"/>
    <n v="26"/>
    <n v="27"/>
    <n v="9926"/>
    <n v="27.194520547945206"/>
  </r>
  <r>
    <x v="3"/>
    <x v="2"/>
    <s v="Kambrium-Vend"/>
    <n v="0"/>
    <n v="0"/>
    <x v="31"/>
    <n v="456"/>
    <n v="654"/>
    <n v="988"/>
    <n v="834"/>
    <n v="789"/>
    <n v="633"/>
    <n v="0"/>
    <n v="0"/>
    <n v="0"/>
    <x v="1207"/>
    <x v="1207"/>
    <x v="8"/>
    <x v="0"/>
    <x v="0"/>
    <n v="1190"/>
    <n v="0"/>
    <n v="0"/>
    <n v="430"/>
    <n v="430"/>
    <n v="430"/>
    <n v="958"/>
    <n v="1214"/>
    <n v="1215"/>
    <n v="1104"/>
    <n v="1142"/>
    <n v="1346"/>
    <n v="9459"/>
    <n v="25.915068493150685"/>
  </r>
  <r>
    <x v="11"/>
    <x v="2"/>
    <s v="Silur"/>
    <n v="693"/>
    <n v="524"/>
    <x v="1035"/>
    <n v="342"/>
    <n v="389"/>
    <n v="343"/>
    <n v="427"/>
    <n v="384"/>
    <n v="332"/>
    <n v="114"/>
    <n v="334"/>
    <n v="310"/>
    <x v="1208"/>
    <x v="1208"/>
    <x v="11"/>
    <x v="2"/>
    <x v="0"/>
    <n v="1451"/>
    <n v="1319"/>
    <n v="1527"/>
    <n v="0"/>
    <n v="912"/>
    <n v="5414"/>
    <n v="4543"/>
    <n v="4265"/>
    <n v="524"/>
    <n v="5238"/>
    <n v="1820"/>
    <n v="2172"/>
    <n v="29185"/>
    <n v="79.958904109589042"/>
  </r>
  <r>
    <x v="6"/>
    <x v="2"/>
    <s v="Silur"/>
    <n v="414"/>
    <n v="357"/>
    <x v="1015"/>
    <n v="398"/>
    <n v="456"/>
    <n v="410"/>
    <n v="326"/>
    <n v="323"/>
    <n v="270"/>
    <n v="310"/>
    <n v="295"/>
    <n v="325"/>
    <x v="1209"/>
    <x v="1209"/>
    <x v="8"/>
    <x v="0"/>
    <x v="0"/>
    <n v="780"/>
    <n v="1730"/>
    <n v="1800"/>
    <n v="1780"/>
    <n v="1730"/>
    <n v="1800"/>
    <n v="1985"/>
    <n v="1899"/>
    <n v="1765"/>
    <n v="2001"/>
    <n v="2056"/>
    <n v="2192"/>
    <n v="21518"/>
    <n v="58.953424657534249"/>
  </r>
  <r>
    <x v="4"/>
    <x v="2"/>
    <s v="Silur-Ordoviitsium"/>
    <n v="330"/>
    <n v="379"/>
    <x v="1036"/>
    <n v="344"/>
    <n v="387"/>
    <n v="383"/>
    <n v="371"/>
    <n v="359"/>
    <n v="349"/>
    <n v="359"/>
    <n v="318"/>
    <n v="358"/>
    <x v="1210"/>
    <x v="1210"/>
    <x v="8"/>
    <x v="0"/>
    <x v="0"/>
    <n v="73"/>
    <n v="99"/>
    <n v="83"/>
    <n v="113"/>
    <n v="154"/>
    <n v="214"/>
    <n v="317"/>
    <n v="168"/>
    <n v="127"/>
    <n v="121"/>
    <n v="109"/>
    <n v="190"/>
    <n v="1768"/>
    <n v="4.8438356164383558"/>
  </r>
  <r>
    <x v="8"/>
    <x v="2"/>
    <s v="Silur"/>
    <n v="386"/>
    <n v="378"/>
    <x v="1037"/>
    <n v="330"/>
    <n v="384"/>
    <n v="415"/>
    <n v="400"/>
    <n v="395"/>
    <n v="306"/>
    <n v="276"/>
    <n v="323"/>
    <n v="314"/>
    <x v="1210"/>
    <x v="1210"/>
    <x v="8"/>
    <x v="0"/>
    <x v="0"/>
    <n v="3966"/>
    <n v="1244"/>
    <n v="3431"/>
    <n v="4138"/>
    <n v="4732"/>
    <n v="6555"/>
    <n v="6627"/>
    <n v="4534"/>
    <n v="4025"/>
    <n v="4567"/>
    <n v="4197"/>
    <n v="7253"/>
    <n v="55269"/>
    <n v="151.42191780821918"/>
  </r>
  <r>
    <x v="11"/>
    <x v="2"/>
    <s v="Kesk-Alam-Devon"/>
    <n v="344"/>
    <n v="344"/>
    <x v="1038"/>
    <n v="326"/>
    <n v="361"/>
    <n v="350"/>
    <n v="387"/>
    <n v="388"/>
    <n v="387"/>
    <n v="369"/>
    <n v="340"/>
    <n v="340"/>
    <x v="1211"/>
    <x v="1211"/>
    <x v="8"/>
    <x v="0"/>
    <x v="0"/>
    <n v="607"/>
    <n v="352"/>
    <n v="430"/>
    <n v="538"/>
    <n v="665"/>
    <n v="2817"/>
    <n v="2244"/>
    <n v="1086"/>
    <n v="757"/>
    <n v="796"/>
    <n v="531"/>
    <n v="691"/>
    <n v="11514"/>
    <n v="31.545205479452054"/>
  </r>
  <r>
    <x v="8"/>
    <x v="2"/>
    <s v="Silur"/>
    <n v="375"/>
    <n v="354"/>
    <x v="1039"/>
    <n v="327"/>
    <n v="319"/>
    <n v="370"/>
    <n v="354"/>
    <n v="357"/>
    <n v="283"/>
    <n v="417"/>
    <n v="397"/>
    <n v="376"/>
    <x v="1212"/>
    <x v="1212"/>
    <x v="8"/>
    <x v="0"/>
    <x v="0"/>
    <n v="379"/>
    <n v="324"/>
    <n v="401"/>
    <n v="338"/>
    <n v="454"/>
    <n v="917"/>
    <n v="275"/>
    <n v="508"/>
    <n v="656"/>
    <n v="404"/>
    <n v="226"/>
    <n v="289"/>
    <n v="5171"/>
    <n v="14.167123287671233"/>
  </r>
  <r>
    <x v="3"/>
    <x v="2"/>
    <s v="Gdov"/>
    <n v="512"/>
    <n v="387"/>
    <x v="1040"/>
    <n v="205"/>
    <n v="241"/>
    <n v="240"/>
    <n v="452"/>
    <n v="314"/>
    <n v="421"/>
    <n v="450"/>
    <n v="419"/>
    <n v="328"/>
    <x v="1213"/>
    <x v="1213"/>
    <x v="4"/>
    <x v="4"/>
    <x v="0"/>
    <n v="265"/>
    <n v="310"/>
    <n v="208"/>
    <n v="171"/>
    <n v="189"/>
    <n v="401"/>
    <n v="345"/>
    <n v="145"/>
    <n v="324"/>
    <n v="347"/>
    <n v="240"/>
    <n v="130"/>
    <n v="3075"/>
    <n v="8.4246575342465757"/>
  </r>
  <r>
    <x v="11"/>
    <x v="2"/>
    <s v="Kesk-Devon"/>
    <n v="169"/>
    <n v="232"/>
    <x v="1041"/>
    <n v="388"/>
    <n v="391"/>
    <n v="390"/>
    <n v="423"/>
    <n v="389"/>
    <n v="402"/>
    <n v="421"/>
    <n v="432"/>
    <n v="436"/>
    <x v="1214"/>
    <x v="1214"/>
    <x v="0"/>
    <x v="0"/>
    <x v="0"/>
    <n v="145"/>
    <n v="127"/>
    <n v="137"/>
    <n v="153"/>
    <n v="168"/>
    <n v="203"/>
    <n v="226"/>
    <n v="176"/>
    <n v="157"/>
    <n v="161"/>
    <n v="147"/>
    <n v="163"/>
    <n v="1963"/>
    <n v="5.3780821917808215"/>
  </r>
  <r>
    <x v="3"/>
    <x v="2"/>
    <s v="Ordoviitsium-Kambrium"/>
    <n v="331"/>
    <n v="339"/>
    <x v="988"/>
    <n v="401"/>
    <n v="473"/>
    <n v="460"/>
    <n v="288"/>
    <n v="299"/>
    <n v="290"/>
    <n v="323"/>
    <n v="341"/>
    <n v="360"/>
    <x v="1215"/>
    <x v="1215"/>
    <x v="4"/>
    <x v="4"/>
    <x v="0"/>
    <n v="199"/>
    <n v="180"/>
    <n v="208"/>
    <n v="200"/>
    <n v="210"/>
    <n v="238"/>
    <n v="264"/>
    <n v="218"/>
    <n v="182"/>
    <n v="186"/>
    <n v="184"/>
    <n v="188"/>
    <n v="2457"/>
    <n v="6.7315068493150685"/>
  </r>
  <r>
    <x v="10"/>
    <x v="2"/>
    <s v="Kesk-Devon"/>
    <n v="295"/>
    <n v="266"/>
    <x v="1042"/>
    <n v="314"/>
    <n v="347"/>
    <n v="348"/>
    <n v="361"/>
    <n v="447"/>
    <n v="389"/>
    <n v="416"/>
    <n v="355"/>
    <n v="407"/>
    <x v="1216"/>
    <x v="1216"/>
    <x v="4"/>
    <x v="4"/>
    <x v="0"/>
    <n v="505"/>
    <n v="332"/>
    <n v="337"/>
    <n v="353"/>
    <n v="395"/>
    <n v="184"/>
    <n v="43"/>
    <n v="575"/>
    <n v="330"/>
    <n v="248"/>
    <n v="345"/>
    <n v="92"/>
    <n v="3739"/>
    <n v="10.243835616438357"/>
  </r>
  <r>
    <x v="2"/>
    <x v="2"/>
    <s v="Kesk-Devon"/>
    <n v="240"/>
    <n v="256"/>
    <x v="1043"/>
    <n v="252"/>
    <n v="277"/>
    <n v="298"/>
    <n v="284"/>
    <n v="917"/>
    <n v="544"/>
    <n v="415"/>
    <n v="243"/>
    <n v="249"/>
    <x v="1217"/>
    <x v="1217"/>
    <x v="1"/>
    <x v="0"/>
    <x v="0"/>
    <n v="2469"/>
    <n v="2469"/>
    <n v="2469"/>
    <n v="131"/>
    <n v="131"/>
    <n v="131"/>
    <n v="25"/>
    <n v="50"/>
    <n v="61"/>
    <n v="162"/>
    <n v="163"/>
    <n v="163"/>
    <n v="8424"/>
    <n v="23.079452054794519"/>
  </r>
  <r>
    <x v="2"/>
    <x v="2"/>
    <s v="Kesk-Devon"/>
    <n v="341"/>
    <n v="317"/>
    <x v="1044"/>
    <n v="361"/>
    <n v="378"/>
    <n v="382"/>
    <n v="356"/>
    <n v="371"/>
    <n v="359"/>
    <n v="351"/>
    <n v="313"/>
    <n v="337"/>
    <x v="1218"/>
    <x v="1218"/>
    <x v="11"/>
    <x v="1"/>
    <x v="0"/>
    <n v="8123"/>
    <n v="7199"/>
    <n v="7136"/>
    <n v="12293"/>
    <n v="11823"/>
    <n v="10837"/>
    <n v="9311"/>
    <n v="5418"/>
    <n v="11887"/>
    <n v="10082"/>
    <n v="8953"/>
    <n v="9621"/>
    <n v="112683"/>
    <n v="308.72054794520545"/>
  </r>
  <r>
    <x v="0"/>
    <x v="2"/>
    <s v="Ordoviitsium-Kambrium"/>
    <n v="290"/>
    <n v="324"/>
    <x v="1045"/>
    <n v="458"/>
    <n v="350"/>
    <n v="450"/>
    <n v="435"/>
    <n v="425"/>
    <n v="412"/>
    <n v="229"/>
    <n v="303"/>
    <n v="300"/>
    <x v="1219"/>
    <x v="1219"/>
    <x v="1"/>
    <x v="0"/>
    <x v="0"/>
    <n v="9983"/>
    <n v="9983"/>
    <n v="9983"/>
    <n v="11787"/>
    <n v="11788"/>
    <n v="11787"/>
    <n v="13000"/>
    <n v="13000"/>
    <n v="14518"/>
    <n v="11488"/>
    <n v="11489"/>
    <n v="11489"/>
    <n v="140295"/>
    <n v="384.36986301369865"/>
  </r>
  <r>
    <x v="3"/>
    <x v="2"/>
    <s v="Kambrium-Vend"/>
    <n v="214"/>
    <n v="220"/>
    <x v="1046"/>
    <n v="407"/>
    <n v="473"/>
    <n v="495"/>
    <n v="586"/>
    <n v="509"/>
    <n v="251"/>
    <n v="283"/>
    <n v="234"/>
    <n v="279"/>
    <x v="1220"/>
    <x v="1220"/>
    <x v="1"/>
    <x v="0"/>
    <x v="0"/>
    <n v="49"/>
    <n v="0"/>
    <n v="0"/>
    <n v="0"/>
    <n v="0"/>
    <n v="0"/>
    <n v="0"/>
    <n v="0"/>
    <n v="0"/>
    <n v="0"/>
    <n v="0"/>
    <n v="0"/>
    <n v="49"/>
    <n v="0.13424657534246576"/>
  </r>
  <r>
    <x v="4"/>
    <x v="2"/>
    <s v="Ordoviitsium"/>
    <n v="349"/>
    <n v="308"/>
    <x v="1047"/>
    <n v="359"/>
    <n v="389"/>
    <n v="447"/>
    <n v="495"/>
    <n v="360"/>
    <n v="369"/>
    <n v="278"/>
    <n v="237"/>
    <n v="354"/>
    <x v="1221"/>
    <x v="1221"/>
    <x v="1"/>
    <x v="0"/>
    <x v="0"/>
    <n v="1222"/>
    <n v="1222"/>
    <n v="1221"/>
    <n v="1564"/>
    <n v="1565"/>
    <n v="1565"/>
    <n v="1975"/>
    <n v="1975"/>
    <n v="1975"/>
    <n v="1819"/>
    <n v="1819"/>
    <n v="1820"/>
    <n v="19742"/>
    <n v="54.087671232876716"/>
  </r>
  <r>
    <x v="3"/>
    <x v="2"/>
    <s v="Kambrium-Vend"/>
    <n v="240"/>
    <n v="213"/>
    <x v="849"/>
    <n v="303"/>
    <n v="455"/>
    <n v="578"/>
    <n v="502"/>
    <n v="438"/>
    <n v="347"/>
    <n v="290"/>
    <n v="264"/>
    <n v="303"/>
    <x v="1222"/>
    <x v="1222"/>
    <x v="1"/>
    <x v="0"/>
    <x v="0"/>
    <n v="151"/>
    <n v="228"/>
    <n v="395"/>
    <n v="672"/>
    <n v="883"/>
    <n v="1147"/>
    <n v="1031"/>
    <n v="692"/>
    <n v="940"/>
    <n v="816"/>
    <n v="584"/>
    <n v="269"/>
    <n v="7808"/>
    <n v="21.391780821917809"/>
  </r>
  <r>
    <x v="8"/>
    <x v="2"/>
    <s v="Silur"/>
    <n v="368"/>
    <n v="226"/>
    <x v="943"/>
    <n v="425"/>
    <n v="566"/>
    <n v="361"/>
    <n v="338"/>
    <n v="298"/>
    <n v="535"/>
    <n v="353"/>
    <n v="273"/>
    <n v="210"/>
    <x v="1223"/>
    <x v="1223"/>
    <x v="2"/>
    <x v="0"/>
    <x v="0"/>
    <n v="986"/>
    <n v="1146"/>
    <n v="1467"/>
    <n v="1950"/>
    <n v="1862"/>
    <n v="1662"/>
    <n v="1887"/>
    <n v="1878"/>
    <n v="1621"/>
    <n v="1465"/>
    <n v="1453"/>
    <n v="1326"/>
    <n v="18703"/>
    <n v="51.241095890410961"/>
  </r>
  <r>
    <x v="3"/>
    <x v="2"/>
    <s v="Ordoviitsium-Kambrium"/>
    <n v="380"/>
    <n v="332"/>
    <x v="933"/>
    <n v="375"/>
    <n v="350"/>
    <n v="348"/>
    <n v="336"/>
    <n v="328"/>
    <n v="352"/>
    <n v="326"/>
    <n v="342"/>
    <n v="376"/>
    <x v="1224"/>
    <x v="1224"/>
    <x v="2"/>
    <x v="2"/>
    <x v="0"/>
    <n v="4237"/>
    <n v="4381"/>
    <n v="5202"/>
    <n v="5015"/>
    <n v="5260"/>
    <n v="5220"/>
    <n v="5322"/>
    <n v="5248"/>
    <n v="5074"/>
    <n v="5210"/>
    <n v="5078"/>
    <n v="5276"/>
    <n v="60523"/>
    <n v="165.81643835616438"/>
  </r>
  <r>
    <x v="11"/>
    <x v="2"/>
    <s v="Kesk-Alam-Devon"/>
    <n v="408"/>
    <n v="280"/>
    <x v="1048"/>
    <n v="257"/>
    <n v="493"/>
    <n v="460"/>
    <n v="400"/>
    <n v="200"/>
    <n v="421"/>
    <n v="299"/>
    <n v="380"/>
    <n v="253"/>
    <x v="1225"/>
    <x v="1225"/>
    <x v="2"/>
    <x v="1"/>
    <x v="0"/>
    <n v="6489"/>
    <n v="4069"/>
    <n v="4164"/>
    <n v="4456"/>
    <n v="5105"/>
    <n v="3716"/>
    <n v="5989"/>
    <n v="7003"/>
    <n v="7058"/>
    <n v="10834"/>
    <n v="10238"/>
    <n v="10358"/>
    <n v="79479"/>
    <n v="217.75068493150684"/>
  </r>
  <r>
    <x v="11"/>
    <x v="2"/>
    <s v="Kesk-Devon"/>
    <n v="295"/>
    <n v="330"/>
    <x v="1049"/>
    <n v="350"/>
    <n v="335"/>
    <n v="355"/>
    <n v="375"/>
    <n v="365"/>
    <n v="355"/>
    <n v="365"/>
    <n v="355"/>
    <n v="390"/>
    <x v="1226"/>
    <x v="1226"/>
    <x v="2"/>
    <x v="1"/>
    <x v="0"/>
    <n v="9271"/>
    <n v="10882"/>
    <n v="12126"/>
    <n v="8199"/>
    <n v="5783"/>
    <n v="11031"/>
    <n v="12370"/>
    <n v="4732"/>
    <n v="5956"/>
    <n v="5643"/>
    <n v="2960"/>
    <n v="7698"/>
    <n v="96651"/>
    <n v="264.7972602739726"/>
  </r>
  <r>
    <x v="13"/>
    <x v="2"/>
    <s v="Silur-Ordoviitsium"/>
    <n v="370"/>
    <n v="320"/>
    <x v="1001"/>
    <n v="372"/>
    <n v="380"/>
    <n v="324"/>
    <n v="317"/>
    <n v="320"/>
    <n v="333"/>
    <n v="334"/>
    <n v="326"/>
    <n v="382"/>
    <x v="1227"/>
    <x v="1227"/>
    <x v="2"/>
    <x v="1"/>
    <x v="0"/>
    <n v="9576"/>
    <n v="5640"/>
    <n v="6429"/>
    <n v="9628"/>
    <n v="13369"/>
    <n v="10169"/>
    <n v="6614"/>
    <n v="11225"/>
    <n v="11540"/>
    <n v="9311"/>
    <n v="11326"/>
    <n v="9142"/>
    <n v="113969"/>
    <n v="312.24383561643833"/>
  </r>
  <r>
    <x v="3"/>
    <x v="2"/>
    <s v="Kambrium-Vend"/>
    <n v="271"/>
    <n v="243"/>
    <x v="1050"/>
    <n v="418"/>
    <n v="494"/>
    <n v="489"/>
    <n v="407"/>
    <n v="393"/>
    <n v="314"/>
    <n v="327"/>
    <n v="274"/>
    <n v="290"/>
    <x v="1228"/>
    <x v="1228"/>
    <x v="2"/>
    <x v="1"/>
    <x v="0"/>
    <n v="0"/>
    <n v="0"/>
    <n v="0"/>
    <n v="0"/>
    <n v="0"/>
    <n v="0"/>
    <n v="0"/>
    <n v="0"/>
    <n v="0"/>
    <n v="0"/>
    <n v="0"/>
    <n v="0"/>
    <n v="0"/>
    <n v="0"/>
  </r>
  <r>
    <x v="12"/>
    <x v="2"/>
    <s v="Kesk-Devon"/>
    <n v="289"/>
    <n v="291"/>
    <x v="1051"/>
    <n v="332"/>
    <n v="330"/>
    <n v="350"/>
    <n v="403"/>
    <n v="410"/>
    <n v="423"/>
    <n v="340"/>
    <n v="338"/>
    <n v="355"/>
    <x v="1229"/>
    <x v="1229"/>
    <x v="11"/>
    <x v="2"/>
    <x v="0"/>
    <n v="3017"/>
    <n v="2460"/>
    <n v="3774"/>
    <n v="3017"/>
    <n v="2995"/>
    <n v="3025"/>
    <n v="2100"/>
    <n v="294"/>
    <n v="7097"/>
    <n v="263"/>
    <n v="81"/>
    <n v="2238"/>
    <n v="30361"/>
    <n v="83.180821917808217"/>
  </r>
  <r>
    <x v="3"/>
    <x v="2"/>
    <s v="Ordoviitsium-Kambrium"/>
    <n v="402"/>
    <n v="332"/>
    <x v="1052"/>
    <n v="359"/>
    <n v="316"/>
    <n v="296"/>
    <n v="359"/>
    <n v="335"/>
    <n v="402"/>
    <n v="331"/>
    <n v="342"/>
    <n v="376"/>
    <x v="1230"/>
    <x v="1230"/>
    <x v="2"/>
    <x v="1"/>
    <x v="0"/>
    <n v="0"/>
    <n v="0"/>
    <n v="0"/>
    <n v="0"/>
    <n v="0"/>
    <n v="0"/>
    <n v="0"/>
    <n v="0"/>
    <n v="0"/>
    <n v="0"/>
    <n v="0"/>
    <n v="0"/>
    <n v="0"/>
    <n v="0"/>
  </r>
  <r>
    <x v="14"/>
    <x v="2"/>
    <s v="Silur"/>
    <n v="333"/>
    <n v="385"/>
    <x v="1008"/>
    <n v="540"/>
    <n v="530"/>
    <n v="522"/>
    <n v="140"/>
    <n v="130"/>
    <n v="109"/>
    <n v="367"/>
    <n v="320"/>
    <n v="408"/>
    <x v="1231"/>
    <x v="1231"/>
    <x v="2"/>
    <x v="1"/>
    <x v="0"/>
    <n v="0"/>
    <n v="0"/>
    <n v="0"/>
    <n v="0"/>
    <n v="0"/>
    <n v="0"/>
    <n v="0"/>
    <n v="0"/>
    <n v="0"/>
    <n v="0"/>
    <n v="0"/>
    <n v="0"/>
    <n v="0"/>
    <n v="0"/>
  </r>
  <r>
    <x v="10"/>
    <x v="2"/>
    <s v="Kesk-Devon"/>
    <n v="1210"/>
    <n v="939"/>
    <x v="1053"/>
    <n v="0"/>
    <n v="0"/>
    <n v="0"/>
    <n v="0"/>
    <n v="0"/>
    <n v="0"/>
    <n v="0"/>
    <n v="0"/>
    <n v="0"/>
    <x v="1231"/>
    <x v="1231"/>
    <x v="2"/>
    <x v="2"/>
    <x v="0"/>
    <n v="0"/>
    <n v="0"/>
    <n v="0"/>
    <n v="0"/>
    <n v="0"/>
    <n v="0"/>
    <n v="0"/>
    <n v="0"/>
    <n v="0"/>
    <n v="0"/>
    <n v="0"/>
    <n v="0"/>
    <n v="0"/>
    <n v="0"/>
  </r>
  <r>
    <x v="1"/>
    <x v="2"/>
    <s v="Silur-Ordoviitsium"/>
    <n v="621"/>
    <n v="352"/>
    <x v="1024"/>
    <n v="295"/>
    <n v="305"/>
    <n v="304"/>
    <n v="315"/>
    <n v="265"/>
    <n v="275"/>
    <n v="385"/>
    <n v="372"/>
    <n v="360"/>
    <x v="1232"/>
    <x v="1232"/>
    <x v="2"/>
    <x v="1"/>
    <x v="0"/>
    <n v="0"/>
    <n v="0"/>
    <n v="0"/>
    <n v="0"/>
    <n v="0"/>
    <n v="0"/>
    <n v="0"/>
    <n v="40"/>
    <n v="0"/>
    <n v="0"/>
    <n v="0"/>
    <n v="0"/>
    <n v="40"/>
    <n v="0.1095890410958904"/>
  </r>
  <r>
    <x v="3"/>
    <x v="2"/>
    <s v="Ordoviitsium-Kambrium"/>
    <n v="260"/>
    <n v="255"/>
    <x v="1054"/>
    <n v="285"/>
    <n v="240"/>
    <n v="455"/>
    <n v="300"/>
    <n v="263"/>
    <n v="313"/>
    <n v="492"/>
    <n v="507"/>
    <n v="534"/>
    <x v="1233"/>
    <x v="1233"/>
    <x v="5"/>
    <x v="4"/>
    <x v="0"/>
    <n v="3528"/>
    <n v="3517"/>
    <n v="3520"/>
    <n v="3620"/>
    <n v="3980"/>
    <n v="4250"/>
    <n v="3708"/>
    <n v="3970"/>
    <n v="3545"/>
    <n v="4052"/>
    <n v="4100"/>
    <n v="3840"/>
    <n v="45630"/>
    <n v="125.01369863013699"/>
  </r>
  <r>
    <x v="5"/>
    <x v="2"/>
    <s v="Silur-Ordoviitsium"/>
    <n v="280"/>
    <n v="264"/>
    <x v="1055"/>
    <n v="304"/>
    <n v="376"/>
    <n v="425"/>
    <n v="401"/>
    <n v="373"/>
    <n v="375"/>
    <n v="354"/>
    <n v="342"/>
    <n v="355"/>
    <x v="1234"/>
    <x v="1234"/>
    <x v="5"/>
    <x v="4"/>
    <x v="0"/>
    <n v="0"/>
    <n v="0"/>
    <n v="0"/>
    <n v="430"/>
    <n v="1780"/>
    <n v="2540"/>
    <n v="467"/>
    <n v="354"/>
    <n v="309"/>
    <n v="0"/>
    <n v="0"/>
    <n v="35"/>
    <n v="5915"/>
    <n v="16.205479452054796"/>
  </r>
  <r>
    <x v="7"/>
    <x v="2"/>
    <s v="Ordoviitsium-Kambrium"/>
    <n v="270"/>
    <n v="248"/>
    <x v="899"/>
    <n v="326"/>
    <n v="349"/>
    <n v="568"/>
    <n v="445"/>
    <n v="383"/>
    <n v="334"/>
    <n v="254"/>
    <n v="241"/>
    <n v="262"/>
    <x v="1235"/>
    <x v="1235"/>
    <x v="5"/>
    <x v="4"/>
    <x v="0"/>
    <n v="788"/>
    <n v="824"/>
    <n v="810"/>
    <n v="759"/>
    <n v="970"/>
    <n v="1010"/>
    <n v="1034"/>
    <n v="1025"/>
    <n v="978"/>
    <n v="709"/>
    <n v="704"/>
    <n v="711"/>
    <n v="10322"/>
    <n v="28.279452054794522"/>
  </r>
  <r>
    <x v="11"/>
    <x v="2"/>
    <s v="Silur"/>
    <n v="675"/>
    <n v="634"/>
    <x v="873"/>
    <n v="661"/>
    <n v="376"/>
    <n v="8"/>
    <n v="14"/>
    <n v="0"/>
    <n v="0"/>
    <n v="0"/>
    <n v="390"/>
    <n v="663"/>
    <x v="1236"/>
    <x v="1236"/>
    <x v="5"/>
    <x v="4"/>
    <x v="0"/>
    <n v="0"/>
    <n v="0"/>
    <n v="0"/>
    <n v="0"/>
    <n v="0"/>
    <n v="0"/>
    <n v="0"/>
    <n v="0"/>
    <n v="0"/>
    <n v="0"/>
    <n v="0"/>
    <n v="0"/>
    <n v="0"/>
    <n v="0"/>
  </r>
  <r>
    <x v="3"/>
    <x v="2"/>
    <s v="Ordoviitsium-Kambrium"/>
    <n v="301"/>
    <n v="293"/>
    <x v="1008"/>
    <n v="354"/>
    <n v="341"/>
    <n v="400"/>
    <n v="371"/>
    <n v="349"/>
    <n v="329"/>
    <n v="341"/>
    <n v="349"/>
    <n v="328"/>
    <x v="1237"/>
    <x v="1237"/>
    <x v="2"/>
    <x v="2"/>
    <x v="0"/>
    <n v="1160"/>
    <n v="1052"/>
    <n v="1154"/>
    <n v="1127"/>
    <n v="1158"/>
    <n v="1108"/>
    <n v="1134"/>
    <n v="1148"/>
    <n v="1097"/>
    <n v="1158"/>
    <n v="1120"/>
    <n v="1171"/>
    <n v="13587"/>
    <n v="37.224657534246575"/>
  </r>
  <r>
    <x v="3"/>
    <x v="2"/>
    <s v="Kambrium-Vend"/>
    <n v="260"/>
    <n v="280"/>
    <x v="1056"/>
    <n v="330"/>
    <n v="370"/>
    <n v="390"/>
    <n v="410"/>
    <n v="320"/>
    <n v="430"/>
    <n v="410"/>
    <n v="300"/>
    <n v="420"/>
    <x v="1238"/>
    <x v="1238"/>
    <x v="5"/>
    <x v="4"/>
    <x v="0"/>
    <n v="260"/>
    <n v="266"/>
    <n v="264"/>
    <n v="130"/>
    <n v="313"/>
    <n v="420"/>
    <n v="362"/>
    <n v="360"/>
    <n v="363"/>
    <n v="297"/>
    <n v="297"/>
    <n v="296"/>
    <n v="3628"/>
    <n v="9.9397260273972599"/>
  </r>
  <r>
    <x v="0"/>
    <x v="2"/>
    <s v="Ordoviitsium-Kambrium"/>
    <n v="380"/>
    <n v="320"/>
    <x v="945"/>
    <n v="300"/>
    <n v="350"/>
    <n v="377"/>
    <n v="300"/>
    <n v="565"/>
    <n v="320"/>
    <n v="303"/>
    <n v="335"/>
    <n v="266"/>
    <x v="1239"/>
    <x v="1239"/>
    <x v="11"/>
    <x v="1"/>
    <x v="0"/>
    <n v="1461"/>
    <n v="1590"/>
    <n v="1378"/>
    <n v="1210"/>
    <n v="847"/>
    <n v="963"/>
    <n v="962"/>
    <n v="1054"/>
    <n v="926"/>
    <n v="1012"/>
    <n v="1054"/>
    <n v="1456"/>
    <n v="13913"/>
    <n v="38.11780821917808"/>
  </r>
  <r>
    <x v="12"/>
    <x v="2"/>
    <s v="Kesk-Devon"/>
    <n v="184"/>
    <n v="226"/>
    <x v="968"/>
    <n v="426"/>
    <n v="501"/>
    <n v="526"/>
    <n v="475"/>
    <n v="452"/>
    <n v="394"/>
    <n v="296"/>
    <n v="242"/>
    <n v="144"/>
    <x v="1240"/>
    <x v="1240"/>
    <x v="5"/>
    <x v="4"/>
    <x v="0"/>
    <n v="170"/>
    <n v="165"/>
    <n v="163"/>
    <n v="131"/>
    <n v="136"/>
    <n v="207"/>
    <n v="182"/>
    <n v="186"/>
    <n v="183"/>
    <n v="163"/>
    <n v="165"/>
    <n v="163"/>
    <n v="2014"/>
    <n v="5.5178082191780824"/>
  </r>
  <r>
    <x v="6"/>
    <x v="2"/>
    <s v="Silur"/>
    <n v="335"/>
    <n v="293"/>
    <x v="1057"/>
    <n v="345"/>
    <n v="362"/>
    <n v="393"/>
    <n v="377"/>
    <n v="315"/>
    <n v="376"/>
    <n v="329"/>
    <n v="286"/>
    <n v="333"/>
    <x v="1241"/>
    <x v="1241"/>
    <x v="5"/>
    <x v="4"/>
    <x v="0"/>
    <n v="481"/>
    <n v="512"/>
    <n v="524"/>
    <n v="293"/>
    <n v="298"/>
    <n v="539"/>
    <n v="424"/>
    <n v="430"/>
    <n v="425"/>
    <n v="656"/>
    <n v="657"/>
    <n v="656"/>
    <n v="5895"/>
    <n v="16.150684931506849"/>
  </r>
  <r>
    <x v="3"/>
    <x v="2"/>
    <s v="Ordoviitsium-Kambrium"/>
    <n v="298"/>
    <n v="276"/>
    <x v="1058"/>
    <n v="333"/>
    <n v="359"/>
    <n v="474"/>
    <n v="339"/>
    <n v="339"/>
    <n v="339"/>
    <n v="331"/>
    <n v="331"/>
    <n v="331"/>
    <x v="1242"/>
    <x v="1242"/>
    <x v="5"/>
    <x v="4"/>
    <x v="0"/>
    <n v="0"/>
    <n v="0"/>
    <n v="0"/>
    <n v="0"/>
    <n v="0"/>
    <n v="0"/>
    <n v="0"/>
    <n v="0"/>
    <n v="74"/>
    <n v="4"/>
    <n v="0"/>
    <n v="0"/>
    <n v="78"/>
    <n v="0.21369863013698631"/>
  </r>
  <r>
    <x v="1"/>
    <x v="2"/>
    <s v="Silur-Ordoviitsium"/>
    <n v="430"/>
    <n v="680"/>
    <x v="777"/>
    <n v="610"/>
    <n v="610"/>
    <n v="550"/>
    <n v="307"/>
    <n v="44"/>
    <n v="41"/>
    <n v="39"/>
    <n v="39"/>
    <n v="32"/>
    <x v="1243"/>
    <x v="1243"/>
    <x v="7"/>
    <x v="4"/>
    <x v="0"/>
    <n v="366"/>
    <n v="450"/>
    <n v="515"/>
    <n v="520"/>
    <n v="500"/>
    <n v="710"/>
    <n v="775"/>
    <n v="625"/>
    <n v="617"/>
    <n v="656"/>
    <n v="611"/>
    <n v="600"/>
    <n v="6945"/>
    <n v="19.027397260273972"/>
  </r>
  <r>
    <x v="2"/>
    <x v="2"/>
    <s v="Kesk-Devon"/>
    <n v="330"/>
    <n v="298"/>
    <x v="1020"/>
    <n v="308"/>
    <n v="339"/>
    <n v="333"/>
    <n v="307"/>
    <n v="320"/>
    <n v="374"/>
    <n v="390"/>
    <n v="342"/>
    <n v="404"/>
    <x v="1244"/>
    <x v="1244"/>
    <x v="2"/>
    <x v="2"/>
    <x v="0"/>
    <n v="1900"/>
    <n v="2100"/>
    <n v="2000"/>
    <n v="2100"/>
    <n v="1900"/>
    <n v="2100"/>
    <n v="2100"/>
    <n v="1900"/>
    <n v="2100"/>
    <n v="2000"/>
    <n v="2500"/>
    <n v="2000"/>
    <n v="24700"/>
    <n v="67.671232876712324"/>
  </r>
  <r>
    <x v="8"/>
    <x v="2"/>
    <s v="Silur"/>
    <n v="485"/>
    <n v="524"/>
    <x v="1059"/>
    <n v="445"/>
    <n v="420"/>
    <n v="460"/>
    <n v="380"/>
    <n v="220"/>
    <n v="190"/>
    <n v="160"/>
    <n v="145"/>
    <n v="122"/>
    <x v="1245"/>
    <x v="1245"/>
    <x v="2"/>
    <x v="2"/>
    <x v="0"/>
    <n v="0"/>
    <n v="237"/>
    <n v="237"/>
    <n v="150"/>
    <n v="150"/>
    <n v="200"/>
    <n v="150"/>
    <n v="150"/>
    <n v="200"/>
    <n v="200"/>
    <n v="200"/>
    <n v="0"/>
    <n v="1874"/>
    <n v="5.1342465753424653"/>
  </r>
  <r>
    <x v="4"/>
    <x v="2"/>
    <s v="Silur"/>
    <n v="297"/>
    <n v="285"/>
    <x v="1019"/>
    <n v="332"/>
    <n v="400"/>
    <n v="403"/>
    <n v="351"/>
    <n v="362"/>
    <n v="322"/>
    <n v="331"/>
    <n v="320"/>
    <n v="325"/>
    <x v="1246"/>
    <x v="1246"/>
    <x v="4"/>
    <x v="4"/>
    <x v="0"/>
    <n v="1900"/>
    <n v="1800"/>
    <n v="1870"/>
    <n v="2200"/>
    <n v="2250"/>
    <n v="2400"/>
    <n v="2500"/>
    <n v="2500"/>
    <n v="2540"/>
    <n v="1700"/>
    <n v="1650"/>
    <n v="1494"/>
    <n v="24804"/>
    <n v="67.956164383561642"/>
  </r>
  <r>
    <x v="9"/>
    <x v="2"/>
    <s v="Kesk-Devon"/>
    <n v="299"/>
    <n v="308"/>
    <x v="978"/>
    <n v="301"/>
    <n v="312"/>
    <n v="324"/>
    <n v="336"/>
    <n v="372"/>
    <n v="353"/>
    <n v="342"/>
    <n v="371"/>
    <n v="402"/>
    <x v="1247"/>
    <x v="1247"/>
    <x v="4"/>
    <x v="4"/>
    <x v="0"/>
    <n v="1400"/>
    <n v="1350"/>
    <n v="1577"/>
    <n v="1200"/>
    <n v="1250"/>
    <n v="1306"/>
    <n v="1100"/>
    <n v="1150"/>
    <n v="1160"/>
    <n v="1900"/>
    <n v="1900"/>
    <n v="1900"/>
    <n v="17193"/>
    <n v="47.104109589041094"/>
  </r>
  <r>
    <x v="3"/>
    <x v="2"/>
    <s v="Voronka"/>
    <n v="330"/>
    <n v="295"/>
    <x v="964"/>
    <n v="310"/>
    <n v="335"/>
    <n v="406"/>
    <n v="211"/>
    <n v="329"/>
    <n v="380"/>
    <n v="411"/>
    <n v="391"/>
    <n v="293"/>
    <x v="1247"/>
    <x v="1247"/>
    <x v="10"/>
    <x v="0"/>
    <x v="0"/>
    <n v="189"/>
    <n v="198"/>
    <n v="223"/>
    <n v="223"/>
    <n v="215"/>
    <n v="214"/>
    <n v="199"/>
    <n v="232"/>
    <n v="246"/>
    <n v="266"/>
    <n v="272"/>
    <n v="217"/>
    <n v="2694"/>
    <n v="7.3808219178082188"/>
  </r>
  <r>
    <x v="3"/>
    <x v="2"/>
    <s v="Ordoviitsium-Kambrium"/>
    <n v="287"/>
    <n v="296"/>
    <x v="1060"/>
    <n v="338"/>
    <n v="340"/>
    <n v="405"/>
    <n v="401"/>
    <n v="297"/>
    <n v="365"/>
    <n v="295"/>
    <n v="327"/>
    <n v="301"/>
    <x v="1248"/>
    <x v="1248"/>
    <x v="2"/>
    <x v="1"/>
    <x v="0"/>
    <n v="163"/>
    <n v="145"/>
    <n v="493"/>
    <n v="192"/>
    <n v="620"/>
    <n v="2242"/>
    <n v="2792"/>
    <n v="734"/>
    <n v="493"/>
    <n v="285"/>
    <n v="170"/>
    <n v="1032"/>
    <n v="9361"/>
    <n v="25.646575342465752"/>
  </r>
  <r>
    <x v="9"/>
    <x v="2"/>
    <s v="Kesk-Devon"/>
    <n v="254"/>
    <n v="255"/>
    <x v="1061"/>
    <n v="344"/>
    <n v="375"/>
    <n v="366"/>
    <n v="355"/>
    <n v="353"/>
    <n v="318"/>
    <n v="341"/>
    <n v="361"/>
    <n v="379"/>
    <x v="1249"/>
    <x v="1249"/>
    <x v="11"/>
    <x v="2"/>
    <x v="0"/>
    <n v="4409"/>
    <n v="4084"/>
    <n v="914"/>
    <n v="6679"/>
    <n v="2080"/>
    <n v="621"/>
    <n v="2710"/>
    <n v="4206"/>
    <n v="2026"/>
    <n v="2672"/>
    <n v="3240"/>
    <n v="3490"/>
    <n v="37131"/>
    <n v="101.72876712328767"/>
  </r>
  <r>
    <x v="1"/>
    <x v="2"/>
    <s v="Silur-Ordoviitsium"/>
    <n v="324"/>
    <n v="262"/>
    <x v="1062"/>
    <n v="392"/>
    <n v="392"/>
    <n v="392"/>
    <n v="355"/>
    <n v="354"/>
    <n v="355"/>
    <n v="329"/>
    <n v="329"/>
    <n v="329"/>
    <x v="1250"/>
    <x v="1250"/>
    <x v="4"/>
    <x v="3"/>
    <x v="0"/>
    <n v="386"/>
    <n v="302"/>
    <n v="395"/>
    <n v="370"/>
    <n v="939"/>
    <n v="810"/>
    <n v="510"/>
    <n v="480"/>
    <n v="468"/>
    <n v="441"/>
    <n v="354"/>
    <n v="320"/>
    <n v="5775"/>
    <n v="15.821917808219178"/>
  </r>
  <r>
    <x v="12"/>
    <x v="2"/>
    <s v="Kesk-Devon"/>
    <n v="272"/>
    <n v="275"/>
    <x v="1040"/>
    <n v="327"/>
    <n v="378"/>
    <n v="384"/>
    <n v="379"/>
    <n v="389"/>
    <n v="368"/>
    <n v="315"/>
    <n v="298"/>
    <n v="329"/>
    <x v="1251"/>
    <x v="1251"/>
    <x v="7"/>
    <x v="0"/>
    <x v="0"/>
    <n v="0"/>
    <n v="0"/>
    <n v="0"/>
    <n v="0"/>
    <n v="1414"/>
    <n v="1406"/>
    <n v="1082"/>
    <n v="1194"/>
    <n v="1659"/>
    <n v="1859"/>
    <n v="2044"/>
    <n v="1913"/>
    <n v="12571"/>
    <n v="34.441095890410956"/>
  </r>
  <r>
    <x v="3"/>
    <x v="2"/>
    <s v="Kambrium-Vend"/>
    <n v="299"/>
    <n v="296"/>
    <x v="945"/>
    <n v="298"/>
    <n v="299"/>
    <n v="300"/>
    <n v="372"/>
    <n v="369"/>
    <n v="368"/>
    <n v="371"/>
    <n v="371"/>
    <n v="373"/>
    <x v="1252"/>
    <x v="1252"/>
    <x v="6"/>
    <x v="0"/>
    <x v="0"/>
    <n v="13816"/>
    <n v="14268"/>
    <n v="15738"/>
    <n v="15587"/>
    <n v="14849"/>
    <n v="15384"/>
    <n v="15122"/>
    <n v="12604"/>
    <n v="7193"/>
    <n v="8114"/>
    <n v="13538"/>
    <n v="16021"/>
    <n v="162234"/>
    <n v="444.47671232876712"/>
  </r>
  <r>
    <x v="4"/>
    <x v="2"/>
    <s v="Silur"/>
    <n v="321"/>
    <n v="314"/>
    <x v="1063"/>
    <n v="402"/>
    <n v="410"/>
    <n v="438"/>
    <n v="345"/>
    <n v="362"/>
    <n v="319"/>
    <n v="257"/>
    <n v="302"/>
    <n v="232"/>
    <x v="1253"/>
    <x v="1253"/>
    <x v="10"/>
    <x v="3"/>
    <x v="0"/>
    <n v="90"/>
    <n v="102"/>
    <n v="104"/>
    <n v="112"/>
    <n v="79"/>
    <n v="135"/>
    <n v="168"/>
    <n v="125"/>
    <n v="93"/>
    <n v="94"/>
    <n v="88"/>
    <n v="91"/>
    <n v="1281"/>
    <n v="3.5095890410958903"/>
  </r>
  <r>
    <x v="0"/>
    <x v="2"/>
    <s v="Ordoviitsium-Kambrium"/>
    <n v="371"/>
    <n v="379"/>
    <x v="933"/>
    <n v="450"/>
    <n v="485"/>
    <n v="501"/>
    <n v="420"/>
    <n v="196"/>
    <n v="268"/>
    <n v="238"/>
    <n v="178"/>
    <n v="187"/>
    <x v="1254"/>
    <x v="1254"/>
    <x v="5"/>
    <x v="4"/>
    <x v="0"/>
    <n v="0"/>
    <n v="0"/>
    <n v="0"/>
    <n v="0"/>
    <n v="0"/>
    <n v="0"/>
    <n v="0"/>
    <n v="0"/>
    <n v="0"/>
    <n v="95"/>
    <n v="98"/>
    <n v="84"/>
    <n v="277"/>
    <n v="0.75890410958904109"/>
  </r>
  <r>
    <x v="5"/>
    <x v="2"/>
    <s v="Silur-Ordoviitsium"/>
    <n v="309"/>
    <n v="289"/>
    <x v="922"/>
    <n v="327"/>
    <n v="355"/>
    <n v="348"/>
    <n v="354"/>
    <n v="367"/>
    <n v="337"/>
    <n v="351"/>
    <n v="311"/>
    <n v="332"/>
    <x v="1255"/>
    <x v="1255"/>
    <x v="0"/>
    <x v="1"/>
    <x v="0"/>
    <n v="2031"/>
    <n v="1921"/>
    <n v="2476"/>
    <n v="4006"/>
    <n v="4231"/>
    <n v="3497"/>
    <n v="4524"/>
    <n v="3184"/>
    <n v="4884"/>
    <n v="3817"/>
    <n v="2971"/>
    <n v="1956"/>
    <n v="39498"/>
    <n v="108.21369863013699"/>
  </r>
  <r>
    <x v="1"/>
    <x v="2"/>
    <s v="Ordoviitsium-Kambrium"/>
    <n v="216"/>
    <n v="284"/>
    <x v="1064"/>
    <n v="218"/>
    <n v="277"/>
    <n v="409"/>
    <n v="482"/>
    <n v="597"/>
    <n v="561"/>
    <n v="261"/>
    <n v="243"/>
    <n v="244"/>
    <x v="1256"/>
    <x v="1256"/>
    <x v="4"/>
    <x v="3"/>
    <x v="0"/>
    <n v="1110"/>
    <n v="920"/>
    <n v="1220"/>
    <n v="1450"/>
    <n v="1390"/>
    <n v="1610"/>
    <n v="1720"/>
    <n v="1750"/>
    <n v="1610"/>
    <n v="1695"/>
    <n v="1680"/>
    <n v="1695"/>
    <n v="17850"/>
    <n v="48.904109589041099"/>
  </r>
  <r>
    <x v="2"/>
    <x v="2"/>
    <s v="Kesk-Devon"/>
    <n v="245"/>
    <n v="212"/>
    <x v="1065"/>
    <n v="305"/>
    <n v="346"/>
    <n v="381"/>
    <n v="369"/>
    <n v="376"/>
    <n v="354"/>
    <n v="349"/>
    <n v="338"/>
    <n v="415"/>
    <x v="1257"/>
    <x v="1257"/>
    <x v="8"/>
    <x v="0"/>
    <x v="0"/>
    <n v="5100"/>
    <n v="0"/>
    <n v="0"/>
    <n v="0"/>
    <n v="0"/>
    <n v="0"/>
    <n v="0"/>
    <n v="0"/>
    <n v="0"/>
    <n v="0"/>
    <n v="0"/>
    <n v="0"/>
    <n v="5100"/>
    <n v="13.972602739726028"/>
  </r>
  <r>
    <x v="3"/>
    <x v="2"/>
    <s v="Silur-Ordoviitsium"/>
    <n v="308"/>
    <n v="317"/>
    <x v="1066"/>
    <n v="331"/>
    <n v="293"/>
    <n v="404"/>
    <n v="358"/>
    <n v="362"/>
    <n v="359"/>
    <n v="339"/>
    <n v="299"/>
    <n v="304"/>
    <x v="1258"/>
    <x v="1258"/>
    <x v="8"/>
    <x v="0"/>
    <x v="0"/>
    <n v="1131"/>
    <n v="6056"/>
    <n v="6470"/>
    <n v="5343"/>
    <n v="5526"/>
    <n v="4606"/>
    <n v="4375"/>
    <n v="5412"/>
    <n v="5037"/>
    <n v="5327"/>
    <n v="5460"/>
    <n v="4407"/>
    <n v="59150"/>
    <n v="162.05479452054794"/>
  </r>
  <r>
    <x v="8"/>
    <x v="2"/>
    <s v="Silur"/>
    <n v="386"/>
    <n v="367"/>
    <x v="1067"/>
    <n v="0"/>
    <n v="223"/>
    <n v="248"/>
    <n v="412"/>
    <n v="332"/>
    <n v="348"/>
    <n v="428"/>
    <n v="459"/>
    <n v="503"/>
    <x v="1259"/>
    <x v="1259"/>
    <x v="2"/>
    <x v="0"/>
    <x v="0"/>
    <n v="1510"/>
    <n v="1430"/>
    <n v="1560"/>
    <n v="1580"/>
    <n v="1710"/>
    <n v="1840"/>
    <n v="1950"/>
    <n v="1900"/>
    <n v="2100"/>
    <n v="2900"/>
    <n v="3100"/>
    <n v="3190"/>
    <n v="24770"/>
    <n v="67.863013698630141"/>
  </r>
  <r>
    <x v="8"/>
    <x v="2"/>
    <s v="Silur"/>
    <n v="315"/>
    <n v="295"/>
    <x v="1068"/>
    <n v="325"/>
    <n v="330"/>
    <n v="320"/>
    <n v="355"/>
    <n v="350"/>
    <n v="333"/>
    <n v="348"/>
    <n v="331"/>
    <n v="344"/>
    <x v="1260"/>
    <x v="1260"/>
    <x v="8"/>
    <x v="0"/>
    <x v="0"/>
    <n v="348"/>
    <n v="301"/>
    <n v="400"/>
    <n v="384"/>
    <n v="497"/>
    <n v="556"/>
    <n v="649"/>
    <n v="479"/>
    <n v="377"/>
    <n v="407"/>
    <n v="355"/>
    <n v="338"/>
    <n v="5091"/>
    <n v="13.947945205479453"/>
  </r>
  <r>
    <x v="1"/>
    <x v="2"/>
    <s v="Kambrium-Vend"/>
    <n v="356"/>
    <n v="295"/>
    <x v="1012"/>
    <n v="346"/>
    <n v="320"/>
    <n v="326"/>
    <n v="290"/>
    <n v="293"/>
    <n v="318"/>
    <n v="348"/>
    <n v="351"/>
    <n v="359"/>
    <x v="1260"/>
    <x v="1260"/>
    <x v="9"/>
    <x v="4"/>
    <x v="0"/>
    <n v="1980"/>
    <n v="2249"/>
    <n v="2031"/>
    <n v="2184"/>
    <n v="2287"/>
    <n v="2293"/>
    <n v="1781"/>
    <n v="1864"/>
    <n v="2358"/>
    <n v="2036"/>
    <n v="2019"/>
    <n v="2472"/>
    <n v="25554"/>
    <n v="70.010958904109586"/>
  </r>
  <r>
    <x v="5"/>
    <x v="2"/>
    <s v="Silur-Ordoviitsium"/>
    <n v="319"/>
    <n v="295"/>
    <x v="1031"/>
    <n v="325"/>
    <n v="312"/>
    <n v="368"/>
    <n v="353"/>
    <n v="280"/>
    <n v="411"/>
    <n v="306"/>
    <n v="322"/>
    <n v="334"/>
    <x v="1261"/>
    <x v="1261"/>
    <x v="2"/>
    <x v="1"/>
    <x v="0"/>
    <n v="6524"/>
    <n v="9841"/>
    <n v="9378"/>
    <n v="11065"/>
    <n v="11923"/>
    <n v="12135"/>
    <n v="10752"/>
    <n v="11246"/>
    <n v="10715"/>
    <n v="8839"/>
    <n v="8243"/>
    <n v="6592"/>
    <n v="117253"/>
    <n v="321.24109589041097"/>
  </r>
  <r>
    <x v="1"/>
    <x v="2"/>
    <s v="Ordoviitsium"/>
    <n v="294"/>
    <n v="283"/>
    <x v="1063"/>
    <n v="318"/>
    <n v="330"/>
    <n v="315"/>
    <n v="334"/>
    <n v="366"/>
    <n v="383"/>
    <n v="338"/>
    <n v="338"/>
    <n v="345"/>
    <x v="1262"/>
    <x v="1262"/>
    <x v="2"/>
    <x v="1"/>
    <x v="0"/>
    <n v="6759"/>
    <n v="8815"/>
    <n v="9187"/>
    <n v="9820"/>
    <n v="12417"/>
    <n v="11537"/>
    <n v="10692"/>
    <n v="11094"/>
    <n v="8897"/>
    <n v="9538"/>
    <n v="8096"/>
    <n v="6954"/>
    <n v="113806"/>
    <n v="311.7972602739726"/>
  </r>
  <r>
    <x v="6"/>
    <x v="2"/>
    <s v="Silur-Ordoviitsium"/>
    <n v="308"/>
    <n v="282"/>
    <x v="757"/>
    <n v="332"/>
    <n v="302"/>
    <n v="400"/>
    <n v="363"/>
    <n v="340"/>
    <n v="301"/>
    <n v="294"/>
    <n v="334"/>
    <n v="333"/>
    <x v="1263"/>
    <x v="1263"/>
    <x v="2"/>
    <x v="1"/>
    <x v="0"/>
    <n v="6523"/>
    <n v="7036"/>
    <n v="8423"/>
    <n v="9566"/>
    <n v="9565"/>
    <n v="8547"/>
    <n v="9508"/>
    <n v="9430"/>
    <n v="9208"/>
    <n v="9079"/>
    <n v="8060"/>
    <n v="5647"/>
    <n v="100592"/>
    <n v="275.59452054794519"/>
  </r>
  <r>
    <x v="9"/>
    <x v="2"/>
    <s v="Kesk-Devon"/>
    <n v="315"/>
    <n v="296"/>
    <x v="1069"/>
    <n v="334"/>
    <n v="318"/>
    <n v="372"/>
    <n v="340"/>
    <n v="370"/>
    <n v="317"/>
    <n v="301"/>
    <n v="337"/>
    <n v="313"/>
    <x v="1264"/>
    <x v="1264"/>
    <x v="2"/>
    <x v="1"/>
    <x v="0"/>
    <n v="0"/>
    <n v="0"/>
    <n v="0"/>
    <n v="0"/>
    <n v="0"/>
    <n v="4"/>
    <n v="0"/>
    <n v="0"/>
    <n v="0"/>
    <n v="0"/>
    <n v="2"/>
    <n v="0"/>
    <n v="6"/>
    <n v="1.643835616438356E-2"/>
  </r>
  <r>
    <x v="0"/>
    <x v="2"/>
    <s v="Ordoviitsium-Kambrium"/>
    <n v="336"/>
    <n v="313"/>
    <x v="964"/>
    <n v="340"/>
    <n v="331"/>
    <n v="338"/>
    <n v="370"/>
    <n v="283"/>
    <n v="307"/>
    <n v="329"/>
    <n v="343"/>
    <n v="312"/>
    <x v="1265"/>
    <x v="1265"/>
    <x v="2"/>
    <x v="2"/>
    <x v="0"/>
    <n v="0"/>
    <n v="0"/>
    <n v="0"/>
    <n v="0"/>
    <n v="0"/>
    <n v="0"/>
    <n v="0"/>
    <n v="0"/>
    <n v="0"/>
    <n v="0"/>
    <n v="0"/>
    <n v="0"/>
    <n v="0"/>
    <n v="0"/>
  </r>
  <r>
    <x v="1"/>
    <x v="2"/>
    <s v="Ordoviitsium"/>
    <n v="306"/>
    <n v="280"/>
    <x v="1026"/>
    <n v="316"/>
    <n v="401"/>
    <n v="380"/>
    <n v="379"/>
    <n v="335"/>
    <n v="305"/>
    <n v="333"/>
    <n v="291"/>
    <n v="284"/>
    <x v="1266"/>
    <x v="1266"/>
    <x v="2"/>
    <x v="1"/>
    <x v="0"/>
    <n v="1020"/>
    <n v="1075"/>
    <n v="1269"/>
    <n v="1150"/>
    <n v="1090"/>
    <n v="1380"/>
    <n v="1050"/>
    <n v="1040"/>
    <n v="1270"/>
    <n v="1235"/>
    <n v="1214"/>
    <n v="1184"/>
    <n v="13977"/>
    <n v="38.293150684931504"/>
  </r>
  <r>
    <x v="1"/>
    <x v="2"/>
    <s v="Ordoviitsium-Kambrium"/>
    <n v="483"/>
    <n v="453"/>
    <x v="1070"/>
    <n v="320"/>
    <n v="249"/>
    <n v="453"/>
    <n v="511"/>
    <n v="531"/>
    <n v="248"/>
    <n v="278"/>
    <n v="78"/>
    <n v="48"/>
    <x v="1267"/>
    <x v="1267"/>
    <x v="2"/>
    <x v="1"/>
    <x v="0"/>
    <n v="1310"/>
    <n v="1455"/>
    <n v="1580"/>
    <n v="1405"/>
    <n v="1525"/>
    <n v="1595"/>
    <n v="1360"/>
    <n v="1410"/>
    <n v="1430"/>
    <n v="1430"/>
    <n v="1395"/>
    <n v="1360"/>
    <n v="17255"/>
    <n v="47.273972602739725"/>
  </r>
  <r>
    <x v="3"/>
    <x v="2"/>
    <s v="Kambrium-Vend"/>
    <n v="270"/>
    <n v="324"/>
    <x v="1071"/>
    <n v="325"/>
    <n v="329"/>
    <n v="345"/>
    <n v="325"/>
    <n v="341"/>
    <n v="345"/>
    <n v="324"/>
    <n v="308"/>
    <n v="364"/>
    <x v="1268"/>
    <x v="1268"/>
    <x v="6"/>
    <x v="0"/>
    <x v="0"/>
    <n v="219"/>
    <n v="236"/>
    <n v="322"/>
    <n v="644"/>
    <n v="380"/>
    <n v="518"/>
    <n v="460"/>
    <n v="355"/>
    <n v="458"/>
    <n v="744"/>
    <n v="461"/>
    <n v="209"/>
    <n v="5006"/>
    <n v="13.715068493150685"/>
  </r>
  <r>
    <x v="3"/>
    <x v="2"/>
    <s v="Ordoviitsium"/>
    <n v="300"/>
    <n v="300"/>
    <x v="933"/>
    <n v="320"/>
    <n v="310"/>
    <n v="380"/>
    <n v="320"/>
    <n v="330"/>
    <n v="310"/>
    <n v="320"/>
    <n v="340"/>
    <n v="310"/>
    <x v="1269"/>
    <x v="1269"/>
    <x v="6"/>
    <x v="0"/>
    <x v="0"/>
    <n v="1403"/>
    <n v="1273"/>
    <n v="1875"/>
    <n v="1683"/>
    <n v="1960"/>
    <n v="1697"/>
    <n v="2268"/>
    <n v="1681"/>
    <n v="1711"/>
    <n v="1947"/>
    <n v="1776"/>
    <n v="1421"/>
    <n v="20695"/>
    <n v="56.698630136986303"/>
  </r>
  <r>
    <x v="1"/>
    <x v="2"/>
    <s v="Silur-Ordoviitsium"/>
    <n v="250"/>
    <n v="240"/>
    <x v="1045"/>
    <n v="245"/>
    <n v="250"/>
    <n v="250"/>
    <n v="250"/>
    <n v="250"/>
    <n v="245"/>
    <n v="580"/>
    <n v="458"/>
    <n v="592"/>
    <x v="1270"/>
    <x v="1270"/>
    <x v="8"/>
    <x v="0"/>
    <x v="0"/>
    <n v="7989"/>
    <n v="7485"/>
    <n v="7575"/>
    <n v="7346"/>
    <n v="6106"/>
    <n v="6329"/>
    <n v="6921"/>
    <n v="6459"/>
    <n v="6362"/>
    <n v="6725"/>
    <n v="6702"/>
    <n v="7082"/>
    <n v="83081"/>
    <n v="227.61917808219178"/>
  </r>
  <r>
    <x v="6"/>
    <x v="2"/>
    <s v="Silur"/>
    <n v="396"/>
    <n v="435"/>
    <x v="855"/>
    <n v="427"/>
    <n v="317"/>
    <n v="331"/>
    <n v="242"/>
    <n v="236"/>
    <n v="223"/>
    <n v="238"/>
    <n v="284"/>
    <n v="275"/>
    <x v="1271"/>
    <x v="1271"/>
    <x v="7"/>
    <x v="0"/>
    <x v="0"/>
    <n v="379"/>
    <n v="343"/>
    <n v="466"/>
    <n v="378"/>
    <n v="346"/>
    <n v="444"/>
    <n v="451"/>
    <n v="501"/>
    <n v="349"/>
    <n v="430"/>
    <n v="198"/>
    <n v="403"/>
    <n v="4688"/>
    <n v="12.843835616438357"/>
  </r>
  <r>
    <x v="3"/>
    <x v="2"/>
    <s v="Kambrium-Vend"/>
    <n v="0"/>
    <n v="0"/>
    <x v="31"/>
    <n v="50"/>
    <n v="1000"/>
    <n v="1150"/>
    <n v="500"/>
    <n v="650"/>
    <n v="300"/>
    <n v="200"/>
    <n v="0"/>
    <n v="0"/>
    <x v="1272"/>
    <x v="1272"/>
    <x v="7"/>
    <x v="0"/>
    <x v="0"/>
    <n v="2"/>
    <n v="0"/>
    <n v="252"/>
    <n v="0"/>
    <n v="0"/>
    <n v="1"/>
    <n v="0"/>
    <n v="0"/>
    <n v="0"/>
    <n v="1"/>
    <n v="0"/>
    <n v="0"/>
    <n v="256"/>
    <n v="0.70136986301369864"/>
  </r>
  <r>
    <x v="10"/>
    <x v="2"/>
    <s v="Kesk-Devon"/>
    <n v="174"/>
    <n v="174"/>
    <x v="1072"/>
    <n v="224"/>
    <n v="375"/>
    <n v="393"/>
    <n v="360"/>
    <n v="363"/>
    <n v="269"/>
    <n v="340"/>
    <n v="424"/>
    <n v="548"/>
    <x v="1273"/>
    <x v="1273"/>
    <x v="7"/>
    <x v="0"/>
    <x v="0"/>
    <n v="446"/>
    <n v="459"/>
    <n v="270"/>
    <n v="535"/>
    <n v="514"/>
    <n v="560"/>
    <n v="568"/>
    <n v="460"/>
    <n v="367"/>
    <n v="603"/>
    <n v="451"/>
    <n v="513"/>
    <n v="5746"/>
    <n v="15.742465753424657"/>
  </r>
  <r>
    <x v="0"/>
    <x v="2"/>
    <s v="Ordoviitsium-Kambrium"/>
    <n v="245"/>
    <n v="286"/>
    <x v="1073"/>
    <n v="417"/>
    <n v="335"/>
    <n v="565"/>
    <n v="428"/>
    <n v="341"/>
    <n v="241"/>
    <n v="282"/>
    <n v="216"/>
    <n v="140"/>
    <x v="1273"/>
    <x v="1273"/>
    <x v="7"/>
    <x v="0"/>
    <x v="0"/>
    <n v="0"/>
    <n v="0"/>
    <n v="0"/>
    <n v="0"/>
    <n v="0"/>
    <n v="0"/>
    <n v="0"/>
    <n v="0"/>
    <n v="0"/>
    <n v="0"/>
    <n v="0"/>
    <n v="0"/>
    <n v="0"/>
    <n v="0"/>
  </r>
  <r>
    <x v="8"/>
    <x v="2"/>
    <s v="Silur"/>
    <n v="219"/>
    <n v="192"/>
    <x v="1074"/>
    <n v="624"/>
    <n v="235"/>
    <n v="438"/>
    <n v="468"/>
    <n v="471"/>
    <n v="265"/>
    <n v="281"/>
    <n v="240"/>
    <n v="207"/>
    <x v="1274"/>
    <x v="1274"/>
    <x v="7"/>
    <x v="0"/>
    <x v="0"/>
    <n v="819"/>
    <n v="870"/>
    <n v="897"/>
    <n v="945"/>
    <n v="847"/>
    <n v="1139"/>
    <n v="1151"/>
    <n v="1111"/>
    <n v="1017"/>
    <n v="1439"/>
    <n v="871"/>
    <n v="1079"/>
    <n v="12185"/>
    <n v="33.38356164383562"/>
  </r>
  <r>
    <x v="6"/>
    <x v="2"/>
    <s v="Silur"/>
    <n v="405"/>
    <n v="422"/>
    <x v="976"/>
    <n v="460"/>
    <n v="520"/>
    <n v="341"/>
    <n v="238"/>
    <n v="266"/>
    <n v="170"/>
    <n v="233"/>
    <n v="172"/>
    <n v="181"/>
    <x v="1275"/>
    <x v="1275"/>
    <x v="7"/>
    <x v="3"/>
    <x v="0"/>
    <n v="0"/>
    <n v="0"/>
    <n v="0"/>
    <n v="0"/>
    <n v="0"/>
    <n v="0"/>
    <n v="0"/>
    <n v="0"/>
    <n v="0"/>
    <n v="0"/>
    <n v="0"/>
    <n v="0"/>
    <n v="0"/>
    <n v="0"/>
  </r>
  <r>
    <x v="3"/>
    <x v="2"/>
    <s v="Kambrium-Vend"/>
    <n v="309"/>
    <n v="453"/>
    <x v="1075"/>
    <n v="215"/>
    <n v="181"/>
    <n v="199"/>
    <n v="263"/>
    <n v="207"/>
    <n v="398"/>
    <n v="274"/>
    <n v="575"/>
    <n v="276"/>
    <x v="1276"/>
    <x v="1276"/>
    <x v="7"/>
    <x v="0"/>
    <x v="0"/>
    <n v="371"/>
    <n v="385"/>
    <n v="413"/>
    <n v="424"/>
    <n v="376"/>
    <n v="504"/>
    <n v="516"/>
    <n v="415"/>
    <n v="651"/>
    <n v="130"/>
    <n v="363"/>
    <n v="443"/>
    <n v="4991"/>
    <n v="13.673972602739726"/>
  </r>
  <r>
    <x v="6"/>
    <x v="2"/>
    <s v="Silur-Ordoviitsium"/>
    <n v="970"/>
    <n v="988"/>
    <x v="1076"/>
    <n v="0"/>
    <n v="22"/>
    <n v="104"/>
    <n v="220"/>
    <n v="204"/>
    <n v="200"/>
    <n v="270"/>
    <n v="251"/>
    <n v="156"/>
    <x v="1277"/>
    <x v="1277"/>
    <x v="7"/>
    <x v="0"/>
    <x v="0"/>
    <n v="0"/>
    <n v="0"/>
    <n v="0"/>
    <n v="0"/>
    <n v="0"/>
    <n v="0"/>
    <n v="0"/>
    <n v="0"/>
    <n v="0"/>
    <n v="0"/>
    <n v="0"/>
    <n v="0"/>
    <n v="0"/>
    <n v="0"/>
  </r>
  <r>
    <x v="3"/>
    <x v="2"/>
    <s v="Kambrium-Vend"/>
    <n v="450"/>
    <n v="477"/>
    <x v="931"/>
    <n v="418"/>
    <n v="327"/>
    <n v="215"/>
    <n v="215"/>
    <n v="521"/>
    <n v="246"/>
    <n v="191"/>
    <n v="189"/>
    <n v="100"/>
    <x v="1278"/>
    <x v="1278"/>
    <x v="7"/>
    <x v="0"/>
    <x v="0"/>
    <n v="60"/>
    <n v="56"/>
    <n v="58"/>
    <n v="73"/>
    <n v="62"/>
    <n v="95"/>
    <n v="92"/>
    <n v="60"/>
    <n v="55"/>
    <n v="56"/>
    <n v="56"/>
    <n v="78"/>
    <n v="801"/>
    <n v="2.1945205479452055"/>
  </r>
  <r>
    <x v="5"/>
    <x v="2"/>
    <s v="Ordoviitsium"/>
    <n v="184"/>
    <n v="195"/>
    <x v="1054"/>
    <n v="267"/>
    <n v="354"/>
    <n v="415"/>
    <n v="447"/>
    <n v="442"/>
    <n v="309"/>
    <n v="300"/>
    <n v="323"/>
    <n v="348"/>
    <x v="1279"/>
    <x v="1279"/>
    <x v="7"/>
    <x v="0"/>
    <x v="0"/>
    <n v="70"/>
    <n v="91"/>
    <n v="65"/>
    <n v="64"/>
    <n v="65"/>
    <n v="84"/>
    <n v="88"/>
    <n v="59"/>
    <n v="51"/>
    <n v="53"/>
    <n v="43"/>
    <n v="49"/>
    <n v="782"/>
    <n v="2.1424657534246574"/>
  </r>
  <r>
    <x v="6"/>
    <x v="2"/>
    <s v="Silur"/>
    <n v="285"/>
    <n v="291"/>
    <x v="1077"/>
    <n v="345"/>
    <n v="414"/>
    <n v="385"/>
    <n v="314"/>
    <n v="323"/>
    <n v="267"/>
    <n v="282"/>
    <n v="252"/>
    <n v="334"/>
    <x v="1280"/>
    <x v="1280"/>
    <x v="7"/>
    <x v="0"/>
    <x v="0"/>
    <n v="60"/>
    <n v="51"/>
    <n v="62"/>
    <n v="185"/>
    <n v="91"/>
    <n v="124"/>
    <n v="187"/>
    <n v="75"/>
    <n v="62"/>
    <n v="29"/>
    <n v="117"/>
    <n v="78"/>
    <n v="1121"/>
    <n v="3.0712328767123287"/>
  </r>
  <r>
    <x v="14"/>
    <x v="2"/>
    <s v="Silur-Ordoviitsium"/>
    <n v="182"/>
    <n v="246"/>
    <x v="1047"/>
    <n v="260"/>
    <n v="282"/>
    <n v="364"/>
    <n v="291"/>
    <n v="402"/>
    <n v="267"/>
    <n v="305"/>
    <n v="318"/>
    <n v="630"/>
    <x v="1281"/>
    <x v="1281"/>
    <x v="7"/>
    <x v="0"/>
    <x v="0"/>
    <n v="4222"/>
    <n v="3610"/>
    <n v="3373"/>
    <n v="4124"/>
    <n v="3561"/>
    <n v="4514"/>
    <n v="4485"/>
    <n v="4187"/>
    <n v="3780"/>
    <n v="3572"/>
    <n v="3584"/>
    <n v="3997"/>
    <n v="47009"/>
    <n v="128.7917808219178"/>
  </r>
  <r>
    <x v="9"/>
    <x v="2"/>
    <s v="Kesk-Devon"/>
    <n v="375"/>
    <n v="333"/>
    <x v="1025"/>
    <n v="319"/>
    <n v="333"/>
    <n v="352"/>
    <n v="311"/>
    <n v="300"/>
    <n v="284"/>
    <n v="283"/>
    <n v="286"/>
    <n v="288"/>
    <x v="1281"/>
    <x v="1281"/>
    <x v="7"/>
    <x v="0"/>
    <x v="0"/>
    <n v="368"/>
    <n v="366"/>
    <n v="420"/>
    <n v="464"/>
    <n v="407"/>
    <n v="496"/>
    <n v="474"/>
    <n v="403"/>
    <n v="382"/>
    <n v="407"/>
    <n v="355"/>
    <n v="460"/>
    <n v="5002"/>
    <n v="13.704109589041096"/>
  </r>
  <r>
    <x v="10"/>
    <x v="2"/>
    <s v="Kesk-Devon"/>
    <n v="478"/>
    <n v="478"/>
    <x v="911"/>
    <n v="257"/>
    <n v="258"/>
    <n v="258"/>
    <n v="262"/>
    <n v="261"/>
    <n v="262"/>
    <n v="261"/>
    <n v="258"/>
    <n v="262"/>
    <x v="1282"/>
    <x v="1282"/>
    <x v="7"/>
    <x v="3"/>
    <x v="0"/>
    <n v="853"/>
    <n v="829"/>
    <n v="820"/>
    <n v="925"/>
    <n v="897"/>
    <n v="925"/>
    <n v="1149"/>
    <n v="854"/>
    <n v="812"/>
    <n v="813"/>
    <n v="893"/>
    <n v="934"/>
    <n v="10704"/>
    <n v="29.326027397260273"/>
  </r>
  <r>
    <x v="1"/>
    <x v="2"/>
    <s v="Ordoviitsium"/>
    <n v="311"/>
    <n v="278"/>
    <x v="1078"/>
    <n v="333"/>
    <n v="327"/>
    <n v="325"/>
    <n v="295"/>
    <n v="339"/>
    <n v="310"/>
    <n v="310"/>
    <n v="315"/>
    <n v="318"/>
    <x v="1283"/>
    <x v="1283"/>
    <x v="7"/>
    <x v="0"/>
    <x v="0"/>
    <n v="1782"/>
    <n v="1631"/>
    <n v="1527"/>
    <n v="1524"/>
    <n v="1490"/>
    <n v="1418"/>
    <n v="1705"/>
    <n v="1564"/>
    <n v="1529"/>
    <n v="1636"/>
    <n v="1699"/>
    <n v="1571"/>
    <n v="19076"/>
    <n v="52.263013698630139"/>
  </r>
  <r>
    <x v="3"/>
    <x v="2"/>
    <s v="Ordoviitsium-Kambrium"/>
    <n v="263"/>
    <n v="275"/>
    <x v="1034"/>
    <n v="364"/>
    <n v="333"/>
    <n v="459"/>
    <n v="295"/>
    <n v="361"/>
    <n v="218"/>
    <n v="301"/>
    <n v="266"/>
    <n v="339"/>
    <x v="1284"/>
    <x v="1284"/>
    <x v="5"/>
    <x v="4"/>
    <x v="0"/>
    <n v="225"/>
    <n v="211"/>
    <n v="261"/>
    <n v="197"/>
    <n v="214"/>
    <n v="239"/>
    <n v="260"/>
    <n v="260"/>
    <n v="261"/>
    <n v="215"/>
    <n v="231"/>
    <n v="183"/>
    <n v="2757"/>
    <n v="7.5534246575342463"/>
  </r>
  <r>
    <x v="2"/>
    <x v="2"/>
    <s v="Kesk-Devon"/>
    <n v="237"/>
    <n v="271"/>
    <x v="1043"/>
    <n v="280"/>
    <n v="316"/>
    <n v="332"/>
    <n v="367"/>
    <n v="335"/>
    <n v="365"/>
    <n v="340"/>
    <n v="316"/>
    <n v="330"/>
    <x v="1285"/>
    <x v="1285"/>
    <x v="5"/>
    <x v="4"/>
    <x v="0"/>
    <n v="6041"/>
    <n v="6174"/>
    <n v="6586"/>
    <n v="6330"/>
    <n v="6487"/>
    <n v="7655"/>
    <n v="8219"/>
    <n v="7415"/>
    <n v="7116"/>
    <n v="7169"/>
    <n v="6571"/>
    <n v="7503"/>
    <n v="83266"/>
    <n v="228.12602739726029"/>
  </r>
  <r>
    <x v="1"/>
    <x v="2"/>
    <s v="Ordoviitsium-Kambrium"/>
    <n v="310"/>
    <n v="290"/>
    <x v="1049"/>
    <n v="300"/>
    <n v="310"/>
    <n v="300"/>
    <n v="310"/>
    <n v="310"/>
    <n v="387"/>
    <n v="310"/>
    <n v="300"/>
    <n v="310"/>
    <x v="1285"/>
    <x v="1285"/>
    <x v="5"/>
    <x v="4"/>
    <x v="0"/>
    <n v="0"/>
    <n v="0"/>
    <n v="0"/>
    <n v="0"/>
    <n v="0"/>
    <n v="0"/>
    <n v="0"/>
    <n v="0"/>
    <n v="0"/>
    <n v="0"/>
    <n v="0"/>
    <n v="0"/>
    <n v="0"/>
    <n v="0"/>
  </r>
  <r>
    <x v="1"/>
    <x v="2"/>
    <s v="Ordoviitsium-Kambrium"/>
    <n v="283"/>
    <n v="317"/>
    <x v="1049"/>
    <n v="300"/>
    <n v="310"/>
    <n v="300"/>
    <n v="310"/>
    <n v="310"/>
    <n v="383"/>
    <n v="310"/>
    <n v="300"/>
    <n v="310"/>
    <x v="1286"/>
    <x v="1286"/>
    <x v="6"/>
    <x v="0"/>
    <x v="0"/>
    <n v="24"/>
    <n v="26"/>
    <n v="58"/>
    <n v="42"/>
    <n v="40"/>
    <n v="41"/>
    <n v="34"/>
    <n v="26"/>
    <n v="34"/>
    <n v="35"/>
    <n v="64"/>
    <n v="36"/>
    <n v="460"/>
    <n v="1.2602739726027397"/>
  </r>
  <r>
    <x v="3"/>
    <x v="2"/>
    <s v="Ordoviitsium-Kambrium"/>
    <n v="232"/>
    <n v="235"/>
    <x v="1079"/>
    <n v="252"/>
    <n v="286"/>
    <n v="423"/>
    <n v="402"/>
    <n v="375"/>
    <n v="318"/>
    <n v="329"/>
    <n v="302"/>
    <n v="308"/>
    <x v="1287"/>
    <x v="1287"/>
    <x v="2"/>
    <x v="2"/>
    <x v="0"/>
    <n v="3083"/>
    <n v="2874"/>
    <n v="3281"/>
    <n v="3175"/>
    <n v="3055"/>
    <n v="3097"/>
    <n v="3055"/>
    <n v="2942"/>
    <n v="3131"/>
    <n v="3175"/>
    <n v="3070"/>
    <n v="3227"/>
    <n v="37165"/>
    <n v="101.82191780821918"/>
  </r>
  <r>
    <x v="5"/>
    <x v="2"/>
    <s v="Ordoviitsium-Kambrium"/>
    <n v="267"/>
    <n v="274"/>
    <x v="1061"/>
    <n v="274"/>
    <n v="313"/>
    <n v="306"/>
    <n v="235"/>
    <n v="247"/>
    <n v="298"/>
    <n v="361"/>
    <n v="369"/>
    <n v="439"/>
    <x v="1288"/>
    <x v="1288"/>
    <x v="2"/>
    <x v="2"/>
    <x v="0"/>
    <n v="0"/>
    <n v="0"/>
    <n v="0"/>
    <n v="0"/>
    <n v="0"/>
    <n v="0"/>
    <n v="1"/>
    <n v="1"/>
    <n v="2"/>
    <n v="1"/>
    <n v="1"/>
    <n v="2"/>
    <n v="8"/>
    <n v="2.1917808219178082E-2"/>
  </r>
  <r>
    <x v="6"/>
    <x v="2"/>
    <s v="Silur-Ordoviitsium"/>
    <n v="307"/>
    <n v="265"/>
    <x v="1080"/>
    <n v="313"/>
    <n v="326"/>
    <n v="319"/>
    <n v="309"/>
    <n v="310"/>
    <n v="300"/>
    <n v="344"/>
    <n v="272"/>
    <n v="307"/>
    <x v="1289"/>
    <x v="1289"/>
    <x v="2"/>
    <x v="2"/>
    <x v="0"/>
    <n v="13"/>
    <n v="1"/>
    <n v="0"/>
    <n v="0"/>
    <n v="92"/>
    <n v="332"/>
    <n v="369"/>
    <n v="307"/>
    <n v="244"/>
    <n v="255"/>
    <n v="275"/>
    <n v="305"/>
    <n v="2193"/>
    <n v="6.0082191780821921"/>
  </r>
  <r>
    <x v="7"/>
    <x v="2"/>
    <s v="Silur"/>
    <n v="304"/>
    <n v="304"/>
    <x v="1051"/>
    <n v="365"/>
    <n v="300"/>
    <n v="300"/>
    <n v="300"/>
    <n v="300"/>
    <n v="300"/>
    <n v="300"/>
    <n v="300"/>
    <n v="300"/>
    <x v="1290"/>
    <x v="1290"/>
    <x v="2"/>
    <x v="1"/>
    <x v="0"/>
    <n v="1620"/>
    <n v="1387"/>
    <n v="1579"/>
    <n v="1580"/>
    <n v="2501"/>
    <n v="2568"/>
    <n v="2316"/>
    <n v="1680"/>
    <n v="1327"/>
    <n v="1370"/>
    <n v="1432"/>
    <n v="1616"/>
    <n v="20976"/>
    <n v="57.468493150684928"/>
  </r>
  <r>
    <x v="11"/>
    <x v="2"/>
    <s v="Silur"/>
    <n v="339"/>
    <n v="290"/>
    <x v="1081"/>
    <n v="281"/>
    <n v="313"/>
    <n v="280"/>
    <n v="319"/>
    <n v="316"/>
    <n v="308"/>
    <n v="330"/>
    <n v="273"/>
    <n v="308"/>
    <x v="1291"/>
    <x v="1291"/>
    <x v="2"/>
    <x v="2"/>
    <x v="0"/>
    <n v="66"/>
    <n v="65"/>
    <n v="65"/>
    <n v="65"/>
    <n v="65"/>
    <n v="65"/>
    <n v="65"/>
    <n v="65"/>
    <n v="65"/>
    <n v="65"/>
    <n v="65"/>
    <n v="65"/>
    <n v="781"/>
    <n v="2.1397260273972605"/>
  </r>
  <r>
    <x v="6"/>
    <x v="2"/>
    <s v="Silur-Ordoviitsium"/>
    <n v="277"/>
    <n v="242"/>
    <x v="1082"/>
    <n v="275"/>
    <n v="299"/>
    <n v="280"/>
    <n v="342"/>
    <n v="352"/>
    <n v="333"/>
    <n v="305"/>
    <n v="339"/>
    <n v="343"/>
    <x v="1292"/>
    <x v="1292"/>
    <x v="2"/>
    <x v="2"/>
    <x v="0"/>
    <n v="222"/>
    <n v="222"/>
    <n v="222"/>
    <n v="307"/>
    <n v="307"/>
    <n v="308"/>
    <n v="371"/>
    <n v="371"/>
    <n v="371"/>
    <n v="263"/>
    <n v="263"/>
    <n v="263"/>
    <n v="3490"/>
    <n v="9.5616438356164384"/>
  </r>
  <r>
    <x v="6"/>
    <x v="2"/>
    <s v="Silur"/>
    <n v="555"/>
    <n v="353"/>
    <x v="1073"/>
    <n v="393"/>
    <n v="270"/>
    <n v="107"/>
    <n v="131"/>
    <n v="128"/>
    <n v="147"/>
    <n v="324"/>
    <n v="438"/>
    <n v="469"/>
    <x v="1293"/>
    <x v="1293"/>
    <x v="2"/>
    <x v="2"/>
    <x v="0"/>
    <n v="134"/>
    <n v="134"/>
    <n v="134"/>
    <n v="188"/>
    <n v="189"/>
    <n v="189"/>
    <n v="217"/>
    <n v="218"/>
    <n v="218"/>
    <n v="663"/>
    <n v="663"/>
    <n v="664"/>
    <n v="3611"/>
    <n v="9.8931506849315074"/>
  </r>
  <r>
    <x v="6"/>
    <x v="2"/>
    <s v="Silur"/>
    <n v="106"/>
    <n v="159"/>
    <x v="1083"/>
    <n v="191"/>
    <n v="531"/>
    <n v="1099"/>
    <n v="618"/>
    <n v="852"/>
    <n v="1"/>
    <n v="1"/>
    <n v="0"/>
    <n v="0"/>
    <x v="1294"/>
    <x v="1294"/>
    <x v="2"/>
    <x v="2"/>
    <x v="0"/>
    <n v="301"/>
    <n v="301"/>
    <n v="301"/>
    <n v="352"/>
    <n v="352"/>
    <n v="352"/>
    <n v="362"/>
    <n v="363"/>
    <n v="362"/>
    <n v="322"/>
    <n v="322"/>
    <n v="323"/>
    <n v="4013"/>
    <n v="10.994520547945205"/>
  </r>
  <r>
    <x v="6"/>
    <x v="2"/>
    <s v="Silur"/>
    <n v="238"/>
    <n v="233"/>
    <x v="1070"/>
    <n v="270"/>
    <n v="311"/>
    <n v="305"/>
    <n v="444"/>
    <n v="410"/>
    <n v="315"/>
    <n v="280"/>
    <n v="288"/>
    <n v="294"/>
    <x v="1295"/>
    <x v="1295"/>
    <x v="2"/>
    <x v="2"/>
    <x v="0"/>
    <n v="112"/>
    <n v="112"/>
    <n v="112"/>
    <n v="142"/>
    <n v="142"/>
    <n v="141"/>
    <n v="135"/>
    <n v="136"/>
    <n v="135"/>
    <n v="136"/>
    <n v="136"/>
    <n v="135"/>
    <n v="1574"/>
    <n v="4.3123287671232875"/>
  </r>
  <r>
    <x v="3"/>
    <x v="2"/>
    <s v="Ordoviitsium-Kambrium"/>
    <n v="321"/>
    <n v="295"/>
    <x v="1048"/>
    <n v="308"/>
    <n v="374"/>
    <n v="286"/>
    <n v="215"/>
    <n v="251"/>
    <n v="275"/>
    <n v="345"/>
    <n v="312"/>
    <n v="348"/>
    <x v="1296"/>
    <x v="1296"/>
    <x v="2"/>
    <x v="1"/>
    <x v="0"/>
    <n v="227"/>
    <n v="234"/>
    <n v="272"/>
    <n v="257"/>
    <n v="273"/>
    <n v="280"/>
    <n v="257"/>
    <n v="246"/>
    <n v="288"/>
    <n v="284"/>
    <n v="234"/>
    <n v="241"/>
    <n v="3093"/>
    <n v="8.4739726027397264"/>
  </r>
  <r>
    <x v="3"/>
    <x v="2"/>
    <s v="Gdov"/>
    <n v="305"/>
    <n v="305"/>
    <x v="978"/>
    <n v="305"/>
    <n v="305"/>
    <n v="305"/>
    <n v="305"/>
    <n v="305"/>
    <n v="305"/>
    <n v="305"/>
    <n v="305"/>
    <n v="305"/>
    <x v="1296"/>
    <x v="1296"/>
    <x v="2"/>
    <x v="2"/>
    <x v="0"/>
    <n v="6091"/>
    <n v="6240"/>
    <n v="7302"/>
    <n v="6948"/>
    <n v="7389"/>
    <n v="7672"/>
    <n v="7300"/>
    <n v="2320"/>
    <n v="0"/>
    <n v="6091"/>
    <n v="6240"/>
    <n v="6947"/>
    <n v="70540"/>
    <n v="193.26027397260273"/>
  </r>
  <r>
    <x v="7"/>
    <x v="2"/>
    <s v="Ordoviitsium-Kambrium"/>
    <n v="292"/>
    <n v="278"/>
    <x v="1084"/>
    <n v="280"/>
    <n v="323"/>
    <n v="349"/>
    <n v="313"/>
    <n v="300"/>
    <n v="326"/>
    <n v="314"/>
    <n v="301"/>
    <n v="290"/>
    <x v="1297"/>
    <x v="1297"/>
    <x v="2"/>
    <x v="2"/>
    <x v="0"/>
    <n v="1854"/>
    <n v="1620"/>
    <n v="2589"/>
    <n v="3634"/>
    <n v="4270"/>
    <n v="4051"/>
    <n v="3761"/>
    <n v="4087"/>
    <n v="4390"/>
    <n v="4178"/>
    <n v="4071"/>
    <n v="4490"/>
    <n v="42995"/>
    <n v="117.79452054794521"/>
  </r>
  <r>
    <x v="9"/>
    <x v="2"/>
    <s v="Kesk-Devon"/>
    <n v="220"/>
    <n v="221"/>
    <x v="1085"/>
    <n v="277"/>
    <n v="359"/>
    <n v="392"/>
    <n v="348"/>
    <n v="291"/>
    <n v="305"/>
    <n v="357"/>
    <n v="294"/>
    <n v="275"/>
    <x v="1298"/>
    <x v="1298"/>
    <x v="2"/>
    <x v="1"/>
    <x v="0"/>
    <n v="431"/>
    <n v="422"/>
    <n v="430"/>
    <n v="442"/>
    <n v="844"/>
    <n v="753"/>
    <n v="773"/>
    <n v="536"/>
    <n v="496"/>
    <n v="468"/>
    <n v="427"/>
    <n v="430"/>
    <n v="6452"/>
    <n v="17.676712328767124"/>
  </r>
  <r>
    <x v="1"/>
    <x v="2"/>
    <s v="Ordoviitsium"/>
    <n v="230"/>
    <n v="190"/>
    <x v="1086"/>
    <n v="296"/>
    <n v="307"/>
    <n v="434"/>
    <n v="363"/>
    <n v="371"/>
    <n v="332"/>
    <n v="268"/>
    <n v="321"/>
    <n v="273"/>
    <x v="1299"/>
    <x v="1299"/>
    <x v="2"/>
    <x v="2"/>
    <x v="0"/>
    <n v="1163"/>
    <n v="1163"/>
    <n v="1163"/>
    <n v="997"/>
    <n v="1272"/>
    <n v="1575"/>
    <n v="31"/>
    <n v="112"/>
    <n v="808"/>
    <n v="938"/>
    <n v="899"/>
    <n v="999"/>
    <n v="11120"/>
    <n v="30.465753424657535"/>
  </r>
  <r>
    <x v="1"/>
    <x v="2"/>
    <s v="Ordoviitsium-Kambrium"/>
    <n v="307"/>
    <n v="288"/>
    <x v="1077"/>
    <n v="303"/>
    <n v="309"/>
    <n v="297"/>
    <n v="288"/>
    <n v="299"/>
    <n v="302"/>
    <n v="322"/>
    <n v="298"/>
    <n v="299"/>
    <x v="1300"/>
    <x v="1300"/>
    <x v="2"/>
    <x v="2"/>
    <x v="0"/>
    <n v="1323"/>
    <n v="1227"/>
    <n v="1316"/>
    <n v="1293"/>
    <n v="1413"/>
    <n v="2260"/>
    <n v="2277"/>
    <n v="1593"/>
    <n v="1432"/>
    <n v="1346"/>
    <n v="1200"/>
    <n v="1251"/>
    <n v="17931"/>
    <n v="49.126027397260273"/>
  </r>
  <r>
    <x v="0"/>
    <x v="2"/>
    <s v="Ordoviitsium-Kambrium"/>
    <n v="42"/>
    <n v="88"/>
    <x v="834"/>
    <n v="213"/>
    <n v="568"/>
    <n v="1169"/>
    <n v="483"/>
    <n v="466"/>
    <n v="202"/>
    <n v="0"/>
    <n v="0"/>
    <n v="153"/>
    <x v="1301"/>
    <x v="1301"/>
    <x v="2"/>
    <x v="1"/>
    <x v="0"/>
    <n v="388"/>
    <n v="388"/>
    <n v="388"/>
    <n v="351"/>
    <n v="413"/>
    <n v="540"/>
    <n v="5"/>
    <n v="31"/>
    <n v="275"/>
    <n v="321"/>
    <n v="300"/>
    <n v="323"/>
    <n v="3723"/>
    <n v="10.199999999999999"/>
  </r>
  <r>
    <x v="2"/>
    <x v="2"/>
    <s v="Kesk-Devon"/>
    <n v="277"/>
    <n v="264"/>
    <x v="1049"/>
    <n v="307"/>
    <n v="314"/>
    <n v="310"/>
    <n v="307"/>
    <n v="315"/>
    <n v="296"/>
    <n v="309"/>
    <n v="297"/>
    <n v="316"/>
    <x v="1302"/>
    <x v="1302"/>
    <x v="2"/>
    <x v="1"/>
    <x v="0"/>
    <n v="660"/>
    <n v="735"/>
    <n v="893"/>
    <n v="1499"/>
    <n v="2843"/>
    <n v="1944"/>
    <n v="1427"/>
    <n v="1394"/>
    <n v="1564"/>
    <n v="1645"/>
    <n v="1384"/>
    <n v="1706"/>
    <n v="17694"/>
    <n v="48.476712328767121"/>
  </r>
  <r>
    <x v="12"/>
    <x v="2"/>
    <s v="Kesk-Devon"/>
    <n v="254"/>
    <n v="342"/>
    <x v="328"/>
    <n v="263"/>
    <n v="320"/>
    <n v="419"/>
    <n v="294"/>
    <n v="412"/>
    <n v="242"/>
    <n v="253"/>
    <n v="269"/>
    <n v="268"/>
    <x v="1303"/>
    <x v="1303"/>
    <x v="2"/>
    <x v="1"/>
    <x v="0"/>
    <n v="753"/>
    <n v="551"/>
    <n v="600"/>
    <n v="0"/>
    <n v="0"/>
    <n v="1110"/>
    <n v="1521"/>
    <n v="1636"/>
    <n v="1763"/>
    <n v="2315"/>
    <n v="2404"/>
    <n v="1982"/>
    <n v="14635"/>
    <n v="40.095890410958901"/>
  </r>
  <r>
    <x v="1"/>
    <x v="2"/>
    <s v="Ordoviitsium"/>
    <n v="8"/>
    <n v="10"/>
    <x v="1087"/>
    <n v="222"/>
    <n v="426"/>
    <n v="1059"/>
    <n v="694"/>
    <n v="532"/>
    <n v="411"/>
    <n v="173"/>
    <n v="7"/>
    <n v="9"/>
    <x v="1304"/>
    <x v="1304"/>
    <x v="2"/>
    <x v="2"/>
    <x v="0"/>
    <n v="1767"/>
    <n v="1906"/>
    <n v="1997"/>
    <n v="1886"/>
    <n v="2040"/>
    <n v="2072"/>
    <n v="2264"/>
    <n v="2124"/>
    <n v="1933"/>
    <n v="1836"/>
    <n v="2064"/>
    <n v="2079"/>
    <n v="23968"/>
    <n v="65.665753424657538"/>
  </r>
  <r>
    <x v="10"/>
    <x v="2"/>
    <s v="Kesk-Devon"/>
    <n v="306"/>
    <n v="305"/>
    <x v="1088"/>
    <n v="292"/>
    <n v="292"/>
    <n v="292"/>
    <n v="307"/>
    <n v="305"/>
    <n v="308"/>
    <n v="296"/>
    <n v="294"/>
    <n v="292"/>
    <x v="1305"/>
    <x v="1305"/>
    <x v="2"/>
    <x v="1"/>
    <x v="0"/>
    <n v="8116"/>
    <n v="7824"/>
    <n v="7674"/>
    <n v="7230"/>
    <n v="7802"/>
    <n v="7891"/>
    <n v="8677"/>
    <n v="8157"/>
    <n v="7417"/>
    <n v="7005"/>
    <n v="7928"/>
    <n v="7970"/>
    <n v="93691"/>
    <n v="256.68767123287671"/>
  </r>
  <r>
    <x v="12"/>
    <x v="2"/>
    <s v="Kesk-Devon"/>
    <n v="312"/>
    <n v="336"/>
    <x v="1038"/>
    <n v="336"/>
    <n v="429"/>
    <n v="386"/>
    <n v="438"/>
    <n v="356"/>
    <n v="323"/>
    <n v="157"/>
    <n v="122"/>
    <n v="37"/>
    <x v="1306"/>
    <x v="1306"/>
    <x v="2"/>
    <x v="1"/>
    <x v="0"/>
    <n v="0"/>
    <n v="0"/>
    <n v="0"/>
    <n v="0"/>
    <n v="0"/>
    <n v="0"/>
    <n v="0"/>
    <n v="0"/>
    <n v="0"/>
    <n v="2139"/>
    <n v="2882"/>
    <n v="2915"/>
    <n v="7936"/>
    <n v="21.742465753424657"/>
  </r>
  <r>
    <x v="4"/>
    <x v="2"/>
    <s v="Ordoviitsium"/>
    <n v="285"/>
    <n v="265"/>
    <x v="1042"/>
    <n v="270"/>
    <n v="308"/>
    <n v="326"/>
    <n v="308"/>
    <n v="287"/>
    <n v="283"/>
    <n v="299"/>
    <n v="279"/>
    <n v="349"/>
    <x v="1307"/>
    <x v="1307"/>
    <x v="2"/>
    <x v="2"/>
    <x v="0"/>
    <n v="0"/>
    <n v="0"/>
    <n v="0"/>
    <n v="0"/>
    <n v="0"/>
    <n v="0"/>
    <n v="0"/>
    <n v="0"/>
    <n v="0"/>
    <n v="1416"/>
    <n v="1308"/>
    <n v="1334"/>
    <n v="4058"/>
    <n v="11.117808219178082"/>
  </r>
  <r>
    <x v="11"/>
    <x v="2"/>
    <s v="Silur-Ordoviitsium"/>
    <n v="145"/>
    <n v="261"/>
    <x v="1089"/>
    <n v="336"/>
    <n v="308"/>
    <n v="393"/>
    <n v="374"/>
    <n v="287"/>
    <n v="337"/>
    <n v="337"/>
    <n v="302"/>
    <n v="208"/>
    <x v="1308"/>
    <x v="1308"/>
    <x v="2"/>
    <x v="2"/>
    <x v="0"/>
    <n v="310"/>
    <n v="310"/>
    <n v="310"/>
    <n v="395"/>
    <n v="395"/>
    <n v="396"/>
    <n v="371"/>
    <n v="371"/>
    <n v="371"/>
    <n v="319"/>
    <n v="319"/>
    <n v="320"/>
    <n v="4187"/>
    <n v="11.471232876712328"/>
  </r>
  <r>
    <x v="6"/>
    <x v="2"/>
    <s v="Silur"/>
    <n v="296"/>
    <n v="291"/>
    <x v="1071"/>
    <n v="301"/>
    <n v="314"/>
    <n v="291"/>
    <n v="300"/>
    <n v="333"/>
    <n v="301"/>
    <n v="280"/>
    <n v="289"/>
    <n v="271"/>
    <x v="1309"/>
    <x v="1309"/>
    <x v="2"/>
    <x v="2"/>
    <x v="0"/>
    <n v="105"/>
    <n v="105"/>
    <n v="105"/>
    <n v="114"/>
    <n v="114"/>
    <n v="114"/>
    <n v="141"/>
    <n v="142"/>
    <n v="141"/>
    <n v="110"/>
    <n v="110"/>
    <n v="109"/>
    <n v="1410"/>
    <n v="3.8630136986301369"/>
  </r>
  <r>
    <x v="0"/>
    <x v="2"/>
    <s v="Ordoviitsium"/>
    <n v="32"/>
    <n v="87"/>
    <x v="1090"/>
    <n v="615"/>
    <n v="375"/>
    <n v="133"/>
    <n v="691"/>
    <n v="428"/>
    <n v="133"/>
    <n v="778"/>
    <n v="156"/>
    <n v="96"/>
    <x v="1310"/>
    <x v="1310"/>
    <x v="10"/>
    <x v="0"/>
    <x v="0"/>
    <n v="480"/>
    <n v="480"/>
    <n v="480"/>
    <n v="348"/>
    <n v="348"/>
    <n v="350"/>
    <n v="403"/>
    <n v="403"/>
    <n v="403"/>
    <n v="390"/>
    <n v="390"/>
    <n v="380"/>
    <n v="4855"/>
    <n v="13.301369863013699"/>
  </r>
  <r>
    <x v="8"/>
    <x v="2"/>
    <s v="Silur"/>
    <n v="200"/>
    <n v="210"/>
    <x v="1091"/>
    <n v="310"/>
    <n v="320"/>
    <n v="350"/>
    <n v="320"/>
    <n v="340"/>
    <n v="320"/>
    <n v="320"/>
    <n v="340"/>
    <n v="320"/>
    <x v="1311"/>
    <x v="1311"/>
    <x v="1"/>
    <x v="0"/>
    <x v="0"/>
    <n v="2148"/>
    <n v="2282"/>
    <n v="2562"/>
    <n v="2730"/>
    <n v="1769"/>
    <n v="1536"/>
    <n v="2177"/>
    <n v="1635"/>
    <n v="2062"/>
    <n v="2042"/>
    <n v="2298"/>
    <n v="2118"/>
    <n v="25359"/>
    <n v="69.476712328767121"/>
  </r>
  <r>
    <x v="8"/>
    <x v="2"/>
    <s v="Silur"/>
    <n v="308"/>
    <n v="275"/>
    <x v="1078"/>
    <n v="231"/>
    <n v="287"/>
    <n v="279"/>
    <n v="282"/>
    <n v="361"/>
    <n v="315"/>
    <n v="280"/>
    <n v="306"/>
    <n v="310"/>
    <x v="1312"/>
    <x v="1312"/>
    <x v="4"/>
    <x v="6"/>
    <x v="0"/>
    <n v="15"/>
    <n v="14"/>
    <n v="23"/>
    <n v="30"/>
    <n v="33"/>
    <n v="60"/>
    <n v="14"/>
    <n v="27"/>
    <n v="18"/>
    <n v="42"/>
    <n v="32"/>
    <n v="29"/>
    <n v="337"/>
    <n v="0.92328767123287669"/>
  </r>
  <r>
    <x v="9"/>
    <x v="2"/>
    <s v="Kesk-Devon"/>
    <n v="248"/>
    <n v="238"/>
    <x v="1063"/>
    <n v="300"/>
    <n v="286"/>
    <n v="383"/>
    <n v="292"/>
    <n v="349"/>
    <n v="239"/>
    <n v="270"/>
    <n v="320"/>
    <n v="294"/>
    <x v="1312"/>
    <x v="1312"/>
    <x v="10"/>
    <x v="0"/>
    <x v="0"/>
    <n v="17"/>
    <n v="22"/>
    <n v="28"/>
    <n v="28"/>
    <n v="37"/>
    <n v="15"/>
    <n v="6"/>
    <n v="4"/>
    <n v="10"/>
    <n v="5"/>
    <n v="2"/>
    <n v="2"/>
    <n v="176"/>
    <n v="0.48219178082191783"/>
  </r>
  <r>
    <x v="7"/>
    <x v="2"/>
    <s v="Ordoviitsium"/>
    <n v="383"/>
    <n v="295"/>
    <x v="919"/>
    <n v="331"/>
    <n v="342"/>
    <n v="352"/>
    <n v="61"/>
    <n v="363"/>
    <n v="236"/>
    <n v="85"/>
    <n v="367"/>
    <n v="318"/>
    <x v="1313"/>
    <x v="1313"/>
    <x v="0"/>
    <x v="0"/>
    <x v="0"/>
    <n v="8014"/>
    <n v="9751"/>
    <n v="2835"/>
    <n v="11396"/>
    <n v="9555"/>
    <n v="9310"/>
    <n v="9600"/>
    <n v="10130"/>
    <n v="10380"/>
    <n v="11434"/>
    <n v="11185"/>
    <n v="10249"/>
    <n v="113839"/>
    <n v="311.8876712328767"/>
  </r>
  <r>
    <x v="3"/>
    <x v="2"/>
    <s v="Voronka"/>
    <n v="288"/>
    <n v="273"/>
    <x v="968"/>
    <n v="331"/>
    <n v="255"/>
    <n v="319"/>
    <n v="328"/>
    <n v="294"/>
    <n v="312"/>
    <n v="342"/>
    <n v="271"/>
    <n v="283"/>
    <x v="1313"/>
    <x v="1313"/>
    <x v="0"/>
    <x v="1"/>
    <x v="0"/>
    <n v="42"/>
    <n v="42"/>
    <n v="32"/>
    <n v="41"/>
    <n v="32"/>
    <n v="33"/>
    <n v="36"/>
    <n v="39"/>
    <n v="37"/>
    <n v="35"/>
    <n v="42"/>
    <n v="48"/>
    <n v="459"/>
    <n v="1.2575342465753425"/>
  </r>
  <r>
    <x v="1"/>
    <x v="2"/>
    <s v="Silur-Ordoviitsium"/>
    <n v="329"/>
    <n v="302"/>
    <x v="1092"/>
    <n v="317"/>
    <n v="280"/>
    <n v="331"/>
    <n v="262"/>
    <n v="315"/>
    <n v="308"/>
    <n v="267"/>
    <n v="288"/>
    <n v="285"/>
    <x v="1314"/>
    <x v="1314"/>
    <x v="4"/>
    <x v="3"/>
    <x v="0"/>
    <n v="0"/>
    <n v="13"/>
    <n v="14"/>
    <n v="22"/>
    <n v="7"/>
    <n v="109"/>
    <n v="150"/>
    <n v="3"/>
    <n v="7"/>
    <n v="0"/>
    <n v="69"/>
    <n v="0"/>
    <n v="394"/>
    <n v="1.0794520547945206"/>
  </r>
  <r>
    <x v="12"/>
    <x v="2"/>
    <s v="Kesk-Devon"/>
    <n v="131"/>
    <n v="132"/>
    <x v="1093"/>
    <n v="203"/>
    <n v="203"/>
    <n v="203"/>
    <n v="354"/>
    <n v="353"/>
    <n v="353"/>
    <n v="477"/>
    <n v="478"/>
    <n v="478"/>
    <x v="1315"/>
    <x v="1315"/>
    <x v="4"/>
    <x v="4"/>
    <x v="0"/>
    <n v="0"/>
    <n v="0"/>
    <n v="0"/>
    <n v="0"/>
    <n v="0"/>
    <n v="0"/>
    <n v="0"/>
    <n v="0"/>
    <n v="0"/>
    <n v="0"/>
    <n v="0"/>
    <n v="0"/>
    <n v="0"/>
    <n v="0"/>
  </r>
  <r>
    <x v="13"/>
    <x v="2"/>
    <s v="Silur"/>
    <n v="268"/>
    <n v="261"/>
    <x v="1094"/>
    <n v="264"/>
    <n v="291"/>
    <n v="308"/>
    <n v="336"/>
    <n v="295"/>
    <n v="265"/>
    <n v="311"/>
    <n v="287"/>
    <n v="352"/>
    <x v="1316"/>
    <x v="1316"/>
    <x v="4"/>
    <x v="3"/>
    <x v="0"/>
    <n v="0"/>
    <n v="0"/>
    <n v="0"/>
    <n v="0"/>
    <n v="0"/>
    <n v="0"/>
    <n v="0"/>
    <n v="0"/>
    <n v="0"/>
    <n v="0"/>
    <n v="0"/>
    <n v="0"/>
    <n v="0"/>
    <n v="0"/>
  </r>
  <r>
    <x v="3"/>
    <x v="2"/>
    <s v="Ordoviitsium-Kambrium"/>
    <n v="0"/>
    <n v="0"/>
    <x v="31"/>
    <n v="300"/>
    <n v="400"/>
    <n v="500"/>
    <n v="858"/>
    <n v="500"/>
    <n v="500"/>
    <n v="150"/>
    <n v="150"/>
    <n v="115"/>
    <x v="1317"/>
    <x v="1317"/>
    <x v="4"/>
    <x v="0"/>
    <x v="0"/>
    <n v="1"/>
    <n v="0"/>
    <n v="9"/>
    <n v="0"/>
    <n v="2"/>
    <n v="23"/>
    <n v="28"/>
    <n v="14"/>
    <n v="0"/>
    <n v="1"/>
    <n v="0"/>
    <n v="0"/>
    <n v="78"/>
    <n v="0.21369863013698631"/>
  </r>
  <r>
    <x v="7"/>
    <x v="2"/>
    <s v="Silur-Ordoviitsium"/>
    <n v="267"/>
    <n v="212"/>
    <x v="1048"/>
    <n v="353"/>
    <n v="281"/>
    <n v="273"/>
    <n v="253"/>
    <n v="370"/>
    <n v="300"/>
    <n v="255"/>
    <n v="297"/>
    <n v="268"/>
    <x v="1318"/>
    <x v="1318"/>
    <x v="4"/>
    <x v="0"/>
    <x v="0"/>
    <n v="0"/>
    <n v="0"/>
    <n v="0"/>
    <n v="0"/>
    <n v="0"/>
    <n v="3"/>
    <n v="0"/>
    <n v="0"/>
    <n v="18"/>
    <n v="43"/>
    <n v="0"/>
    <n v="0"/>
    <n v="64"/>
    <n v="0.17534246575342466"/>
  </r>
  <r>
    <x v="0"/>
    <x v="2"/>
    <s v="Ordoviitsium-Kambrium"/>
    <n v="234"/>
    <n v="354"/>
    <x v="1095"/>
    <n v="452"/>
    <n v="601"/>
    <n v="518"/>
    <n v="400"/>
    <n v="67"/>
    <n v="111"/>
    <n v="52"/>
    <n v="145"/>
    <n v="59"/>
    <x v="1319"/>
    <x v="1319"/>
    <x v="4"/>
    <x v="3"/>
    <x v="0"/>
    <n v="0"/>
    <n v="0"/>
    <n v="0"/>
    <n v="0"/>
    <n v="0"/>
    <n v="0"/>
    <n v="0"/>
    <n v="0"/>
    <n v="0"/>
    <n v="0"/>
    <n v="0"/>
    <n v="0"/>
    <n v="0"/>
    <n v="0"/>
  </r>
  <r>
    <x v="3"/>
    <x v="2"/>
    <s v="Ordoviitsium-Kambrium"/>
    <n v="233"/>
    <n v="205"/>
    <x v="1043"/>
    <n v="254"/>
    <n v="285"/>
    <n v="423"/>
    <n v="342"/>
    <n v="342"/>
    <n v="342"/>
    <n v="253"/>
    <n v="253"/>
    <n v="254"/>
    <x v="1320"/>
    <x v="1320"/>
    <x v="4"/>
    <x v="0"/>
    <x v="0"/>
    <n v="0"/>
    <n v="0"/>
    <n v="0"/>
    <n v="0"/>
    <n v="0"/>
    <n v="0"/>
    <n v="0"/>
    <n v="0"/>
    <n v="0"/>
    <n v="0"/>
    <n v="0"/>
    <n v="0"/>
    <n v="0"/>
    <n v="0"/>
  </r>
  <r>
    <x v="3"/>
    <x v="2"/>
    <s v="Ordoviitsium"/>
    <n v="121"/>
    <n v="251"/>
    <x v="1096"/>
    <n v="247"/>
    <n v="250"/>
    <n v="232"/>
    <n v="189"/>
    <n v="214"/>
    <n v="540"/>
    <n v="360"/>
    <n v="370"/>
    <n v="500"/>
    <x v="1321"/>
    <x v="1321"/>
    <x v="4"/>
    <x v="2"/>
    <x v="0"/>
    <n v="0"/>
    <n v="0"/>
    <n v="0"/>
    <n v="0"/>
    <n v="0"/>
    <n v="0"/>
    <n v="0"/>
    <n v="0"/>
    <n v="0"/>
    <n v="0"/>
    <n v="0"/>
    <n v="0"/>
    <n v="0"/>
    <n v="0"/>
  </r>
  <r>
    <x v="12"/>
    <x v="2"/>
    <s v="Kesk-Devon"/>
    <n v="272"/>
    <n v="272"/>
    <x v="1070"/>
    <n v="330"/>
    <n v="329"/>
    <n v="330"/>
    <n v="294"/>
    <n v="293"/>
    <n v="293"/>
    <n v="247"/>
    <n v="247"/>
    <n v="248"/>
    <x v="1322"/>
    <x v="1322"/>
    <x v="4"/>
    <x v="0"/>
    <x v="0"/>
    <n v="0"/>
    <n v="0"/>
    <n v="0"/>
    <n v="0"/>
    <n v="0"/>
    <n v="0"/>
    <n v="0"/>
    <n v="0"/>
    <n v="0"/>
    <n v="0"/>
    <n v="0"/>
    <n v="0"/>
    <n v="0"/>
    <n v="0"/>
  </r>
  <r>
    <x v="2"/>
    <x v="2"/>
    <s v="Kesk-Alam-Devon- Silur"/>
    <n v="48"/>
    <n v="19"/>
    <x v="1097"/>
    <n v="4"/>
    <n v="1"/>
    <n v="4"/>
    <n v="33"/>
    <n v="89"/>
    <n v="65"/>
    <n v="2342"/>
    <n v="603"/>
    <n v="4"/>
    <x v="1323"/>
    <x v="1323"/>
    <x v="4"/>
    <x v="0"/>
    <x v="0"/>
    <n v="0"/>
    <n v="0"/>
    <n v="0"/>
    <n v="0"/>
    <n v="0"/>
    <n v="0"/>
    <n v="0"/>
    <n v="0"/>
    <n v="0"/>
    <n v="0"/>
    <n v="0"/>
    <n v="0"/>
    <n v="0"/>
    <n v="0"/>
  </r>
  <r>
    <x v="0"/>
    <x v="2"/>
    <s v="Ordoviitsium"/>
    <n v="288"/>
    <n v="255"/>
    <x v="1098"/>
    <n v="310"/>
    <n v="281"/>
    <n v="292"/>
    <n v="285"/>
    <n v="289"/>
    <n v="281"/>
    <n v="310"/>
    <n v="261"/>
    <n v="251"/>
    <x v="1324"/>
    <x v="1324"/>
    <x v="4"/>
    <x v="2"/>
    <x v="0"/>
    <n v="0"/>
    <n v="0"/>
    <n v="0"/>
    <n v="0"/>
    <n v="0"/>
    <n v="0"/>
    <n v="0"/>
    <n v="0"/>
    <n v="0"/>
    <n v="0"/>
    <n v="0"/>
    <n v="0"/>
    <n v="0"/>
    <n v="0"/>
  </r>
  <r>
    <x v="3"/>
    <x v="2"/>
    <s v="Ordoviitsium-Kambrium"/>
    <n v="254"/>
    <n v="208"/>
    <x v="980"/>
    <n v="253"/>
    <n v="291"/>
    <n v="338"/>
    <n v="354"/>
    <n v="241"/>
    <n v="379"/>
    <n v="250"/>
    <n v="360"/>
    <n v="293"/>
    <x v="1325"/>
    <x v="1325"/>
    <x v="4"/>
    <x v="0"/>
    <x v="0"/>
    <n v="0"/>
    <n v="0"/>
    <n v="0"/>
    <n v="0"/>
    <n v="0"/>
    <n v="0"/>
    <n v="0"/>
    <n v="0"/>
    <n v="0"/>
    <n v="0"/>
    <n v="0"/>
    <n v="0"/>
    <n v="0"/>
    <n v="0"/>
  </r>
  <r>
    <x v="7"/>
    <x v="2"/>
    <s v="Silur"/>
    <n v="255"/>
    <n v="231"/>
    <x v="1070"/>
    <n v="252"/>
    <n v="308"/>
    <n v="331"/>
    <n v="278"/>
    <n v="305"/>
    <n v="277"/>
    <n v="266"/>
    <n v="247"/>
    <n v="362"/>
    <x v="1326"/>
    <x v="1326"/>
    <x v="4"/>
    <x v="2"/>
    <x v="0"/>
    <n v="0"/>
    <n v="0"/>
    <n v="0"/>
    <n v="0"/>
    <n v="0"/>
    <n v="0"/>
    <n v="0"/>
    <n v="0"/>
    <n v="0"/>
    <n v="0"/>
    <n v="0"/>
    <n v="0"/>
    <n v="0"/>
    <n v="0"/>
  </r>
  <r>
    <x v="3"/>
    <x v="2"/>
    <s v="Ordoviitsium-Kambrium"/>
    <n v="215"/>
    <n v="207"/>
    <x v="1099"/>
    <n v="324"/>
    <n v="371"/>
    <n v="432"/>
    <n v="330"/>
    <n v="336"/>
    <n v="235"/>
    <n v="227"/>
    <n v="213"/>
    <n v="272"/>
    <x v="1327"/>
    <x v="1327"/>
    <x v="4"/>
    <x v="0"/>
    <x v="0"/>
    <n v="0"/>
    <n v="0"/>
    <n v="0"/>
    <n v="0"/>
    <n v="0"/>
    <n v="0"/>
    <n v="0"/>
    <n v="0"/>
    <n v="0"/>
    <n v="0"/>
    <n v="0"/>
    <n v="0"/>
    <n v="0"/>
    <n v="0"/>
  </r>
  <r>
    <x v="2"/>
    <x v="2"/>
    <s v="Kesk-Devon"/>
    <n v="325"/>
    <n v="312"/>
    <x v="668"/>
    <n v="334"/>
    <n v="330"/>
    <n v="338"/>
    <n v="246"/>
    <n v="230"/>
    <n v="219"/>
    <n v="242"/>
    <n v="223"/>
    <n v="236"/>
    <x v="1328"/>
    <x v="1328"/>
    <x v="4"/>
    <x v="3"/>
    <x v="0"/>
    <n v="3851"/>
    <n v="2032"/>
    <n v="2870"/>
    <n v="2935"/>
    <n v="3278"/>
    <n v="4264"/>
    <n v="7596"/>
    <n v="5889"/>
    <n v="0"/>
    <n v="0"/>
    <n v="0"/>
    <n v="64"/>
    <n v="32779"/>
    <n v="89.805479452054797"/>
  </r>
  <r>
    <x v="8"/>
    <x v="2"/>
    <s v="Silur"/>
    <n v="270"/>
    <n v="260"/>
    <x v="1034"/>
    <n v="280"/>
    <n v="290"/>
    <n v="280"/>
    <n v="290"/>
    <n v="280"/>
    <n v="270"/>
    <n v="290"/>
    <n v="276"/>
    <n v="285"/>
    <x v="1329"/>
    <x v="1329"/>
    <x v="4"/>
    <x v="0"/>
    <x v="0"/>
    <n v="5996"/>
    <n v="5729"/>
    <n v="6433"/>
    <n v="5604"/>
    <n v="5934"/>
    <n v="6437"/>
    <n v="6732"/>
    <n v="6602"/>
    <n v="6653"/>
    <n v="6136"/>
    <n v="6202"/>
    <n v="6384"/>
    <n v="74842"/>
    <n v="205.04657534246576"/>
  </r>
  <r>
    <x v="10"/>
    <x v="2"/>
    <s v="Kesk-Devon"/>
    <n v="292"/>
    <n v="253"/>
    <x v="1100"/>
    <n v="229"/>
    <n v="325"/>
    <n v="342"/>
    <n v="320"/>
    <n v="312"/>
    <n v="286"/>
    <n v="259"/>
    <n v="301"/>
    <n v="191"/>
    <x v="1330"/>
    <x v="1330"/>
    <x v="4"/>
    <x v="3"/>
    <x v="0"/>
    <n v="9401"/>
    <n v="9128"/>
    <n v="10404"/>
    <n v="8695"/>
    <n v="9278"/>
    <n v="11369"/>
    <n v="11952"/>
    <n v="11736"/>
    <n v="11503"/>
    <n v="9951"/>
    <n v="9721"/>
    <n v="9848"/>
    <n v="122986"/>
    <n v="336.94794520547947"/>
  </r>
  <r>
    <x v="14"/>
    <x v="2"/>
    <s v="Kambrium-Vend"/>
    <n v="205"/>
    <n v="264"/>
    <x v="1034"/>
    <n v="250"/>
    <n v="257"/>
    <n v="260"/>
    <n v="450"/>
    <n v="420"/>
    <n v="403"/>
    <n v="180"/>
    <n v="176"/>
    <n v="198"/>
    <x v="1331"/>
    <x v="1331"/>
    <x v="4"/>
    <x v="0"/>
    <x v="0"/>
    <n v="11551"/>
    <n v="11000"/>
    <n v="12481"/>
    <n v="10781"/>
    <n v="11565"/>
    <n v="12651"/>
    <n v="13189"/>
    <n v="12713"/>
    <n v="12669"/>
    <n v="11995"/>
    <n v="11911"/>
    <n v="12187"/>
    <n v="144693"/>
    <n v="396.41917808219176"/>
  </r>
  <r>
    <x v="6"/>
    <x v="2"/>
    <s v="Silur"/>
    <n v="250"/>
    <n v="250"/>
    <x v="1094"/>
    <n v="345"/>
    <n v="345"/>
    <n v="345"/>
    <n v="273"/>
    <n v="273"/>
    <n v="273"/>
    <n v="243"/>
    <n v="243"/>
    <n v="243"/>
    <x v="1332"/>
    <x v="1332"/>
    <x v="4"/>
    <x v="0"/>
    <x v="0"/>
    <n v="16191"/>
    <n v="15331"/>
    <n v="17178"/>
    <n v="15428"/>
    <n v="16323"/>
    <n v="17271"/>
    <n v="17941"/>
    <n v="17453"/>
    <n v="17260"/>
    <n v="16884"/>
    <n v="16676"/>
    <n v="17162"/>
    <n v="201098"/>
    <n v="550.95342465753424"/>
  </r>
  <r>
    <x v="1"/>
    <x v="2"/>
    <s v="Ordoviitsium-Kambrium"/>
    <n v="268"/>
    <n v="221"/>
    <x v="1101"/>
    <n v="248"/>
    <n v="253"/>
    <n v="261"/>
    <n v="278"/>
    <n v="280"/>
    <n v="233"/>
    <n v="278"/>
    <n v="377"/>
    <n v="381"/>
    <x v="1333"/>
    <x v="1333"/>
    <x v="4"/>
    <x v="0"/>
    <x v="0"/>
    <n v="6527"/>
    <n v="6402"/>
    <n v="7221"/>
    <n v="6077"/>
    <n v="6513"/>
    <n v="7574"/>
    <n v="7930"/>
    <n v="7752"/>
    <n v="7648"/>
    <n v="6874"/>
    <n v="6774"/>
    <n v="6894"/>
    <n v="84186"/>
    <n v="230.64657534246575"/>
  </r>
  <r>
    <x v="8"/>
    <x v="2"/>
    <s v="Silur"/>
    <n v="221"/>
    <n v="185"/>
    <x v="1102"/>
    <n v="654"/>
    <n v="136"/>
    <n v="265"/>
    <n v="351"/>
    <n v="378"/>
    <n v="204"/>
    <n v="281"/>
    <n v="256"/>
    <n v="208"/>
    <x v="1334"/>
    <x v="1334"/>
    <x v="4"/>
    <x v="3"/>
    <x v="0"/>
    <n v="2671"/>
    <n v="2517"/>
    <n v="2867"/>
    <n v="2529"/>
    <n v="2682"/>
    <n v="2989"/>
    <n v="3054"/>
    <n v="3002"/>
    <n v="3091"/>
    <n v="2531"/>
    <n v="2679"/>
    <n v="2786"/>
    <n v="33398"/>
    <n v="91.501369863013693"/>
  </r>
  <r>
    <x v="3"/>
    <x v="2"/>
    <s v="Kvaternaar"/>
    <n v="234"/>
    <n v="161"/>
    <x v="1030"/>
    <n v="253"/>
    <n v="316"/>
    <n v="473"/>
    <n v="428"/>
    <n v="388"/>
    <n v="197"/>
    <n v="239"/>
    <n v="238"/>
    <n v="158"/>
    <x v="1335"/>
    <x v="1335"/>
    <x v="4"/>
    <x v="0"/>
    <x v="0"/>
    <n v="9589"/>
    <n v="9019"/>
    <n v="10061"/>
    <n v="9161"/>
    <n v="9705"/>
    <n v="10008"/>
    <n v="10357"/>
    <n v="10132"/>
    <n v="10084"/>
    <n v="9855"/>
    <n v="9832"/>
    <n v="10150"/>
    <n v="117953"/>
    <n v="323.15890410958906"/>
  </r>
  <r>
    <x v="1"/>
    <x v="2"/>
    <s v="Ordoviitsium-Kambrium"/>
    <n v="206"/>
    <n v="247"/>
    <x v="1086"/>
    <n v="243"/>
    <n v="324"/>
    <n v="316"/>
    <n v="288"/>
    <n v="269"/>
    <n v="292"/>
    <n v="288"/>
    <n v="294"/>
    <n v="299"/>
    <x v="1336"/>
    <x v="1336"/>
    <x v="4"/>
    <x v="3"/>
    <x v="0"/>
    <n v="2772"/>
    <n v="2522"/>
    <n v="2714"/>
    <n v="2608"/>
    <n v="2660"/>
    <n v="2189"/>
    <n v="2276"/>
    <n v="2441"/>
    <n v="2540"/>
    <n v="2562"/>
    <n v="2761"/>
    <n v="3012"/>
    <n v="31057"/>
    <n v="85.087671232876716"/>
  </r>
  <r>
    <x v="2"/>
    <x v="2"/>
    <s v="Kesk-Devon"/>
    <n v="274"/>
    <n v="274"/>
    <x v="1070"/>
    <n v="261"/>
    <n v="261"/>
    <n v="261"/>
    <n v="272"/>
    <n v="272"/>
    <n v="272"/>
    <n v="295"/>
    <n v="295"/>
    <n v="295"/>
    <x v="1337"/>
    <x v="1337"/>
    <x v="4"/>
    <x v="8"/>
    <x v="0"/>
    <n v="0"/>
    <n v="0"/>
    <n v="0"/>
    <n v="0"/>
    <n v="0"/>
    <n v="0"/>
    <n v="0"/>
    <n v="0"/>
    <n v="0"/>
    <n v="0"/>
    <n v="0"/>
    <n v="0"/>
    <n v="0"/>
    <n v="0"/>
  </r>
  <r>
    <x v="1"/>
    <x v="2"/>
    <s v="Ordoviitsium-Kambrium"/>
    <n v="323"/>
    <n v="207"/>
    <x v="1055"/>
    <n v="232"/>
    <n v="188"/>
    <n v="275"/>
    <n v="329"/>
    <n v="267"/>
    <n v="428"/>
    <n v="318"/>
    <n v="304"/>
    <n v="150"/>
    <x v="1338"/>
    <x v="1338"/>
    <x v="4"/>
    <x v="3"/>
    <x v="0"/>
    <n v="6260"/>
    <n v="6223"/>
    <n v="7405"/>
    <n v="5634"/>
    <n v="6029"/>
    <n v="8243"/>
    <n v="8786"/>
    <n v="8897"/>
    <n v="8578"/>
    <n v="6605"/>
    <n v="6404"/>
    <n v="6457"/>
    <n v="85521"/>
    <n v="234.3041095890411"/>
  </r>
  <r>
    <x v="1"/>
    <x v="2"/>
    <s v="Ordoviitsium-Kambrium"/>
    <n v="268"/>
    <n v="251"/>
    <x v="1070"/>
    <n v="287"/>
    <n v="293"/>
    <n v="279"/>
    <n v="267"/>
    <n v="271"/>
    <n v="261"/>
    <n v="282"/>
    <n v="279"/>
    <n v="284"/>
    <x v="1339"/>
    <x v="1339"/>
    <x v="4"/>
    <x v="2"/>
    <x v="0"/>
    <n v="0"/>
    <n v="0"/>
    <n v="0"/>
    <n v="0"/>
    <n v="0"/>
    <n v="0"/>
    <n v="0"/>
    <n v="0"/>
    <n v="0"/>
    <n v="0"/>
    <n v="0"/>
    <n v="0"/>
    <n v="0"/>
    <n v="0"/>
  </r>
  <r>
    <x v="3"/>
    <x v="2"/>
    <s v="Ordoviitsium-Kambrium"/>
    <n v="68"/>
    <n v="61"/>
    <x v="1103"/>
    <n v="246"/>
    <n v="503"/>
    <n v="981"/>
    <n v="476"/>
    <n v="509"/>
    <n v="191"/>
    <n v="83"/>
    <n v="89"/>
    <n v="15"/>
    <x v="1340"/>
    <x v="1340"/>
    <x v="4"/>
    <x v="0"/>
    <x v="0"/>
    <n v="0"/>
    <n v="0"/>
    <n v="0"/>
    <n v="0"/>
    <n v="0"/>
    <n v="0"/>
    <n v="0"/>
    <n v="0"/>
    <n v="0"/>
    <n v="0"/>
    <n v="0"/>
    <n v="0"/>
    <n v="0"/>
    <n v="0"/>
  </r>
  <r>
    <x v="0"/>
    <x v="2"/>
    <s v="Ordoviitsium-Kambrium"/>
    <n v="431"/>
    <n v="185"/>
    <x v="1097"/>
    <n v="208"/>
    <n v="250"/>
    <n v="411"/>
    <n v="332"/>
    <n v="361"/>
    <n v="242"/>
    <n v="232"/>
    <n v="207"/>
    <n v="199"/>
    <x v="1341"/>
    <x v="1341"/>
    <x v="4"/>
    <x v="0"/>
    <x v="0"/>
    <n v="6"/>
    <n v="0"/>
    <n v="27"/>
    <n v="3"/>
    <n v="25"/>
    <n v="69"/>
    <n v="235"/>
    <n v="97"/>
    <n v="132"/>
    <n v="32"/>
    <n v="17"/>
    <n v="0"/>
    <n v="643"/>
    <n v="1.7616438356164383"/>
  </r>
  <r>
    <x v="3"/>
    <x v="2"/>
    <s v="Ordoviitsium-Kambrium"/>
    <n v="282"/>
    <n v="204"/>
    <x v="917"/>
    <n v="854"/>
    <n v="481"/>
    <n v="42"/>
    <n v="178"/>
    <n v="34"/>
    <n v="210"/>
    <n v="150"/>
    <n v="77"/>
    <n v="346"/>
    <x v="1342"/>
    <x v="1342"/>
    <x v="4"/>
    <x v="0"/>
    <x v="0"/>
    <n v="0"/>
    <n v="0"/>
    <n v="0"/>
    <n v="0"/>
    <n v="0"/>
    <n v="0"/>
    <n v="0"/>
    <n v="0"/>
    <n v="0"/>
    <n v="0"/>
    <n v="0"/>
    <n v="0"/>
    <n v="0"/>
    <n v="0"/>
  </r>
  <r>
    <x v="0"/>
    <x v="2"/>
    <s v="Ordoviitsium-Kambrium"/>
    <n v="163"/>
    <n v="157"/>
    <x v="1104"/>
    <n v="240"/>
    <n v="399"/>
    <n v="522"/>
    <n v="295"/>
    <n v="206"/>
    <n v="587"/>
    <n v="215"/>
    <n v="142"/>
    <n v="147"/>
    <x v="1343"/>
    <x v="1343"/>
    <x v="4"/>
    <x v="2"/>
    <x v="0"/>
    <n v="0"/>
    <n v="0"/>
    <n v="0"/>
    <n v="0"/>
    <n v="0"/>
    <n v="0"/>
    <n v="0"/>
    <n v="0"/>
    <n v="0"/>
    <n v="0"/>
    <n v="0"/>
    <n v="0"/>
    <n v="0"/>
    <n v="0"/>
  </r>
  <r>
    <x v="3"/>
    <x v="2"/>
    <s v="Ordoviitsium-Kambrium"/>
    <n v="230"/>
    <n v="220"/>
    <x v="1047"/>
    <n v="325"/>
    <n v="340"/>
    <n v="359"/>
    <n v="260"/>
    <n v="255"/>
    <n v="270"/>
    <n v="240"/>
    <n v="245"/>
    <n v="259"/>
    <x v="1344"/>
    <x v="1344"/>
    <x v="4"/>
    <x v="0"/>
    <x v="0"/>
    <n v="0"/>
    <n v="0"/>
    <n v="0"/>
    <n v="0"/>
    <n v="0"/>
    <n v="0"/>
    <n v="0"/>
    <n v="0"/>
    <n v="0"/>
    <n v="0"/>
    <n v="0"/>
    <n v="0"/>
    <n v="0"/>
    <n v="0"/>
  </r>
  <r>
    <x v="10"/>
    <x v="2"/>
    <s v="Kesk-Devon"/>
    <n v="380"/>
    <n v="370"/>
    <x v="1105"/>
    <n v="157"/>
    <n v="198"/>
    <n v="202"/>
    <n v="252"/>
    <n v="263"/>
    <n v="267"/>
    <n v="259"/>
    <n v="263"/>
    <n v="267"/>
    <x v="1345"/>
    <x v="1345"/>
    <x v="4"/>
    <x v="3"/>
    <x v="0"/>
    <n v="0"/>
    <n v="0"/>
    <n v="0"/>
    <n v="0"/>
    <n v="0"/>
    <n v="0"/>
    <n v="0"/>
    <n v="0"/>
    <n v="0"/>
    <n v="0"/>
    <n v="0"/>
    <n v="0"/>
    <n v="0"/>
    <n v="0"/>
  </r>
  <r>
    <x v="12"/>
    <x v="2"/>
    <s v="Kesk-Devon"/>
    <n v="289"/>
    <n v="283"/>
    <x v="1019"/>
    <n v="290"/>
    <n v="292"/>
    <n v="295"/>
    <n v="272"/>
    <n v="189"/>
    <n v="350"/>
    <n v="220"/>
    <n v="226"/>
    <n v="232"/>
    <x v="1346"/>
    <x v="1346"/>
    <x v="4"/>
    <x v="2"/>
    <x v="0"/>
    <n v="5568"/>
    <n v="2137"/>
    <n v="3022"/>
    <n v="6100"/>
    <n v="7433"/>
    <n v="7643"/>
    <n v="9038"/>
    <n v="8913"/>
    <n v="7788"/>
    <n v="9314"/>
    <n v="8110"/>
    <n v="4294"/>
    <n v="79360"/>
    <n v="217.42465753424656"/>
  </r>
  <r>
    <x v="1"/>
    <x v="2"/>
    <s v="Ordoviitsium"/>
    <n v="828"/>
    <n v="590"/>
    <x v="1106"/>
    <n v="296"/>
    <n v="116"/>
    <n v="183"/>
    <n v="108"/>
    <n v="326"/>
    <n v="102"/>
    <n v="22"/>
    <n v="12"/>
    <n v="0"/>
    <x v="1347"/>
    <x v="1347"/>
    <x v="4"/>
    <x v="0"/>
    <x v="0"/>
    <n v="0"/>
    <n v="0"/>
    <n v="0"/>
    <n v="0"/>
    <n v="0"/>
    <n v="0"/>
    <n v="0"/>
    <n v="0"/>
    <n v="0"/>
    <n v="0"/>
    <n v="0"/>
    <n v="0"/>
    <n v="0"/>
    <n v="0"/>
  </r>
  <r>
    <x v="2"/>
    <x v="2"/>
    <s v="Kesk-Alam-Devon- Silur"/>
    <n v="47"/>
    <n v="52"/>
    <x v="1107"/>
    <n v="23"/>
    <n v="27"/>
    <n v="10"/>
    <n v="0"/>
    <n v="11"/>
    <n v="2"/>
    <n v="2223"/>
    <n v="813"/>
    <n v="0"/>
    <x v="1348"/>
    <x v="1348"/>
    <x v="4"/>
    <x v="4"/>
    <x v="0"/>
    <n v="596"/>
    <n v="789"/>
    <n v="3687"/>
    <n v="3814"/>
    <n v="1311"/>
    <n v="3012"/>
    <n v="3907"/>
    <n v="453"/>
    <n v="796"/>
    <n v="894"/>
    <n v="938"/>
    <n v="558"/>
    <n v="20755"/>
    <n v="56.863013698630134"/>
  </r>
  <r>
    <x v="3"/>
    <x v="2"/>
    <s v="Silur-Ordoviitsium"/>
    <n v="262"/>
    <n v="271"/>
    <x v="1089"/>
    <n v="265"/>
    <n v="279"/>
    <n v="294"/>
    <n v="357"/>
    <n v="317"/>
    <n v="286"/>
    <n v="211"/>
    <n v="203"/>
    <n v="216"/>
    <x v="1349"/>
    <x v="1349"/>
    <x v="4"/>
    <x v="0"/>
    <x v="0"/>
    <n v="4377"/>
    <n v="3992"/>
    <n v="4578"/>
    <n v="3557"/>
    <n v="3788"/>
    <n v="5072"/>
    <n v="5420"/>
    <n v="5407"/>
    <n v="5594"/>
    <n v="3896"/>
    <n v="4086"/>
    <n v="4342"/>
    <n v="54109"/>
    <n v="148.24383561643836"/>
  </r>
  <r>
    <x v="4"/>
    <x v="2"/>
    <s v="Silur"/>
    <n v="465"/>
    <n v="428"/>
    <x v="757"/>
    <n v="435"/>
    <n v="486"/>
    <n v="525"/>
    <n v="304"/>
    <n v="150"/>
    <n v="71"/>
    <n v="0"/>
    <n v="0"/>
    <n v="0"/>
    <x v="1350"/>
    <x v="1350"/>
    <x v="4"/>
    <x v="2"/>
    <x v="0"/>
    <n v="4009"/>
    <n v="6027"/>
    <n v="7625"/>
    <n v="6305"/>
    <n v="6730"/>
    <n v="9211"/>
    <n v="9629"/>
    <n v="9596"/>
    <n v="9603"/>
    <n v="6189"/>
    <n v="6166"/>
    <n v="6053"/>
    <n v="87143"/>
    <n v="238.74794520547945"/>
  </r>
  <r>
    <x v="10"/>
    <x v="2"/>
    <s v="Kesk-Devon"/>
    <n v="269"/>
    <n v="244"/>
    <x v="1089"/>
    <n v="266"/>
    <n v="281"/>
    <n v="287"/>
    <n v="296"/>
    <n v="268"/>
    <n v="265"/>
    <n v="253"/>
    <n v="255"/>
    <n v="263"/>
    <x v="1351"/>
    <x v="1351"/>
    <x v="4"/>
    <x v="2"/>
    <x v="0"/>
    <n v="0"/>
    <n v="0"/>
    <n v="5"/>
    <n v="1"/>
    <n v="1"/>
    <n v="392"/>
    <n v="2167"/>
    <n v="934"/>
    <n v="0"/>
    <n v="1"/>
    <n v="0"/>
    <n v="0"/>
    <n v="3501"/>
    <n v="9.5917808219178085"/>
  </r>
  <r>
    <x v="6"/>
    <x v="2"/>
    <s v="Silur"/>
    <n v="268"/>
    <n v="289"/>
    <x v="1047"/>
    <n v="264"/>
    <n v="259"/>
    <n v="263"/>
    <n v="235"/>
    <n v="268"/>
    <n v="254"/>
    <n v="267"/>
    <n v="289"/>
    <n v="302"/>
    <x v="1352"/>
    <x v="1352"/>
    <x v="4"/>
    <x v="0"/>
    <x v="0"/>
    <n v="0"/>
    <n v="0"/>
    <n v="0"/>
    <n v="0"/>
    <n v="0"/>
    <n v="583"/>
    <n v="1"/>
    <n v="553"/>
    <n v="0"/>
    <n v="0"/>
    <n v="0"/>
    <n v="0"/>
    <n v="1137"/>
    <n v="3.1150684931506851"/>
  </r>
  <r>
    <x v="6"/>
    <x v="2"/>
    <s v="Kesk-Devon"/>
    <n v="222"/>
    <n v="222"/>
    <x v="1108"/>
    <n v="155"/>
    <n v="155"/>
    <n v="157"/>
    <n v="372"/>
    <n v="372"/>
    <n v="372"/>
    <n v="321"/>
    <n v="321"/>
    <n v="321"/>
    <x v="1353"/>
    <x v="1353"/>
    <x v="4"/>
    <x v="3"/>
    <x v="0"/>
    <n v="714"/>
    <n v="1409"/>
    <n v="1268"/>
    <n v="1493"/>
    <n v="1796"/>
    <n v="2044"/>
    <n v="1418"/>
    <n v="1022"/>
    <n v="2403"/>
    <n v="2773"/>
    <n v="1130"/>
    <n v="1297"/>
    <n v="18767"/>
    <n v="51.416438356164385"/>
  </r>
  <r>
    <x v="3"/>
    <x v="2"/>
    <s v="Voronka"/>
    <n v="273"/>
    <n v="270"/>
    <x v="1109"/>
    <n v="277"/>
    <n v="288"/>
    <n v="263"/>
    <n v="276"/>
    <n v="282"/>
    <n v="268"/>
    <n v="253"/>
    <n v="240"/>
    <n v="253"/>
    <x v="1354"/>
    <x v="1354"/>
    <x v="4"/>
    <x v="4"/>
    <x v="0"/>
    <n v="0"/>
    <n v="0"/>
    <n v="0"/>
    <n v="0"/>
    <n v="0"/>
    <n v="0"/>
    <n v="0"/>
    <n v="0"/>
    <n v="0"/>
    <n v="0"/>
    <n v="0"/>
    <n v="0"/>
    <n v="0"/>
    <n v="0"/>
  </r>
  <r>
    <x v="0"/>
    <x v="2"/>
    <s v="Ordoviitsium-Kambrium"/>
    <n v="0"/>
    <n v="0"/>
    <x v="1110"/>
    <n v="307"/>
    <n v="465"/>
    <n v="788"/>
    <n v="400"/>
    <n v="427"/>
    <n v="310"/>
    <n v="309"/>
    <n v="163"/>
    <n v="0"/>
    <x v="1355"/>
    <x v="1355"/>
    <x v="4"/>
    <x v="0"/>
    <x v="0"/>
    <n v="0"/>
    <n v="0"/>
    <n v="0"/>
    <n v="175"/>
    <n v="0"/>
    <n v="0"/>
    <n v="53"/>
    <n v="0"/>
    <n v="57"/>
    <n v="0"/>
    <n v="19"/>
    <n v="0"/>
    <n v="304"/>
    <n v="0.83287671232876714"/>
  </r>
  <r>
    <x v="3"/>
    <x v="2"/>
    <s v="Silur-Ordoviitsium"/>
    <n v="142"/>
    <n v="120"/>
    <x v="1111"/>
    <n v="126"/>
    <n v="196"/>
    <n v="234"/>
    <n v="303"/>
    <n v="282"/>
    <n v="199"/>
    <n v="141"/>
    <n v="931"/>
    <n v="412"/>
    <x v="1356"/>
    <x v="1356"/>
    <x v="4"/>
    <x v="0"/>
    <x v="0"/>
    <n v="0"/>
    <n v="0"/>
    <n v="1195"/>
    <n v="405"/>
    <n v="0"/>
    <n v="1625"/>
    <n v="43"/>
    <n v="3"/>
    <n v="42"/>
    <n v="43"/>
    <n v="0"/>
    <n v="0"/>
    <n v="3356"/>
    <n v="9.1945205479452063"/>
  </r>
  <r>
    <x v="7"/>
    <x v="2"/>
    <s v="Silur"/>
    <n v="290"/>
    <n v="230"/>
    <x v="1108"/>
    <n v="325"/>
    <n v="325"/>
    <n v="325"/>
    <n v="290"/>
    <n v="290"/>
    <n v="290"/>
    <n v="199"/>
    <n v="199"/>
    <n v="199"/>
    <x v="1357"/>
    <x v="1357"/>
    <x v="4"/>
    <x v="4"/>
    <x v="0"/>
    <n v="0"/>
    <n v="809"/>
    <n v="0"/>
    <n v="0"/>
    <n v="0"/>
    <n v="1"/>
    <n v="0"/>
    <n v="0"/>
    <n v="0"/>
    <n v="0"/>
    <n v="0"/>
    <n v="643"/>
    <n v="1453"/>
    <n v="3.9808219178082194"/>
  </r>
  <r>
    <x v="6"/>
    <x v="2"/>
    <s v="Silur"/>
    <n v="211"/>
    <n v="247"/>
    <x v="1029"/>
    <n v="281"/>
    <n v="325"/>
    <n v="306"/>
    <n v="259"/>
    <n v="282"/>
    <n v="248"/>
    <n v="257"/>
    <n v="234"/>
    <n v="283"/>
    <x v="1358"/>
    <x v="1358"/>
    <x v="4"/>
    <x v="3"/>
    <x v="0"/>
    <n v="0"/>
    <n v="0"/>
    <n v="0"/>
    <n v="0"/>
    <n v="0"/>
    <n v="0"/>
    <n v="0"/>
    <n v="0"/>
    <n v="0"/>
    <n v="0"/>
    <n v="0"/>
    <n v="0"/>
    <n v="0"/>
    <n v="0"/>
  </r>
  <r>
    <x v="2"/>
    <x v="2"/>
    <s v="Kesk-Devon"/>
    <n v="224"/>
    <n v="178"/>
    <x v="1112"/>
    <n v="351"/>
    <n v="422"/>
    <n v="214"/>
    <n v="387"/>
    <n v="178"/>
    <n v="300"/>
    <n v="231"/>
    <n v="211"/>
    <n v="218"/>
    <x v="1359"/>
    <x v="1359"/>
    <x v="4"/>
    <x v="0"/>
    <x v="0"/>
    <n v="1736"/>
    <n v="0"/>
    <n v="2623"/>
    <n v="6889"/>
    <n v="8582"/>
    <n v="8992"/>
    <n v="4946"/>
    <n v="7"/>
    <n v="0"/>
    <n v="10"/>
    <n v="0"/>
    <n v="0"/>
    <n v="33785"/>
    <n v="92.561643835616437"/>
  </r>
  <r>
    <x v="6"/>
    <x v="2"/>
    <s v="Silur-Ordoviitsium"/>
    <n v="250"/>
    <n v="232"/>
    <x v="1113"/>
    <n v="214"/>
    <n v="260"/>
    <n v="294"/>
    <n v="290"/>
    <n v="298"/>
    <n v="292"/>
    <n v="248"/>
    <n v="261"/>
    <n v="246"/>
    <x v="1360"/>
    <x v="1360"/>
    <x v="4"/>
    <x v="2"/>
    <x v="0"/>
    <n v="3144"/>
    <n v="4727"/>
    <n v="5824"/>
    <n v="4765"/>
    <n v="3443"/>
    <n v="4154"/>
    <n v="3174"/>
    <n v="5"/>
    <n v="1019"/>
    <n v="792"/>
    <n v="2432"/>
    <n v="2559"/>
    <n v="36038"/>
    <n v="98.734246575342468"/>
  </r>
  <r>
    <x v="6"/>
    <x v="2"/>
    <s v="Silur"/>
    <n v="334"/>
    <n v="323"/>
    <x v="1114"/>
    <n v="227"/>
    <n v="235"/>
    <n v="259"/>
    <n v="238"/>
    <n v="249"/>
    <n v="245"/>
    <n v="240"/>
    <n v="237"/>
    <n v="233"/>
    <x v="1361"/>
    <x v="1361"/>
    <x v="4"/>
    <x v="3"/>
    <x v="0"/>
    <n v="14269"/>
    <n v="3018"/>
    <n v="705"/>
    <n v="9689"/>
    <n v="0"/>
    <n v="0"/>
    <n v="5418"/>
    <n v="7001"/>
    <n v="5544"/>
    <n v="13569"/>
    <n v="2888"/>
    <n v="325"/>
    <n v="62426"/>
    <n v="171.03013698630136"/>
  </r>
  <r>
    <x v="0"/>
    <x v="2"/>
    <s v="Voronka"/>
    <n v="196"/>
    <n v="187"/>
    <x v="770"/>
    <n v="275"/>
    <n v="342"/>
    <n v="416"/>
    <n v="260"/>
    <n v="261"/>
    <n v="252"/>
    <n v="277"/>
    <n v="236"/>
    <n v="198"/>
    <x v="1362"/>
    <x v="1362"/>
    <x v="4"/>
    <x v="0"/>
    <x v="0"/>
    <n v="8924"/>
    <n v="8646"/>
    <n v="12672"/>
    <n v="424"/>
    <n v="6292"/>
    <n v="2866"/>
    <n v="8695"/>
    <n v="5590"/>
    <n v="7068"/>
    <n v="4749"/>
    <n v="5790"/>
    <n v="6900"/>
    <n v="78616"/>
    <n v="215.38630136986302"/>
  </r>
  <r>
    <x v="2"/>
    <x v="2"/>
    <s v="Kesk-Devon"/>
    <n v="244"/>
    <n v="244"/>
    <x v="1115"/>
    <n v="267"/>
    <n v="278"/>
    <n v="312"/>
    <n v="264"/>
    <n v="274"/>
    <n v="242"/>
    <n v="254"/>
    <n v="231"/>
    <n v="242"/>
    <x v="1363"/>
    <x v="1363"/>
    <x v="4"/>
    <x v="2"/>
    <x v="0"/>
    <n v="7249"/>
    <n v="8258"/>
    <n v="4908"/>
    <n v="4462"/>
    <n v="5876"/>
    <n v="2988"/>
    <n v="6405"/>
    <n v="1"/>
    <n v="1026"/>
    <n v="2669"/>
    <n v="4467"/>
    <n v="6443"/>
    <n v="54752"/>
    <n v="150.0054794520548"/>
  </r>
  <r>
    <x v="8"/>
    <x v="2"/>
    <s v="Silur"/>
    <n v="90"/>
    <n v="92"/>
    <x v="1116"/>
    <n v="410"/>
    <n v="390"/>
    <n v="257"/>
    <n v="100"/>
    <n v="100"/>
    <n v="82"/>
    <n v="318"/>
    <n v="523"/>
    <n v="654"/>
    <x v="1364"/>
    <x v="1364"/>
    <x v="4"/>
    <x v="4"/>
    <x v="0"/>
    <n v="6186"/>
    <n v="9424"/>
    <n v="8968"/>
    <n v="5473"/>
    <n v="4268"/>
    <n v="5756"/>
    <n v="8173"/>
    <n v="12148"/>
    <n v="5614"/>
    <n v="3088"/>
    <n v="2935"/>
    <n v="4944"/>
    <n v="76977"/>
    <n v="210.89589041095891"/>
  </r>
  <r>
    <x v="3"/>
    <x v="2"/>
    <s v="Kambrium-Vend"/>
    <n v="72"/>
    <n v="120"/>
    <x v="1117"/>
    <n v="309"/>
    <n v="436"/>
    <n v="649"/>
    <n v="399"/>
    <n v="343"/>
    <n v="241"/>
    <n v="117"/>
    <n v="186"/>
    <n v="114"/>
    <x v="1365"/>
    <x v="1365"/>
    <x v="4"/>
    <x v="3"/>
    <x v="0"/>
    <n v="3985"/>
    <n v="3909"/>
    <n v="5166"/>
    <n v="1900"/>
    <n v="3190"/>
    <n v="3353"/>
    <n v="4300"/>
    <n v="3290"/>
    <n v="4180"/>
    <n v="2733"/>
    <n v="3685"/>
    <n v="3853"/>
    <n v="43544"/>
    <n v="119.2986301369863"/>
  </r>
  <r>
    <x v="14"/>
    <x v="2"/>
    <s v="Ordoviitsium"/>
    <n v="232"/>
    <n v="232"/>
    <x v="1118"/>
    <n v="401"/>
    <n v="401"/>
    <n v="401"/>
    <n v="196"/>
    <n v="196"/>
    <n v="196"/>
    <n v="206"/>
    <n v="206"/>
    <n v="207"/>
    <x v="1366"/>
    <x v="1366"/>
    <x v="4"/>
    <x v="0"/>
    <x v="0"/>
    <n v="6318"/>
    <n v="8884"/>
    <n v="9191"/>
    <n v="5997"/>
    <n v="7415"/>
    <n v="9300"/>
    <n v="8212"/>
    <n v="5904"/>
    <n v="6757"/>
    <n v="5447"/>
    <n v="7046"/>
    <n v="6881"/>
    <n v="87352"/>
    <n v="239.32054794520548"/>
  </r>
  <r>
    <x v="3"/>
    <x v="2"/>
    <s v="Ordoviitsiumi-Kambriumi"/>
    <n v="75"/>
    <n v="55"/>
    <x v="1119"/>
    <n v="220"/>
    <n v="465"/>
    <n v="735"/>
    <n v="455"/>
    <n v="435"/>
    <n v="245"/>
    <n v="180"/>
    <n v="85"/>
    <n v="85"/>
    <x v="1367"/>
    <x v="1367"/>
    <x v="4"/>
    <x v="2"/>
    <x v="0"/>
    <n v="8916"/>
    <n v="9786"/>
    <n v="9718"/>
    <n v="4540"/>
    <n v="9697"/>
    <n v="10145"/>
    <n v="2592"/>
    <n v="5307"/>
    <n v="7801"/>
    <n v="8360"/>
    <n v="8502"/>
    <n v="7674"/>
    <n v="93038"/>
    <n v="254.8986301369863"/>
  </r>
  <r>
    <x v="4"/>
    <x v="2"/>
    <s v="Silur-Ordoviitsium"/>
    <n v="318"/>
    <n v="261"/>
    <x v="1120"/>
    <n v="272"/>
    <n v="249"/>
    <n v="264"/>
    <n v="347"/>
    <n v="225"/>
    <n v="290"/>
    <n v="209"/>
    <n v="213"/>
    <n v="237"/>
    <x v="1368"/>
    <x v="1368"/>
    <x v="4"/>
    <x v="3"/>
    <x v="0"/>
    <n v="7954"/>
    <n v="8650"/>
    <n v="4997"/>
    <n v="8433"/>
    <n v="8922"/>
    <n v="7774"/>
    <n v="8328"/>
    <n v="6261"/>
    <n v="7541"/>
    <n v="8123"/>
    <n v="8293"/>
    <n v="7477"/>
    <n v="92753"/>
    <n v="254.11780821917807"/>
  </r>
  <r>
    <x v="7"/>
    <x v="2"/>
    <s v="Silur"/>
    <n v="261"/>
    <n v="226"/>
    <x v="1045"/>
    <n v="244"/>
    <n v="252"/>
    <n v="277"/>
    <n v="264"/>
    <n v="282"/>
    <n v="260"/>
    <n v="220"/>
    <n v="283"/>
    <n v="278"/>
    <x v="1369"/>
    <x v="1369"/>
    <x v="4"/>
    <x v="0"/>
    <x v="0"/>
    <n v="8926"/>
    <n v="9719"/>
    <n v="5725"/>
    <n v="8331"/>
    <n v="7024"/>
    <n v="7397"/>
    <n v="9284"/>
    <n v="6915"/>
    <n v="8460"/>
    <n v="8904"/>
    <n v="9077"/>
    <n v="8552"/>
    <n v="98314"/>
    <n v="269.35342465753422"/>
  </r>
  <r>
    <x v="0"/>
    <x v="2"/>
    <s v="Ordoviitsium-Kambrium"/>
    <n v="287"/>
    <n v="230"/>
    <x v="1040"/>
    <n v="195"/>
    <n v="274"/>
    <n v="375"/>
    <n v="312"/>
    <n v="258"/>
    <n v="207"/>
    <n v="241"/>
    <n v="215"/>
    <n v="197"/>
    <x v="1370"/>
    <x v="1370"/>
    <x v="4"/>
    <x v="2"/>
    <x v="0"/>
    <n v="1057"/>
    <n v="0"/>
    <n v="32"/>
    <n v="8301"/>
    <n v="3456"/>
    <n v="5871"/>
    <n v="21"/>
    <n v="485"/>
    <n v="1000"/>
    <n v="0"/>
    <n v="0"/>
    <n v="765"/>
    <n v="20988"/>
    <n v="57.5013698630137"/>
  </r>
  <r>
    <x v="3"/>
    <x v="2"/>
    <s v="Ordoviitsium-Kambrium"/>
    <n v="252"/>
    <n v="255"/>
    <x v="1000"/>
    <n v="263"/>
    <n v="251"/>
    <n v="247"/>
    <n v="264"/>
    <n v="215"/>
    <n v="247"/>
    <n v="277"/>
    <n v="258"/>
    <n v="272"/>
    <x v="1371"/>
    <x v="1371"/>
    <x v="4"/>
    <x v="4"/>
    <x v="0"/>
    <n v="4848"/>
    <n v="4334"/>
    <n v="6748"/>
    <n v="6710"/>
    <n v="6473"/>
    <n v="5952"/>
    <n v="7057"/>
    <n v="9018"/>
    <n v="6978"/>
    <n v="5107"/>
    <n v="5760"/>
    <n v="6460"/>
    <n v="75445"/>
    <n v="206.69863013698631"/>
  </r>
  <r>
    <x v="6"/>
    <x v="2"/>
    <s v="Silur"/>
    <n v="215"/>
    <n v="230"/>
    <x v="1104"/>
    <n v="194"/>
    <n v="308"/>
    <n v="397"/>
    <n v="226"/>
    <n v="314"/>
    <n v="260"/>
    <n v="265"/>
    <n v="225"/>
    <n v="255"/>
    <x v="1372"/>
    <x v="1372"/>
    <x v="4"/>
    <x v="3"/>
    <x v="0"/>
    <n v="5811"/>
    <n v="5719"/>
    <n v="9635"/>
    <n v="8380"/>
    <n v="7968"/>
    <n v="7159"/>
    <n v="9814"/>
    <n v="10576"/>
    <n v="4805"/>
    <n v="9784"/>
    <n v="5715"/>
    <n v="3813"/>
    <n v="89179"/>
    <n v="244.32602739726028"/>
  </r>
  <r>
    <x v="6"/>
    <x v="2"/>
    <s v="Kesk-Alam-Devon"/>
    <n v="165"/>
    <n v="178"/>
    <x v="1121"/>
    <n v="228"/>
    <n v="329"/>
    <n v="435"/>
    <n v="267"/>
    <n v="303"/>
    <n v="251"/>
    <n v="251"/>
    <n v="259"/>
    <n v="233"/>
    <x v="1373"/>
    <x v="1373"/>
    <x v="4"/>
    <x v="2"/>
    <x v="0"/>
    <n v="7399"/>
    <n v="5204"/>
    <n v="6915"/>
    <n v="8821"/>
    <n v="8749"/>
    <n v="7706"/>
    <n v="8516"/>
    <n v="5935"/>
    <n v="4997"/>
    <n v="6143"/>
    <n v="6654"/>
    <n v="3776"/>
    <n v="80815"/>
    <n v="221.41095890410958"/>
  </r>
  <r>
    <x v="3"/>
    <x v="2"/>
    <s v="Kambrium-Vend"/>
    <n v="35"/>
    <n v="38"/>
    <x v="1122"/>
    <n v="350"/>
    <n v="400"/>
    <n v="635"/>
    <n v="441"/>
    <n v="441"/>
    <n v="441"/>
    <n v="93"/>
    <n v="80"/>
    <n v="75"/>
    <x v="1374"/>
    <x v="1374"/>
    <x v="4"/>
    <x v="5"/>
    <x v="0"/>
    <n v="14912"/>
    <n v="16232"/>
    <n v="13844"/>
    <n v="21240"/>
    <n v="16881"/>
    <n v="6550"/>
    <n v="7019"/>
    <n v="12091"/>
    <n v="12462"/>
    <n v="14712"/>
    <n v="14499"/>
    <n v="13864"/>
    <n v="164306"/>
    <n v="450.15342465753423"/>
  </r>
  <r>
    <x v="6"/>
    <x v="2"/>
    <s v="Silur"/>
    <n v="235"/>
    <n v="248"/>
    <x v="1050"/>
    <n v="252"/>
    <n v="297"/>
    <n v="292"/>
    <n v="256"/>
    <n v="288"/>
    <n v="241"/>
    <n v="236"/>
    <n v="224"/>
    <n v="243"/>
    <x v="1375"/>
    <x v="1375"/>
    <x v="4"/>
    <x v="6"/>
    <x v="0"/>
    <n v="164634"/>
    <n v="154165"/>
    <n v="179257"/>
    <n v="162436"/>
    <n v="171889"/>
    <n v="178946"/>
    <n v="175564"/>
    <n v="164838"/>
    <n v="183633"/>
    <n v="196592"/>
    <n v="197442"/>
    <n v="201500"/>
    <n v="2130896"/>
    <n v="5838.0712328767122"/>
  </r>
  <r>
    <x v="0"/>
    <x v="2"/>
    <s v="Voronka"/>
    <n v="161"/>
    <n v="150"/>
    <x v="1085"/>
    <n v="358"/>
    <n v="319"/>
    <n v="360"/>
    <n v="383"/>
    <n v="278"/>
    <n v="269"/>
    <n v="171"/>
    <n v="137"/>
    <n v="176"/>
    <x v="1376"/>
    <x v="1376"/>
    <x v="4"/>
    <x v="4"/>
    <x v="0"/>
    <n v="3130"/>
    <n v="2897"/>
    <n v="2720"/>
    <n v="3011"/>
    <n v="3013"/>
    <n v="2865"/>
    <n v="2897"/>
    <n v="2999"/>
    <n v="3908"/>
    <n v="1779"/>
    <n v="2766"/>
    <n v="2788"/>
    <n v="34773"/>
    <n v="95.268493150684932"/>
  </r>
  <r>
    <x v="9"/>
    <x v="2"/>
    <s v="Kesk-Devon"/>
    <n v="120"/>
    <n v="230"/>
    <x v="988"/>
    <n v="210"/>
    <n v="230"/>
    <n v="270"/>
    <n v="213"/>
    <n v="220"/>
    <n v="290"/>
    <n v="265"/>
    <n v="250"/>
    <n v="400"/>
    <x v="1377"/>
    <x v="1377"/>
    <x v="4"/>
    <x v="3"/>
    <x v="0"/>
    <n v="6191"/>
    <n v="6462"/>
    <n v="4514"/>
    <n v="5987"/>
    <n v="5980"/>
    <n v="5872"/>
    <n v="5055"/>
    <n v="4463"/>
    <n v="5836"/>
    <n v="4643"/>
    <n v="5488"/>
    <n v="5588"/>
    <n v="66079"/>
    <n v="181.03835616438357"/>
  </r>
  <r>
    <x v="1"/>
    <x v="2"/>
    <s v="Voronka"/>
    <n v="258"/>
    <n v="260"/>
    <x v="1043"/>
    <n v="250"/>
    <n v="259"/>
    <n v="245"/>
    <n v="249"/>
    <n v="252"/>
    <n v="255"/>
    <n v="251"/>
    <n v="255"/>
    <n v="250"/>
    <x v="1378"/>
    <x v="1378"/>
    <x v="4"/>
    <x v="2"/>
    <x v="0"/>
    <n v="8852"/>
    <n v="8538"/>
    <n v="5979"/>
    <n v="8022"/>
    <n v="8102"/>
    <n v="8579"/>
    <n v="7877"/>
    <n v="6213"/>
    <n v="8420"/>
    <n v="5785"/>
    <n v="7550"/>
    <n v="7812"/>
    <n v="91729"/>
    <n v="251.31232876712329"/>
  </r>
  <r>
    <x v="2"/>
    <x v="2"/>
    <s v="Kesk-Devon"/>
    <n v="223"/>
    <n v="205"/>
    <x v="1108"/>
    <n v="245"/>
    <n v="325"/>
    <n v="293"/>
    <n v="288"/>
    <n v="274"/>
    <n v="241"/>
    <n v="238"/>
    <n v="226"/>
    <n v="237"/>
    <x v="1379"/>
    <x v="1379"/>
    <x v="4"/>
    <x v="4"/>
    <x v="0"/>
    <n v="6"/>
    <n v="24"/>
    <n v="5"/>
    <n v="238"/>
    <n v="3215"/>
    <n v="3547"/>
    <n v="4160"/>
    <n v="4936"/>
    <n v="3227"/>
    <n v="1633"/>
    <n v="2956"/>
    <n v="3496"/>
    <n v="27443"/>
    <n v="75.186301369863017"/>
  </r>
  <r>
    <x v="6"/>
    <x v="2"/>
    <s v="Silur"/>
    <n v="232"/>
    <n v="189"/>
    <x v="1123"/>
    <n v="306"/>
    <n v="207"/>
    <n v="243"/>
    <n v="178"/>
    <n v="279"/>
    <n v="372"/>
    <n v="424"/>
    <n v="219"/>
    <n v="161"/>
    <x v="1380"/>
    <x v="1380"/>
    <x v="4"/>
    <x v="3"/>
    <x v="0"/>
    <n v="5041"/>
    <n v="710"/>
    <n v="4400"/>
    <n v="4823"/>
    <n v="3993"/>
    <n v="4040"/>
    <n v="4651"/>
    <n v="5863"/>
    <n v="3623"/>
    <n v="2464"/>
    <n v="3974"/>
    <n v="4735"/>
    <n v="48317"/>
    <n v="132.37534246575342"/>
  </r>
  <r>
    <x v="3"/>
    <x v="2"/>
    <s v="Kambrium-Vend"/>
    <n v="264"/>
    <n v="247"/>
    <x v="1124"/>
    <n v="249"/>
    <n v="282"/>
    <n v="301"/>
    <n v="211"/>
    <n v="235"/>
    <n v="239"/>
    <n v="237"/>
    <n v="239"/>
    <n v="245"/>
    <x v="1381"/>
    <x v="1381"/>
    <x v="4"/>
    <x v="2"/>
    <x v="0"/>
    <n v="8837"/>
    <n v="3983"/>
    <n v="9740"/>
    <n v="8146"/>
    <n v="7897"/>
    <n v="6614"/>
    <n v="8602"/>
    <n v="5925"/>
    <n v="8250"/>
    <n v="6345"/>
    <n v="5851"/>
    <n v="4480"/>
    <n v="84670"/>
    <n v="231.97260273972603"/>
  </r>
  <r>
    <x v="11"/>
    <x v="2"/>
    <s v="Silur"/>
    <n v="0"/>
    <n v="0"/>
    <x v="896"/>
    <n v="620"/>
    <n v="123"/>
    <n v="755"/>
    <n v="563"/>
    <n v="215"/>
    <n v="3"/>
    <n v="0"/>
    <n v="0"/>
    <n v="146"/>
    <x v="1382"/>
    <x v="1382"/>
    <x v="4"/>
    <x v="4"/>
    <x v="0"/>
    <n v="5075"/>
    <n v="3517"/>
    <n v="4522"/>
    <n v="4160"/>
    <n v="4427"/>
    <n v="3516"/>
    <n v="3926"/>
    <n v="1821"/>
    <n v="5006"/>
    <n v="2157"/>
    <n v="2928"/>
    <n v="3042"/>
    <n v="44097"/>
    <n v="120.81369863013698"/>
  </r>
  <r>
    <x v="7"/>
    <x v="2"/>
    <s v="Silur"/>
    <n v="243"/>
    <n v="211"/>
    <x v="908"/>
    <n v="294"/>
    <n v="282"/>
    <n v="259"/>
    <n v="242"/>
    <n v="284"/>
    <n v="232"/>
    <n v="236"/>
    <n v="234"/>
    <n v="240"/>
    <x v="1383"/>
    <x v="1383"/>
    <x v="4"/>
    <x v="3"/>
    <x v="0"/>
    <n v="3264"/>
    <n v="1588"/>
    <n v="6620"/>
    <n v="4457"/>
    <n v="5167"/>
    <n v="4469"/>
    <n v="4520"/>
    <n v="2741"/>
    <n v="4737"/>
    <n v="3828"/>
    <n v="3962"/>
    <n v="3794"/>
    <n v="49147"/>
    <n v="134.64931506849314"/>
  </r>
  <r>
    <x v="8"/>
    <x v="2"/>
    <s v="Silur"/>
    <n v="52"/>
    <n v="22"/>
    <x v="1125"/>
    <n v="28"/>
    <n v="358"/>
    <n v="363"/>
    <n v="378"/>
    <n v="366"/>
    <n v="356"/>
    <n v="331"/>
    <n v="351"/>
    <n v="352"/>
    <x v="1384"/>
    <x v="1384"/>
    <x v="4"/>
    <x v="2"/>
    <x v="0"/>
    <n v="9964"/>
    <n v="10541"/>
    <n v="11157"/>
    <n v="9959"/>
    <n v="11332"/>
    <n v="9537"/>
    <n v="9948"/>
    <n v="5572"/>
    <n v="8788"/>
    <n v="7649"/>
    <n v="6767"/>
    <n v="8687"/>
    <n v="109901"/>
    <n v="301.09863013698629"/>
  </r>
  <r>
    <x v="1"/>
    <x v="2"/>
    <s v="Ordoviitsium-Kambrium"/>
    <n v="255"/>
    <n v="225"/>
    <x v="1126"/>
    <n v="255"/>
    <n v="265"/>
    <n v="230"/>
    <n v="230"/>
    <n v="255"/>
    <n v="265"/>
    <n v="245"/>
    <n v="270"/>
    <n v="235"/>
    <x v="1385"/>
    <x v="1385"/>
    <x v="4"/>
    <x v="3"/>
    <x v="0"/>
    <n v="0"/>
    <n v="0"/>
    <n v="0"/>
    <n v="0"/>
    <n v="0"/>
    <n v="0"/>
    <n v="0"/>
    <n v="0"/>
    <n v="0"/>
    <n v="0"/>
    <n v="0"/>
    <n v="0"/>
    <n v="0"/>
    <n v="0"/>
  </r>
  <r>
    <x v="2"/>
    <x v="2"/>
    <s v="Kesk-Devon"/>
    <n v="239"/>
    <n v="240"/>
    <x v="1092"/>
    <n v="275"/>
    <n v="270"/>
    <n v="281"/>
    <n v="250"/>
    <n v="230"/>
    <n v="221"/>
    <n v="267"/>
    <n v="245"/>
    <n v="230"/>
    <x v="1386"/>
    <x v="1386"/>
    <x v="4"/>
    <x v="0"/>
    <x v="0"/>
    <n v="0"/>
    <n v="0"/>
    <n v="0"/>
    <n v="0"/>
    <n v="0"/>
    <n v="0"/>
    <n v="0"/>
    <n v="0"/>
    <n v="0"/>
    <n v="0"/>
    <n v="0"/>
    <n v="0"/>
    <n v="0"/>
    <n v="0"/>
  </r>
  <r>
    <x v="4"/>
    <x v="2"/>
    <s v="Siluri-Ordoviitsium"/>
    <n v="358"/>
    <n v="273"/>
    <x v="1127"/>
    <n v="321"/>
    <n v="368"/>
    <n v="297"/>
    <n v="331"/>
    <n v="314"/>
    <n v="435"/>
    <n v="0"/>
    <n v="0"/>
    <n v="0"/>
    <x v="1387"/>
    <x v="1387"/>
    <x v="4"/>
    <x v="2"/>
    <x v="0"/>
    <n v="0"/>
    <n v="0"/>
    <n v="0"/>
    <n v="0"/>
    <n v="0"/>
    <n v="0"/>
    <n v="0"/>
    <n v="0"/>
    <n v="0"/>
    <n v="0"/>
    <n v="0"/>
    <n v="0"/>
    <n v="0"/>
    <n v="0"/>
  </r>
  <r>
    <x v="8"/>
    <x v="2"/>
    <s v="Kesk-Devon"/>
    <n v="160"/>
    <n v="150"/>
    <x v="1128"/>
    <n v="150"/>
    <n v="200"/>
    <n v="440"/>
    <n v="400"/>
    <n v="350"/>
    <n v="348"/>
    <n v="160"/>
    <n v="220"/>
    <n v="230"/>
    <x v="1388"/>
    <x v="1388"/>
    <x v="4"/>
    <x v="3"/>
    <x v="0"/>
    <n v="3845"/>
    <n v="7711"/>
    <n v="9696"/>
    <n v="5060"/>
    <n v="8045"/>
    <n v="8304"/>
    <n v="6526"/>
    <n v="5950"/>
    <n v="7437"/>
    <n v="6435"/>
    <n v="7232"/>
    <n v="6984"/>
    <n v="83225"/>
    <n v="228.01369863013699"/>
  </r>
  <r>
    <x v="3"/>
    <x v="2"/>
    <s v="Kambrium-Vend"/>
    <n v="203"/>
    <n v="185"/>
    <x v="1097"/>
    <n v="242"/>
    <n v="251"/>
    <n v="324"/>
    <n v="223"/>
    <n v="320"/>
    <n v="244"/>
    <n v="276"/>
    <n v="245"/>
    <n v="223"/>
    <x v="1389"/>
    <x v="1389"/>
    <x v="4"/>
    <x v="4"/>
    <x v="0"/>
    <n v="1886"/>
    <n v="3980"/>
    <n v="4677"/>
    <n v="2806"/>
    <n v="3494"/>
    <n v="3775"/>
    <n v="2748"/>
    <n v="2521"/>
    <n v="4307"/>
    <n v="1888"/>
    <n v="3220"/>
    <n v="3182"/>
    <n v="38484"/>
    <n v="105.43561643835616"/>
  </r>
  <r>
    <x v="3"/>
    <x v="2"/>
    <s v="Kambrium-Vend"/>
    <n v="0"/>
    <n v="0"/>
    <x v="31"/>
    <n v="0"/>
    <n v="22"/>
    <n v="61"/>
    <n v="0"/>
    <n v="0"/>
    <n v="0"/>
    <n v="0"/>
    <n v="0"/>
    <n v="2853"/>
    <x v="1390"/>
    <x v="1390"/>
    <x v="4"/>
    <x v="4"/>
    <x v="0"/>
    <n v="3644"/>
    <n v="4908"/>
    <n v="6270"/>
    <n v="5050"/>
    <n v="5071"/>
    <n v="4778"/>
    <n v="4333"/>
    <n v="3384"/>
    <n v="5348"/>
    <n v="2555"/>
    <n v="4048"/>
    <n v="4057"/>
    <n v="53446"/>
    <n v="146.42739726027398"/>
  </r>
  <r>
    <x v="8"/>
    <x v="2"/>
    <s v="Silur"/>
    <n v="256"/>
    <n v="244"/>
    <x v="1127"/>
    <n v="241"/>
    <n v="242"/>
    <n v="255"/>
    <n v="244"/>
    <n v="249"/>
    <n v="231"/>
    <n v="244"/>
    <n v="225"/>
    <n v="242"/>
    <x v="1391"/>
    <x v="1391"/>
    <x v="4"/>
    <x v="3"/>
    <x v="0"/>
    <n v="7415"/>
    <n v="8521"/>
    <n v="10481"/>
    <n v="8982"/>
    <n v="8591"/>
    <n v="7988"/>
    <n v="7331"/>
    <n v="4807"/>
    <n v="7564"/>
    <n v="6160"/>
    <n v="5558"/>
    <n v="5608"/>
    <n v="89006"/>
    <n v="243.85205479452054"/>
  </r>
  <r>
    <x v="3"/>
    <x v="2"/>
    <s v="Voronka"/>
    <n v="197"/>
    <n v="144"/>
    <x v="1129"/>
    <n v="235"/>
    <n v="287"/>
    <n v="428"/>
    <n v="287"/>
    <n v="292"/>
    <n v="201"/>
    <n v="212"/>
    <n v="237"/>
    <n v="200"/>
    <x v="1392"/>
    <x v="1392"/>
    <x v="4"/>
    <x v="0"/>
    <x v="0"/>
    <n v="6514"/>
    <n v="6914"/>
    <n v="7995"/>
    <n v="6543"/>
    <n v="6779"/>
    <n v="5725"/>
    <n v="6549"/>
    <n v="3470"/>
    <n v="6436"/>
    <n v="5150"/>
    <n v="5951"/>
    <n v="5797"/>
    <n v="73823"/>
    <n v="202.25479452054793"/>
  </r>
  <r>
    <x v="0"/>
    <x v="2"/>
    <s v="Ordoviitsium-Kambrium"/>
    <n v="288"/>
    <n v="240"/>
    <x v="1047"/>
    <n v="243"/>
    <n v="261"/>
    <n v="261"/>
    <n v="222"/>
    <n v="211"/>
    <n v="222"/>
    <n v="196"/>
    <n v="208"/>
    <n v="305"/>
    <x v="1393"/>
    <x v="1393"/>
    <x v="4"/>
    <x v="0"/>
    <x v="0"/>
    <n v="0"/>
    <n v="15"/>
    <n v="0"/>
    <n v="0"/>
    <n v="1"/>
    <n v="34"/>
    <n v="1"/>
    <n v="2"/>
    <n v="0"/>
    <n v="0"/>
    <n v="0"/>
    <n v="3"/>
    <n v="56"/>
    <n v="0.15342465753424658"/>
  </r>
  <r>
    <x v="8"/>
    <x v="2"/>
    <s v="Silur"/>
    <n v="130"/>
    <n v="235"/>
    <x v="1130"/>
    <n v="238"/>
    <n v="419"/>
    <n v="342"/>
    <n v="300"/>
    <n v="331"/>
    <n v="175"/>
    <n v="218"/>
    <n v="272"/>
    <n v="115"/>
    <x v="1394"/>
    <x v="1394"/>
    <x v="4"/>
    <x v="0"/>
    <x v="0"/>
    <n v="3"/>
    <n v="0"/>
    <n v="4"/>
    <n v="0"/>
    <n v="0"/>
    <n v="13"/>
    <n v="0"/>
    <n v="418"/>
    <n v="0"/>
    <n v="0"/>
    <n v="0"/>
    <n v="0"/>
    <n v="438"/>
    <n v="1.2"/>
  </r>
  <r>
    <x v="3"/>
    <x v="2"/>
    <s v="Ordoviitsium-Kambrium"/>
    <n v="216"/>
    <n v="179"/>
    <x v="1131"/>
    <n v="234"/>
    <n v="272"/>
    <n v="331"/>
    <n v="282"/>
    <n v="221"/>
    <n v="241"/>
    <n v="239"/>
    <n v="251"/>
    <n v="229"/>
    <x v="1395"/>
    <x v="1395"/>
    <x v="4"/>
    <x v="0"/>
    <x v="0"/>
    <n v="0"/>
    <n v="0"/>
    <n v="0"/>
    <n v="0"/>
    <n v="0"/>
    <n v="0"/>
    <n v="0"/>
    <n v="0"/>
    <n v="0"/>
    <n v="0"/>
    <n v="0"/>
    <n v="0"/>
    <n v="0"/>
    <n v="0"/>
  </r>
  <r>
    <x v="6"/>
    <x v="2"/>
    <s v="Silur-Ordoviitsium"/>
    <n v="286"/>
    <n v="223"/>
    <x v="904"/>
    <n v="251"/>
    <n v="300"/>
    <n v="215"/>
    <n v="245"/>
    <n v="233"/>
    <n v="274"/>
    <n v="277"/>
    <n v="157"/>
    <n v="202"/>
    <x v="1396"/>
    <x v="1396"/>
    <x v="4"/>
    <x v="0"/>
    <x v="0"/>
    <n v="604"/>
    <n v="654"/>
    <n v="720"/>
    <n v="684"/>
    <n v="719"/>
    <n v="847"/>
    <n v="877"/>
    <n v="668"/>
    <n v="635"/>
    <n v="652"/>
    <n v="648"/>
    <n v="752"/>
    <n v="8460"/>
    <n v="23.17808219178082"/>
  </r>
  <r>
    <x v="1"/>
    <x v="2"/>
    <s v="Ordoviitsium-Kambrium"/>
    <n v="210"/>
    <n v="215"/>
    <x v="1132"/>
    <n v="187"/>
    <n v="231"/>
    <n v="297"/>
    <n v="330"/>
    <n v="333"/>
    <n v="237"/>
    <n v="228"/>
    <n v="202"/>
    <n v="203"/>
    <x v="1397"/>
    <x v="1397"/>
    <x v="4"/>
    <x v="3"/>
    <x v="0"/>
    <n v="572"/>
    <n v="516"/>
    <n v="566"/>
    <n v="550"/>
    <n v="564"/>
    <n v="581"/>
    <n v="581"/>
    <n v="573"/>
    <n v="433"/>
    <n v="649"/>
    <n v="512"/>
    <n v="515"/>
    <n v="6612"/>
    <n v="18.115068493150684"/>
  </r>
  <r>
    <x v="0"/>
    <x v="2"/>
    <s v="Ordoviitsium-Kambrium"/>
    <n v="172"/>
    <n v="244"/>
    <x v="980"/>
    <n v="113"/>
    <n v="192"/>
    <n v="288"/>
    <n v="332"/>
    <n v="298"/>
    <n v="191"/>
    <n v="200"/>
    <n v="385"/>
    <n v="268"/>
    <x v="1398"/>
    <x v="1398"/>
    <x v="4"/>
    <x v="0"/>
    <x v="0"/>
    <n v="1621"/>
    <n v="1446"/>
    <n v="1479"/>
    <n v="1562"/>
    <n v="1785"/>
    <n v="1691"/>
    <n v="1698"/>
    <n v="1893"/>
    <n v="1555"/>
    <n v="1560"/>
    <n v="1567"/>
    <n v="1540"/>
    <n v="19397"/>
    <n v="53.142465753424659"/>
  </r>
  <r>
    <x v="1"/>
    <x v="2"/>
    <s v="Silur-Ordoviitsium"/>
    <n v="225"/>
    <n v="162"/>
    <x v="1072"/>
    <n v="271"/>
    <n v="271"/>
    <n v="271"/>
    <n v="165"/>
    <n v="91"/>
    <n v="140"/>
    <n v="315"/>
    <n v="240"/>
    <n v="485"/>
    <x v="1399"/>
    <x v="1399"/>
    <x v="5"/>
    <x v="4"/>
    <x v="0"/>
    <n v="1036"/>
    <n v="976"/>
    <n v="975"/>
    <n v="962"/>
    <n v="1034"/>
    <n v="1092"/>
    <n v="1192"/>
    <n v="1070"/>
    <n v="995"/>
    <n v="1023"/>
    <n v="931"/>
    <n v="1009"/>
    <n v="12295"/>
    <n v="33.684931506849317"/>
  </r>
  <r>
    <x v="6"/>
    <x v="2"/>
    <s v="Kesk-Devon"/>
    <n v="350"/>
    <n v="280"/>
    <x v="1133"/>
    <n v="180"/>
    <n v="240"/>
    <n v="258"/>
    <n v="109"/>
    <n v="120"/>
    <n v="170"/>
    <n v="260"/>
    <n v="220"/>
    <n v="191"/>
    <x v="1399"/>
    <x v="1399"/>
    <x v="5"/>
    <x v="4"/>
    <x v="0"/>
    <n v="264"/>
    <n v="234"/>
    <n v="262"/>
    <n v="257"/>
    <n v="252"/>
    <n v="293"/>
    <n v="329"/>
    <n v="279"/>
    <n v="267"/>
    <n v="248"/>
    <n v="243"/>
    <n v="260"/>
    <n v="3188"/>
    <n v="8.7342465753424658"/>
  </r>
  <r>
    <x v="3"/>
    <x v="2"/>
    <s v="Ordoviitsium-Kambrium"/>
    <n v="229"/>
    <n v="197"/>
    <x v="1064"/>
    <n v="214"/>
    <n v="217"/>
    <n v="256"/>
    <n v="217"/>
    <n v="241"/>
    <n v="237"/>
    <n v="245"/>
    <n v="221"/>
    <n v="358"/>
    <x v="1400"/>
    <x v="1400"/>
    <x v="8"/>
    <x v="0"/>
    <x v="0"/>
    <n v="1757"/>
    <n v="1376"/>
    <n v="1543"/>
    <n v="1857"/>
    <n v="1941"/>
    <n v="2436"/>
    <n v="1863"/>
    <n v="2762"/>
    <n v="2271"/>
    <n v="1951"/>
    <n v="2005"/>
    <n v="2166"/>
    <n v="23928"/>
    <n v="65.556164383561651"/>
  </r>
  <r>
    <x v="12"/>
    <x v="2"/>
    <s v="Kesk-Devon"/>
    <n v="0"/>
    <n v="0"/>
    <x v="31"/>
    <n v="0"/>
    <n v="0"/>
    <n v="0"/>
    <n v="480"/>
    <n v="478"/>
    <n v="505"/>
    <n v="451"/>
    <n v="449"/>
    <n v="475"/>
    <x v="1401"/>
    <x v="1401"/>
    <x v="10"/>
    <x v="0"/>
    <x v="0"/>
    <n v="82"/>
    <n v="77"/>
    <n v="76"/>
    <n v="86"/>
    <n v="90"/>
    <n v="132"/>
    <n v="117"/>
    <n v="79"/>
    <n v="88"/>
    <n v="85"/>
    <n v="68"/>
    <n v="75"/>
    <n v="1055"/>
    <n v="2.8904109589041096"/>
  </r>
  <r>
    <x v="6"/>
    <x v="2"/>
    <s v="Silur"/>
    <n v="228"/>
    <n v="221"/>
    <x v="1118"/>
    <n v="228"/>
    <n v="232"/>
    <n v="222"/>
    <n v="240"/>
    <n v="230"/>
    <n v="221"/>
    <n v="262"/>
    <n v="260"/>
    <n v="260"/>
    <x v="1402"/>
    <x v="1402"/>
    <x v="10"/>
    <x v="0"/>
    <x v="0"/>
    <n v="0"/>
    <n v="0"/>
    <n v="0"/>
    <n v="0"/>
    <n v="0"/>
    <n v="0"/>
    <n v="0"/>
    <n v="0"/>
    <n v="0"/>
    <n v="0"/>
    <n v="0"/>
    <n v="0"/>
    <n v="0"/>
    <n v="0"/>
  </r>
  <r>
    <x v="2"/>
    <x v="2"/>
    <s v="Kesk-Devon"/>
    <n v="157"/>
    <n v="351"/>
    <x v="1134"/>
    <n v="31"/>
    <n v="237"/>
    <n v="384"/>
    <n v="294"/>
    <n v="124"/>
    <n v="301"/>
    <n v="384"/>
    <n v="189"/>
    <n v="91"/>
    <x v="1403"/>
    <x v="1403"/>
    <x v="10"/>
    <x v="0"/>
    <x v="0"/>
    <n v="530"/>
    <n v="416"/>
    <n v="438"/>
    <n v="440"/>
    <n v="439"/>
    <n v="461"/>
    <n v="467"/>
    <n v="486"/>
    <n v="451"/>
    <n v="492"/>
    <n v="424"/>
    <n v="516"/>
    <n v="5560"/>
    <n v="15.232876712328768"/>
  </r>
  <r>
    <x v="4"/>
    <x v="2"/>
    <s v="Silur-Ordoviitsium"/>
    <n v="234"/>
    <n v="233"/>
    <x v="1100"/>
    <n v="231"/>
    <n v="233"/>
    <n v="239"/>
    <n v="239"/>
    <n v="231"/>
    <n v="233"/>
    <n v="240"/>
    <n v="238"/>
    <n v="227"/>
    <x v="1404"/>
    <x v="1404"/>
    <x v="10"/>
    <x v="0"/>
    <x v="0"/>
    <n v="118"/>
    <n v="115"/>
    <n v="111"/>
    <n v="108"/>
    <n v="130"/>
    <n v="196"/>
    <n v="221"/>
    <n v="146"/>
    <n v="126"/>
    <n v="185"/>
    <n v="114"/>
    <n v="118"/>
    <n v="1688"/>
    <n v="4.624657534246575"/>
  </r>
  <r>
    <x v="1"/>
    <x v="2"/>
    <s v="Voronka"/>
    <n v="304"/>
    <n v="190"/>
    <x v="819"/>
    <n v="314"/>
    <n v="250"/>
    <n v="250"/>
    <n v="290"/>
    <n v="148"/>
    <n v="210"/>
    <n v="201"/>
    <n v="227"/>
    <n v="220"/>
    <x v="1405"/>
    <x v="1405"/>
    <x v="10"/>
    <x v="0"/>
    <x v="0"/>
    <n v="0"/>
    <n v="0"/>
    <n v="0"/>
    <n v="0"/>
    <n v="0"/>
    <n v="0"/>
    <n v="0"/>
    <n v="0"/>
    <n v="0"/>
    <n v="0"/>
    <n v="0"/>
    <n v="0"/>
    <n v="0"/>
    <n v="0"/>
  </r>
  <r>
    <x v="3"/>
    <x v="2"/>
    <s v="Voronka"/>
    <n v="0"/>
    <n v="0"/>
    <x v="31"/>
    <n v="212"/>
    <n v="345"/>
    <n v="598"/>
    <n v="773"/>
    <n v="643"/>
    <n v="232"/>
    <n v="0"/>
    <n v="0"/>
    <n v="0"/>
    <x v="1406"/>
    <x v="1406"/>
    <x v="10"/>
    <x v="0"/>
    <x v="0"/>
    <n v="412"/>
    <n v="360"/>
    <n v="396"/>
    <n v="392"/>
    <n v="396"/>
    <n v="508"/>
    <n v="534"/>
    <n v="386"/>
    <n v="381"/>
    <n v="423"/>
    <n v="326"/>
    <n v="453"/>
    <n v="4967"/>
    <n v="13.608219178082193"/>
  </r>
  <r>
    <x v="12"/>
    <x v="2"/>
    <s v="Kesk-Devon"/>
    <n v="231"/>
    <n v="219"/>
    <x v="927"/>
    <n v="232"/>
    <n v="232"/>
    <n v="234"/>
    <n v="235"/>
    <n v="221"/>
    <n v="209"/>
    <n v="222"/>
    <n v="219"/>
    <n v="301"/>
    <x v="1407"/>
    <x v="1407"/>
    <x v="10"/>
    <x v="0"/>
    <x v="0"/>
    <n v="496"/>
    <n v="457"/>
    <n v="462"/>
    <n v="468"/>
    <n v="489"/>
    <n v="481"/>
    <n v="517"/>
    <n v="450"/>
    <n v="432"/>
    <n v="461"/>
    <n v="408"/>
    <n v="478"/>
    <n v="5599"/>
    <n v="15.33972602739726"/>
  </r>
  <r>
    <x v="3"/>
    <x v="2"/>
    <s v="Kambrium-Vend"/>
    <n v="135"/>
    <n v="111"/>
    <x v="1135"/>
    <n v="150"/>
    <n v="180"/>
    <n v="490"/>
    <n v="260"/>
    <n v="280"/>
    <n v="260"/>
    <n v="300"/>
    <n v="280"/>
    <n v="200"/>
    <x v="1408"/>
    <x v="1408"/>
    <x v="10"/>
    <x v="0"/>
    <x v="0"/>
    <n v="46"/>
    <n v="47"/>
    <n v="50"/>
    <n v="56"/>
    <n v="58"/>
    <n v="60"/>
    <n v="62"/>
    <n v="59"/>
    <n v="52"/>
    <n v="55"/>
    <n v="49"/>
    <n v="49"/>
    <n v="643"/>
    <n v="1.7616438356164383"/>
  </r>
  <r>
    <x v="3"/>
    <x v="2"/>
    <s v="Kambrium-Vend"/>
    <n v="237"/>
    <n v="224"/>
    <x v="1136"/>
    <n v="284"/>
    <n v="292"/>
    <n v="286"/>
    <n v="237"/>
    <n v="222"/>
    <n v="189"/>
    <n v="182"/>
    <n v="200"/>
    <n v="188"/>
    <x v="1408"/>
    <x v="1408"/>
    <x v="10"/>
    <x v="0"/>
    <x v="0"/>
    <n v="162"/>
    <n v="170"/>
    <n v="162"/>
    <n v="164"/>
    <n v="188"/>
    <n v="267"/>
    <n v="356"/>
    <n v="218"/>
    <n v="164"/>
    <n v="171"/>
    <n v="155"/>
    <n v="165"/>
    <n v="2342"/>
    <n v="6.4164383561643836"/>
  </r>
  <r>
    <x v="3"/>
    <x v="2"/>
    <s v="Ordoviitsium-Kambrium"/>
    <n v="94"/>
    <n v="108"/>
    <x v="1137"/>
    <n v="172"/>
    <n v="172"/>
    <n v="172"/>
    <n v="254"/>
    <n v="252"/>
    <n v="241"/>
    <n v="455"/>
    <n v="404"/>
    <n v="359"/>
    <x v="1408"/>
    <x v="1408"/>
    <x v="10"/>
    <x v="0"/>
    <x v="0"/>
    <n v="333"/>
    <n v="285"/>
    <n v="284"/>
    <n v="231"/>
    <n v="284"/>
    <n v="265"/>
    <n v="370"/>
    <n v="324"/>
    <n v="381"/>
    <n v="273"/>
    <n v="256"/>
    <n v="347"/>
    <n v="3633"/>
    <n v="9.9534246575342458"/>
  </r>
  <r>
    <x v="1"/>
    <x v="2"/>
    <s v="Ordoviitsium-Kambrium"/>
    <n v="384"/>
    <n v="149"/>
    <x v="1138"/>
    <n v="154"/>
    <n v="172"/>
    <n v="169"/>
    <n v="169"/>
    <n v="313"/>
    <n v="301"/>
    <n v="296"/>
    <n v="249"/>
    <n v="253"/>
    <x v="1409"/>
    <x v="1409"/>
    <x v="10"/>
    <x v="0"/>
    <x v="0"/>
    <n v="143"/>
    <n v="148"/>
    <n v="133"/>
    <n v="135"/>
    <n v="141"/>
    <n v="193"/>
    <n v="157"/>
    <n v="139"/>
    <n v="154"/>
    <n v="129"/>
    <n v="118"/>
    <n v="158"/>
    <n v="1748"/>
    <n v="4.7890410958904113"/>
  </r>
  <r>
    <x v="1"/>
    <x v="2"/>
    <s v="Ordoviitsium"/>
    <n v="204"/>
    <n v="230"/>
    <x v="849"/>
    <n v="283"/>
    <n v="281"/>
    <n v="222"/>
    <n v="172"/>
    <n v="187"/>
    <n v="191"/>
    <n v="232"/>
    <n v="255"/>
    <n v="230"/>
    <x v="1410"/>
    <x v="1410"/>
    <x v="10"/>
    <x v="0"/>
    <x v="0"/>
    <n v="136"/>
    <n v="33"/>
    <n v="33"/>
    <n v="136"/>
    <n v="146"/>
    <n v="148"/>
    <n v="136"/>
    <n v="150"/>
    <n v="127"/>
    <n v="130"/>
    <n v="119"/>
    <n v="151"/>
    <n v="1445"/>
    <n v="3.9589041095890409"/>
  </r>
  <r>
    <x v="0"/>
    <x v="2"/>
    <s v="Voronka"/>
    <n v="181"/>
    <n v="168"/>
    <x v="1072"/>
    <n v="204"/>
    <n v="232"/>
    <n v="310"/>
    <n v="279"/>
    <n v="259"/>
    <n v="260"/>
    <n v="207"/>
    <n v="230"/>
    <n v="207"/>
    <x v="1411"/>
    <x v="1411"/>
    <x v="3"/>
    <x v="0"/>
    <x v="0"/>
    <n v="92"/>
    <n v="83"/>
    <n v="70"/>
    <n v="58"/>
    <n v="106"/>
    <n v="71"/>
    <n v="52"/>
    <n v="71"/>
    <n v="108"/>
    <n v="92"/>
    <n v="104"/>
    <n v="87"/>
    <n v="994"/>
    <n v="2.7232876712328768"/>
  </r>
  <r>
    <x v="0"/>
    <x v="2"/>
    <s v="Ordoviitsium-Kambrium"/>
    <n v="109"/>
    <n v="99"/>
    <x v="1135"/>
    <n v="244"/>
    <n v="231"/>
    <n v="360"/>
    <n v="256"/>
    <n v="254"/>
    <n v="298"/>
    <n v="215"/>
    <n v="152"/>
    <n v="383"/>
    <x v="1412"/>
    <x v="1412"/>
    <x v="3"/>
    <x v="0"/>
    <x v="0"/>
    <n v="557"/>
    <n v="455"/>
    <n v="478"/>
    <n v="490"/>
    <n v="557"/>
    <n v="597"/>
    <n v="584"/>
    <n v="591"/>
    <n v="526"/>
    <n v="549"/>
    <n v="528"/>
    <n v="734"/>
    <n v="6646"/>
    <n v="18.208219178082192"/>
  </r>
  <r>
    <x v="3"/>
    <x v="2"/>
    <s v="Kambrium-Vend"/>
    <n v="236"/>
    <n v="284"/>
    <x v="1139"/>
    <n v="203"/>
    <n v="189"/>
    <n v="170"/>
    <n v="323"/>
    <n v="251"/>
    <n v="287"/>
    <n v="236"/>
    <n v="187"/>
    <n v="194"/>
    <x v="1412"/>
    <x v="1412"/>
    <x v="3"/>
    <x v="0"/>
    <x v="0"/>
    <n v="431"/>
    <n v="360"/>
    <n v="378"/>
    <n v="388"/>
    <n v="427"/>
    <n v="430"/>
    <n v="416"/>
    <n v="457"/>
    <n v="352"/>
    <n v="405"/>
    <n v="370"/>
    <n v="380"/>
    <n v="4794"/>
    <n v="13.134246575342466"/>
  </r>
  <r>
    <x v="8"/>
    <x v="2"/>
    <s v="Silur"/>
    <n v="211"/>
    <n v="216"/>
    <x v="1123"/>
    <n v="208"/>
    <n v="244"/>
    <n v="231"/>
    <n v="241"/>
    <n v="226"/>
    <n v="237"/>
    <n v="255"/>
    <n v="214"/>
    <n v="250"/>
    <x v="1413"/>
    <x v="1413"/>
    <x v="2"/>
    <x v="1"/>
    <x v="0"/>
    <n v="8"/>
    <n v="10"/>
    <n v="12"/>
    <n v="168"/>
    <n v="149"/>
    <n v="612"/>
    <n v="1296"/>
    <n v="301"/>
    <n v="207"/>
    <n v="150"/>
    <n v="90"/>
    <n v="0"/>
    <n v="3003"/>
    <n v="8.2273972602739729"/>
  </r>
  <r>
    <x v="3"/>
    <x v="2"/>
    <s v="Voronka"/>
    <n v="148"/>
    <n v="196"/>
    <x v="1140"/>
    <n v="285"/>
    <n v="270"/>
    <n v="267"/>
    <n v="311"/>
    <n v="282"/>
    <n v="220"/>
    <n v="217"/>
    <n v="165"/>
    <n v="190"/>
    <x v="1414"/>
    <x v="1414"/>
    <x v="11"/>
    <x v="8"/>
    <x v="0"/>
    <n v="6865"/>
    <n v="0"/>
    <n v="22173"/>
    <n v="30963"/>
    <n v="14495"/>
    <n v="0"/>
    <n v="0"/>
    <n v="0"/>
    <n v="154"/>
    <n v="0"/>
    <n v="0"/>
    <n v="0"/>
    <n v="74650"/>
    <n v="204.52054794520549"/>
  </r>
  <r>
    <x v="6"/>
    <x v="2"/>
    <s v="Kesk-Alam-Devon"/>
    <n v="145"/>
    <n v="171"/>
    <x v="1131"/>
    <n v="608"/>
    <n v="354"/>
    <n v="231"/>
    <n v="173"/>
    <n v="206"/>
    <n v="170"/>
    <n v="178"/>
    <n v="157"/>
    <n v="133"/>
    <x v="1415"/>
    <x v="1415"/>
    <x v="11"/>
    <x v="8"/>
    <x v="0"/>
    <n v="0"/>
    <n v="0"/>
    <n v="0"/>
    <n v="0"/>
    <n v="0"/>
    <n v="0"/>
    <n v="0"/>
    <n v="0"/>
    <n v="0"/>
    <n v="0"/>
    <n v="0"/>
    <n v="0"/>
    <n v="0"/>
    <n v="0"/>
  </r>
  <r>
    <x v="11"/>
    <x v="2"/>
    <s v="Kesk-Devon"/>
    <n v="236"/>
    <n v="218"/>
    <x v="1030"/>
    <n v="248"/>
    <n v="208"/>
    <n v="326"/>
    <n v="176"/>
    <n v="187"/>
    <n v="207"/>
    <n v="227"/>
    <n v="272"/>
    <n v="185"/>
    <x v="1416"/>
    <x v="1416"/>
    <x v="1"/>
    <x v="0"/>
    <x v="0"/>
    <n v="8602"/>
    <n v="7688"/>
    <n v="8786"/>
    <n v="8814"/>
    <n v="9139"/>
    <n v="9928"/>
    <n v="10186"/>
    <n v="9090"/>
    <n v="8915"/>
    <n v="8588"/>
    <n v="8335"/>
    <n v="8731"/>
    <n v="106802"/>
    <n v="292.60821917808221"/>
  </r>
  <r>
    <x v="3"/>
    <x v="2"/>
    <s v="Ordoviitsium"/>
    <n v="271"/>
    <n v="231"/>
    <x v="1141"/>
    <n v="339"/>
    <n v="343"/>
    <n v="322"/>
    <n v="258"/>
    <n v="47"/>
    <n v="305"/>
    <n v="124"/>
    <n v="119"/>
    <n v="143"/>
    <x v="1417"/>
    <x v="1417"/>
    <x v="1"/>
    <x v="0"/>
    <x v="0"/>
    <n v="8576"/>
    <n v="7470"/>
    <n v="8660"/>
    <n v="8473"/>
    <n v="9397"/>
    <n v="9284"/>
    <n v="10071"/>
    <n v="9267"/>
    <n v="8561"/>
    <n v="8569"/>
    <n v="8549"/>
    <n v="8543"/>
    <n v="105420"/>
    <n v="288.82191780821915"/>
  </r>
  <r>
    <x v="3"/>
    <x v="2"/>
    <s v="Kambrium-Vend"/>
    <n v="188"/>
    <n v="201"/>
    <x v="1142"/>
    <n v="284"/>
    <n v="335"/>
    <n v="398"/>
    <n v="287"/>
    <n v="303"/>
    <n v="94"/>
    <n v="50"/>
    <n v="27"/>
    <n v="0"/>
    <x v="1418"/>
    <x v="1418"/>
    <x v="1"/>
    <x v="0"/>
    <x v="0"/>
    <n v="8525"/>
    <n v="7736"/>
    <n v="9148"/>
    <n v="9235"/>
    <n v="9593"/>
    <n v="9853"/>
    <n v="10659"/>
    <n v="9165"/>
    <n v="8926"/>
    <n v="9542"/>
    <n v="8619"/>
    <n v="9272"/>
    <n v="110273"/>
    <n v="302.11780821917807"/>
  </r>
  <r>
    <x v="6"/>
    <x v="2"/>
    <s v="Silur"/>
    <n v="285"/>
    <n v="258"/>
    <x v="849"/>
    <n v="295"/>
    <n v="238"/>
    <n v="96"/>
    <n v="87"/>
    <n v="195"/>
    <n v="242"/>
    <n v="248"/>
    <n v="230"/>
    <n v="250"/>
    <x v="1419"/>
    <x v="1419"/>
    <x v="1"/>
    <x v="0"/>
    <x v="0"/>
    <n v="8699"/>
    <n v="7931"/>
    <n v="9153"/>
    <n v="9532"/>
    <n v="9311"/>
    <n v="9806"/>
    <n v="10501"/>
    <n v="9391"/>
    <n v="9111"/>
    <n v="8897"/>
    <n v="8652"/>
    <n v="9137"/>
    <n v="110121"/>
    <n v="301.70136986301372"/>
  </r>
  <r>
    <x v="0"/>
    <x v="2"/>
    <s v="Voronka"/>
    <n v="221"/>
    <n v="261"/>
    <x v="983"/>
    <n v="0"/>
    <n v="37"/>
    <n v="324"/>
    <n v="483"/>
    <n v="485"/>
    <n v="213"/>
    <n v="216"/>
    <n v="221"/>
    <n v="75"/>
    <x v="1420"/>
    <x v="1420"/>
    <x v="1"/>
    <x v="0"/>
    <x v="0"/>
    <n v="635"/>
    <n v="552"/>
    <n v="507"/>
    <n v="504"/>
    <n v="588"/>
    <n v="809"/>
    <n v="811"/>
    <n v="662"/>
    <n v="608"/>
    <n v="652"/>
    <n v="822"/>
    <n v="881"/>
    <n v="8031"/>
    <n v="22.002739726027396"/>
  </r>
  <r>
    <x v="8"/>
    <x v="2"/>
    <s v="Silur"/>
    <n v="168"/>
    <n v="171"/>
    <x v="1143"/>
    <n v="188"/>
    <n v="191"/>
    <n v="195"/>
    <n v="310"/>
    <n v="350"/>
    <n v="420"/>
    <n v="175"/>
    <n v="169"/>
    <n v="170"/>
    <x v="1421"/>
    <x v="1421"/>
    <x v="1"/>
    <x v="2"/>
    <x v="0"/>
    <n v="55"/>
    <n v="48"/>
    <n v="56"/>
    <n v="59"/>
    <n v="61"/>
    <n v="77"/>
    <n v="69"/>
    <n v="42"/>
    <n v="45"/>
    <n v="47"/>
    <n v="38"/>
    <n v="37"/>
    <n v="634"/>
    <n v="1.736986301369863"/>
  </r>
  <r>
    <x v="6"/>
    <x v="2"/>
    <s v="Kesk-Alam-Devon"/>
    <n v="132"/>
    <n v="143"/>
    <x v="1144"/>
    <n v="46"/>
    <n v="182"/>
    <n v="377"/>
    <n v="647"/>
    <n v="448"/>
    <n v="133"/>
    <n v="175"/>
    <n v="158"/>
    <n v="157"/>
    <x v="1422"/>
    <x v="1422"/>
    <x v="1"/>
    <x v="0"/>
    <x v="0"/>
    <n v="228"/>
    <n v="105"/>
    <n v="118"/>
    <n v="131"/>
    <n v="109"/>
    <n v="128"/>
    <n v="159"/>
    <n v="118"/>
    <n v="130"/>
    <n v="111"/>
    <n v="107"/>
    <n v="109"/>
    <n v="1553"/>
    <n v="4.2547945205479456"/>
  </r>
  <r>
    <x v="3"/>
    <x v="2"/>
    <s v="Ordoviitsium"/>
    <n v="168"/>
    <n v="170"/>
    <x v="1145"/>
    <n v="188"/>
    <n v="243"/>
    <n v="275"/>
    <n v="281"/>
    <n v="220"/>
    <n v="207"/>
    <n v="233"/>
    <n v="220"/>
    <n v="254"/>
    <x v="1423"/>
    <x v="1423"/>
    <x v="1"/>
    <x v="0"/>
    <x v="0"/>
    <n v="2191"/>
    <n v="1974"/>
    <n v="2187"/>
    <n v="2138"/>
    <n v="2282"/>
    <n v="2685"/>
    <n v="2878"/>
    <n v="2293"/>
    <n v="2191"/>
    <n v="2183"/>
    <n v="2247"/>
    <n v="2249"/>
    <n v="27498"/>
    <n v="75.336986301369862"/>
  </r>
  <r>
    <x v="2"/>
    <x v="2"/>
    <s v="Kesk-Alam-Devon- Silur"/>
    <n v="0"/>
    <n v="0"/>
    <x v="31"/>
    <n v="0"/>
    <n v="0"/>
    <n v="0"/>
    <n v="8"/>
    <n v="30"/>
    <n v="0"/>
    <n v="2611"/>
    <n v="0"/>
    <n v="0"/>
    <x v="1424"/>
    <x v="1424"/>
    <x v="1"/>
    <x v="0"/>
    <x v="0"/>
    <n v="272"/>
    <n v="306"/>
    <n v="307"/>
    <n v="347"/>
    <n v="309"/>
    <n v="367"/>
    <n v="390"/>
    <n v="420"/>
    <n v="327"/>
    <n v="342"/>
    <n v="318"/>
    <n v="326"/>
    <n v="4031"/>
    <n v="11.043835616438356"/>
  </r>
  <r>
    <x v="12"/>
    <x v="2"/>
    <s v="Kesk-Devon"/>
    <n v="207"/>
    <n v="182"/>
    <x v="819"/>
    <n v="210"/>
    <n v="210"/>
    <n v="260"/>
    <n v="240"/>
    <n v="240"/>
    <n v="230"/>
    <n v="230"/>
    <n v="200"/>
    <n v="220"/>
    <x v="1425"/>
    <x v="1425"/>
    <x v="1"/>
    <x v="0"/>
    <x v="0"/>
    <n v="318"/>
    <n v="330"/>
    <n v="343"/>
    <n v="332"/>
    <n v="378"/>
    <n v="454"/>
    <n v="512"/>
    <n v="335"/>
    <n v="308"/>
    <n v="287"/>
    <n v="268"/>
    <n v="305"/>
    <n v="4170"/>
    <n v="11.424657534246576"/>
  </r>
  <r>
    <x v="12"/>
    <x v="2"/>
    <s v="Kesk-Devon"/>
    <n v="401"/>
    <n v="410"/>
    <x v="1146"/>
    <n v="539"/>
    <n v="315"/>
    <n v="532"/>
    <n v="0"/>
    <n v="0"/>
    <n v="0"/>
    <n v="0"/>
    <n v="0"/>
    <n v="0"/>
    <x v="1426"/>
    <x v="1426"/>
    <x v="1"/>
    <x v="0"/>
    <x v="0"/>
    <n v="129"/>
    <n v="138"/>
    <n v="148"/>
    <n v="149"/>
    <n v="147"/>
    <n v="149"/>
    <n v="148"/>
    <n v="145"/>
    <n v="149"/>
    <n v="149"/>
    <n v="151"/>
    <n v="148"/>
    <n v="1750"/>
    <n v="4.7945205479452051"/>
  </r>
  <r>
    <x v="1"/>
    <x v="2"/>
    <s v="Silur-Ordoviitsium"/>
    <n v="275"/>
    <n v="320"/>
    <x v="1003"/>
    <n v="328"/>
    <n v="207"/>
    <n v="184"/>
    <n v="159"/>
    <n v="170"/>
    <n v="142"/>
    <n v="155"/>
    <n v="152"/>
    <n v="182"/>
    <x v="1427"/>
    <x v="1427"/>
    <x v="1"/>
    <x v="0"/>
    <x v="0"/>
    <n v="154"/>
    <n v="135"/>
    <n v="143"/>
    <n v="155"/>
    <n v="186"/>
    <n v="189"/>
    <n v="203"/>
    <n v="161"/>
    <n v="154"/>
    <n v="144"/>
    <n v="132"/>
    <n v="140"/>
    <n v="1896"/>
    <n v="5.1945205479452055"/>
  </r>
  <r>
    <x v="3"/>
    <x v="2"/>
    <s v="Kambrium-Vend"/>
    <n v="264"/>
    <n v="28"/>
    <x v="1110"/>
    <n v="1830"/>
    <n v="435"/>
    <n v="38"/>
    <n v="0"/>
    <n v="0"/>
    <n v="0"/>
    <n v="0"/>
    <n v="0"/>
    <n v="0"/>
    <x v="1428"/>
    <x v="1428"/>
    <x v="1"/>
    <x v="0"/>
    <x v="0"/>
    <n v="1005"/>
    <n v="1004"/>
    <n v="1051"/>
    <n v="1045"/>
    <n v="1162"/>
    <n v="1195"/>
    <n v="1101"/>
    <n v="1109"/>
    <n v="1114"/>
    <n v="1118"/>
    <n v="1133"/>
    <n v="1147"/>
    <n v="13184"/>
    <n v="36.12054794520548"/>
  </r>
  <r>
    <x v="4"/>
    <x v="2"/>
    <s v="Silur"/>
    <n v="241"/>
    <n v="188"/>
    <x v="823"/>
    <n v="228"/>
    <n v="111"/>
    <n v="240"/>
    <n v="318"/>
    <n v="218"/>
    <n v="181"/>
    <n v="224"/>
    <n v="245"/>
    <n v="198"/>
    <x v="1429"/>
    <x v="1429"/>
    <x v="4"/>
    <x v="3"/>
    <x v="0"/>
    <n v="46"/>
    <n v="26"/>
    <n v="26"/>
    <n v="1182"/>
    <n v="883"/>
    <n v="1634"/>
    <n v="1765"/>
    <n v="1909"/>
    <n v="753"/>
    <n v="327"/>
    <n v="74"/>
    <n v="61"/>
    <n v="8686"/>
    <n v="23.797260273972604"/>
  </r>
  <r>
    <x v="2"/>
    <x v="2"/>
    <s v="Kesk-Devon"/>
    <n v="212"/>
    <n v="195"/>
    <x v="1147"/>
    <n v="251"/>
    <n v="223"/>
    <n v="230"/>
    <n v="242"/>
    <n v="233"/>
    <n v="204"/>
    <n v="208"/>
    <n v="196"/>
    <n v="198"/>
    <x v="1430"/>
    <x v="1430"/>
    <x v="1"/>
    <x v="0"/>
    <x v="0"/>
    <n v="301"/>
    <n v="181"/>
    <n v="204"/>
    <n v="197"/>
    <n v="207"/>
    <n v="225"/>
    <n v="259"/>
    <n v="192"/>
    <n v="179"/>
    <n v="241"/>
    <n v="170"/>
    <n v="183"/>
    <n v="2539"/>
    <n v="6.956164383561644"/>
  </r>
  <r>
    <x v="10"/>
    <x v="2"/>
    <s v="Kesk-Devon"/>
    <n v="151"/>
    <n v="150"/>
    <x v="1148"/>
    <n v="264"/>
    <n v="264"/>
    <n v="265"/>
    <n v="271"/>
    <n v="270"/>
    <n v="271"/>
    <n v="183"/>
    <n v="180"/>
    <n v="175"/>
    <x v="1431"/>
    <x v="1431"/>
    <x v="1"/>
    <x v="0"/>
    <x v="0"/>
    <n v="644"/>
    <n v="620"/>
    <n v="682"/>
    <n v="635"/>
    <n v="720"/>
    <n v="698"/>
    <n v="742"/>
    <n v="692"/>
    <n v="674"/>
    <n v="694"/>
    <n v="704"/>
    <n v="721"/>
    <n v="8226"/>
    <n v="22.536986301369861"/>
  </r>
  <r>
    <x v="9"/>
    <x v="2"/>
    <s v="Kesk-Devon"/>
    <n v="203"/>
    <n v="149"/>
    <x v="1085"/>
    <n v="200"/>
    <n v="280"/>
    <n v="240"/>
    <n v="217"/>
    <n v="214"/>
    <n v="185"/>
    <n v="204"/>
    <n v="212"/>
    <n v="198"/>
    <x v="1432"/>
    <x v="1432"/>
    <x v="10"/>
    <x v="0"/>
    <x v="0"/>
    <n v="0"/>
    <n v="0"/>
    <n v="0"/>
    <n v="0"/>
    <n v="0"/>
    <n v="0"/>
    <n v="0"/>
    <n v="0"/>
    <n v="0"/>
    <n v="560"/>
    <n v="597"/>
    <n v="553"/>
    <n v="1710"/>
    <n v="4.6849315068493151"/>
  </r>
  <r>
    <x v="4"/>
    <x v="2"/>
    <s v="Ordoviitsium"/>
    <n v="190"/>
    <n v="191"/>
    <x v="989"/>
    <n v="246"/>
    <n v="247"/>
    <n v="247"/>
    <n v="218"/>
    <n v="217"/>
    <n v="217"/>
    <n v="206"/>
    <n v="205"/>
    <n v="205"/>
    <x v="1433"/>
    <x v="1433"/>
    <x v="11"/>
    <x v="1"/>
    <x v="0"/>
    <n v="2972"/>
    <n v="1932"/>
    <n v="2077"/>
    <n v="2084"/>
    <n v="2103"/>
    <n v="2050"/>
    <n v="2105"/>
    <n v="2402"/>
    <n v="716"/>
    <n v="0"/>
    <n v="0"/>
    <n v="0"/>
    <n v="18441"/>
    <n v="50.523287671232879"/>
  </r>
  <r>
    <x v="8"/>
    <x v="2"/>
    <s v="Silur"/>
    <n v="0"/>
    <n v="1"/>
    <x v="496"/>
    <n v="714"/>
    <n v="839"/>
    <n v="1004"/>
    <n v="1"/>
    <n v="0"/>
    <n v="1"/>
    <n v="1"/>
    <n v="1"/>
    <n v="0"/>
    <x v="1434"/>
    <x v="1434"/>
    <x v="11"/>
    <x v="1"/>
    <x v="0"/>
    <n v="0"/>
    <n v="0"/>
    <n v="0"/>
    <n v="0"/>
    <n v="0"/>
    <n v="0"/>
    <n v="0"/>
    <n v="0"/>
    <n v="0"/>
    <n v="0"/>
    <n v="0"/>
    <n v="0"/>
    <n v="0"/>
    <n v="0"/>
  </r>
  <r>
    <x v="3"/>
    <x v="2"/>
    <s v="Ordoviitsium-Kambrium"/>
    <n v="129"/>
    <n v="114"/>
    <x v="1149"/>
    <n v="142"/>
    <n v="150"/>
    <n v="214"/>
    <n v="187"/>
    <n v="623"/>
    <n v="158"/>
    <n v="178"/>
    <n v="221"/>
    <n v="307"/>
    <x v="1435"/>
    <x v="1435"/>
    <x v="6"/>
    <x v="0"/>
    <x v="0"/>
    <n v="0"/>
    <n v="0"/>
    <n v="0"/>
    <n v="0"/>
    <n v="0"/>
    <n v="0"/>
    <n v="0"/>
    <n v="0"/>
    <n v="0"/>
    <n v="0"/>
    <n v="0"/>
    <n v="0"/>
    <n v="0"/>
    <n v="0"/>
  </r>
  <r>
    <x v="3"/>
    <x v="2"/>
    <s v="Kambrium-Vend"/>
    <n v="304"/>
    <n v="301"/>
    <x v="1042"/>
    <n v="309"/>
    <n v="303"/>
    <n v="299"/>
    <n v="291"/>
    <n v="285"/>
    <n v="170"/>
    <n v="0"/>
    <n v="0"/>
    <n v="0"/>
    <x v="1436"/>
    <x v="1436"/>
    <x v="6"/>
    <x v="0"/>
    <x v="0"/>
    <n v="629"/>
    <n v="604"/>
    <n v="621"/>
    <n v="601"/>
    <n v="508"/>
    <n v="535"/>
    <n v="608"/>
    <n v="616"/>
    <n v="764"/>
    <n v="0"/>
    <n v="0"/>
    <n v="0"/>
    <n v="5486"/>
    <n v="15.03013698630137"/>
  </r>
  <r>
    <x v="6"/>
    <x v="2"/>
    <s v="Silur"/>
    <n v="63"/>
    <n v="234"/>
    <x v="993"/>
    <n v="246"/>
    <n v="309"/>
    <n v="206"/>
    <n v="193"/>
    <n v="197"/>
    <n v="210"/>
    <n v="220"/>
    <n v="200"/>
    <n v="206"/>
    <x v="1437"/>
    <x v="1437"/>
    <x v="6"/>
    <x v="0"/>
    <x v="0"/>
    <n v="55"/>
    <n v="57"/>
    <n v="159"/>
    <n v="442"/>
    <n v="413"/>
    <n v="352"/>
    <n v="421"/>
    <n v="351"/>
    <n v="463"/>
    <n v="432"/>
    <n v="297"/>
    <n v="44"/>
    <n v="3486"/>
    <n v="9.5506849315068489"/>
  </r>
  <r>
    <x v="14"/>
    <x v="2"/>
    <s v="Ordoviitsium"/>
    <n v="101"/>
    <n v="107"/>
    <x v="1150"/>
    <n v="138"/>
    <n v="192"/>
    <n v="254"/>
    <n v="250"/>
    <n v="278"/>
    <n v="151"/>
    <n v="285"/>
    <n v="328"/>
    <n v="329"/>
    <x v="1438"/>
    <x v="1438"/>
    <x v="2"/>
    <x v="1"/>
    <x v="0"/>
    <n v="0"/>
    <n v="0"/>
    <n v="0"/>
    <n v="0"/>
    <n v="0"/>
    <n v="0"/>
    <n v="0"/>
    <n v="0"/>
    <n v="0"/>
    <n v="0"/>
    <n v="0"/>
    <n v="0"/>
    <n v="0"/>
    <n v="0"/>
  </r>
  <r>
    <x v="1"/>
    <x v="2"/>
    <s v="Ordoviitsium-Kambrium"/>
    <n v="183"/>
    <n v="179"/>
    <x v="1151"/>
    <n v="157"/>
    <n v="147"/>
    <n v="323"/>
    <n v="275"/>
    <n v="362"/>
    <n v="226"/>
    <n v="190"/>
    <n v="171"/>
    <n v="155"/>
    <x v="1439"/>
    <x v="1439"/>
    <x v="2"/>
    <x v="1"/>
    <x v="0"/>
    <n v="1680"/>
    <n v="1430"/>
    <n v="1260"/>
    <n v="1470"/>
    <n v="1490"/>
    <n v="2590"/>
    <n v="0"/>
    <n v="0"/>
    <n v="0"/>
    <n v="0"/>
    <n v="0"/>
    <n v="0"/>
    <n v="9920"/>
    <n v="27.17808219178082"/>
  </r>
  <r>
    <x v="4"/>
    <x v="2"/>
    <s v="Silur-Ordoviitsium"/>
    <n v="296"/>
    <n v="296"/>
    <x v="1024"/>
    <n v="100"/>
    <n v="200"/>
    <n v="227"/>
    <n v="147"/>
    <n v="147"/>
    <n v="147"/>
    <n v="232"/>
    <n v="232"/>
    <n v="231"/>
    <x v="1440"/>
    <x v="1440"/>
    <x v="2"/>
    <x v="0"/>
    <x v="0"/>
    <n v="293"/>
    <n v="276"/>
    <n v="291"/>
    <n v="291"/>
    <n v="310"/>
    <n v="401"/>
    <n v="353"/>
    <n v="342"/>
    <n v="372"/>
    <n v="307"/>
    <n v="277"/>
    <n v="286"/>
    <n v="3799"/>
    <n v="10.408219178082192"/>
  </r>
  <r>
    <x v="1"/>
    <x v="2"/>
    <s v="Gdov"/>
    <n v="354"/>
    <n v="131"/>
    <x v="1152"/>
    <n v="265"/>
    <n v="300"/>
    <n v="205"/>
    <n v="215"/>
    <n v="248"/>
    <n v="196"/>
    <n v="145"/>
    <n v="210"/>
    <n v="179"/>
    <x v="1441"/>
    <x v="1441"/>
    <x v="2"/>
    <x v="0"/>
    <x v="0"/>
    <n v="7"/>
    <n v="4"/>
    <n v="4"/>
    <n v="5"/>
    <n v="4"/>
    <n v="6"/>
    <n v="5"/>
    <n v="4"/>
    <n v="4"/>
    <n v="3"/>
    <n v="4"/>
    <n v="2"/>
    <n v="52"/>
    <n v="0.14246575342465753"/>
  </r>
  <r>
    <x v="13"/>
    <x v="2"/>
    <s v="Silur"/>
    <n v="117"/>
    <n v="112"/>
    <x v="1153"/>
    <n v="105"/>
    <n v="181"/>
    <n v="303"/>
    <n v="445"/>
    <n v="362"/>
    <n v="300"/>
    <n v="195"/>
    <n v="170"/>
    <n v="120"/>
    <x v="1442"/>
    <x v="1442"/>
    <x v="2"/>
    <x v="0"/>
    <x v="0"/>
    <n v="626"/>
    <n v="495"/>
    <n v="548"/>
    <n v="497"/>
    <n v="655"/>
    <n v="655"/>
    <n v="763"/>
    <n v="719"/>
    <n v="612"/>
    <n v="572"/>
    <n v="438"/>
    <n v="627"/>
    <n v="7207"/>
    <n v="19.745205479452054"/>
  </r>
  <r>
    <x v="12"/>
    <x v="2"/>
    <s v="Kesk-Devon"/>
    <n v="83"/>
    <n v="181"/>
    <x v="1154"/>
    <n v="65"/>
    <n v="430"/>
    <n v="136"/>
    <n v="339"/>
    <n v="169"/>
    <n v="92"/>
    <n v="365"/>
    <n v="471"/>
    <n v="70"/>
    <x v="1443"/>
    <x v="1443"/>
    <x v="2"/>
    <x v="0"/>
    <x v="0"/>
    <n v="59"/>
    <n v="57"/>
    <n v="64"/>
    <n v="73"/>
    <n v="81"/>
    <n v="179"/>
    <n v="80"/>
    <n v="54"/>
    <n v="61"/>
    <n v="54"/>
    <n v="58"/>
    <n v="60"/>
    <n v="880"/>
    <n v="2.4109589041095889"/>
  </r>
  <r>
    <x v="3"/>
    <x v="2"/>
    <s v="Silur-Ordoviitsium"/>
    <n v="202"/>
    <n v="198"/>
    <x v="1155"/>
    <n v="196"/>
    <n v="228"/>
    <n v="236"/>
    <n v="242"/>
    <n v="205"/>
    <n v="191"/>
    <n v="211"/>
    <n v="198"/>
    <n v="204"/>
    <x v="1444"/>
    <x v="1444"/>
    <x v="2"/>
    <x v="2"/>
    <x v="0"/>
    <n v="1859"/>
    <n v="1754"/>
    <n v="1838"/>
    <n v="2133"/>
    <n v="2185"/>
    <n v="2220"/>
    <n v="2178"/>
    <n v="2071"/>
    <n v="2358"/>
    <n v="2780"/>
    <n v="1862"/>
    <n v="2258"/>
    <n v="25496"/>
    <n v="69.852054794520555"/>
  </r>
  <r>
    <x v="0"/>
    <x v="2"/>
    <s v="Voronka"/>
    <n v="176"/>
    <n v="154"/>
    <x v="1140"/>
    <n v="198"/>
    <n v="202"/>
    <n v="308"/>
    <n v="234"/>
    <n v="219"/>
    <n v="235"/>
    <n v="216"/>
    <n v="173"/>
    <n v="211"/>
    <x v="1445"/>
    <x v="1445"/>
    <x v="2"/>
    <x v="1"/>
    <x v="0"/>
    <n v="102"/>
    <n v="89"/>
    <n v="107"/>
    <n v="107"/>
    <n v="104"/>
    <n v="161"/>
    <n v="172"/>
    <n v="163"/>
    <n v="126"/>
    <n v="112"/>
    <n v="89"/>
    <n v="103"/>
    <n v="1435"/>
    <n v="3.9315068493150687"/>
  </r>
  <r>
    <x v="6"/>
    <x v="2"/>
    <s v="Silur-Ordoviitsium"/>
    <n v="221"/>
    <n v="238"/>
    <x v="1156"/>
    <n v="158"/>
    <n v="145"/>
    <n v="210"/>
    <n v="139"/>
    <n v="226"/>
    <n v="226"/>
    <n v="269"/>
    <n v="223"/>
    <n v="193"/>
    <x v="1446"/>
    <x v="1446"/>
    <x v="10"/>
    <x v="0"/>
    <x v="0"/>
    <n v="960"/>
    <n v="780"/>
    <n v="1090"/>
    <n v="297"/>
    <n v="814"/>
    <n v="250"/>
    <n v="110"/>
    <n v="538"/>
    <n v="420"/>
    <n v="815"/>
    <n v="1020"/>
    <n v="1055"/>
    <n v="8149"/>
    <n v="22.326027397260273"/>
  </r>
  <r>
    <x v="6"/>
    <x v="2"/>
    <s v="Siluri-Ordoviitsium"/>
    <n v="200"/>
    <n v="200"/>
    <x v="1056"/>
    <n v="200"/>
    <n v="225"/>
    <n v="225"/>
    <n v="230"/>
    <n v="220"/>
    <n v="200"/>
    <n v="200"/>
    <n v="200"/>
    <n v="200"/>
    <x v="1447"/>
    <x v="1447"/>
    <x v="0"/>
    <x v="1"/>
    <x v="0"/>
    <n v="183"/>
    <n v="119"/>
    <n v="93"/>
    <n v="47"/>
    <n v="8"/>
    <n v="10"/>
    <n v="0"/>
    <n v="0"/>
    <n v="0"/>
    <n v="0"/>
    <n v="0"/>
    <n v="0"/>
    <n v="460"/>
    <n v="1.2602739726027397"/>
  </r>
  <r>
    <x v="3"/>
    <x v="2"/>
    <s v="Kambrium-Vend"/>
    <n v="130"/>
    <n v="135"/>
    <x v="1157"/>
    <n v="205"/>
    <n v="220"/>
    <n v="267"/>
    <n v="270"/>
    <n v="255"/>
    <n v="159"/>
    <n v="250"/>
    <n v="205"/>
    <n v="190"/>
    <x v="1448"/>
    <x v="1448"/>
    <x v="9"/>
    <x v="4"/>
    <x v="0"/>
    <n v="0"/>
    <n v="0"/>
    <n v="0"/>
    <n v="1419"/>
    <n v="1369"/>
    <n v="1743"/>
    <n v="723"/>
    <n v="1127"/>
    <n v="1391"/>
    <n v="1685"/>
    <n v="1561"/>
    <n v="1657"/>
    <n v="12675"/>
    <n v="34.726027397260275"/>
  </r>
  <r>
    <x v="14"/>
    <x v="2"/>
    <s v="Ordoviitsium-Kambrium"/>
    <n v="221"/>
    <n v="191"/>
    <x v="1158"/>
    <n v="164"/>
    <n v="201"/>
    <n v="318"/>
    <n v="205"/>
    <n v="201"/>
    <n v="181"/>
    <n v="220"/>
    <n v="203"/>
    <n v="209"/>
    <x v="1449"/>
    <x v="1449"/>
    <x v="4"/>
    <x v="0"/>
    <x v="0"/>
    <n v="10240"/>
    <n v="9290"/>
    <n v="14470"/>
    <n v="13990"/>
    <n v="14880"/>
    <n v="13470"/>
    <n v="15610"/>
    <n v="14220"/>
    <n v="11720"/>
    <n v="11200"/>
    <n v="11225"/>
    <n v="11380"/>
    <n v="151695"/>
    <n v="415.60273972602738"/>
  </r>
  <r>
    <x v="3"/>
    <x v="2"/>
    <s v="Ordoviitsium-Kambrium"/>
    <n v="204"/>
    <n v="220"/>
    <x v="1123"/>
    <n v="171"/>
    <n v="123"/>
    <n v="175"/>
    <n v="219"/>
    <n v="247"/>
    <n v="182"/>
    <n v="211"/>
    <n v="203"/>
    <n v="313"/>
    <x v="1450"/>
    <x v="1450"/>
    <x v="4"/>
    <x v="2"/>
    <x v="0"/>
    <n v="7760"/>
    <n v="6795"/>
    <n v="3186"/>
    <n v="9374"/>
    <n v="11250"/>
    <n v="9935"/>
    <n v="11835"/>
    <n v="10765"/>
    <n v="8690"/>
    <n v="8190"/>
    <n v="8305"/>
    <n v="8695"/>
    <n v="104780"/>
    <n v="287.06849315068496"/>
  </r>
  <r>
    <x v="2"/>
    <x v="2"/>
    <s v="Kesk-Devon"/>
    <n v="175"/>
    <n v="152"/>
    <x v="989"/>
    <n v="190"/>
    <n v="196"/>
    <n v="214"/>
    <n v="224"/>
    <n v="244"/>
    <n v="224"/>
    <n v="229"/>
    <n v="206"/>
    <n v="223"/>
    <x v="1451"/>
    <x v="1451"/>
    <x v="1"/>
    <x v="0"/>
    <x v="0"/>
    <n v="292"/>
    <n v="275"/>
    <n v="318"/>
    <n v="326"/>
    <n v="405"/>
    <n v="435"/>
    <n v="402"/>
    <n v="425"/>
    <n v="400"/>
    <n v="352"/>
    <n v="304"/>
    <n v="316"/>
    <n v="4250"/>
    <n v="11.643835616438356"/>
  </r>
  <r>
    <x v="3"/>
    <x v="2"/>
    <s v="Ordoviitsium-Kambrium"/>
    <n v="315"/>
    <n v="206"/>
    <x v="1113"/>
    <n v="221"/>
    <n v="252"/>
    <n v="174"/>
    <n v="159"/>
    <n v="154"/>
    <n v="158"/>
    <n v="177"/>
    <n v="213"/>
    <n v="185"/>
    <x v="1452"/>
    <x v="1452"/>
    <x v="2"/>
    <x v="1"/>
    <x v="0"/>
    <n v="0"/>
    <n v="665"/>
    <n v="2"/>
    <n v="0"/>
    <n v="15"/>
    <n v="6160"/>
    <n v="2366"/>
    <n v="919"/>
    <n v="2473"/>
    <n v="530"/>
    <n v="0"/>
    <n v="887"/>
    <n v="14017"/>
    <n v="38.402739726027399"/>
  </r>
  <r>
    <x v="12"/>
    <x v="2"/>
    <s v="Kesk-Devon"/>
    <n v="263"/>
    <n v="230"/>
    <x v="982"/>
    <n v="119"/>
    <n v="93"/>
    <n v="8"/>
    <n v="225"/>
    <n v="197"/>
    <n v="227"/>
    <n v="209"/>
    <n v="238"/>
    <n v="242"/>
    <x v="1453"/>
    <x v="1453"/>
    <x v="2"/>
    <x v="1"/>
    <x v="0"/>
    <n v="1054"/>
    <n v="213"/>
    <n v="1"/>
    <n v="891"/>
    <n v="1399"/>
    <n v="6270"/>
    <n v="2647"/>
    <n v="573"/>
    <n v="2595"/>
    <n v="427"/>
    <n v="1782"/>
    <n v="1153"/>
    <n v="19005"/>
    <n v="52.06849315068493"/>
  </r>
  <r>
    <x v="3"/>
    <x v="2"/>
    <s v="Kambrium-Vend"/>
    <n v="0"/>
    <n v="0"/>
    <x v="31"/>
    <n v="0"/>
    <n v="61"/>
    <n v="389"/>
    <n v="448"/>
    <n v="378"/>
    <n v="331"/>
    <n v="289"/>
    <n v="280"/>
    <n v="252"/>
    <x v="1454"/>
    <x v="1454"/>
    <x v="2"/>
    <x v="1"/>
    <x v="0"/>
    <n v="9819"/>
    <n v="8604"/>
    <n v="11778"/>
    <n v="11276"/>
    <n v="11337"/>
    <n v="10473"/>
    <n v="11196"/>
    <n v="10135"/>
    <n v="10567"/>
    <n v="10592"/>
    <n v="11182"/>
    <n v="11824"/>
    <n v="128783"/>
    <n v="352.8301369863014"/>
  </r>
  <r>
    <x v="13"/>
    <x v="2"/>
    <s v="Silur-Ordoviitsium"/>
    <n v="186"/>
    <n v="189"/>
    <x v="1120"/>
    <n v="203"/>
    <n v="201"/>
    <n v="203"/>
    <n v="210"/>
    <n v="202"/>
    <n v="201"/>
    <n v="232"/>
    <n v="188"/>
    <n v="192"/>
    <x v="1455"/>
    <x v="1455"/>
    <x v="2"/>
    <x v="1"/>
    <x v="0"/>
    <n v="11266"/>
    <n v="10067"/>
    <n v="11790"/>
    <n v="11139"/>
    <n v="11195"/>
    <n v="10285"/>
    <n v="8587"/>
    <n v="10436"/>
    <n v="9945"/>
    <n v="7176"/>
    <n v="7590"/>
    <n v="11138"/>
    <n v="120614"/>
    <n v="330.44931506849315"/>
  </r>
  <r>
    <x v="7"/>
    <x v="2"/>
    <s v="Silur"/>
    <n v="206"/>
    <n v="168"/>
    <x v="1102"/>
    <n v="192"/>
    <n v="189"/>
    <n v="230"/>
    <n v="194"/>
    <n v="231"/>
    <n v="199"/>
    <n v="198"/>
    <n v="204"/>
    <n v="209"/>
    <x v="1456"/>
    <x v="1456"/>
    <x v="2"/>
    <x v="1"/>
    <x v="0"/>
    <n v="11224"/>
    <n v="11273"/>
    <n v="12495"/>
    <n v="11796"/>
    <n v="12016"/>
    <n v="11543"/>
    <n v="11156"/>
    <n v="9575"/>
    <n v="11319"/>
    <n v="10710"/>
    <n v="10971"/>
    <n v="11803"/>
    <n v="135881"/>
    <n v="372.27671232876713"/>
  </r>
  <r>
    <x v="1"/>
    <x v="2"/>
    <s v="Silur-Ordoviitsium"/>
    <n v="0"/>
    <n v="0"/>
    <x v="31"/>
    <n v="300"/>
    <n v="300"/>
    <n v="687"/>
    <n v="300"/>
    <n v="379"/>
    <n v="400"/>
    <n v="32"/>
    <n v="0"/>
    <n v="0"/>
    <x v="1457"/>
    <x v="1457"/>
    <x v="2"/>
    <x v="1"/>
    <x v="0"/>
    <n v="10596"/>
    <n v="11307"/>
    <n v="11890"/>
    <n v="11473"/>
    <n v="11891"/>
    <n v="6192"/>
    <n v="10973"/>
    <n v="9073"/>
    <n v="9537"/>
    <n v="10847"/>
    <n v="9504"/>
    <n v="11147"/>
    <n v="124430"/>
    <n v="340.90410958904107"/>
  </r>
  <r>
    <x v="7"/>
    <x v="2"/>
    <s v="Silur"/>
    <n v="233"/>
    <n v="156"/>
    <x v="1143"/>
    <n v="139"/>
    <n v="305"/>
    <n v="87"/>
    <n v="189"/>
    <n v="181"/>
    <n v="200"/>
    <n v="213"/>
    <n v="255"/>
    <n v="272"/>
    <x v="1457"/>
    <x v="1457"/>
    <x v="2"/>
    <x v="1"/>
    <x v="0"/>
    <n v="11743"/>
    <n v="12491"/>
    <n v="13265"/>
    <n v="12948"/>
    <n v="14168"/>
    <n v="14807"/>
    <n v="14816"/>
    <n v="13652"/>
    <n v="12794"/>
    <n v="12577"/>
    <n v="15181"/>
    <n v="11415"/>
    <n v="159857"/>
    <n v="437.96438356164384"/>
  </r>
  <r>
    <x v="3"/>
    <x v="2"/>
    <s v="Kambrium-Vend"/>
    <n v="236"/>
    <n v="293"/>
    <x v="1159"/>
    <n v="99"/>
    <n v="103"/>
    <n v="73"/>
    <n v="34"/>
    <n v="69"/>
    <n v="103"/>
    <n v="164"/>
    <n v="243"/>
    <n v="917"/>
    <x v="1458"/>
    <x v="1458"/>
    <x v="2"/>
    <x v="1"/>
    <x v="0"/>
    <n v="11656"/>
    <n v="11298"/>
    <n v="11878"/>
    <n v="11257"/>
    <n v="11552"/>
    <n v="11150"/>
    <n v="11659"/>
    <n v="10911"/>
    <n v="10670"/>
    <n v="10691"/>
    <n v="9253"/>
    <n v="10859"/>
    <n v="132834"/>
    <n v="363.92876712328768"/>
  </r>
  <r>
    <x v="3"/>
    <x v="2"/>
    <s v="Ordoviitsium-Kambrium"/>
    <n v="404"/>
    <n v="295"/>
    <x v="1118"/>
    <n v="152"/>
    <n v="129"/>
    <n v="162"/>
    <n v="205"/>
    <n v="56"/>
    <n v="310"/>
    <n v="236"/>
    <n v="129"/>
    <n v="72"/>
    <x v="1459"/>
    <x v="1459"/>
    <x v="2"/>
    <x v="1"/>
    <x v="0"/>
    <n v="10680"/>
    <n v="9388"/>
    <n v="10380"/>
    <n v="10394"/>
    <n v="11090"/>
    <n v="9968"/>
    <n v="10754"/>
    <n v="9988"/>
    <n v="9796"/>
    <n v="9199"/>
    <n v="3890"/>
    <n v="9660"/>
    <n v="115187"/>
    <n v="315.58082191780824"/>
  </r>
  <r>
    <x v="1"/>
    <x v="2"/>
    <s v="Silur-Ordoviitsium"/>
    <n v="131"/>
    <n v="109"/>
    <x v="1083"/>
    <n v="172"/>
    <n v="217"/>
    <n v="321"/>
    <n v="303"/>
    <n v="311"/>
    <n v="75"/>
    <n v="184"/>
    <n v="346"/>
    <n v="104"/>
    <x v="1460"/>
    <x v="1460"/>
    <x v="2"/>
    <x v="1"/>
    <x v="0"/>
    <n v="11414"/>
    <n v="10686"/>
    <n v="11149"/>
    <n v="11387"/>
    <n v="11630"/>
    <n v="11407"/>
    <n v="10857"/>
    <n v="10616"/>
    <n v="10790"/>
    <n v="11203"/>
    <n v="11325"/>
    <n v="11211"/>
    <n v="133675"/>
    <n v="366.23287671232879"/>
  </r>
  <r>
    <x v="6"/>
    <x v="2"/>
    <s v="Silur"/>
    <n v="321"/>
    <n v="183"/>
    <x v="1155"/>
    <n v="196"/>
    <n v="253"/>
    <n v="168"/>
    <n v="162"/>
    <n v="168"/>
    <n v="184"/>
    <n v="195"/>
    <n v="167"/>
    <n v="165"/>
    <x v="1461"/>
    <x v="1461"/>
    <x v="2"/>
    <x v="1"/>
    <x v="0"/>
    <n v="12083"/>
    <n v="11353"/>
    <n v="13295"/>
    <n v="12619"/>
    <n v="13007"/>
    <n v="12192"/>
    <n v="11426"/>
    <n v="12483"/>
    <n v="12814"/>
    <n v="11681"/>
    <n v="12064"/>
    <n v="12698"/>
    <n v="147715"/>
    <n v="404.69863013698631"/>
  </r>
  <r>
    <x v="6"/>
    <x v="2"/>
    <s v="Silur-Ordoviitsium"/>
    <n v="325"/>
    <n v="156"/>
    <x v="1151"/>
    <n v="194"/>
    <n v="176"/>
    <n v="270"/>
    <n v="204"/>
    <n v="210"/>
    <n v="164"/>
    <n v="160"/>
    <n v="167"/>
    <n v="164"/>
    <x v="1461"/>
    <x v="1461"/>
    <x v="0"/>
    <x v="0"/>
    <x v="0"/>
    <n v="1768"/>
    <n v="1902"/>
    <n v="1761"/>
    <n v="845"/>
    <n v="795"/>
    <n v="820"/>
    <n v="326"/>
    <n v="388"/>
    <n v="592"/>
    <n v="1005"/>
    <n v="1116"/>
    <n v="1064"/>
    <n v="12382"/>
    <n v="33.923287671232877"/>
  </r>
  <r>
    <x v="0"/>
    <x v="2"/>
    <s v="Ordoviitsium-Kambrium"/>
    <n v="190"/>
    <n v="190"/>
    <x v="1091"/>
    <n v="190"/>
    <n v="200"/>
    <n v="190"/>
    <n v="230"/>
    <n v="200"/>
    <n v="200"/>
    <n v="200"/>
    <n v="190"/>
    <n v="200"/>
    <x v="1462"/>
    <x v="1462"/>
    <x v="0"/>
    <x v="0"/>
    <x v="0"/>
    <n v="1768"/>
    <n v="1902"/>
    <n v="1761"/>
    <n v="845"/>
    <n v="795"/>
    <n v="820"/>
    <n v="326"/>
    <n v="388"/>
    <n v="592"/>
    <n v="1005"/>
    <n v="1116"/>
    <n v="1064"/>
    <n v="12382"/>
    <n v="33.923287671232877"/>
  </r>
  <r>
    <x v="2"/>
    <x v="2"/>
    <s v="Kesk-Devon"/>
    <n v="185"/>
    <n v="184"/>
    <x v="1160"/>
    <n v="195"/>
    <n v="202"/>
    <n v="208"/>
    <n v="221"/>
    <n v="217"/>
    <n v="190"/>
    <n v="186"/>
    <n v="186"/>
    <n v="203"/>
    <x v="1463"/>
    <x v="1463"/>
    <x v="2"/>
    <x v="1"/>
    <x v="0"/>
    <n v="751"/>
    <n v="419"/>
    <n v="267"/>
    <n v="319"/>
    <n v="484"/>
    <n v="1351"/>
    <n v="1429"/>
    <n v="596"/>
    <n v="504"/>
    <n v="273"/>
    <n v="440"/>
    <n v="572"/>
    <n v="7405"/>
    <n v="20.287671232876711"/>
  </r>
  <r>
    <x v="2"/>
    <x v="2"/>
    <s v="Kesk-Devon"/>
    <n v="255"/>
    <n v="218"/>
    <x v="1161"/>
    <n v="139"/>
    <n v="167"/>
    <n v="158"/>
    <n v="203"/>
    <n v="154"/>
    <n v="231"/>
    <n v="213"/>
    <n v="232"/>
    <n v="198"/>
    <x v="1464"/>
    <x v="1464"/>
    <x v="3"/>
    <x v="1"/>
    <x v="0"/>
    <n v="200"/>
    <n v="245"/>
    <n v="276"/>
    <n v="300"/>
    <n v="312"/>
    <n v="333"/>
    <n v="270"/>
    <n v="230"/>
    <n v="210"/>
    <n v="212"/>
    <n v="220"/>
    <n v="194"/>
    <n v="3002"/>
    <n v="8.2246575342465746"/>
  </r>
  <r>
    <x v="0"/>
    <x v="2"/>
    <s v="Ordoviitsium-Kambrium"/>
    <n v="137"/>
    <n v="115"/>
    <x v="1162"/>
    <n v="152"/>
    <n v="225"/>
    <n v="264"/>
    <n v="236"/>
    <n v="625"/>
    <n v="165"/>
    <n v="111"/>
    <n v="77"/>
    <n v="102"/>
    <x v="1465"/>
    <x v="1465"/>
    <x v="10"/>
    <x v="0"/>
    <x v="0"/>
    <n v="265"/>
    <n v="287"/>
    <n v="259"/>
    <n v="269"/>
    <n v="289"/>
    <n v="276"/>
    <n v="265"/>
    <n v="298"/>
    <n v="259"/>
    <n v="236"/>
    <n v="298"/>
    <n v="293"/>
    <n v="3294"/>
    <n v="9.0246575342465754"/>
  </r>
  <r>
    <x v="14"/>
    <x v="2"/>
    <s v="Ordoviitsium-Kambrium"/>
    <n v="167"/>
    <n v="162"/>
    <x v="1138"/>
    <n v="179"/>
    <n v="188"/>
    <n v="227"/>
    <n v="294"/>
    <n v="280"/>
    <n v="174"/>
    <n v="192"/>
    <n v="153"/>
    <n v="172"/>
    <x v="1466"/>
    <x v="1466"/>
    <x v="2"/>
    <x v="1"/>
    <x v="0"/>
    <n v="0"/>
    <n v="0"/>
    <n v="0"/>
    <n v="0"/>
    <n v="0"/>
    <n v="0"/>
    <n v="0"/>
    <n v="0"/>
    <n v="0"/>
    <n v="0"/>
    <n v="0"/>
    <n v="0"/>
    <n v="0"/>
    <n v="0"/>
  </r>
  <r>
    <x v="12"/>
    <x v="2"/>
    <s v="Kesk-Devon"/>
    <n v="205"/>
    <n v="166"/>
    <x v="1123"/>
    <n v="181"/>
    <n v="186"/>
    <n v="204"/>
    <n v="171"/>
    <n v="175"/>
    <n v="232"/>
    <n v="205"/>
    <n v="178"/>
    <n v="244"/>
    <x v="1467"/>
    <x v="1467"/>
    <x v="2"/>
    <x v="1"/>
    <x v="0"/>
    <n v="5711"/>
    <n v="3567"/>
    <n v="864"/>
    <n v="0"/>
    <n v="0"/>
    <n v="0"/>
    <n v="0"/>
    <n v="0"/>
    <n v="0"/>
    <n v="0"/>
    <n v="0"/>
    <n v="0"/>
    <n v="10142"/>
    <n v="27.786301369863015"/>
  </r>
  <r>
    <x v="8"/>
    <x v="2"/>
    <s v="Silur"/>
    <n v="193"/>
    <n v="170"/>
    <x v="1129"/>
    <n v="198"/>
    <n v="202"/>
    <n v="204"/>
    <n v="202"/>
    <n v="195"/>
    <n v="179"/>
    <n v="180"/>
    <n v="204"/>
    <n v="206"/>
    <x v="1468"/>
    <x v="1468"/>
    <x v="2"/>
    <x v="1"/>
    <x v="0"/>
    <n v="4748"/>
    <n v="3546"/>
    <n v="4508"/>
    <n v="5273"/>
    <n v="5637"/>
    <n v="7651"/>
    <n v="8073"/>
    <n v="5375"/>
    <n v="3868"/>
    <n v="3111"/>
    <n v="6508"/>
    <n v="6066"/>
    <n v="64364"/>
    <n v="176.33972602739726"/>
  </r>
  <r>
    <x v="5"/>
    <x v="2"/>
    <s v="Ordoviitsium"/>
    <n v="163"/>
    <n v="152"/>
    <x v="1163"/>
    <n v="182"/>
    <n v="247"/>
    <n v="311"/>
    <n v="191"/>
    <n v="198"/>
    <n v="207"/>
    <n v="183"/>
    <n v="174"/>
    <n v="168"/>
    <x v="1469"/>
    <x v="1469"/>
    <x v="2"/>
    <x v="1"/>
    <x v="0"/>
    <n v="4597"/>
    <n v="3327"/>
    <n v="3856"/>
    <n v="5084"/>
    <n v="5258"/>
    <n v="6675"/>
    <n v="7685"/>
    <n v="5174"/>
    <n v="8186"/>
    <n v="6034"/>
    <n v="5897"/>
    <n v="5020"/>
    <n v="66793"/>
    <n v="182.9945205479452"/>
  </r>
  <r>
    <x v="1"/>
    <x v="2"/>
    <s v="Silur-Ordoviitsium"/>
    <n v="154"/>
    <n v="165"/>
    <x v="1164"/>
    <n v="176"/>
    <n v="217"/>
    <n v="237"/>
    <n v="243"/>
    <n v="212"/>
    <n v="205"/>
    <n v="210"/>
    <n v="164"/>
    <n v="201"/>
    <x v="1470"/>
    <x v="1470"/>
    <x v="2"/>
    <x v="1"/>
    <x v="0"/>
    <n v="5177"/>
    <n v="2817"/>
    <n v="4129"/>
    <n v="5465"/>
    <n v="5340"/>
    <n v="7100"/>
    <n v="7828"/>
    <n v="5313"/>
    <n v="8253"/>
    <n v="2394"/>
    <n v="6070"/>
    <n v="5222"/>
    <n v="65108"/>
    <n v="178.37808219178083"/>
  </r>
  <r>
    <x v="7"/>
    <x v="2"/>
    <s v="Ordoviitsium"/>
    <n v="225"/>
    <n v="200"/>
    <x v="1094"/>
    <n v="250"/>
    <n v="274"/>
    <n v="280"/>
    <n v="186"/>
    <n v="183"/>
    <n v="180"/>
    <n v="80"/>
    <n v="110"/>
    <n v="110"/>
    <x v="1471"/>
    <x v="1471"/>
    <x v="2"/>
    <x v="1"/>
    <x v="0"/>
    <n v="2714"/>
    <n v="2058"/>
    <n v="2439"/>
    <n v="2906"/>
    <n v="3216"/>
    <n v="3680"/>
    <n v="4287"/>
    <n v="2919"/>
    <n v="3422"/>
    <n v="2090"/>
    <n v="3318"/>
    <n v="2524"/>
    <n v="35573"/>
    <n v="97.460273972602735"/>
  </r>
  <r>
    <x v="0"/>
    <x v="2"/>
    <s v="Ordoviitsium-Kambrium"/>
    <n v="231"/>
    <n v="178"/>
    <x v="1165"/>
    <n v="186"/>
    <n v="192"/>
    <n v="244"/>
    <n v="217"/>
    <n v="173"/>
    <n v="170"/>
    <n v="193"/>
    <n v="164"/>
    <n v="184"/>
    <x v="1472"/>
    <x v="1472"/>
    <x v="2"/>
    <x v="1"/>
    <x v="0"/>
    <n v="0"/>
    <n v="0"/>
    <n v="0"/>
    <n v="0"/>
    <n v="0"/>
    <n v="0"/>
    <n v="0"/>
    <n v="0"/>
    <n v="0"/>
    <n v="0"/>
    <n v="0"/>
    <n v="0"/>
    <n v="0"/>
    <n v="0"/>
  </r>
  <r>
    <x v="3"/>
    <x v="2"/>
    <s v="Ordoviitsium"/>
    <n v="258"/>
    <n v="321"/>
    <x v="984"/>
    <n v="78"/>
    <n v="84"/>
    <n v="97"/>
    <n v="291"/>
    <n v="233"/>
    <n v="196"/>
    <n v="144"/>
    <n v="116"/>
    <n v="109"/>
    <x v="1473"/>
    <x v="1473"/>
    <x v="11"/>
    <x v="1"/>
    <x v="0"/>
    <n v="155"/>
    <n v="177"/>
    <n v="276"/>
    <n v="0"/>
    <n v="0"/>
    <n v="0"/>
    <n v="0"/>
    <n v="0"/>
    <n v="0"/>
    <n v="0"/>
    <n v="0"/>
    <n v="0"/>
    <n v="608"/>
    <n v="1.6657534246575343"/>
  </r>
  <r>
    <x v="1"/>
    <x v="2"/>
    <s v="Ordoviitsium-Kambrium"/>
    <n v="0"/>
    <n v="88"/>
    <x v="1166"/>
    <n v="224"/>
    <n v="211"/>
    <n v="317"/>
    <n v="37"/>
    <n v="198"/>
    <n v="362"/>
    <n v="188"/>
    <n v="219"/>
    <n v="201"/>
    <x v="1474"/>
    <x v="1474"/>
    <x v="11"/>
    <x v="1"/>
    <x v="0"/>
    <n v="66"/>
    <n v="100"/>
    <n v="95"/>
    <n v="0"/>
    <n v="0"/>
    <n v="0"/>
    <n v="0"/>
    <n v="0"/>
    <n v="0"/>
    <n v="0"/>
    <n v="0"/>
    <n v="0"/>
    <n v="261"/>
    <n v="0.71506849315068488"/>
  </r>
  <r>
    <x v="6"/>
    <x v="2"/>
    <s v="Silur"/>
    <n v="203"/>
    <n v="176"/>
    <x v="1140"/>
    <n v="197"/>
    <n v="222"/>
    <n v="210"/>
    <n v="237"/>
    <n v="205"/>
    <n v="176"/>
    <n v="160"/>
    <n v="177"/>
    <n v="180"/>
    <x v="1474"/>
    <x v="1474"/>
    <x v="11"/>
    <x v="2"/>
    <x v="0"/>
    <n v="399"/>
    <n v="437"/>
    <n v="371"/>
    <n v="0"/>
    <n v="0"/>
    <n v="0"/>
    <n v="0"/>
    <n v="0"/>
    <n v="0"/>
    <n v="0"/>
    <n v="0"/>
    <n v="0"/>
    <n v="1207"/>
    <n v="3.3068493150684932"/>
  </r>
  <r>
    <x v="9"/>
    <x v="2"/>
    <s v="Kesk-Devon"/>
    <n v="19"/>
    <n v="13"/>
    <x v="1167"/>
    <n v="35"/>
    <n v="336"/>
    <n v="393"/>
    <n v="382"/>
    <n v="408"/>
    <n v="220"/>
    <n v="68"/>
    <n v="232"/>
    <n v="196"/>
    <x v="1475"/>
    <x v="1475"/>
    <x v="12"/>
    <x v="5"/>
    <x v="0"/>
    <n v="152"/>
    <n v="101"/>
    <n v="105"/>
    <n v="97"/>
    <n v="109"/>
    <n v="176"/>
    <n v="190"/>
    <n v="180"/>
    <n v="62"/>
    <n v="147"/>
    <n v="69"/>
    <n v="121"/>
    <n v="1509"/>
    <n v="4.1342465753424653"/>
  </r>
  <r>
    <x v="13"/>
    <x v="2"/>
    <s v="Ordoviitsium-Kambrium"/>
    <n v="107"/>
    <n v="143"/>
    <x v="1168"/>
    <n v="140"/>
    <n v="194"/>
    <n v="264"/>
    <n v="199"/>
    <n v="264"/>
    <n v="146"/>
    <n v="146"/>
    <n v="201"/>
    <n v="365"/>
    <x v="1476"/>
    <x v="1476"/>
    <x v="11"/>
    <x v="1"/>
    <x v="0"/>
    <n v="0"/>
    <n v="0"/>
    <n v="0"/>
    <n v="4625"/>
    <n v="735"/>
    <n v="3681"/>
    <n v="2542"/>
    <n v="0"/>
    <n v="0"/>
    <n v="0"/>
    <n v="1167"/>
    <n v="1645"/>
    <n v="14395"/>
    <n v="39.438356164383563"/>
  </r>
  <r>
    <x v="0"/>
    <x v="2"/>
    <s v="Ordoviitsium-Kambrium"/>
    <n v="190"/>
    <n v="173"/>
    <x v="1169"/>
    <n v="175"/>
    <n v="253"/>
    <n v="298"/>
    <n v="235"/>
    <n v="182"/>
    <n v="165"/>
    <n v="151"/>
    <n v="146"/>
    <n v="148"/>
    <x v="1477"/>
    <x v="1477"/>
    <x v="11"/>
    <x v="1"/>
    <x v="0"/>
    <n v="0"/>
    <n v="0"/>
    <n v="0"/>
    <n v="0"/>
    <n v="3360"/>
    <n v="3091"/>
    <n v="3267"/>
    <n v="3525"/>
    <n v="3104"/>
    <n v="2969"/>
    <n v="1447"/>
    <n v="1467"/>
    <n v="22230"/>
    <n v="60.904109589041099"/>
  </r>
  <r>
    <x v="8"/>
    <x v="2"/>
    <s v="Silur"/>
    <n v="160"/>
    <n v="166"/>
    <x v="1170"/>
    <n v="210"/>
    <n v="220"/>
    <n v="280"/>
    <n v="210"/>
    <n v="220"/>
    <n v="210"/>
    <n v="123"/>
    <n v="154"/>
    <n v="168"/>
    <x v="1478"/>
    <x v="1478"/>
    <x v="13"/>
    <x v="0"/>
    <x v="0"/>
    <n v="300"/>
    <n v="300"/>
    <n v="300"/>
    <n v="280"/>
    <n v="330"/>
    <n v="300"/>
    <n v="255"/>
    <n v="255"/>
    <n v="265"/>
    <n v="304"/>
    <n v="304"/>
    <n v="304"/>
    <n v="3497"/>
    <n v="9.580821917808219"/>
  </r>
  <r>
    <x v="1"/>
    <x v="2"/>
    <s v="Ordoviitsium"/>
    <n v="180"/>
    <n v="160"/>
    <x v="1151"/>
    <n v="185"/>
    <n v="184"/>
    <n v="185"/>
    <n v="250"/>
    <n v="253"/>
    <n v="166"/>
    <n v="180"/>
    <n v="170"/>
    <n v="187"/>
    <x v="1479"/>
    <x v="1479"/>
    <x v="12"/>
    <x v="4"/>
    <x v="0"/>
    <n v="148"/>
    <n v="152"/>
    <n v="72"/>
    <n v="125"/>
    <n v="125"/>
    <n v="125"/>
    <n v="50"/>
    <n v="50"/>
    <n v="25"/>
    <n v="26"/>
    <n v="62"/>
    <n v="301"/>
    <n v="1261"/>
    <n v="3.4547945205479453"/>
  </r>
  <r>
    <x v="1"/>
    <x v="2"/>
    <s v="Silur-Ordoviitsium"/>
    <n v="237"/>
    <n v="224"/>
    <x v="1166"/>
    <n v="105"/>
    <n v="114"/>
    <n v="106"/>
    <n v="205"/>
    <n v="218"/>
    <n v="202"/>
    <n v="201"/>
    <n v="194"/>
    <n v="197"/>
    <x v="1480"/>
    <x v="1480"/>
    <x v="0"/>
    <x v="1"/>
    <x v="0"/>
    <n v="729"/>
    <n v="591"/>
    <n v="592"/>
    <n v="233"/>
    <n v="430"/>
    <n v="972"/>
    <n v="853"/>
    <n v="946"/>
    <n v="827"/>
    <n v="639"/>
    <n v="614"/>
    <n v="615"/>
    <n v="8041"/>
    <n v="22.030136986301368"/>
  </r>
  <r>
    <x v="3"/>
    <x v="2"/>
    <s v="Kvaternaar"/>
    <n v="77"/>
    <n v="51"/>
    <x v="1171"/>
    <n v="110"/>
    <n v="176"/>
    <n v="331"/>
    <n v="442"/>
    <n v="434"/>
    <n v="235"/>
    <n v="208"/>
    <n v="0"/>
    <n v="141"/>
    <x v="1481"/>
    <x v="1481"/>
    <x v="5"/>
    <x v="4"/>
    <x v="0"/>
    <n v="425"/>
    <n v="445"/>
    <n v="461"/>
    <n v="425"/>
    <n v="445"/>
    <n v="445"/>
    <n v="480"/>
    <n v="475"/>
    <n v="483"/>
    <n v="438"/>
    <n v="444"/>
    <n v="420"/>
    <n v="5386"/>
    <n v="14.756164383561643"/>
  </r>
  <r>
    <x v="6"/>
    <x v="2"/>
    <s v="Silur"/>
    <n v="276"/>
    <n v="216"/>
    <x v="1172"/>
    <n v="158"/>
    <n v="172"/>
    <n v="201"/>
    <n v="142"/>
    <n v="183"/>
    <n v="218"/>
    <n v="193"/>
    <n v="211"/>
    <n v="145"/>
    <x v="1482"/>
    <x v="1482"/>
    <x v="5"/>
    <x v="4"/>
    <x v="0"/>
    <n v="409"/>
    <n v="400"/>
    <n v="461"/>
    <n v="478"/>
    <n v="457"/>
    <n v="517"/>
    <n v="430"/>
    <n v="390"/>
    <n v="411"/>
    <n v="401"/>
    <n v="410"/>
    <n v="455"/>
    <n v="5219"/>
    <n v="14.298630136986301"/>
  </r>
  <r>
    <x v="6"/>
    <x v="2"/>
    <s v="Silur"/>
    <n v="238"/>
    <n v="237"/>
    <x v="1173"/>
    <n v="188"/>
    <n v="188"/>
    <n v="189"/>
    <n v="200"/>
    <n v="200"/>
    <n v="200"/>
    <n v="133"/>
    <n v="133"/>
    <n v="134"/>
    <x v="1483"/>
    <x v="1483"/>
    <x v="5"/>
    <x v="4"/>
    <x v="0"/>
    <n v="160"/>
    <n v="157"/>
    <n v="344"/>
    <n v="152"/>
    <n v="188"/>
    <n v="211"/>
    <n v="145"/>
    <n v="146"/>
    <n v="145"/>
    <n v="118"/>
    <n v="130"/>
    <n v="106"/>
    <n v="2002"/>
    <n v="5.484931506849315"/>
  </r>
  <r>
    <x v="3"/>
    <x v="2"/>
    <s v="Ordoviitsium-Kambrium"/>
    <n v="156"/>
    <n v="132"/>
    <x v="1174"/>
    <n v="185"/>
    <n v="186"/>
    <n v="203"/>
    <n v="205"/>
    <n v="208"/>
    <n v="198"/>
    <n v="221"/>
    <n v="196"/>
    <n v="220"/>
    <x v="1484"/>
    <x v="1484"/>
    <x v="12"/>
    <x v="4"/>
    <x v="0"/>
    <n v="256"/>
    <n v="267"/>
    <n v="347"/>
    <n v="425"/>
    <n v="331"/>
    <n v="424"/>
    <n v="414"/>
    <n v="337"/>
    <n v="329"/>
    <n v="370"/>
    <n v="417"/>
    <n v="457"/>
    <n v="4374"/>
    <n v="11.983561643835616"/>
  </r>
  <r>
    <x v="6"/>
    <x v="2"/>
    <s v="Silur-Ordoviitsium"/>
    <n v="175"/>
    <n v="170"/>
    <x v="1140"/>
    <n v="195"/>
    <n v="201"/>
    <n v="214"/>
    <n v="203"/>
    <n v="200"/>
    <n v="174"/>
    <n v="196"/>
    <n v="170"/>
    <n v="194"/>
    <x v="1485"/>
    <x v="1485"/>
    <x v="12"/>
    <x v="4"/>
    <x v="0"/>
    <n v="638"/>
    <n v="590"/>
    <n v="685"/>
    <n v="565"/>
    <n v="695"/>
    <n v="672"/>
    <n v="404"/>
    <n v="262"/>
    <n v="252"/>
    <n v="230"/>
    <n v="272"/>
    <n v="251"/>
    <n v="5516"/>
    <n v="15.112328767123287"/>
  </r>
  <r>
    <x v="0"/>
    <x v="2"/>
    <s v="Voronka"/>
    <n v="310"/>
    <n v="160"/>
    <x v="1175"/>
    <n v="80"/>
    <n v="50"/>
    <n v="220"/>
    <n v="440"/>
    <n v="420"/>
    <n v="78"/>
    <n v="175"/>
    <n v="100"/>
    <n v="100"/>
    <x v="1486"/>
    <x v="1486"/>
    <x v="12"/>
    <x v="4"/>
    <x v="0"/>
    <n v="621"/>
    <n v="516"/>
    <n v="593"/>
    <n v="581"/>
    <n v="497"/>
    <n v="512"/>
    <n v="471"/>
    <n v="517"/>
    <n v="473"/>
    <n v="529"/>
    <n v="744"/>
    <n v="721"/>
    <n v="6775"/>
    <n v="18.561643835616437"/>
  </r>
  <r>
    <x v="3"/>
    <x v="2"/>
    <s v="Kambrium-Vend"/>
    <n v="128"/>
    <n v="267"/>
    <x v="1171"/>
    <n v="187"/>
    <n v="359"/>
    <n v="484"/>
    <n v="266"/>
    <n v="190"/>
    <n v="107"/>
    <n v="125"/>
    <n v="49"/>
    <n v="24"/>
    <x v="1487"/>
    <x v="1487"/>
    <x v="12"/>
    <x v="4"/>
    <x v="0"/>
    <n v="84"/>
    <n v="95"/>
    <n v="101"/>
    <n v="112"/>
    <n v="68"/>
    <n v="88"/>
    <n v="93"/>
    <n v="79"/>
    <n v="78"/>
    <n v="81"/>
    <n v="70"/>
    <n v="109"/>
    <n v="1058"/>
    <n v="2.8986301369863012"/>
  </r>
  <r>
    <x v="3"/>
    <x v="2"/>
    <s v="Kambrium-Vend"/>
    <n v="0"/>
    <n v="0"/>
    <x v="1176"/>
    <n v="184"/>
    <n v="298"/>
    <n v="668"/>
    <n v="318"/>
    <n v="159"/>
    <n v="117"/>
    <n v="154"/>
    <n v="142"/>
    <n v="136"/>
    <x v="1488"/>
    <x v="1488"/>
    <x v="12"/>
    <x v="4"/>
    <x v="0"/>
    <n v="399"/>
    <n v="420"/>
    <n v="500"/>
    <n v="631"/>
    <n v="423"/>
    <n v="509"/>
    <n v="522"/>
    <n v="635"/>
    <n v="432"/>
    <n v="487"/>
    <n v="493"/>
    <n v="485"/>
    <n v="5936"/>
    <n v="16.263013698630136"/>
  </r>
  <r>
    <x v="3"/>
    <x v="2"/>
    <s v="Ordoviitsium-Kambrium"/>
    <n v="471"/>
    <n v="653"/>
    <x v="692"/>
    <n v="192"/>
    <n v="0"/>
    <n v="0"/>
    <n v="0"/>
    <n v="0"/>
    <n v="0"/>
    <n v="0"/>
    <n v="0"/>
    <n v="0"/>
    <x v="1489"/>
    <x v="1489"/>
    <x v="12"/>
    <x v="4"/>
    <x v="0"/>
    <n v="456"/>
    <n v="419"/>
    <n v="438"/>
    <n v="420"/>
    <n v="375"/>
    <n v="526"/>
    <n v="487"/>
    <n v="408"/>
    <n v="367"/>
    <n v="401"/>
    <n v="418"/>
    <n v="505"/>
    <n v="5220"/>
    <n v="14.301369863013699"/>
  </r>
  <r>
    <x v="4"/>
    <x v="2"/>
    <s v="Silur-Ordoviitsium"/>
    <n v="180"/>
    <n v="167"/>
    <x v="1151"/>
    <n v="174"/>
    <n v="190"/>
    <n v="196"/>
    <n v="187"/>
    <n v="200"/>
    <n v="192"/>
    <n v="188"/>
    <n v="191"/>
    <n v="192"/>
    <x v="1489"/>
    <x v="1489"/>
    <x v="10"/>
    <x v="0"/>
    <x v="0"/>
    <n v="1832"/>
    <n v="1529"/>
    <n v="1639"/>
    <n v="1660"/>
    <n v="1925"/>
    <n v="2208"/>
    <n v="2353"/>
    <n v="1642"/>
    <n v="1805"/>
    <n v="1699"/>
    <n v="1451"/>
    <n v="1553"/>
    <n v="21296"/>
    <n v="58.345205479452055"/>
  </r>
  <r>
    <x v="6"/>
    <x v="2"/>
    <s v="Kesk-Alam-Devon"/>
    <n v="249"/>
    <n v="249"/>
    <x v="1172"/>
    <n v="85"/>
    <n v="130"/>
    <n v="209"/>
    <n v="376"/>
    <n v="267"/>
    <n v="150"/>
    <n v="147"/>
    <n v="109"/>
    <n v="104"/>
    <x v="1490"/>
    <x v="1490"/>
    <x v="10"/>
    <x v="3"/>
    <x v="0"/>
    <n v="1426"/>
    <n v="988"/>
    <n v="999"/>
    <n v="1013"/>
    <n v="1184"/>
    <n v="1500"/>
    <n v="2798"/>
    <n v="1190"/>
    <n v="907"/>
    <n v="860"/>
    <n v="700"/>
    <n v="898"/>
    <n v="14463"/>
    <n v="39.624657534246573"/>
  </r>
  <r>
    <x v="4"/>
    <x v="2"/>
    <s v="Silur-Ordoviitsium"/>
    <n v="157"/>
    <n v="142"/>
    <x v="1143"/>
    <n v="160"/>
    <n v="214"/>
    <n v="179"/>
    <n v="170"/>
    <n v="176"/>
    <n v="158"/>
    <n v="154"/>
    <n v="150"/>
    <n v="408"/>
    <x v="1491"/>
    <x v="1491"/>
    <x v="10"/>
    <x v="0"/>
    <x v="0"/>
    <n v="10"/>
    <n v="9"/>
    <n v="8"/>
    <n v="8"/>
    <n v="7"/>
    <n v="413"/>
    <n v="7"/>
    <n v="10"/>
    <n v="11"/>
    <n v="6"/>
    <n v="5"/>
    <n v="6"/>
    <n v="500"/>
    <n v="1.3698630136986301"/>
  </r>
  <r>
    <x v="3"/>
    <x v="2"/>
    <s v="Ordoviitsium-Kambrium"/>
    <n v="168"/>
    <n v="147"/>
    <x v="1139"/>
    <n v="194"/>
    <n v="211"/>
    <n v="252"/>
    <n v="199"/>
    <n v="208"/>
    <n v="167"/>
    <n v="170"/>
    <n v="167"/>
    <n v="161"/>
    <x v="1492"/>
    <x v="1492"/>
    <x v="10"/>
    <x v="0"/>
    <x v="0"/>
    <n v="964"/>
    <n v="768"/>
    <n v="866"/>
    <n v="881"/>
    <n v="966"/>
    <n v="1350"/>
    <n v="1658"/>
    <n v="1076"/>
    <n v="982"/>
    <n v="1086"/>
    <n v="872"/>
    <n v="830"/>
    <n v="12299"/>
    <n v="33.695890410958903"/>
  </r>
  <r>
    <x v="4"/>
    <x v="2"/>
    <s v="Silur"/>
    <n v="188"/>
    <n v="77"/>
    <x v="1177"/>
    <n v="253"/>
    <n v="180"/>
    <n v="163"/>
    <n v="263"/>
    <n v="230"/>
    <n v="167"/>
    <n v="193"/>
    <n v="203"/>
    <n v="147"/>
    <x v="1493"/>
    <x v="1493"/>
    <x v="10"/>
    <x v="0"/>
    <x v="0"/>
    <n v="0"/>
    <n v="0"/>
    <n v="0"/>
    <n v="0"/>
    <n v="2"/>
    <n v="742"/>
    <n v="460"/>
    <n v="1"/>
    <n v="0"/>
    <n v="11"/>
    <n v="5"/>
    <n v="5"/>
    <n v="1226"/>
    <n v="3.3589041095890413"/>
  </r>
  <r>
    <x v="3"/>
    <x v="2"/>
    <s v="Silur-Ordoviitsium"/>
    <n v="169"/>
    <n v="169"/>
    <x v="1170"/>
    <n v="214"/>
    <n v="214"/>
    <n v="214"/>
    <n v="192"/>
    <n v="192"/>
    <n v="194"/>
    <n v="163"/>
    <n v="163"/>
    <n v="164"/>
    <x v="1494"/>
    <x v="1494"/>
    <x v="10"/>
    <x v="0"/>
    <x v="0"/>
    <n v="383"/>
    <n v="295"/>
    <n v="330"/>
    <n v="352"/>
    <n v="401"/>
    <n v="629"/>
    <n v="718"/>
    <n v="394"/>
    <n v="318"/>
    <n v="306"/>
    <n v="255"/>
    <n v="291"/>
    <n v="4672"/>
    <n v="12.8"/>
  </r>
  <r>
    <x v="0"/>
    <x v="2"/>
    <s v="Ordoviitsium-Kambrium"/>
    <n v="154"/>
    <n v="108"/>
    <x v="1172"/>
    <n v="183"/>
    <n v="210"/>
    <n v="196"/>
    <n v="225"/>
    <n v="190"/>
    <n v="355"/>
    <n v="151"/>
    <n v="129"/>
    <n v="147"/>
    <x v="1495"/>
    <x v="1495"/>
    <x v="10"/>
    <x v="0"/>
    <x v="0"/>
    <n v="274"/>
    <n v="217"/>
    <n v="231"/>
    <n v="228"/>
    <n v="253"/>
    <n v="324"/>
    <n v="416"/>
    <n v="242"/>
    <n v="212"/>
    <n v="238"/>
    <n v="194"/>
    <n v="196"/>
    <n v="3025"/>
    <n v="8.287671232876713"/>
  </r>
  <r>
    <x v="13"/>
    <x v="2"/>
    <s v="Silur-Ordoviitsium"/>
    <n v="174"/>
    <n v="169"/>
    <x v="1102"/>
    <n v="194"/>
    <n v="257"/>
    <n v="291"/>
    <n v="3"/>
    <n v="215"/>
    <n v="158"/>
    <n v="111"/>
    <n v="226"/>
    <n v="225"/>
    <x v="1496"/>
    <x v="1496"/>
    <x v="12"/>
    <x v="4"/>
    <x v="0"/>
    <n v="138"/>
    <n v="110"/>
    <n v="122"/>
    <n v="120"/>
    <n v="133"/>
    <n v="136"/>
    <n v="156"/>
    <n v="130"/>
    <n v="141"/>
    <n v="166"/>
    <n v="140"/>
    <n v="163"/>
    <n v="1655"/>
    <n v="4.5342465753424657"/>
  </r>
  <r>
    <x v="6"/>
    <x v="2"/>
    <s v="Kesk-Devon"/>
    <n v="316"/>
    <n v="338"/>
    <x v="1178"/>
    <n v="384"/>
    <n v="388"/>
    <n v="376"/>
    <n v="0"/>
    <n v="0"/>
    <n v="0"/>
    <n v="0"/>
    <n v="0"/>
    <n v="0"/>
    <x v="1497"/>
    <x v="1497"/>
    <x v="12"/>
    <x v="3"/>
    <x v="0"/>
    <n v="0"/>
    <n v="0"/>
    <n v="0"/>
    <n v="0"/>
    <n v="0"/>
    <n v="0"/>
    <n v="0"/>
    <n v="0"/>
    <n v="0"/>
    <n v="0"/>
    <n v="0"/>
    <n v="0"/>
    <n v="0"/>
    <n v="0"/>
  </r>
  <r>
    <x v="3"/>
    <x v="2"/>
    <s v="Ordoviitsium-Kambrium"/>
    <n v="155"/>
    <n v="153"/>
    <x v="1161"/>
    <n v="195"/>
    <n v="200"/>
    <n v="244"/>
    <n v="195"/>
    <n v="144"/>
    <n v="173"/>
    <n v="195"/>
    <n v="200"/>
    <n v="147"/>
    <x v="1498"/>
    <x v="1498"/>
    <x v="12"/>
    <x v="3"/>
    <x v="0"/>
    <n v="6905"/>
    <n v="7472"/>
    <n v="9196"/>
    <n v="7858"/>
    <n v="7536"/>
    <n v="9631"/>
    <n v="8210"/>
    <n v="10057"/>
    <n v="7982"/>
    <n v="8617"/>
    <n v="7771"/>
    <n v="8163"/>
    <n v="99398"/>
    <n v="272.32328767123289"/>
  </r>
  <r>
    <x v="12"/>
    <x v="2"/>
    <s v="Kesk-Devon"/>
    <n v="87"/>
    <n v="105"/>
    <x v="755"/>
    <n v="75"/>
    <n v="82"/>
    <n v="135"/>
    <n v="570"/>
    <n v="515"/>
    <n v="298"/>
    <n v="45"/>
    <n v="80"/>
    <n v="150"/>
    <x v="1499"/>
    <x v="1499"/>
    <x v="11"/>
    <x v="1"/>
    <x v="0"/>
    <n v="2163"/>
    <n v="2137"/>
    <n v="2183"/>
    <n v="2215"/>
    <n v="2139"/>
    <n v="2201"/>
    <n v="2308"/>
    <n v="2217"/>
    <n v="2137"/>
    <n v="2017"/>
    <n v="2036"/>
    <n v="2151"/>
    <n v="25904"/>
    <n v="70.969863013698628"/>
  </r>
  <r>
    <x v="0"/>
    <x v="2"/>
    <s v="Ordoviitsium-Kambrium"/>
    <n v="180"/>
    <n v="210"/>
    <x v="1056"/>
    <n v="190"/>
    <n v="180"/>
    <n v="190"/>
    <n v="170"/>
    <n v="160"/>
    <n v="170"/>
    <n v="180"/>
    <n v="160"/>
    <n v="200"/>
    <x v="1500"/>
    <x v="1500"/>
    <x v="11"/>
    <x v="1"/>
    <x v="0"/>
    <n v="0"/>
    <n v="0"/>
    <n v="0"/>
    <n v="0"/>
    <n v="0"/>
    <n v="0"/>
    <n v="0"/>
    <n v="0"/>
    <n v="0"/>
    <n v="0"/>
    <n v="0"/>
    <n v="0"/>
    <n v="0"/>
    <n v="0"/>
  </r>
  <r>
    <x v="2"/>
    <x v="2"/>
    <s v="Kesk-Devon"/>
    <n v="152"/>
    <n v="150"/>
    <x v="1007"/>
    <n v="170"/>
    <n v="192"/>
    <n v="220"/>
    <n v="196"/>
    <n v="180"/>
    <n v="186"/>
    <n v="185"/>
    <n v="191"/>
    <n v="203"/>
    <x v="1501"/>
    <x v="1501"/>
    <x v="11"/>
    <x v="1"/>
    <x v="0"/>
    <n v="0"/>
    <n v="0"/>
    <n v="0"/>
    <n v="0"/>
    <n v="0"/>
    <n v="0"/>
    <n v="0"/>
    <n v="0"/>
    <n v="0"/>
    <n v="0"/>
    <n v="0"/>
    <n v="0"/>
    <n v="0"/>
    <n v="0"/>
  </r>
  <r>
    <x v="11"/>
    <x v="2"/>
    <s v="Silur"/>
    <n v="159"/>
    <n v="157"/>
    <x v="1138"/>
    <n v="166"/>
    <n v="205"/>
    <n v="200"/>
    <n v="216"/>
    <n v="180"/>
    <n v="175"/>
    <n v="186"/>
    <n v="174"/>
    <n v="198"/>
    <x v="1502"/>
    <x v="1502"/>
    <x v="11"/>
    <x v="1"/>
    <x v="0"/>
    <n v="0"/>
    <n v="0"/>
    <n v="0"/>
    <n v="0"/>
    <n v="0"/>
    <n v="0"/>
    <n v="0"/>
    <n v="0"/>
    <n v="0"/>
    <n v="0"/>
    <n v="0"/>
    <n v="0"/>
    <n v="0"/>
    <n v="0"/>
  </r>
  <r>
    <x v="3"/>
    <x v="2"/>
    <s v="Gdov"/>
    <n v="200"/>
    <n v="181"/>
    <x v="1179"/>
    <n v="195"/>
    <n v="125"/>
    <n v="104"/>
    <n v="423"/>
    <n v="130"/>
    <n v="166"/>
    <n v="88"/>
    <n v="86"/>
    <n v="353"/>
    <x v="1503"/>
    <x v="1503"/>
    <x v="11"/>
    <x v="1"/>
    <x v="0"/>
    <n v="3184"/>
    <n v="3084"/>
    <n v="3089"/>
    <n v="3312"/>
    <n v="3546"/>
    <n v="4675"/>
    <n v="4772"/>
    <n v="3574"/>
    <n v="4330"/>
    <n v="3226"/>
    <n v="2921"/>
    <n v="3236"/>
    <n v="42949"/>
    <n v="117.66849315068494"/>
  </r>
  <r>
    <x v="9"/>
    <x v="2"/>
    <s v="Kesk-Devon"/>
    <n v="245"/>
    <n v="233"/>
    <x v="1034"/>
    <n v="179"/>
    <n v="146"/>
    <n v="147"/>
    <n v="152"/>
    <n v="169"/>
    <n v="152"/>
    <n v="167"/>
    <n v="140"/>
    <n v="163"/>
    <x v="1504"/>
    <x v="1504"/>
    <x v="12"/>
    <x v="4"/>
    <x v="0"/>
    <n v="1070"/>
    <n v="1070"/>
    <n v="1072"/>
    <n v="200"/>
    <n v="194"/>
    <n v="1377"/>
    <n v="1331"/>
    <n v="1118"/>
    <n v="964"/>
    <n v="1054"/>
    <n v="881"/>
    <n v="1130"/>
    <n v="11461"/>
    <n v="31.4"/>
  </r>
  <r>
    <x v="10"/>
    <x v="2"/>
    <s v="Kesk-Devon"/>
    <n v="264"/>
    <n v="170"/>
    <x v="1121"/>
    <n v="123"/>
    <n v="160"/>
    <n v="200"/>
    <n v="213"/>
    <n v="183"/>
    <n v="180"/>
    <n v="180"/>
    <n v="216"/>
    <n v="101"/>
    <x v="1505"/>
    <x v="1505"/>
    <x v="8"/>
    <x v="0"/>
    <x v="0"/>
    <n v="498"/>
    <n v="495"/>
    <n v="500"/>
    <n v="500"/>
    <n v="496"/>
    <n v="501"/>
    <n v="561"/>
    <n v="486"/>
    <n v="453"/>
    <n v="460"/>
    <n v="514"/>
    <n v="487"/>
    <n v="5951"/>
    <n v="16.304109589041097"/>
  </r>
  <r>
    <x v="6"/>
    <x v="2"/>
    <s v="Kesk-Devon"/>
    <n v="213"/>
    <n v="200"/>
    <x v="1180"/>
    <n v="101"/>
    <n v="163"/>
    <n v="271"/>
    <n v="186"/>
    <n v="201"/>
    <n v="161"/>
    <n v="193"/>
    <n v="180"/>
    <n v="181"/>
    <x v="1506"/>
    <x v="1506"/>
    <x v="8"/>
    <x v="0"/>
    <x v="0"/>
    <n v="1369"/>
    <n v="1193"/>
    <n v="1388"/>
    <n v="1240"/>
    <n v="1539"/>
    <n v="1462"/>
    <n v="1404"/>
    <n v="1302"/>
    <n v="1314"/>
    <n v="1344"/>
    <n v="1271"/>
    <n v="1334"/>
    <n v="16160"/>
    <n v="44.273972602739725"/>
  </r>
  <r>
    <x v="2"/>
    <x v="2"/>
    <s v="Kesk-Alam-Devon"/>
    <n v="162"/>
    <n v="195"/>
    <x v="941"/>
    <n v="169"/>
    <n v="183"/>
    <n v="171"/>
    <n v="169"/>
    <n v="165"/>
    <n v="150"/>
    <n v="229"/>
    <n v="160"/>
    <n v="172"/>
    <x v="1507"/>
    <x v="1507"/>
    <x v="8"/>
    <x v="0"/>
    <x v="0"/>
    <n v="165"/>
    <n v="154"/>
    <n v="165"/>
    <n v="170"/>
    <n v="171"/>
    <n v="220"/>
    <n v="236"/>
    <n v="196"/>
    <n v="144"/>
    <n v="144"/>
    <n v="145"/>
    <n v="195"/>
    <n v="2105"/>
    <n v="5.7671232876712333"/>
  </r>
  <r>
    <x v="6"/>
    <x v="2"/>
    <s v="Silur"/>
    <n v="180"/>
    <n v="180"/>
    <x v="928"/>
    <n v="210"/>
    <n v="210"/>
    <n v="210"/>
    <n v="175"/>
    <n v="175"/>
    <n v="175"/>
    <n v="150"/>
    <n v="150"/>
    <n v="150"/>
    <x v="1508"/>
    <x v="1508"/>
    <x v="8"/>
    <x v="0"/>
    <x v="0"/>
    <n v="982"/>
    <n v="841"/>
    <n v="1027"/>
    <n v="1089"/>
    <n v="1145"/>
    <n v="1337"/>
    <n v="1485"/>
    <n v="980"/>
    <n v="918"/>
    <n v="931"/>
    <n v="894"/>
    <n v="1105"/>
    <n v="12734"/>
    <n v="34.887671232876713"/>
  </r>
  <r>
    <x v="12"/>
    <x v="2"/>
    <s v="Kesk-Devon"/>
    <n v="257"/>
    <n v="183"/>
    <x v="1138"/>
    <n v="77"/>
    <n v="70"/>
    <n v="130"/>
    <n v="124"/>
    <n v="191"/>
    <n v="270"/>
    <n v="271"/>
    <n v="237"/>
    <n v="171"/>
    <x v="1509"/>
    <x v="1509"/>
    <x v="8"/>
    <x v="0"/>
    <x v="0"/>
    <n v="1303"/>
    <n v="1285"/>
    <n v="1529"/>
    <n v="1331"/>
    <n v="1554"/>
    <n v="1850"/>
    <n v="1832"/>
    <n v="1318"/>
    <n v="1315"/>
    <n v="1133"/>
    <n v="1211"/>
    <n v="1304"/>
    <n v="16965"/>
    <n v="46.479452054794521"/>
  </r>
  <r>
    <x v="8"/>
    <x v="2"/>
    <s v="Silur"/>
    <n v="1653"/>
    <n v="236"/>
    <x v="1094"/>
    <n v="0"/>
    <n v="0"/>
    <n v="0"/>
    <n v="0"/>
    <n v="0"/>
    <n v="0"/>
    <n v="0"/>
    <n v="0"/>
    <n v="0"/>
    <x v="1510"/>
    <x v="1510"/>
    <x v="8"/>
    <x v="0"/>
    <x v="0"/>
    <n v="428"/>
    <n v="389"/>
    <n v="472"/>
    <n v="498"/>
    <n v="462"/>
    <n v="577"/>
    <n v="718"/>
    <n v="485"/>
    <n v="470"/>
    <n v="544"/>
    <n v="479"/>
    <n v="507"/>
    <n v="6029"/>
    <n v="16.517808219178082"/>
  </r>
  <r>
    <x v="0"/>
    <x v="2"/>
    <s v="Ordoviitsium-Kambrium"/>
    <n v="311"/>
    <n v="62"/>
    <x v="1179"/>
    <n v="195"/>
    <n v="97"/>
    <n v="153"/>
    <n v="542"/>
    <n v="84"/>
    <n v="96"/>
    <n v="255"/>
    <n v="123"/>
    <n v="95"/>
    <x v="1511"/>
    <x v="1511"/>
    <x v="8"/>
    <x v="0"/>
    <x v="0"/>
    <n v="773"/>
    <n v="707"/>
    <n v="820"/>
    <n v="785"/>
    <n v="824"/>
    <n v="918"/>
    <n v="965"/>
    <n v="830"/>
    <n v="716"/>
    <n v="814"/>
    <n v="727"/>
    <n v="740"/>
    <n v="9619"/>
    <n v="26.353424657534248"/>
  </r>
  <r>
    <x v="9"/>
    <x v="2"/>
    <s v="Kesk-Devon"/>
    <n v="212"/>
    <n v="203"/>
    <x v="1120"/>
    <n v="214"/>
    <n v="208"/>
    <n v="202"/>
    <n v="151"/>
    <n v="84"/>
    <n v="74"/>
    <n v="173"/>
    <n v="206"/>
    <n v="185"/>
    <x v="1512"/>
    <x v="1512"/>
    <x v="8"/>
    <x v="0"/>
    <x v="0"/>
    <n v="410"/>
    <n v="418"/>
    <n v="422"/>
    <n v="463"/>
    <n v="365"/>
    <n v="417"/>
    <n v="45"/>
    <n v="510"/>
    <n v="6"/>
    <n v="0"/>
    <n v="0"/>
    <n v="0"/>
    <n v="3056"/>
    <n v="8.3726027397260268"/>
  </r>
  <r>
    <x v="5"/>
    <x v="2"/>
    <s v="Kvaternaar"/>
    <n v="153"/>
    <n v="152"/>
    <x v="1151"/>
    <n v="175"/>
    <n v="190"/>
    <n v="172"/>
    <n v="190"/>
    <n v="202"/>
    <n v="180"/>
    <n v="176"/>
    <n v="164"/>
    <n v="178"/>
    <x v="1513"/>
    <x v="1513"/>
    <x v="1"/>
    <x v="0"/>
    <x v="0"/>
    <n v="224"/>
    <n v="224"/>
    <n v="298"/>
    <n v="262"/>
    <n v="391"/>
    <n v="347"/>
    <n v="345"/>
    <n v="294"/>
    <n v="249"/>
    <n v="251"/>
    <n v="230"/>
    <n v="230"/>
    <n v="3345"/>
    <n v="9.1643835616438363"/>
  </r>
  <r>
    <x v="6"/>
    <x v="2"/>
    <s v="Silur"/>
    <n v="193"/>
    <n v="205"/>
    <x v="1099"/>
    <n v="210"/>
    <n v="157"/>
    <n v="166"/>
    <n v="185"/>
    <n v="160"/>
    <n v="146"/>
    <n v="163"/>
    <n v="168"/>
    <n v="139"/>
    <x v="1514"/>
    <x v="1514"/>
    <x v="1"/>
    <x v="0"/>
    <x v="0"/>
    <n v="449"/>
    <n v="450"/>
    <n v="421"/>
    <n v="438"/>
    <n v="433"/>
    <n v="532"/>
    <n v="548"/>
    <n v="489"/>
    <n v="424"/>
    <n v="438"/>
    <n v="379"/>
    <n v="476"/>
    <n v="5477"/>
    <n v="15.005479452054795"/>
  </r>
  <r>
    <x v="6"/>
    <x v="2"/>
    <s v="Kesk-Devon"/>
    <n v="248"/>
    <n v="253"/>
    <x v="1181"/>
    <n v="180"/>
    <n v="161"/>
    <n v="143"/>
    <n v="179"/>
    <n v="135"/>
    <n v="124"/>
    <n v="120"/>
    <n v="140"/>
    <n v="160"/>
    <x v="1515"/>
    <x v="1515"/>
    <x v="1"/>
    <x v="0"/>
    <x v="0"/>
    <n v="821"/>
    <n v="821"/>
    <n v="998"/>
    <n v="867"/>
    <n v="952"/>
    <n v="1034"/>
    <n v="997"/>
    <n v="1084"/>
    <n v="993"/>
    <n v="791"/>
    <n v="631"/>
    <n v="385"/>
    <n v="10374"/>
    <n v="28.421917808219177"/>
  </r>
  <r>
    <x v="0"/>
    <x v="2"/>
    <s v="Ordoviitsium-Kambrium"/>
    <n v="126"/>
    <n v="132"/>
    <x v="983"/>
    <n v="170"/>
    <n v="208"/>
    <n v="233"/>
    <n v="250"/>
    <n v="188"/>
    <n v="146"/>
    <n v="161"/>
    <n v="139"/>
    <n v="180"/>
    <x v="1516"/>
    <x v="1516"/>
    <x v="8"/>
    <x v="0"/>
    <x v="0"/>
    <n v="4201"/>
    <n v="7797"/>
    <n v="3870"/>
    <n v="3666"/>
    <n v="5497"/>
    <n v="5236"/>
    <n v="572"/>
    <n v="58"/>
    <n v="0"/>
    <n v="1947"/>
    <n v="6862"/>
    <n v="5718"/>
    <n v="45424"/>
    <n v="124.44931506849315"/>
  </r>
  <r>
    <x v="0"/>
    <x v="2"/>
    <s v="Voronka"/>
    <n v="182"/>
    <n v="162"/>
    <x v="1182"/>
    <n v="169"/>
    <n v="166"/>
    <n v="218"/>
    <n v="138"/>
    <n v="180"/>
    <n v="203"/>
    <n v="191"/>
    <n v="170"/>
    <n v="131"/>
    <x v="1517"/>
    <x v="1517"/>
    <x v="8"/>
    <x v="0"/>
    <x v="0"/>
    <n v="3612"/>
    <n v="5292"/>
    <n v="5582"/>
    <n v="2324"/>
    <n v="2879"/>
    <n v="3628"/>
    <n v="6311"/>
    <n v="6916"/>
    <n v="3329"/>
    <n v="4977"/>
    <n v="5547"/>
    <n v="1140"/>
    <n v="51537"/>
    <n v="141.1972602739726"/>
  </r>
  <r>
    <x v="8"/>
    <x v="2"/>
    <s v="Silur"/>
    <n v="162"/>
    <n v="151"/>
    <x v="1183"/>
    <n v="209"/>
    <n v="169"/>
    <n v="187"/>
    <n v="196"/>
    <n v="180"/>
    <n v="171"/>
    <n v="169"/>
    <n v="148"/>
    <n v="171"/>
    <x v="1518"/>
    <x v="1518"/>
    <x v="8"/>
    <x v="0"/>
    <x v="0"/>
    <n v="4500"/>
    <n v="1134"/>
    <n v="2209"/>
    <n v="6689"/>
    <n v="3014"/>
    <n v="3535"/>
    <n v="2794"/>
    <n v="4278"/>
    <n v="6374"/>
    <n v="4942"/>
    <n v="1014"/>
    <n v="3607"/>
    <n v="44090"/>
    <n v="120.79452054794521"/>
  </r>
  <r>
    <x v="3"/>
    <x v="2"/>
    <s v="Kambrium-Vend"/>
    <n v="201"/>
    <n v="161"/>
    <x v="1184"/>
    <n v="155"/>
    <n v="171"/>
    <n v="184"/>
    <n v="163"/>
    <n v="188"/>
    <n v="159"/>
    <n v="144"/>
    <n v="179"/>
    <n v="166"/>
    <x v="1519"/>
    <x v="1519"/>
    <x v="8"/>
    <x v="0"/>
    <x v="0"/>
    <n v="5003"/>
    <n v="47"/>
    <n v="4436"/>
    <n v="4673"/>
    <n v="4016"/>
    <n v="3861"/>
    <n v="5328"/>
    <n v="3903"/>
    <n v="4886"/>
    <n v="4390"/>
    <n v="247"/>
    <n v="6826"/>
    <n v="47616"/>
    <n v="130.45479452054795"/>
  </r>
  <r>
    <x v="2"/>
    <x v="2"/>
    <s v="Kesk-Devon"/>
    <n v="419"/>
    <n v="405"/>
    <x v="978"/>
    <n v="0"/>
    <n v="63"/>
    <n v="0"/>
    <n v="164"/>
    <n v="0"/>
    <n v="50"/>
    <n v="0"/>
    <n v="392"/>
    <n v="271"/>
    <x v="1520"/>
    <x v="1520"/>
    <x v="8"/>
    <x v="0"/>
    <x v="0"/>
    <n v="175"/>
    <n v="58"/>
    <n v="533"/>
    <n v="280"/>
    <n v="278"/>
    <n v="298"/>
    <n v="1900"/>
    <n v="1896"/>
    <n v="1870"/>
    <n v="49"/>
    <n v="0"/>
    <n v="186"/>
    <n v="7523"/>
    <n v="20.610958904109587"/>
  </r>
  <r>
    <x v="3"/>
    <x v="2"/>
    <s v="Kambrium-Vend"/>
    <n v="98"/>
    <n v="83"/>
    <x v="1185"/>
    <n v="239"/>
    <n v="262"/>
    <n v="380"/>
    <n v="232"/>
    <n v="217"/>
    <n v="128"/>
    <n v="108"/>
    <n v="96"/>
    <n v="133"/>
    <x v="1521"/>
    <x v="1521"/>
    <x v="8"/>
    <x v="0"/>
    <x v="0"/>
    <n v="133"/>
    <n v="107"/>
    <n v="122"/>
    <n v="125"/>
    <n v="213"/>
    <n v="165"/>
    <n v="193"/>
    <n v="130"/>
    <n v="117"/>
    <n v="111"/>
    <n v="104"/>
    <n v="134"/>
    <n v="1654"/>
    <n v="4.5315068493150683"/>
  </r>
  <r>
    <x v="1"/>
    <x v="2"/>
    <s v="Silur"/>
    <n v="120"/>
    <n v="120"/>
    <x v="1130"/>
    <n v="280"/>
    <n v="270"/>
    <n v="110"/>
    <n v="100"/>
    <n v="100"/>
    <n v="350"/>
    <n v="190"/>
    <n v="130"/>
    <n v="160"/>
    <x v="1522"/>
    <x v="1522"/>
    <x v="8"/>
    <x v="0"/>
    <x v="0"/>
    <n v="173"/>
    <n v="156"/>
    <n v="161"/>
    <n v="143"/>
    <n v="160"/>
    <n v="245"/>
    <n v="163"/>
    <n v="146"/>
    <n v="144"/>
    <n v="143"/>
    <n v="154"/>
    <n v="340"/>
    <n v="2128"/>
    <n v="5.8301369863013699"/>
  </r>
  <r>
    <x v="8"/>
    <x v="2"/>
    <s v="Silur"/>
    <n v="32"/>
    <n v="44"/>
    <x v="1186"/>
    <n v="21"/>
    <n v="83"/>
    <n v="458"/>
    <n v="373"/>
    <n v="338"/>
    <n v="245"/>
    <n v="230"/>
    <n v="23"/>
    <n v="74"/>
    <x v="1523"/>
    <x v="1523"/>
    <x v="8"/>
    <x v="0"/>
    <x v="0"/>
    <n v="0"/>
    <n v="0"/>
    <n v="0"/>
    <n v="0"/>
    <n v="0"/>
    <n v="0"/>
    <n v="0"/>
    <n v="0"/>
    <n v="0"/>
    <n v="0"/>
    <n v="0"/>
    <n v="0"/>
    <n v="0"/>
    <n v="0"/>
  </r>
  <r>
    <x v="1"/>
    <x v="2"/>
    <s v="Ordoviitsium"/>
    <n v="137"/>
    <n v="138"/>
    <x v="1143"/>
    <n v="140"/>
    <n v="173"/>
    <n v="253"/>
    <n v="225"/>
    <n v="213"/>
    <n v="152"/>
    <n v="152"/>
    <n v="146"/>
    <n v="155"/>
    <x v="1524"/>
    <x v="1524"/>
    <x v="8"/>
    <x v="0"/>
    <x v="0"/>
    <n v="1460"/>
    <n v="1338"/>
    <n v="1557"/>
    <n v="1542"/>
    <n v="1593"/>
    <n v="1642"/>
    <n v="1767"/>
    <n v="1652"/>
    <n v="1609"/>
    <n v="1503"/>
    <n v="1343"/>
    <n v="1473"/>
    <n v="18479"/>
    <n v="50.627397260273973"/>
  </r>
  <r>
    <x v="1"/>
    <x v="2"/>
    <s v="Silur-Ordoviitsium"/>
    <n v="100"/>
    <n v="120"/>
    <x v="819"/>
    <n v="140"/>
    <n v="170"/>
    <n v="210"/>
    <n v="200"/>
    <n v="170"/>
    <n v="160"/>
    <n v="280"/>
    <n v="180"/>
    <n v="110"/>
    <x v="1525"/>
    <x v="1525"/>
    <x v="8"/>
    <x v="0"/>
    <x v="0"/>
    <n v="444"/>
    <n v="422"/>
    <n v="434"/>
    <n v="442"/>
    <n v="551"/>
    <n v="589"/>
    <n v="622"/>
    <n v="492"/>
    <n v="412"/>
    <n v="433"/>
    <n v="387"/>
    <n v="636"/>
    <n v="5864"/>
    <n v="16.065753424657533"/>
  </r>
  <r>
    <x v="1"/>
    <x v="2"/>
    <s v="Silur"/>
    <n v="164"/>
    <n v="175"/>
    <x v="1102"/>
    <n v="186"/>
    <n v="193"/>
    <n v="197"/>
    <n v="206"/>
    <n v="196"/>
    <n v="161"/>
    <n v="153"/>
    <n v="130"/>
    <n v="105"/>
    <x v="1525"/>
    <x v="1525"/>
    <x v="8"/>
    <x v="0"/>
    <x v="0"/>
    <n v="90"/>
    <n v="102"/>
    <n v="120"/>
    <n v="91"/>
    <n v="92"/>
    <n v="121"/>
    <n v="136"/>
    <n v="87"/>
    <n v="81"/>
    <n v="83"/>
    <n v="89"/>
    <n v="99"/>
    <n v="1191"/>
    <n v="3.2630136986301368"/>
  </r>
  <r>
    <x v="2"/>
    <x v="2"/>
    <s v="Kesk-Alam-Devon"/>
    <n v="0"/>
    <n v="0"/>
    <x v="31"/>
    <n v="308"/>
    <n v="308"/>
    <n v="310"/>
    <n v="373"/>
    <n v="373"/>
    <n v="375"/>
    <n v="0"/>
    <n v="0"/>
    <n v="0"/>
    <x v="1526"/>
    <x v="1526"/>
    <x v="4"/>
    <x v="0"/>
    <x v="0"/>
    <n v="1209"/>
    <n v="1454"/>
    <n v="1876"/>
    <n v="776"/>
    <n v="1454"/>
    <n v="2996"/>
    <n v="3481"/>
    <n v="1399"/>
    <n v="1655"/>
    <n v="1516"/>
    <n v="1315"/>
    <n v="3679"/>
    <n v="22810"/>
    <n v="62.493150684931507"/>
  </r>
  <r>
    <x v="0"/>
    <x v="2"/>
    <s v="Ordoviitsium-Kambrium"/>
    <n v="183"/>
    <n v="145"/>
    <x v="1123"/>
    <n v="175"/>
    <n v="182"/>
    <n v="232"/>
    <n v="192"/>
    <n v="158"/>
    <n v="141"/>
    <n v="142"/>
    <n v="159"/>
    <n v="134"/>
    <x v="1527"/>
    <x v="1527"/>
    <x v="4"/>
    <x v="2"/>
    <x v="0"/>
    <n v="213"/>
    <n v="256"/>
    <n v="198"/>
    <n v="201"/>
    <n v="250"/>
    <n v="274"/>
    <n v="314"/>
    <n v="295"/>
    <n v="119"/>
    <n v="0"/>
    <n v="0"/>
    <n v="0"/>
    <n v="2120"/>
    <n v="5.8082191780821919"/>
  </r>
  <r>
    <x v="0"/>
    <x v="2"/>
    <s v="Voronka"/>
    <n v="195"/>
    <n v="125"/>
    <x v="1130"/>
    <n v="178"/>
    <n v="201"/>
    <n v="260"/>
    <n v="187"/>
    <n v="191"/>
    <n v="199"/>
    <n v="187"/>
    <n v="116"/>
    <n v="75"/>
    <x v="1528"/>
    <x v="1528"/>
    <x v="4"/>
    <x v="4"/>
    <x v="0"/>
    <n v="1156"/>
    <n v="1144"/>
    <n v="1300"/>
    <n v="1245"/>
    <n v="1328"/>
    <n v="1367"/>
    <n v="805"/>
    <n v="796"/>
    <n v="769"/>
    <n v="725"/>
    <n v="698"/>
    <n v="707"/>
    <n v="12040"/>
    <n v="32.986301369863014"/>
  </r>
  <r>
    <x v="3"/>
    <x v="2"/>
    <s v="Ordoviitsium-Kambrium"/>
    <n v="100"/>
    <n v="100"/>
    <x v="494"/>
    <n v="200"/>
    <n v="200"/>
    <n v="200"/>
    <n v="300"/>
    <n v="350"/>
    <n v="350"/>
    <n v="141"/>
    <n v="0"/>
    <n v="0"/>
    <x v="1529"/>
    <x v="1529"/>
    <x v="0"/>
    <x v="2"/>
    <x v="0"/>
    <n v="974"/>
    <n v="974"/>
    <n v="973"/>
    <n v="909"/>
    <n v="910"/>
    <n v="910"/>
    <n v="800"/>
    <n v="800"/>
    <n v="801"/>
    <n v="798"/>
    <n v="798"/>
    <n v="798"/>
    <n v="10445"/>
    <n v="28.616438356164384"/>
  </r>
  <r>
    <x v="3"/>
    <x v="2"/>
    <s v="Kambrium-Vend"/>
    <n v="6"/>
    <n v="2"/>
    <x v="1187"/>
    <n v="0"/>
    <n v="284"/>
    <n v="0"/>
    <n v="0"/>
    <n v="8"/>
    <n v="0"/>
    <n v="3"/>
    <n v="621"/>
    <n v="1097"/>
    <x v="1530"/>
    <x v="1530"/>
    <x v="2"/>
    <x v="1"/>
    <x v="0"/>
    <n v="620"/>
    <n v="620"/>
    <n v="730"/>
    <n v="790"/>
    <n v="890"/>
    <n v="1920"/>
    <n v="2260"/>
    <n v="1230"/>
    <n v="1060"/>
    <n v="680"/>
    <n v="600"/>
    <n v="670"/>
    <n v="12070"/>
    <n v="33.06849315068493"/>
  </r>
  <r>
    <x v="5"/>
    <x v="2"/>
    <s v="Kvaternaar"/>
    <n v="118"/>
    <n v="115"/>
    <x v="839"/>
    <n v="121"/>
    <n v="230"/>
    <n v="259"/>
    <n v="132"/>
    <n v="159"/>
    <n v="261"/>
    <n v="194"/>
    <n v="168"/>
    <n v="153"/>
    <x v="1531"/>
    <x v="1531"/>
    <x v="2"/>
    <x v="2"/>
    <x v="0"/>
    <n v="1380"/>
    <n v="1010"/>
    <n v="1080"/>
    <n v="1110"/>
    <n v="1210"/>
    <n v="1290"/>
    <n v="1310"/>
    <n v="1030"/>
    <n v="1260"/>
    <n v="960"/>
    <n v="1760"/>
    <n v="430"/>
    <n v="13830"/>
    <n v="37.890410958904113"/>
  </r>
  <r>
    <x v="12"/>
    <x v="2"/>
    <s v="Kesk-Devon"/>
    <n v="129"/>
    <n v="129"/>
    <x v="1188"/>
    <n v="143"/>
    <n v="143"/>
    <n v="143"/>
    <n v="170"/>
    <n v="169"/>
    <n v="169"/>
    <n v="229"/>
    <n v="230"/>
    <n v="230"/>
    <x v="1532"/>
    <x v="1532"/>
    <x v="2"/>
    <x v="1"/>
    <x v="0"/>
    <n v="3210"/>
    <n v="2960"/>
    <n v="2980"/>
    <n v="3230"/>
    <n v="3410"/>
    <n v="3750"/>
    <n v="4500"/>
    <n v="3490"/>
    <n v="3940"/>
    <n v="2670"/>
    <n v="2830"/>
    <n v="3645"/>
    <n v="40615"/>
    <n v="111.27397260273973"/>
  </r>
  <r>
    <x v="3"/>
    <x v="2"/>
    <s v="Ordoviitsium-Kambrium"/>
    <n v="151"/>
    <n v="130"/>
    <x v="1189"/>
    <n v="215"/>
    <n v="202"/>
    <n v="206"/>
    <n v="148"/>
    <n v="136"/>
    <n v="204"/>
    <n v="152"/>
    <n v="161"/>
    <n v="146"/>
    <x v="1533"/>
    <x v="1533"/>
    <x v="2"/>
    <x v="1"/>
    <x v="0"/>
    <n v="0"/>
    <n v="0"/>
    <n v="0"/>
    <n v="0"/>
    <n v="0"/>
    <n v="0"/>
    <n v="0"/>
    <n v="0"/>
    <n v="0"/>
    <n v="0"/>
    <n v="0"/>
    <n v="0"/>
    <n v="0"/>
    <n v="0"/>
  </r>
  <r>
    <x v="1"/>
    <x v="2"/>
    <s v="Ordoviitsium"/>
    <n v="196"/>
    <n v="198"/>
    <x v="1160"/>
    <n v="95"/>
    <n v="135"/>
    <n v="140"/>
    <n v="110"/>
    <n v="123"/>
    <n v="214"/>
    <n v="286"/>
    <n v="207"/>
    <n v="117"/>
    <x v="1534"/>
    <x v="1534"/>
    <x v="2"/>
    <x v="1"/>
    <x v="0"/>
    <n v="0"/>
    <n v="0"/>
    <n v="0"/>
    <n v="0"/>
    <n v="0"/>
    <n v="0"/>
    <n v="2330"/>
    <n v="1820"/>
    <n v="1560"/>
    <n v="1280"/>
    <n v="1440"/>
    <n v="2100"/>
    <n v="10530"/>
    <n v="28.849315068493151"/>
  </r>
  <r>
    <x v="3"/>
    <x v="2"/>
    <s v="Kambrium-Vend"/>
    <n v="27"/>
    <n v="105"/>
    <x v="799"/>
    <n v="45"/>
    <n v="180"/>
    <n v="211"/>
    <n v="271"/>
    <n v="255"/>
    <n v="151"/>
    <n v="27"/>
    <n v="15"/>
    <n v="13"/>
    <x v="1535"/>
    <x v="1535"/>
    <x v="2"/>
    <x v="1"/>
    <x v="0"/>
    <n v="480"/>
    <n v="390"/>
    <n v="520"/>
    <n v="330"/>
    <n v="290"/>
    <n v="380"/>
    <n v="450"/>
    <n v="430"/>
    <n v="480"/>
    <n v="680"/>
    <n v="520"/>
    <n v="770"/>
    <n v="5720"/>
    <n v="15.671232876712329"/>
  </r>
  <r>
    <x v="11"/>
    <x v="2"/>
    <s v="Silur"/>
    <n v="158"/>
    <n v="162"/>
    <x v="1190"/>
    <n v="215"/>
    <n v="239"/>
    <n v="241"/>
    <n v="149"/>
    <n v="155"/>
    <n v="140"/>
    <n v="115"/>
    <n v="120"/>
    <n v="134"/>
    <x v="1536"/>
    <x v="1536"/>
    <x v="2"/>
    <x v="1"/>
    <x v="0"/>
    <n v="1720"/>
    <n v="1340"/>
    <n v="1750"/>
    <n v="1460"/>
    <n v="1230"/>
    <n v="1800"/>
    <n v="1640"/>
    <n v="1490"/>
    <n v="1780"/>
    <n v="2010"/>
    <n v="1820"/>
    <n v="2280"/>
    <n v="20320"/>
    <n v="55.671232876712331"/>
  </r>
  <r>
    <x v="2"/>
    <x v="2"/>
    <s v="Kesk-Devon"/>
    <n v="172"/>
    <n v="162"/>
    <x v="1191"/>
    <n v="164"/>
    <n v="168"/>
    <n v="164"/>
    <n v="166"/>
    <n v="171"/>
    <n v="166"/>
    <n v="161"/>
    <n v="165"/>
    <n v="170"/>
    <x v="1537"/>
    <x v="1537"/>
    <x v="2"/>
    <x v="1"/>
    <x v="0"/>
    <n v="500"/>
    <n v="380"/>
    <n v="390"/>
    <n v="410"/>
    <n v="460"/>
    <n v="640"/>
    <n v="660"/>
    <n v="460"/>
    <n v="450"/>
    <n v="400"/>
    <n v="640"/>
    <n v="430"/>
    <n v="5820"/>
    <n v="15.945205479452055"/>
  </r>
  <r>
    <x v="3"/>
    <x v="2"/>
    <s v="Kambrium-Vend"/>
    <n v="307"/>
    <n v="276"/>
    <x v="1192"/>
    <n v="99"/>
    <n v="128"/>
    <n v="221"/>
    <n v="31"/>
    <n v="85"/>
    <n v="144"/>
    <n v="154"/>
    <n v="150"/>
    <n v="181"/>
    <x v="1538"/>
    <x v="1538"/>
    <x v="2"/>
    <x v="1"/>
    <x v="0"/>
    <n v="480"/>
    <n v="370"/>
    <n v="390"/>
    <n v="420"/>
    <n v="460"/>
    <n v="600"/>
    <n v="620"/>
    <n v="460"/>
    <n v="460"/>
    <n v="410"/>
    <n v="550"/>
    <n v="450"/>
    <n v="5670"/>
    <n v="15.534246575342467"/>
  </r>
  <r>
    <x v="2"/>
    <x v="2"/>
    <s v="Silur"/>
    <n v="164"/>
    <n v="139"/>
    <x v="1163"/>
    <n v="173"/>
    <n v="172"/>
    <n v="207"/>
    <n v="191"/>
    <n v="169"/>
    <n v="158"/>
    <n v="144"/>
    <n v="144"/>
    <n v="147"/>
    <x v="1539"/>
    <x v="1539"/>
    <x v="0"/>
    <x v="2"/>
    <x v="0"/>
    <n v="100"/>
    <n v="116"/>
    <n v="110"/>
    <n v="97"/>
    <n v="109"/>
    <n v="109"/>
    <n v="104"/>
    <n v="136"/>
    <n v="150"/>
    <n v="214"/>
    <n v="122"/>
    <n v="154"/>
    <n v="1521"/>
    <n v="4.1671232876712327"/>
  </r>
  <r>
    <x v="5"/>
    <x v="2"/>
    <s v="Ordoviitsium"/>
    <n v="152"/>
    <n v="152"/>
    <x v="1164"/>
    <n v="142"/>
    <n v="142"/>
    <n v="143"/>
    <n v="220"/>
    <n v="220"/>
    <n v="221"/>
    <n v="140"/>
    <n v="141"/>
    <n v="141"/>
    <x v="1540"/>
    <x v="1540"/>
    <x v="2"/>
    <x v="1"/>
    <x v="0"/>
    <n v="0"/>
    <n v="0"/>
    <n v="960"/>
    <n v="0"/>
    <n v="0"/>
    <n v="2136"/>
    <n v="0"/>
    <n v="0"/>
    <n v="2770"/>
    <n v="300"/>
    <n v="300"/>
    <n v="392"/>
    <n v="6858"/>
    <n v="18.789041095890411"/>
  </r>
  <r>
    <x v="3"/>
    <x v="2"/>
    <s v="Kambrium-Vend"/>
    <n v="118"/>
    <n v="158"/>
    <x v="1190"/>
    <n v="119"/>
    <n v="151"/>
    <n v="180"/>
    <n v="235"/>
    <n v="185"/>
    <n v="280"/>
    <n v="158"/>
    <n v="98"/>
    <n v="87"/>
    <x v="1541"/>
    <x v="1541"/>
    <x v="2"/>
    <x v="2"/>
    <x v="0"/>
    <n v="0"/>
    <n v="0"/>
    <n v="0"/>
    <n v="0"/>
    <n v="0"/>
    <n v="0"/>
    <n v="0"/>
    <n v="0"/>
    <n v="0"/>
    <n v="0"/>
    <n v="0"/>
    <n v="0"/>
    <n v="0"/>
    <n v="0"/>
  </r>
  <r>
    <x v="12"/>
    <x v="2"/>
    <s v="Kesk-Devon"/>
    <n v="119"/>
    <n v="127"/>
    <x v="1179"/>
    <n v="245"/>
    <n v="179"/>
    <n v="165"/>
    <n v="165"/>
    <n v="175"/>
    <n v="166"/>
    <n v="176"/>
    <n v="149"/>
    <n v="146"/>
    <x v="1542"/>
    <x v="1542"/>
    <x v="10"/>
    <x v="0"/>
    <x v="0"/>
    <n v="0"/>
    <n v="0"/>
    <n v="0"/>
    <n v="0"/>
    <n v="0"/>
    <n v="0"/>
    <n v="0"/>
    <n v="0"/>
    <n v="0"/>
    <n v="0"/>
    <n v="0"/>
    <n v="0"/>
    <n v="0"/>
    <n v="0"/>
  </r>
  <r>
    <x v="14"/>
    <x v="2"/>
    <s v="Ordoviitsium-Kambrium"/>
    <n v="157"/>
    <n v="143"/>
    <x v="1158"/>
    <n v="161"/>
    <n v="177"/>
    <n v="183"/>
    <n v="171"/>
    <n v="176"/>
    <n v="144"/>
    <n v="178"/>
    <n v="118"/>
    <n v="146"/>
    <x v="1543"/>
    <x v="1543"/>
    <x v="10"/>
    <x v="0"/>
    <x v="0"/>
    <n v="2937"/>
    <n v="3101"/>
    <n v="3916"/>
    <n v="3040"/>
    <n v="3039"/>
    <n v="2527"/>
    <n v="2132"/>
    <n v="1768"/>
    <n v="3572"/>
    <n v="3527"/>
    <n v="4171"/>
    <n v="1932"/>
    <n v="35662"/>
    <n v="97.704109589041096"/>
  </r>
  <r>
    <x v="3"/>
    <x v="2"/>
    <s v="Ordoviitsium"/>
    <n v="109"/>
    <n v="121"/>
    <x v="1177"/>
    <n v="151"/>
    <n v="141"/>
    <n v="165"/>
    <n v="177"/>
    <n v="178"/>
    <n v="174"/>
    <n v="175"/>
    <n v="193"/>
    <n v="174"/>
    <x v="1544"/>
    <x v="1544"/>
    <x v="10"/>
    <x v="0"/>
    <x v="0"/>
    <n v="0"/>
    <n v="0"/>
    <n v="0"/>
    <n v="0"/>
    <n v="0"/>
    <n v="0"/>
    <n v="0"/>
    <n v="0"/>
    <n v="0"/>
    <n v="0"/>
    <n v="0"/>
    <n v="0"/>
    <n v="0"/>
    <n v="0"/>
  </r>
  <r>
    <x v="3"/>
    <x v="2"/>
    <s v="Ordoviitsium"/>
    <n v="62"/>
    <n v="62"/>
    <x v="1193"/>
    <n v="394"/>
    <n v="394"/>
    <n v="394"/>
    <n v="114"/>
    <n v="114"/>
    <n v="113"/>
    <n v="68"/>
    <n v="68"/>
    <n v="70"/>
    <x v="1545"/>
    <x v="1545"/>
    <x v="10"/>
    <x v="0"/>
    <x v="0"/>
    <n v="0"/>
    <n v="0"/>
    <n v="0"/>
    <n v="0"/>
    <n v="0"/>
    <n v="0"/>
    <n v="0"/>
    <n v="0"/>
    <n v="0"/>
    <n v="0"/>
    <n v="0"/>
    <n v="0"/>
    <n v="0"/>
    <n v="0"/>
  </r>
  <r>
    <x v="1"/>
    <x v="2"/>
    <s v="Ordoviitsium-Kambrium"/>
    <n v="123"/>
    <n v="172"/>
    <x v="1194"/>
    <n v="141"/>
    <n v="145"/>
    <n v="183"/>
    <n v="203"/>
    <n v="167"/>
    <n v="175"/>
    <n v="188"/>
    <n v="121"/>
    <n v="124"/>
    <x v="1545"/>
    <x v="1545"/>
    <x v="2"/>
    <x v="2"/>
    <x v="0"/>
    <n v="192"/>
    <n v="172"/>
    <n v="217"/>
    <n v="230"/>
    <n v="221"/>
    <n v="172"/>
    <n v="183"/>
    <n v="156"/>
    <n v="173"/>
    <n v="223"/>
    <n v="217"/>
    <n v="219"/>
    <n v="2375"/>
    <n v="6.506849315068493"/>
  </r>
  <r>
    <x v="6"/>
    <x v="2"/>
    <s v="Kesk-Devon"/>
    <n v="107"/>
    <n v="115"/>
    <x v="1195"/>
    <n v="114"/>
    <n v="116"/>
    <n v="139"/>
    <n v="226"/>
    <n v="260"/>
    <n v="179"/>
    <n v="326"/>
    <n v="129"/>
    <n v="111"/>
    <x v="1545"/>
    <x v="1545"/>
    <x v="1"/>
    <x v="0"/>
    <x v="0"/>
    <n v="988"/>
    <n v="988"/>
    <n v="989"/>
    <n v="0"/>
    <n v="0"/>
    <n v="0"/>
    <n v="0"/>
    <n v="0"/>
    <n v="0"/>
    <n v="0"/>
    <n v="0"/>
    <n v="0"/>
    <n v="2965"/>
    <n v="8.1232876712328768"/>
  </r>
  <r>
    <x v="4"/>
    <x v="2"/>
    <s v="Silur"/>
    <n v="172"/>
    <n v="137"/>
    <x v="1196"/>
    <n v="155"/>
    <n v="172"/>
    <n v="183"/>
    <n v="165"/>
    <n v="181"/>
    <n v="155"/>
    <n v="149"/>
    <n v="142"/>
    <n v="154"/>
    <x v="1546"/>
    <x v="1546"/>
    <x v="0"/>
    <x v="0"/>
    <x v="0"/>
    <n v="546"/>
    <n v="735"/>
    <n v="802"/>
    <n v="793"/>
    <n v="801"/>
    <n v="890"/>
    <n v="920"/>
    <n v="890"/>
    <n v="802"/>
    <n v="802"/>
    <n v="797"/>
    <n v="793"/>
    <n v="9571"/>
    <n v="26.221917808219178"/>
  </r>
  <r>
    <x v="7"/>
    <x v="2"/>
    <s v="Silur"/>
    <n v="160"/>
    <n v="160"/>
    <x v="1183"/>
    <n v="160"/>
    <n v="150"/>
    <n v="160"/>
    <n v="160"/>
    <n v="160"/>
    <n v="160"/>
    <n v="160"/>
    <n v="160"/>
    <n v="160"/>
    <x v="1547"/>
    <x v="1547"/>
    <x v="5"/>
    <x v="4"/>
    <x v="0"/>
    <n v="94"/>
    <n v="92"/>
    <n v="96"/>
    <n v="134"/>
    <n v="136"/>
    <n v="139"/>
    <n v="118"/>
    <n v="112"/>
    <n v="103"/>
    <n v="112"/>
    <n v="102"/>
    <n v="105"/>
    <n v="1343"/>
    <n v="3.6794520547945204"/>
  </r>
  <r>
    <x v="3"/>
    <x v="2"/>
    <s v="Kambrium-Vend"/>
    <n v="132"/>
    <n v="157"/>
    <x v="1131"/>
    <n v="160"/>
    <n v="143"/>
    <n v="137"/>
    <n v="122"/>
    <n v="140"/>
    <n v="174"/>
    <n v="167"/>
    <n v="162"/>
    <n v="208"/>
    <x v="1548"/>
    <x v="1548"/>
    <x v="2"/>
    <x v="1"/>
    <x v="0"/>
    <n v="296"/>
    <n v="312"/>
    <n v="360"/>
    <n v="316"/>
    <n v="471"/>
    <n v="746"/>
    <n v="686"/>
    <n v="401"/>
    <n v="294"/>
    <n v="264"/>
    <n v="290"/>
    <n v="295"/>
    <n v="4731"/>
    <n v="12.961643835616439"/>
  </r>
  <r>
    <x v="9"/>
    <x v="2"/>
    <s v="Kvaternaar"/>
    <n v="240"/>
    <n v="209"/>
    <x v="980"/>
    <n v="189"/>
    <n v="149"/>
    <n v="167"/>
    <n v="136"/>
    <n v="62"/>
    <n v="139"/>
    <n v="136"/>
    <n v="125"/>
    <n v="156"/>
    <x v="1549"/>
    <x v="1549"/>
    <x v="10"/>
    <x v="0"/>
    <x v="0"/>
    <n v="418"/>
    <n v="410"/>
    <n v="420"/>
    <n v="436"/>
    <n v="438"/>
    <n v="446"/>
    <n v="435"/>
    <n v="430"/>
    <n v="426"/>
    <n v="398"/>
    <n v="398"/>
    <n v="400"/>
    <n v="5055"/>
    <n v="13.849315068493151"/>
  </r>
  <r>
    <x v="2"/>
    <x v="2"/>
    <s v="Kesk-Alam-Devon- Silur"/>
    <n v="132"/>
    <n v="99"/>
    <x v="1197"/>
    <n v="801"/>
    <n v="335"/>
    <n v="111"/>
    <n v="66"/>
    <n v="75"/>
    <n v="50"/>
    <n v="40"/>
    <n v="35"/>
    <n v="32"/>
    <x v="1549"/>
    <x v="1549"/>
    <x v="9"/>
    <x v="4"/>
    <x v="0"/>
    <n v="4236"/>
    <n v="3770"/>
    <n v="4487"/>
    <n v="4363"/>
    <n v="4309"/>
    <n v="4641"/>
    <n v="5468"/>
    <n v="5290"/>
    <n v="5174"/>
    <n v="4392"/>
    <n v="5447"/>
    <n v="5172"/>
    <n v="56749"/>
    <n v="155.47671232876712"/>
  </r>
  <r>
    <x v="4"/>
    <x v="2"/>
    <s v="Silur"/>
    <n v="132"/>
    <n v="129"/>
    <x v="1198"/>
    <n v="131"/>
    <n v="139"/>
    <n v="165"/>
    <n v="204"/>
    <n v="188"/>
    <n v="180"/>
    <n v="156"/>
    <n v="157"/>
    <n v="143"/>
    <x v="1550"/>
    <x v="1550"/>
    <x v="9"/>
    <x v="4"/>
    <x v="0"/>
    <n v="4001"/>
    <n v="3262"/>
    <n v="3992"/>
    <n v="4154"/>
    <n v="4115"/>
    <n v="4476"/>
    <n v="5147"/>
    <n v="5309"/>
    <n v="4707"/>
    <n v="4773"/>
    <n v="3879"/>
    <n v="5040"/>
    <n v="52855"/>
    <n v="144.8082191780822"/>
  </r>
  <r>
    <x v="14"/>
    <x v="2"/>
    <s v="Ordoviitsium-Kambrium"/>
    <n v="160"/>
    <n v="160"/>
    <x v="1096"/>
    <n v="170"/>
    <n v="172"/>
    <n v="173"/>
    <n v="70"/>
    <n v="80"/>
    <n v="85"/>
    <n v="150"/>
    <n v="241"/>
    <n v="242"/>
    <x v="1551"/>
    <x v="1551"/>
    <x v="9"/>
    <x v="4"/>
    <x v="0"/>
    <n v="4068"/>
    <n v="3637"/>
    <n v="3853"/>
    <n v="4142"/>
    <n v="4193"/>
    <n v="4950"/>
    <n v="4760"/>
    <n v="5264"/>
    <n v="4810"/>
    <n v="4961"/>
    <n v="4287"/>
    <n v="5069"/>
    <n v="53994"/>
    <n v="147.92876712328768"/>
  </r>
  <r>
    <x v="6"/>
    <x v="2"/>
    <s v="Silur"/>
    <n v="138"/>
    <n v="144"/>
    <x v="983"/>
    <n v="176"/>
    <n v="194"/>
    <n v="163"/>
    <n v="158"/>
    <n v="160"/>
    <n v="132"/>
    <n v="137"/>
    <n v="162"/>
    <n v="144"/>
    <x v="1552"/>
    <x v="1552"/>
    <x v="9"/>
    <x v="4"/>
    <x v="0"/>
    <n v="3887"/>
    <n v="3468"/>
    <n v="4116"/>
    <n v="4008"/>
    <n v="3960"/>
    <n v="4269"/>
    <n v="5030"/>
    <n v="4862"/>
    <n v="4757"/>
    <n v="4683"/>
    <n v="3144"/>
    <n v="4733"/>
    <n v="50917"/>
    <n v="139.49863013698629"/>
  </r>
  <r>
    <x v="3"/>
    <x v="2"/>
    <s v="Ordoviitsium"/>
    <n v="95"/>
    <n v="76"/>
    <x v="1199"/>
    <n v="112"/>
    <n v="182"/>
    <n v="303"/>
    <n v="361"/>
    <n v="227"/>
    <n v="103"/>
    <n v="97"/>
    <n v="98"/>
    <n v="103"/>
    <x v="1553"/>
    <x v="1553"/>
    <x v="9"/>
    <x v="4"/>
    <x v="0"/>
    <n v="4135"/>
    <n v="3692"/>
    <n v="3912"/>
    <n v="4214"/>
    <n v="4262"/>
    <n v="5055"/>
    <n v="4879"/>
    <n v="5408"/>
    <n v="4924"/>
    <n v="5065"/>
    <n v="5605"/>
    <n v="5201"/>
    <n v="56352"/>
    <n v="154.38904109589041"/>
  </r>
  <r>
    <x v="6"/>
    <x v="2"/>
    <s v="Kesk-Alam-Devon"/>
    <n v="124"/>
    <n v="109"/>
    <x v="1200"/>
    <n v="152"/>
    <n v="179"/>
    <n v="252"/>
    <n v="247"/>
    <n v="244"/>
    <n v="210"/>
    <n v="133"/>
    <n v="109"/>
    <n v="8"/>
    <x v="1554"/>
    <x v="1554"/>
    <x v="9"/>
    <x v="4"/>
    <x v="0"/>
    <n v="4083"/>
    <n v="3326"/>
    <n v="4078"/>
    <n v="4242"/>
    <n v="4198"/>
    <n v="4560"/>
    <n v="5244"/>
    <n v="5404"/>
    <n v="4792"/>
    <n v="5655"/>
    <n v="4795"/>
    <n v="5151"/>
    <n v="55528"/>
    <n v="152.13150684931506"/>
  </r>
  <r>
    <x v="12"/>
    <x v="4"/>
    <s v="Ordoviitsium-Kambrium"/>
    <n v="141"/>
    <n v="122"/>
    <x v="1201"/>
    <n v="5"/>
    <n v="126"/>
    <n v="156"/>
    <n v="188"/>
    <n v="220"/>
    <n v="207"/>
    <n v="208"/>
    <n v="199"/>
    <n v="200"/>
    <x v="1555"/>
    <x v="1555"/>
    <x v="11"/>
    <x v="2"/>
    <x v="0"/>
    <n v="122"/>
    <n v="232"/>
    <n v="568"/>
    <n v="64"/>
    <n v="505"/>
    <n v="1523"/>
    <n v="1078"/>
    <n v="1243"/>
    <n v="550"/>
    <n v="385"/>
    <n v="149"/>
    <n v="30"/>
    <n v="6449"/>
    <n v="17.668493150684931"/>
  </r>
  <r>
    <x v="1"/>
    <x v="2"/>
    <s v="Silur-Ordoviitsium"/>
    <n v="129"/>
    <n v="175"/>
    <x v="1202"/>
    <n v="152"/>
    <n v="152"/>
    <n v="163"/>
    <n v="160"/>
    <n v="159"/>
    <n v="148"/>
    <n v="155"/>
    <n v="141"/>
    <n v="162"/>
    <x v="1556"/>
    <x v="1556"/>
    <x v="11"/>
    <x v="2"/>
    <x v="0"/>
    <n v="76"/>
    <n v="40"/>
    <n v="377"/>
    <n v="521"/>
    <n v="1386"/>
    <n v="2053"/>
    <n v="784"/>
    <n v="0"/>
    <n v="0"/>
    <n v="0"/>
    <n v="0"/>
    <n v="0"/>
    <n v="5237"/>
    <n v="14.347945205479451"/>
  </r>
  <r>
    <x v="11"/>
    <x v="2"/>
    <s v="Kesk-Alam-Devon"/>
    <n v="150"/>
    <n v="146"/>
    <x v="1189"/>
    <n v="165"/>
    <n v="149"/>
    <n v="142"/>
    <n v="140"/>
    <n v="154"/>
    <n v="161"/>
    <n v="152"/>
    <n v="148"/>
    <n v="154"/>
    <x v="1557"/>
    <x v="1557"/>
    <x v="2"/>
    <x v="1"/>
    <x v="0"/>
    <n v="333"/>
    <n v="145"/>
    <n v="144"/>
    <n v="300"/>
    <n v="319"/>
    <n v="771"/>
    <n v="953"/>
    <n v="461"/>
    <n v="341"/>
    <n v="356"/>
    <n v="338"/>
    <n v="309"/>
    <n v="4770"/>
    <n v="13.068493150684931"/>
  </r>
  <r>
    <x v="11"/>
    <x v="2"/>
    <s v="Kesk-Devon"/>
    <n v="153"/>
    <n v="150"/>
    <x v="1135"/>
    <n v="138"/>
    <n v="147"/>
    <n v="142"/>
    <n v="146"/>
    <n v="143"/>
    <n v="207"/>
    <n v="162"/>
    <n v="148"/>
    <n v="146"/>
    <x v="1557"/>
    <x v="1557"/>
    <x v="3"/>
    <x v="2"/>
    <x v="0"/>
    <n v="5020"/>
    <n v="4464"/>
    <n v="4393"/>
    <n v="4650"/>
    <n v="4806"/>
    <n v="4959"/>
    <n v="5113"/>
    <n v="5039"/>
    <n v="4516"/>
    <n v="6134"/>
    <n v="3186"/>
    <n v="5146"/>
    <n v="57426"/>
    <n v="157.33150684931508"/>
  </r>
  <r>
    <x v="1"/>
    <x v="2"/>
    <s v="Silur-Ordoviitsium"/>
    <n v="115"/>
    <n v="112"/>
    <x v="1117"/>
    <n v="144"/>
    <n v="171"/>
    <n v="202"/>
    <n v="184"/>
    <n v="170"/>
    <n v="155"/>
    <n v="149"/>
    <n v="140"/>
    <n v="147"/>
    <x v="1558"/>
    <x v="1558"/>
    <x v="10"/>
    <x v="3"/>
    <x v="0"/>
    <n v="30"/>
    <n v="23"/>
    <n v="25"/>
    <n v="34"/>
    <n v="39"/>
    <n v="69"/>
    <n v="167"/>
    <n v="117"/>
    <n v="211"/>
    <n v="315"/>
    <n v="511"/>
    <n v="74"/>
    <n v="1615"/>
    <n v="4.4246575342465757"/>
  </r>
  <r>
    <x v="1"/>
    <x v="2"/>
    <s v="Ordoviitsium"/>
    <n v="145"/>
    <n v="158"/>
    <x v="1203"/>
    <n v="139"/>
    <n v="143"/>
    <n v="146"/>
    <n v="156"/>
    <n v="157"/>
    <n v="142"/>
    <n v="149"/>
    <n v="156"/>
    <n v="163"/>
    <x v="1559"/>
    <x v="1559"/>
    <x v="10"/>
    <x v="5"/>
    <x v="0"/>
    <n v="549"/>
    <n v="373"/>
    <n v="394"/>
    <n v="506"/>
    <n v="529"/>
    <n v="672"/>
    <n v="1086"/>
    <n v="866"/>
    <n v="635"/>
    <n v="429"/>
    <n v="422"/>
    <n v="571"/>
    <n v="7032"/>
    <n v="19.265753424657536"/>
  </r>
  <r>
    <x v="3"/>
    <x v="2"/>
    <s v="Ordoviitsium-Kambrium"/>
    <n v="136"/>
    <n v="90"/>
    <x v="1204"/>
    <n v="143"/>
    <n v="196"/>
    <n v="152"/>
    <n v="155"/>
    <n v="156"/>
    <n v="156"/>
    <n v="152"/>
    <n v="161"/>
    <n v="167"/>
    <x v="1560"/>
    <x v="1560"/>
    <x v="10"/>
    <x v="3"/>
    <x v="0"/>
    <n v="1"/>
    <n v="2"/>
    <n v="1"/>
    <n v="0"/>
    <n v="0"/>
    <n v="151"/>
    <n v="143"/>
    <n v="2"/>
    <n v="0"/>
    <n v="0"/>
    <n v="0"/>
    <n v="0"/>
    <n v="300"/>
    <n v="0.82191780821917804"/>
  </r>
  <r>
    <x v="3"/>
    <x v="2"/>
    <s v="Voronka"/>
    <n v="93"/>
    <n v="167"/>
    <x v="1205"/>
    <n v="150"/>
    <n v="200"/>
    <n v="150"/>
    <n v="176"/>
    <n v="176"/>
    <n v="176"/>
    <n v="112"/>
    <n v="125"/>
    <n v="166"/>
    <x v="1561"/>
    <x v="1561"/>
    <x v="10"/>
    <x v="3"/>
    <x v="0"/>
    <n v="137"/>
    <n v="122"/>
    <n v="131"/>
    <n v="193"/>
    <n v="142"/>
    <n v="194"/>
    <n v="215"/>
    <n v="152"/>
    <n v="144"/>
    <n v="123"/>
    <n v="111"/>
    <n v="131"/>
    <n v="1795"/>
    <n v="4.9178082191780819"/>
  </r>
  <r>
    <x v="0"/>
    <x v="2"/>
    <s v="Ordoviitsium-Kambrium"/>
    <n v="141"/>
    <n v="130"/>
    <x v="1196"/>
    <n v="135"/>
    <n v="153"/>
    <n v="191"/>
    <n v="163"/>
    <n v="159"/>
    <n v="151"/>
    <n v="130"/>
    <n v="136"/>
    <n v="141"/>
    <x v="1562"/>
    <x v="1562"/>
    <x v="10"/>
    <x v="3"/>
    <x v="0"/>
    <n v="226"/>
    <n v="124"/>
    <n v="86"/>
    <n v="232"/>
    <n v="305"/>
    <n v="277"/>
    <n v="333"/>
    <n v="248"/>
    <n v="206"/>
    <n v="97"/>
    <n v="81"/>
    <n v="79"/>
    <n v="2294"/>
    <n v="6.2849315068493148"/>
  </r>
  <r>
    <x v="0"/>
    <x v="2"/>
    <s v="Voronka"/>
    <n v="0"/>
    <n v="0"/>
    <x v="31"/>
    <n v="0"/>
    <n v="6"/>
    <n v="933"/>
    <n v="822"/>
    <n v="0"/>
    <n v="0"/>
    <n v="0"/>
    <n v="0"/>
    <n v="0"/>
    <x v="1563"/>
    <x v="1563"/>
    <x v="10"/>
    <x v="4"/>
    <x v="0"/>
    <n v="130"/>
    <n v="114"/>
    <n v="144"/>
    <n v="138"/>
    <n v="160"/>
    <n v="148"/>
    <n v="176"/>
    <n v="172"/>
    <n v="157"/>
    <n v="132"/>
    <n v="94"/>
    <n v="172"/>
    <n v="1737"/>
    <n v="4.7589041095890412"/>
  </r>
  <r>
    <x v="3"/>
    <x v="2"/>
    <s v="Ordoviitsium-Kambrium"/>
    <n v="121"/>
    <n v="125"/>
    <x v="1206"/>
    <n v="149"/>
    <n v="158"/>
    <n v="173"/>
    <n v="163"/>
    <n v="164"/>
    <n v="98"/>
    <n v="187"/>
    <n v="138"/>
    <n v="142"/>
    <x v="1564"/>
    <x v="1564"/>
    <x v="10"/>
    <x v="4"/>
    <x v="0"/>
    <n v="26"/>
    <n v="17"/>
    <n v="21"/>
    <n v="109"/>
    <n v="103"/>
    <n v="241"/>
    <n v="287"/>
    <n v="150"/>
    <n v="51"/>
    <n v="42"/>
    <n v="29"/>
    <n v="53"/>
    <n v="1129"/>
    <n v="3.0931506849315067"/>
  </r>
  <r>
    <x v="7"/>
    <x v="2"/>
    <s v="Ordoviitsium-Kambrium"/>
    <n v="129"/>
    <n v="123"/>
    <x v="1207"/>
    <n v="144"/>
    <n v="150"/>
    <n v="161"/>
    <n v="144"/>
    <n v="147"/>
    <n v="136"/>
    <n v="136"/>
    <n v="131"/>
    <n v="147"/>
    <x v="1565"/>
    <x v="1565"/>
    <x v="10"/>
    <x v="0"/>
    <x v="0"/>
    <n v="551"/>
    <n v="483"/>
    <n v="480"/>
    <n v="562"/>
    <n v="594"/>
    <n v="841"/>
    <n v="929"/>
    <n v="766"/>
    <n v="541"/>
    <n v="693"/>
    <n v="529"/>
    <n v="535"/>
    <n v="7504"/>
    <n v="20.55890410958904"/>
  </r>
  <r>
    <x v="3"/>
    <x v="2"/>
    <s v="Kambrium-Vend"/>
    <n v="90"/>
    <n v="100"/>
    <x v="1208"/>
    <n v="160"/>
    <n v="340"/>
    <n v="240"/>
    <n v="260"/>
    <n v="240"/>
    <n v="110"/>
    <n v="40"/>
    <n v="30"/>
    <n v="30"/>
    <x v="1566"/>
    <x v="1566"/>
    <x v="10"/>
    <x v="3"/>
    <x v="0"/>
    <n v="111"/>
    <n v="99"/>
    <n v="110"/>
    <n v="157"/>
    <n v="218"/>
    <n v="167"/>
    <n v="118"/>
    <n v="100"/>
    <n v="105"/>
    <n v="190"/>
    <n v="137"/>
    <n v="168"/>
    <n v="1680"/>
    <n v="4.602739726027397"/>
  </r>
  <r>
    <x v="3"/>
    <x v="2"/>
    <s v="Ordoviitsium-Kambrium"/>
    <n v="109"/>
    <n v="110"/>
    <x v="1208"/>
    <n v="197"/>
    <n v="198"/>
    <n v="198"/>
    <n v="145"/>
    <n v="145"/>
    <n v="146"/>
    <n v="130"/>
    <n v="131"/>
    <n v="131"/>
    <x v="1566"/>
    <x v="1566"/>
    <x v="10"/>
    <x v="3"/>
    <x v="0"/>
    <n v="255"/>
    <n v="380"/>
    <n v="212"/>
    <n v="304"/>
    <n v="370"/>
    <n v="1398"/>
    <n v="561"/>
    <n v="447"/>
    <n v="713"/>
    <n v="1168"/>
    <n v="1260"/>
    <n v="624"/>
    <n v="7692"/>
    <n v="21.073972602739726"/>
  </r>
  <r>
    <x v="0"/>
    <x v="2"/>
    <s v="Ordoviitsium-Kambrium"/>
    <n v="165"/>
    <n v="153"/>
    <x v="1209"/>
    <n v="174"/>
    <n v="168"/>
    <n v="182"/>
    <n v="174"/>
    <n v="152"/>
    <n v="196"/>
    <n v="77"/>
    <n v="81"/>
    <n v="45"/>
    <x v="1567"/>
    <x v="1567"/>
    <x v="10"/>
    <x v="3"/>
    <x v="0"/>
    <n v="1591"/>
    <n v="1627"/>
    <n v="1467"/>
    <n v="1486"/>
    <n v="1548"/>
    <n v="1421"/>
    <n v="1445"/>
    <n v="1557"/>
    <n v="1355"/>
    <n v="1429"/>
    <n v="1348"/>
    <n v="1696"/>
    <n v="17970"/>
    <n v="49.232876712328768"/>
  </r>
  <r>
    <x v="1"/>
    <x v="2"/>
    <s v="Ordoviitsium"/>
    <n v="133"/>
    <n v="122"/>
    <x v="1210"/>
    <n v="148"/>
    <n v="168"/>
    <n v="176"/>
    <n v="165"/>
    <n v="157"/>
    <n v="133"/>
    <n v="132"/>
    <n v="133"/>
    <n v="137"/>
    <x v="1568"/>
    <x v="1568"/>
    <x v="10"/>
    <x v="3"/>
    <x v="0"/>
    <n v="1697"/>
    <n v="1580"/>
    <n v="1080"/>
    <n v="1283"/>
    <n v="1420"/>
    <n v="1715"/>
    <n v="1978"/>
    <n v="1642"/>
    <n v="1467"/>
    <n v="1278"/>
    <n v="1255"/>
    <n v="1281"/>
    <n v="17676"/>
    <n v="48.42739726027397"/>
  </r>
  <r>
    <x v="1"/>
    <x v="2"/>
    <s v="Ordoviitsium"/>
    <n v="100"/>
    <n v="62"/>
    <x v="1103"/>
    <n v="182"/>
    <n v="305"/>
    <n v="207"/>
    <n v="230"/>
    <n v="170"/>
    <n v="132"/>
    <n v="100"/>
    <n v="95"/>
    <n v="92"/>
    <x v="1569"/>
    <x v="1569"/>
    <x v="2"/>
    <x v="1"/>
    <x v="0"/>
    <n v="81"/>
    <n v="58"/>
    <n v="151"/>
    <n v="147"/>
    <n v="161"/>
    <n v="279"/>
    <n v="357"/>
    <n v="140"/>
    <n v="97"/>
    <n v="68"/>
    <n v="37"/>
    <n v="9"/>
    <n v="1585"/>
    <n v="4.3424657534246576"/>
  </r>
  <r>
    <x v="11"/>
    <x v="2"/>
    <s v="Kesk-Alam-Devon- Silur"/>
    <n v="100"/>
    <n v="120"/>
    <x v="1179"/>
    <n v="160"/>
    <n v="145"/>
    <n v="170"/>
    <n v="195"/>
    <n v="170"/>
    <n v="150"/>
    <n v="145"/>
    <n v="110"/>
    <n v="145"/>
    <x v="1570"/>
    <x v="1570"/>
    <x v="11"/>
    <x v="1"/>
    <x v="0"/>
    <n v="705"/>
    <n v="700"/>
    <n v="700"/>
    <n v="700"/>
    <n v="700"/>
    <n v="705"/>
    <n v="530"/>
    <n v="530"/>
    <n v="542"/>
    <n v="740"/>
    <n v="738"/>
    <n v="740"/>
    <n v="8030"/>
    <n v="22"/>
  </r>
  <r>
    <x v="0"/>
    <x v="2"/>
    <s v="Ordoviitsium"/>
    <n v="125"/>
    <n v="91"/>
    <x v="1154"/>
    <n v="96"/>
    <n v="215"/>
    <n v="170"/>
    <n v="195"/>
    <n v="138"/>
    <n v="143"/>
    <n v="140"/>
    <n v="143"/>
    <n v="153"/>
    <x v="1571"/>
    <x v="1571"/>
    <x v="10"/>
    <x v="3"/>
    <x v="0"/>
    <n v="188"/>
    <n v="174"/>
    <n v="175"/>
    <n v="175"/>
    <n v="205"/>
    <n v="259"/>
    <n v="280"/>
    <n v="312"/>
    <n v="295"/>
    <n v="410"/>
    <n v="168"/>
    <n v="181"/>
    <n v="2822"/>
    <n v="7.7315068493150685"/>
  </r>
  <r>
    <x v="12"/>
    <x v="2"/>
    <s v="Ülem-Devon"/>
    <n v="212"/>
    <n v="167"/>
    <x v="1164"/>
    <n v="111"/>
    <n v="206"/>
    <n v="108"/>
    <n v="130"/>
    <n v="125"/>
    <n v="130"/>
    <n v="114"/>
    <n v="132"/>
    <n v="144"/>
    <x v="1572"/>
    <x v="1572"/>
    <x v="10"/>
    <x v="3"/>
    <x v="0"/>
    <n v="1027"/>
    <n v="931"/>
    <n v="982"/>
    <n v="969"/>
    <n v="1099"/>
    <n v="1047"/>
    <n v="1109"/>
    <n v="1085"/>
    <n v="953"/>
    <n v="922"/>
    <n v="1004"/>
    <n v="951"/>
    <n v="12079"/>
    <n v="33.093150684931508"/>
  </r>
  <r>
    <x v="3"/>
    <x v="2"/>
    <s v="Ordoviitsium-Kambrium"/>
    <n v="122"/>
    <n v="122"/>
    <x v="1211"/>
    <n v="170"/>
    <n v="170"/>
    <n v="172"/>
    <n v="143"/>
    <n v="143"/>
    <n v="144"/>
    <n v="140"/>
    <n v="140"/>
    <n v="142"/>
    <x v="1573"/>
    <x v="1573"/>
    <x v="10"/>
    <x v="3"/>
    <x v="0"/>
    <n v="2319"/>
    <n v="3044"/>
    <n v="2885"/>
    <n v="2125"/>
    <n v="2723"/>
    <n v="3146"/>
    <n v="4027"/>
    <n v="2763"/>
    <n v="2706"/>
    <n v="2247"/>
    <n v="2527"/>
    <n v="2452"/>
    <n v="32964"/>
    <n v="90.31232876712329"/>
  </r>
  <r>
    <x v="10"/>
    <x v="2"/>
    <s v="Kesk-Devon"/>
    <n v="129"/>
    <n v="121"/>
    <x v="1162"/>
    <n v="140"/>
    <n v="146"/>
    <n v="162"/>
    <n v="185"/>
    <n v="155"/>
    <n v="145"/>
    <n v="140"/>
    <n v="135"/>
    <n v="124"/>
    <x v="1574"/>
    <x v="1574"/>
    <x v="10"/>
    <x v="3"/>
    <x v="0"/>
    <n v="0"/>
    <n v="0"/>
    <n v="0"/>
    <n v="0"/>
    <n v="0"/>
    <n v="0"/>
    <n v="346"/>
    <n v="349"/>
    <n v="385"/>
    <n v="227"/>
    <n v="323"/>
    <n v="280"/>
    <n v="1910"/>
    <n v="5.2328767123287667"/>
  </r>
  <r>
    <x v="8"/>
    <x v="2"/>
    <s v="Silur"/>
    <n v="127"/>
    <n v="115"/>
    <x v="1212"/>
    <n v="143"/>
    <n v="134"/>
    <n v="164"/>
    <n v="179"/>
    <n v="158"/>
    <n v="137"/>
    <n v="141"/>
    <n v="129"/>
    <n v="141"/>
    <x v="1575"/>
    <x v="1575"/>
    <x v="10"/>
    <x v="0"/>
    <x v="0"/>
    <n v="574"/>
    <n v="595"/>
    <n v="985"/>
    <n v="751"/>
    <n v="837"/>
    <n v="860"/>
    <n v="737"/>
    <n v="653"/>
    <n v="725"/>
    <n v="734"/>
    <n v="728"/>
    <n v="737"/>
    <n v="8916"/>
    <n v="24.427397260273974"/>
  </r>
  <r>
    <x v="2"/>
    <x v="2"/>
    <s v="Kesk-Devon"/>
    <n v="140"/>
    <n v="130"/>
    <x v="1130"/>
    <n v="140"/>
    <n v="140"/>
    <n v="150"/>
    <n v="150"/>
    <n v="140"/>
    <n v="150"/>
    <n v="140"/>
    <n v="150"/>
    <n v="150"/>
    <x v="1576"/>
    <x v="1576"/>
    <x v="10"/>
    <x v="3"/>
    <x v="0"/>
    <n v="0"/>
    <n v="0"/>
    <n v="0"/>
    <n v="0"/>
    <n v="0"/>
    <n v="0"/>
    <n v="0"/>
    <n v="0"/>
    <n v="0"/>
    <n v="0"/>
    <n v="0"/>
    <n v="0"/>
    <n v="0"/>
    <n v="0"/>
  </r>
  <r>
    <x v="12"/>
    <x v="2"/>
    <s v="Kesk-Devon"/>
    <n v="151"/>
    <n v="132"/>
    <x v="1213"/>
    <n v="150"/>
    <n v="136"/>
    <n v="118"/>
    <n v="65"/>
    <n v="131"/>
    <n v="158"/>
    <n v="179"/>
    <n v="183"/>
    <n v="111"/>
    <x v="1577"/>
    <x v="1577"/>
    <x v="10"/>
    <x v="0"/>
    <x v="0"/>
    <n v="1712"/>
    <n v="1461"/>
    <n v="2150"/>
    <n v="2030"/>
    <n v="1951"/>
    <n v="2208"/>
    <n v="1709"/>
    <n v="1927"/>
    <n v="1603"/>
    <n v="1645"/>
    <n v="1824"/>
    <n v="1781"/>
    <n v="22001"/>
    <n v="60.276712328767125"/>
  </r>
  <r>
    <x v="11"/>
    <x v="2"/>
    <s v="Kesk-Devon"/>
    <n v="100"/>
    <n v="120"/>
    <x v="1175"/>
    <n v="155"/>
    <n v="125"/>
    <n v="140"/>
    <n v="165"/>
    <n v="130"/>
    <n v="170"/>
    <n v="145"/>
    <n v="145"/>
    <n v="175"/>
    <x v="1578"/>
    <x v="1578"/>
    <x v="10"/>
    <x v="0"/>
    <x v="0"/>
    <n v="182"/>
    <n v="145"/>
    <n v="218"/>
    <n v="197"/>
    <n v="207"/>
    <n v="255"/>
    <n v="291"/>
    <n v="230"/>
    <n v="198"/>
    <n v="173"/>
    <n v="161"/>
    <n v="160"/>
    <n v="2417"/>
    <n v="6.6219178082191785"/>
  </r>
  <r>
    <x v="3"/>
    <x v="2"/>
    <s v="Ordoviitsium-Kambrium"/>
    <n v="137"/>
    <n v="123"/>
    <x v="1204"/>
    <n v="140"/>
    <n v="125"/>
    <n v="135"/>
    <n v="168"/>
    <n v="168"/>
    <n v="168"/>
    <n v="135"/>
    <n v="135"/>
    <n v="135"/>
    <x v="1578"/>
    <x v="1578"/>
    <x v="3"/>
    <x v="2"/>
    <x v="0"/>
    <n v="130"/>
    <n v="129"/>
    <n v="130"/>
    <n v="182"/>
    <n v="182"/>
    <n v="182"/>
    <n v="40"/>
    <n v="50"/>
    <n v="50"/>
    <n v="157"/>
    <n v="157"/>
    <n v="158"/>
    <n v="1547"/>
    <n v="4.2383561643835614"/>
  </r>
  <r>
    <x v="3"/>
    <x v="2"/>
    <s v="Kambrium-Vend"/>
    <n v="0"/>
    <n v="0"/>
    <x v="31"/>
    <n v="150"/>
    <n v="200"/>
    <n v="146"/>
    <n v="508"/>
    <n v="400"/>
    <n v="300"/>
    <n v="0"/>
    <n v="0"/>
    <n v="0"/>
    <x v="1579"/>
    <x v="1579"/>
    <x v="11"/>
    <x v="1"/>
    <x v="0"/>
    <n v="654"/>
    <n v="671"/>
    <n v="679"/>
    <n v="586"/>
    <n v="638"/>
    <n v="683"/>
    <n v="485"/>
    <n v="365"/>
    <n v="219"/>
    <n v="601"/>
    <n v="614"/>
    <n v="620"/>
    <n v="6815"/>
    <n v="18.671232876712327"/>
  </r>
  <r>
    <x v="3"/>
    <x v="2"/>
    <s v="Kambrium-Vend"/>
    <n v="101"/>
    <n v="85"/>
    <x v="1157"/>
    <n v="246"/>
    <n v="206"/>
    <n v="63"/>
    <n v="75"/>
    <n v="208"/>
    <n v="227"/>
    <n v="162"/>
    <n v="64"/>
    <n v="49"/>
    <x v="1580"/>
    <x v="1580"/>
    <x v="11"/>
    <x v="1"/>
    <x v="0"/>
    <n v="531"/>
    <n v="548"/>
    <n v="575"/>
    <n v="270"/>
    <n v="207"/>
    <n v="224"/>
    <n v="222"/>
    <n v="175"/>
    <n v="154"/>
    <n v="144"/>
    <n v="170"/>
    <n v="536"/>
    <n v="3756"/>
    <n v="10.29041095890411"/>
  </r>
  <r>
    <x v="4"/>
    <x v="2"/>
    <s v="Silur-Ordoviitsium"/>
    <n v="141"/>
    <n v="142"/>
    <x v="1150"/>
    <n v="140"/>
    <n v="142"/>
    <n v="144"/>
    <n v="144"/>
    <n v="142"/>
    <n v="137"/>
    <n v="145"/>
    <n v="139"/>
    <n v="136"/>
    <x v="1581"/>
    <x v="1581"/>
    <x v="11"/>
    <x v="1"/>
    <x v="0"/>
    <n v="0"/>
    <n v="0"/>
    <n v="0"/>
    <n v="0"/>
    <n v="0"/>
    <n v="0"/>
    <n v="0"/>
    <n v="0"/>
    <n v="0"/>
    <n v="0"/>
    <n v="0"/>
    <n v="0"/>
    <n v="0"/>
    <n v="0"/>
  </r>
  <r>
    <x v="3"/>
    <x v="2"/>
    <s v="Voronka"/>
    <n v="75"/>
    <n v="101"/>
    <x v="1153"/>
    <n v="124"/>
    <n v="175"/>
    <n v="229"/>
    <n v="278"/>
    <n v="155"/>
    <n v="151"/>
    <n v="106"/>
    <n v="90"/>
    <n v="82"/>
    <x v="1582"/>
    <x v="1582"/>
    <x v="2"/>
    <x v="1"/>
    <x v="0"/>
    <n v="0"/>
    <n v="0"/>
    <n v="0"/>
    <n v="50"/>
    <n v="1050"/>
    <n v="1100"/>
    <n v="1000"/>
    <n v="1000"/>
    <n v="1000"/>
    <n v="700"/>
    <n v="0"/>
    <n v="0"/>
    <n v="5900"/>
    <n v="16.164383561643834"/>
  </r>
  <r>
    <x v="11"/>
    <x v="2"/>
    <s v="Kesk-Alam-Devon- Silur"/>
    <n v="105"/>
    <n v="120"/>
    <x v="1153"/>
    <n v="150"/>
    <n v="125"/>
    <n v="150"/>
    <n v="165"/>
    <n v="150"/>
    <n v="150"/>
    <n v="150"/>
    <n v="135"/>
    <n v="165"/>
    <x v="1583"/>
    <x v="1583"/>
    <x v="11"/>
    <x v="1"/>
    <x v="0"/>
    <n v="3852"/>
    <n v="4019"/>
    <n v="3857"/>
    <n v="3731"/>
    <n v="4488"/>
    <n v="4476"/>
    <n v="5241"/>
    <n v="4923"/>
    <n v="3757"/>
    <n v="4323"/>
    <n v="3419"/>
    <n v="3541"/>
    <n v="49627"/>
    <n v="135.96438356164384"/>
  </r>
  <r>
    <x v="0"/>
    <x v="2"/>
    <s v="Kambrium-Vend"/>
    <n v="0"/>
    <n v="0"/>
    <x v="31"/>
    <n v="0"/>
    <n v="0"/>
    <n v="0"/>
    <n v="0"/>
    <n v="0"/>
    <n v="1480"/>
    <n v="200"/>
    <n v="0"/>
    <n v="0"/>
    <x v="1584"/>
    <x v="1584"/>
    <x v="11"/>
    <x v="1"/>
    <x v="0"/>
    <n v="359"/>
    <n v="372"/>
    <n v="352"/>
    <n v="427"/>
    <n v="355"/>
    <n v="128"/>
    <n v="1939"/>
    <n v="1170"/>
    <n v="580"/>
    <n v="1146"/>
    <n v="325"/>
    <n v="395"/>
    <n v="7548"/>
    <n v="20.67945205479452"/>
  </r>
  <r>
    <x v="3"/>
    <x v="2"/>
    <s v="Ordoviitsium-Kambrium"/>
    <n v="136"/>
    <n v="116"/>
    <x v="1210"/>
    <n v="158"/>
    <n v="164"/>
    <n v="138"/>
    <n v="141"/>
    <n v="137"/>
    <n v="132"/>
    <n v="128"/>
    <n v="137"/>
    <n v="147"/>
    <x v="1585"/>
    <x v="1585"/>
    <x v="11"/>
    <x v="1"/>
    <x v="0"/>
    <n v="3020"/>
    <n v="4836"/>
    <n v="2780"/>
    <n v="1841"/>
    <n v="2030"/>
    <n v="5141"/>
    <n v="6020"/>
    <n v="2645"/>
    <n v="1715"/>
    <n v="1353"/>
    <n v="2181"/>
    <n v="2559"/>
    <n v="36121"/>
    <n v="98.961643835616442"/>
  </r>
  <r>
    <x v="5"/>
    <x v="2"/>
    <s v="Ordoviitsium-Kambrium"/>
    <n v="728"/>
    <n v="673"/>
    <x v="1214"/>
    <n v="0"/>
    <n v="0"/>
    <n v="0"/>
    <n v="0"/>
    <n v="0"/>
    <n v="0"/>
    <n v="0"/>
    <n v="0"/>
    <n v="0"/>
    <x v="1585"/>
    <x v="1585"/>
    <x v="11"/>
    <x v="1"/>
    <x v="0"/>
    <n v="3798"/>
    <n v="4453"/>
    <n v="3827"/>
    <n v="3747"/>
    <n v="5039"/>
    <n v="5443"/>
    <n v="6132"/>
    <n v="5776"/>
    <n v="4929"/>
    <n v="5563"/>
    <n v="3908"/>
    <n v="4420"/>
    <n v="57035"/>
    <n v="156.26027397260273"/>
  </r>
  <r>
    <x v="4"/>
    <x v="2"/>
    <s v="Silur"/>
    <n v="310"/>
    <n v="107"/>
    <x v="1180"/>
    <n v="132"/>
    <n v="88"/>
    <n v="128"/>
    <n v="116"/>
    <n v="146"/>
    <n v="110"/>
    <n v="172"/>
    <n v="115"/>
    <n v="144"/>
    <x v="1586"/>
    <x v="1586"/>
    <x v="11"/>
    <x v="1"/>
    <x v="0"/>
    <n v="0"/>
    <n v="0"/>
    <n v="0"/>
    <n v="0"/>
    <n v="358"/>
    <n v="795"/>
    <n v="2294"/>
    <n v="1519"/>
    <n v="1035"/>
    <n v="1156"/>
    <n v="1036"/>
    <n v="970"/>
    <n v="9163"/>
    <n v="25.104109589041094"/>
  </r>
  <r>
    <x v="5"/>
    <x v="2"/>
    <s v="Silur-Ordoviitsium"/>
    <n v="55"/>
    <n v="56"/>
    <x v="1215"/>
    <n v="98"/>
    <n v="221"/>
    <n v="298"/>
    <n v="216"/>
    <n v="137"/>
    <n v="138"/>
    <n v="181"/>
    <n v="104"/>
    <n v="126"/>
    <x v="1587"/>
    <x v="1587"/>
    <x v="11"/>
    <x v="1"/>
    <x v="0"/>
    <n v="3973"/>
    <n v="3756"/>
    <n v="3369"/>
    <n v="4751"/>
    <n v="3934"/>
    <n v="4182"/>
    <n v="4756"/>
    <n v="3682"/>
    <n v="2713"/>
    <n v="3409"/>
    <n v="2820"/>
    <n v="2861"/>
    <n v="44206"/>
    <n v="121.11232876712329"/>
  </r>
  <r>
    <x v="14"/>
    <x v="2"/>
    <s v="Silur"/>
    <n v="63"/>
    <n v="62"/>
    <x v="1180"/>
    <n v="114"/>
    <n v="151"/>
    <n v="194"/>
    <n v="199"/>
    <n v="171"/>
    <n v="188"/>
    <n v="199"/>
    <n v="154"/>
    <n v="67"/>
    <x v="1588"/>
    <x v="1588"/>
    <x v="11"/>
    <x v="1"/>
    <x v="0"/>
    <n v="0"/>
    <n v="0"/>
    <n v="0"/>
    <n v="0"/>
    <n v="3"/>
    <n v="560"/>
    <n v="18"/>
    <n v="3"/>
    <n v="15"/>
    <n v="0"/>
    <n v="0"/>
    <n v="0"/>
    <n v="599"/>
    <n v="1.6410958904109589"/>
  </r>
  <r>
    <x v="8"/>
    <x v="2"/>
    <s v="Silur"/>
    <n v="0"/>
    <n v="0"/>
    <x v="31"/>
    <n v="0"/>
    <n v="0"/>
    <n v="0"/>
    <n v="0"/>
    <n v="0"/>
    <n v="0"/>
    <n v="73"/>
    <n v="1562"/>
    <n v="25"/>
    <x v="1589"/>
    <x v="1589"/>
    <x v="11"/>
    <x v="1"/>
    <x v="0"/>
    <n v="731"/>
    <n v="770"/>
    <n v="866"/>
    <n v="780"/>
    <n v="1110"/>
    <n v="1293"/>
    <n v="1390"/>
    <n v="524"/>
    <n v="404"/>
    <n v="399"/>
    <n v="335"/>
    <n v="513"/>
    <n v="9115"/>
    <n v="24.972602739726028"/>
  </r>
  <r>
    <x v="1"/>
    <x v="2"/>
    <s v="Silur-Ordoviitsium"/>
    <n v="185"/>
    <n v="170"/>
    <x v="1151"/>
    <n v="175"/>
    <n v="170"/>
    <n v="170"/>
    <n v="120"/>
    <n v="110"/>
    <n v="115"/>
    <n v="90"/>
    <n v="85"/>
    <n v="85"/>
    <x v="1589"/>
    <x v="1589"/>
    <x v="1"/>
    <x v="0"/>
    <x v="0"/>
    <n v="2200"/>
    <n v="2082"/>
    <n v="2200"/>
    <n v="1736"/>
    <n v="1736"/>
    <n v="1736"/>
    <n v="990"/>
    <n v="995"/>
    <n v="990"/>
    <n v="1274"/>
    <n v="1274"/>
    <n v="1274"/>
    <n v="18487"/>
    <n v="50.649315068493152"/>
  </r>
  <r>
    <x v="5"/>
    <x v="2"/>
    <s v="Silur-Ordoviitsium"/>
    <n v="110"/>
    <n v="111"/>
    <x v="1117"/>
    <n v="124"/>
    <n v="154"/>
    <n v="138"/>
    <n v="145"/>
    <n v="142"/>
    <n v="136"/>
    <n v="150"/>
    <n v="155"/>
    <n v="167"/>
    <x v="1590"/>
    <x v="1590"/>
    <x v="11"/>
    <x v="1"/>
    <x v="0"/>
    <n v="860"/>
    <n v="1975"/>
    <n v="118"/>
    <n v="249"/>
    <n v="1259"/>
    <n v="2692"/>
    <n v="4104"/>
    <n v="3970"/>
    <n v="2826"/>
    <n v="3910"/>
    <n v="3109"/>
    <n v="3433"/>
    <n v="28505"/>
    <n v="78.095890410958901"/>
  </r>
  <r>
    <x v="1"/>
    <x v="2"/>
    <s v="Ordoviitsium"/>
    <n v="104"/>
    <n v="69"/>
    <x v="1216"/>
    <n v="132"/>
    <n v="260"/>
    <n v="210"/>
    <n v="232"/>
    <n v="120"/>
    <n v="112"/>
    <n v="130"/>
    <n v="85"/>
    <n v="89"/>
    <x v="1591"/>
    <x v="1591"/>
    <x v="8"/>
    <x v="0"/>
    <x v="0"/>
    <n v="1129"/>
    <n v="1002"/>
    <n v="1001"/>
    <n v="957"/>
    <n v="1125"/>
    <n v="1143"/>
    <n v="1117"/>
    <n v="1106"/>
    <n v="1092"/>
    <n v="1091"/>
    <n v="1134"/>
    <n v="1120"/>
    <n v="13017"/>
    <n v="35.663013698630138"/>
  </r>
  <r>
    <x v="3"/>
    <x v="2"/>
    <s v="Ordoviitsium-Kambrium"/>
    <n v="139"/>
    <n v="140"/>
    <x v="1168"/>
    <n v="117"/>
    <n v="118"/>
    <n v="118"/>
    <n v="144"/>
    <n v="144"/>
    <n v="144"/>
    <n v="142"/>
    <n v="142"/>
    <n v="142"/>
    <x v="1592"/>
    <x v="1592"/>
    <x v="8"/>
    <x v="0"/>
    <x v="0"/>
    <n v="180"/>
    <n v="204"/>
    <n v="135"/>
    <n v="206"/>
    <n v="314"/>
    <n v="394"/>
    <n v="232"/>
    <n v="218"/>
    <n v="287"/>
    <n v="334"/>
    <n v="222"/>
    <n v="195"/>
    <n v="2921"/>
    <n v="8.0027397260273965"/>
  </r>
  <r>
    <x v="3"/>
    <x v="2"/>
    <s v="Ordoviitsium-Kambrium"/>
    <n v="145"/>
    <n v="156"/>
    <x v="1162"/>
    <n v="129"/>
    <n v="129"/>
    <n v="129"/>
    <n v="134"/>
    <n v="106"/>
    <n v="133"/>
    <n v="143"/>
    <n v="136"/>
    <n v="145"/>
    <x v="1593"/>
    <x v="1593"/>
    <x v="8"/>
    <x v="0"/>
    <x v="0"/>
    <n v="565"/>
    <n v="521"/>
    <n v="600"/>
    <n v="588"/>
    <n v="590"/>
    <n v="635"/>
    <n v="664"/>
    <n v="566"/>
    <n v="539"/>
    <n v="543"/>
    <n v="529"/>
    <n v="578"/>
    <n v="6918"/>
    <n v="18.953424657534246"/>
  </r>
  <r>
    <x v="5"/>
    <x v="2"/>
    <s v="Silur-Ordoviitsium"/>
    <n v="562"/>
    <n v="114"/>
    <x v="1152"/>
    <n v="80"/>
    <n v="111"/>
    <n v="101"/>
    <n v="96"/>
    <n v="85"/>
    <n v="98"/>
    <n v="104"/>
    <n v="96"/>
    <n v="84"/>
    <x v="1594"/>
    <x v="1594"/>
    <x v="4"/>
    <x v="4"/>
    <x v="0"/>
    <n v="310"/>
    <n v="310"/>
    <n v="310"/>
    <n v="330"/>
    <n v="330"/>
    <n v="330"/>
    <n v="275"/>
    <n v="275"/>
    <n v="275"/>
    <n v="176"/>
    <n v="176"/>
    <n v="176"/>
    <n v="3273"/>
    <n v="8.9671232876712335"/>
  </r>
  <r>
    <x v="4"/>
    <x v="2"/>
    <s v="Silur-Ordoviitsium"/>
    <n v="149"/>
    <n v="177"/>
    <x v="1099"/>
    <n v="71"/>
    <n v="109"/>
    <n v="101"/>
    <n v="157"/>
    <n v="140"/>
    <n v="137"/>
    <n v="122"/>
    <n v="122"/>
    <n v="119"/>
    <x v="1594"/>
    <x v="1594"/>
    <x v="2"/>
    <x v="2"/>
    <x v="0"/>
    <n v="174"/>
    <n v="207"/>
    <n v="239"/>
    <n v="234"/>
    <n v="311"/>
    <n v="578"/>
    <n v="572"/>
    <n v="263"/>
    <n v="228"/>
    <n v="226"/>
    <n v="207"/>
    <n v="256"/>
    <n v="3495"/>
    <n v="9.5753424657534243"/>
  </r>
  <r>
    <x v="8"/>
    <x v="2"/>
    <s v="Silur"/>
    <n v="124"/>
    <n v="119"/>
    <x v="1211"/>
    <n v="121"/>
    <n v="126"/>
    <n v="123"/>
    <n v="185"/>
    <n v="170"/>
    <n v="142"/>
    <n v="120"/>
    <n v="127"/>
    <n v="122"/>
    <x v="1595"/>
    <x v="1595"/>
    <x v="4"/>
    <x v="0"/>
    <x v="0"/>
    <n v="1131"/>
    <n v="1022"/>
    <n v="1050"/>
    <n v="1082"/>
    <n v="1157"/>
    <n v="1350"/>
    <n v="1453"/>
    <n v="1246"/>
    <n v="1095"/>
    <n v="1109"/>
    <n v="1030"/>
    <n v="1180"/>
    <n v="13905"/>
    <n v="38.095890410958901"/>
  </r>
  <r>
    <x v="3"/>
    <x v="2"/>
    <s v="Ordoviitsium-Kambrium"/>
    <n v="105"/>
    <n v="107"/>
    <x v="1217"/>
    <n v="111"/>
    <n v="125"/>
    <n v="338"/>
    <n v="162"/>
    <n v="112"/>
    <n v="157"/>
    <n v="41"/>
    <n v="121"/>
    <n v="103"/>
    <x v="1596"/>
    <x v="1596"/>
    <x v="4"/>
    <x v="3"/>
    <x v="0"/>
    <n v="163"/>
    <n v="156"/>
    <n v="253"/>
    <n v="174"/>
    <n v="174"/>
    <n v="218"/>
    <n v="209"/>
    <n v="169"/>
    <n v="152"/>
    <n v="176"/>
    <n v="160"/>
    <n v="170"/>
    <n v="2174"/>
    <n v="5.956164383561644"/>
  </r>
  <r>
    <x v="3"/>
    <x v="2"/>
    <s v="Ordoviitsium-Kambrium"/>
    <n v="126"/>
    <n v="117"/>
    <x v="1188"/>
    <n v="119"/>
    <n v="131"/>
    <n v="171"/>
    <n v="137"/>
    <n v="137"/>
    <n v="137"/>
    <n v="130"/>
    <n v="130"/>
    <n v="129"/>
    <x v="1597"/>
    <x v="1597"/>
    <x v="4"/>
    <x v="0"/>
    <x v="0"/>
    <n v="722"/>
    <n v="598"/>
    <n v="648"/>
    <n v="629"/>
    <n v="639"/>
    <n v="787"/>
    <n v="882"/>
    <n v="583"/>
    <n v="595"/>
    <n v="796"/>
    <n v="831"/>
    <n v="625"/>
    <n v="8335"/>
    <n v="22.835616438356166"/>
  </r>
  <r>
    <x v="6"/>
    <x v="2"/>
    <s v="Silur-Ordoviitsium"/>
    <n v="15"/>
    <n v="22"/>
    <x v="1218"/>
    <n v="62"/>
    <n v="220"/>
    <n v="222"/>
    <n v="174"/>
    <n v="202"/>
    <n v="133"/>
    <n v="186"/>
    <n v="184"/>
    <n v="141"/>
    <x v="1598"/>
    <x v="1598"/>
    <x v="4"/>
    <x v="0"/>
    <x v="0"/>
    <n v="372"/>
    <n v="346"/>
    <n v="394"/>
    <n v="408"/>
    <n v="417"/>
    <n v="445"/>
    <n v="438"/>
    <n v="478"/>
    <n v="432"/>
    <n v="398"/>
    <n v="362"/>
    <n v="364"/>
    <n v="4854"/>
    <n v="13.298630136986301"/>
  </r>
  <r>
    <x v="2"/>
    <x v="2"/>
    <s v="Kesk-Devon"/>
    <n v="129"/>
    <n v="123"/>
    <x v="1212"/>
    <n v="133"/>
    <n v="153"/>
    <n v="144"/>
    <n v="133"/>
    <n v="142"/>
    <n v="125"/>
    <n v="123"/>
    <n v="112"/>
    <n v="118"/>
    <x v="1599"/>
    <x v="1599"/>
    <x v="4"/>
    <x v="4"/>
    <x v="0"/>
    <n v="243"/>
    <n v="236"/>
    <n v="233"/>
    <n v="224"/>
    <n v="253"/>
    <n v="297"/>
    <n v="725"/>
    <n v="294"/>
    <n v="285"/>
    <n v="277"/>
    <n v="267"/>
    <n v="261"/>
    <n v="3595"/>
    <n v="9.8493150684931514"/>
  </r>
  <r>
    <x v="6"/>
    <x v="2"/>
    <s v="Silur"/>
    <n v="126"/>
    <n v="108"/>
    <x v="1219"/>
    <n v="220"/>
    <n v="161"/>
    <n v="146"/>
    <n v="146"/>
    <n v="134"/>
    <n v="110"/>
    <n v="107"/>
    <n v="101"/>
    <n v="106"/>
    <x v="1600"/>
    <x v="1600"/>
    <x v="4"/>
    <x v="0"/>
    <x v="0"/>
    <n v="141"/>
    <n v="124"/>
    <n v="141"/>
    <n v="151"/>
    <n v="159"/>
    <n v="155"/>
    <n v="175"/>
    <n v="140"/>
    <n v="139"/>
    <n v="153"/>
    <n v="124"/>
    <n v="121"/>
    <n v="1723"/>
    <n v="4.720547945205479"/>
  </r>
  <r>
    <x v="13"/>
    <x v="2"/>
    <s v="Silur-Ordoviitsium"/>
    <n v="179"/>
    <n v="179"/>
    <x v="1139"/>
    <n v="156"/>
    <n v="156"/>
    <n v="156"/>
    <n v="17"/>
    <n v="17"/>
    <n v="18"/>
    <n v="173"/>
    <n v="173"/>
    <n v="174"/>
    <x v="1601"/>
    <x v="1601"/>
    <x v="4"/>
    <x v="0"/>
    <x v="0"/>
    <n v="285"/>
    <n v="284"/>
    <n v="348"/>
    <n v="387"/>
    <n v="531"/>
    <n v="747"/>
    <n v="856"/>
    <n v="529"/>
    <n v="374"/>
    <n v="358"/>
    <n v="359"/>
    <n v="356"/>
    <n v="5414"/>
    <n v="14.832876712328767"/>
  </r>
  <r>
    <x v="8"/>
    <x v="2"/>
    <s v="Silur"/>
    <n v="170"/>
    <n v="155"/>
    <x v="1220"/>
    <n v="180"/>
    <n v="170"/>
    <n v="164"/>
    <n v="86"/>
    <n v="80"/>
    <n v="70"/>
    <n v="120"/>
    <n v="110"/>
    <n v="100"/>
    <x v="1602"/>
    <x v="1602"/>
    <x v="4"/>
    <x v="5"/>
    <x v="0"/>
    <n v="1942"/>
    <n v="1742"/>
    <n v="1790"/>
    <n v="1677"/>
    <n v="1969"/>
    <n v="1991"/>
    <n v="2053"/>
    <n v="1780"/>
    <n v="1903"/>
    <n v="1843"/>
    <n v="1866"/>
    <n v="1787"/>
    <n v="22343"/>
    <n v="61.213698630136989"/>
  </r>
  <r>
    <x v="6"/>
    <x v="2"/>
    <s v="Silur-Ordoviitsium"/>
    <n v="54"/>
    <n v="54"/>
    <x v="1221"/>
    <n v="152"/>
    <n v="152"/>
    <n v="152"/>
    <n v="223"/>
    <n v="304"/>
    <n v="142"/>
    <n v="95"/>
    <n v="95"/>
    <n v="95"/>
    <x v="1603"/>
    <x v="1603"/>
    <x v="4"/>
    <x v="0"/>
    <x v="0"/>
    <n v="0"/>
    <n v="0"/>
    <n v="0"/>
    <n v="0"/>
    <n v="0"/>
    <n v="0"/>
    <n v="0"/>
    <n v="0"/>
    <n v="0"/>
    <n v="0"/>
    <n v="0"/>
    <n v="0"/>
    <n v="0"/>
    <n v="0"/>
  </r>
  <r>
    <x v="6"/>
    <x v="2"/>
    <s v="Silur"/>
    <n v="69"/>
    <n v="65"/>
    <x v="1177"/>
    <n v="80"/>
    <n v="121"/>
    <n v="112"/>
    <n v="100"/>
    <n v="100"/>
    <n v="86"/>
    <n v="88"/>
    <n v="309"/>
    <n v="272"/>
    <x v="1604"/>
    <x v="1604"/>
    <x v="4"/>
    <x v="4"/>
    <x v="0"/>
    <n v="1278"/>
    <n v="1135"/>
    <n v="1264"/>
    <n v="1227"/>
    <n v="1254"/>
    <n v="1101"/>
    <n v="1169"/>
    <n v="1185"/>
    <n v="1098"/>
    <n v="1171"/>
    <n v="1130"/>
    <n v="1146"/>
    <n v="14158"/>
    <n v="38.789041095890411"/>
  </r>
  <r>
    <x v="3"/>
    <x v="2"/>
    <s v="Silur-Ordoviitsium"/>
    <n v="80"/>
    <n v="198"/>
    <x v="1082"/>
    <n v="111"/>
    <n v="138"/>
    <n v="140"/>
    <n v="123"/>
    <n v="131"/>
    <n v="94"/>
    <n v="84"/>
    <n v="76"/>
    <n v="86"/>
    <x v="1605"/>
    <x v="1605"/>
    <x v="12"/>
    <x v="6"/>
    <x v="0"/>
    <n v="2032"/>
    <n v="1644"/>
    <n v="1735"/>
    <n v="1944"/>
    <n v="1753"/>
    <n v="1870"/>
    <n v="2162"/>
    <n v="1912"/>
    <n v="1820"/>
    <n v="2238"/>
    <n v="1979"/>
    <n v="1816"/>
    <n v="22905"/>
    <n v="62.753424657534246"/>
  </r>
  <r>
    <x v="3"/>
    <x v="2"/>
    <s v="Ordoviitsium-Kambrium"/>
    <n v="124"/>
    <n v="111"/>
    <x v="1222"/>
    <n v="137"/>
    <n v="118"/>
    <n v="172"/>
    <n v="123"/>
    <n v="124"/>
    <n v="124"/>
    <n v="128"/>
    <n v="128"/>
    <n v="128"/>
    <x v="1605"/>
    <x v="1605"/>
    <x v="12"/>
    <x v="4"/>
    <x v="0"/>
    <n v="2165"/>
    <n v="1677"/>
    <n v="1774"/>
    <n v="1834"/>
    <n v="1757"/>
    <n v="2176"/>
    <n v="2460"/>
    <n v="2144"/>
    <n v="1805"/>
    <n v="2034"/>
    <n v="1934"/>
    <n v="2001"/>
    <n v="23761"/>
    <n v="65.098630136986301"/>
  </r>
  <r>
    <x v="1"/>
    <x v="2"/>
    <s v="Ordoviitsium"/>
    <n v="97"/>
    <n v="107"/>
    <x v="1117"/>
    <n v="135"/>
    <n v="134"/>
    <n v="134"/>
    <n v="128"/>
    <n v="148"/>
    <n v="140"/>
    <n v="143"/>
    <n v="127"/>
    <n v="126"/>
    <x v="1606"/>
    <x v="1606"/>
    <x v="1"/>
    <x v="0"/>
    <x v="0"/>
    <n v="30"/>
    <n v="30"/>
    <n v="34"/>
    <n v="29"/>
    <n v="36"/>
    <n v="220"/>
    <n v="342"/>
    <n v="54"/>
    <n v="28"/>
    <n v="25"/>
    <n v="18"/>
    <n v="25"/>
    <n v="871"/>
    <n v="2.3863013698630136"/>
  </r>
  <r>
    <x v="1"/>
    <x v="2"/>
    <s v="Ordoviitsium"/>
    <n v="116"/>
    <n v="105"/>
    <x v="1223"/>
    <n v="119"/>
    <n v="136"/>
    <n v="139"/>
    <n v="135"/>
    <n v="132"/>
    <n v="127"/>
    <n v="141"/>
    <n v="132"/>
    <n v="140"/>
    <x v="1607"/>
    <x v="1607"/>
    <x v="1"/>
    <x v="0"/>
    <x v="0"/>
    <n v="450"/>
    <n v="451"/>
    <n v="346"/>
    <n v="365"/>
    <n v="422"/>
    <n v="703"/>
    <n v="777"/>
    <n v="426"/>
    <n v="396"/>
    <n v="419"/>
    <n v="288"/>
    <n v="345"/>
    <n v="5388"/>
    <n v="14.761643835616438"/>
  </r>
  <r>
    <x v="9"/>
    <x v="2"/>
    <s v="Kesk-Devon"/>
    <n v="138"/>
    <n v="114"/>
    <x v="1211"/>
    <n v="128"/>
    <n v="131"/>
    <n v="135"/>
    <n v="135"/>
    <n v="139"/>
    <n v="124"/>
    <n v="127"/>
    <n v="121"/>
    <n v="121"/>
    <x v="1608"/>
    <x v="1608"/>
    <x v="1"/>
    <x v="0"/>
    <x v="0"/>
    <n v="3157"/>
    <n v="3157"/>
    <n v="3520"/>
    <n v="3304"/>
    <n v="3444"/>
    <n v="3865"/>
    <n v="3987"/>
    <n v="3719"/>
    <n v="3267"/>
    <n v="3463"/>
    <n v="3146"/>
    <n v="3520"/>
    <n v="41549"/>
    <n v="113.83287671232877"/>
  </r>
  <r>
    <x v="6"/>
    <x v="2"/>
    <s v="Silur"/>
    <n v="194"/>
    <n v="238"/>
    <x v="1002"/>
    <n v="111"/>
    <n v="141"/>
    <n v="111"/>
    <n v="76"/>
    <n v="21"/>
    <n v="90"/>
    <n v="11"/>
    <n v="24"/>
    <n v="129"/>
    <x v="1609"/>
    <x v="1609"/>
    <x v="5"/>
    <x v="4"/>
    <x v="0"/>
    <n v="386"/>
    <n v="352"/>
    <n v="533"/>
    <n v="538"/>
    <n v="418"/>
    <n v="431"/>
    <n v="471"/>
    <n v="411"/>
    <n v="375"/>
    <n v="383"/>
    <n v="357"/>
    <n v="426"/>
    <n v="5081"/>
    <n v="13.920547945205479"/>
  </r>
  <r>
    <x v="10"/>
    <x v="2"/>
    <s v="Kesk-Devon"/>
    <n v="53"/>
    <n v="99"/>
    <x v="1150"/>
    <n v="198"/>
    <n v="259"/>
    <n v="200"/>
    <n v="229"/>
    <n v="123"/>
    <n v="68"/>
    <n v="48"/>
    <n v="48"/>
    <n v="51"/>
    <x v="1610"/>
    <x v="1610"/>
    <x v="1"/>
    <x v="0"/>
    <x v="0"/>
    <n v="220"/>
    <n v="258"/>
    <n v="193"/>
    <n v="203"/>
    <n v="527"/>
    <n v="440"/>
    <n v="238"/>
    <n v="358"/>
    <n v="394"/>
    <n v="334"/>
    <n v="229"/>
    <n v="227"/>
    <n v="3621"/>
    <n v="9.9205479452054792"/>
  </r>
  <r>
    <x v="0"/>
    <x v="2"/>
    <s v="Ordoviitsium-Kambrium"/>
    <n v="98"/>
    <n v="80"/>
    <x v="1083"/>
    <n v="104"/>
    <n v="187"/>
    <n v="170"/>
    <n v="163"/>
    <n v="152"/>
    <n v="117"/>
    <n v="99"/>
    <n v="120"/>
    <n v="113"/>
    <x v="1611"/>
    <x v="1611"/>
    <x v="1"/>
    <x v="0"/>
    <x v="0"/>
    <n v="0"/>
    <n v="0"/>
    <n v="0"/>
    <n v="0"/>
    <n v="0"/>
    <n v="0"/>
    <n v="0"/>
    <n v="0"/>
    <n v="0"/>
    <n v="0"/>
    <n v="0"/>
    <n v="0"/>
    <n v="0"/>
    <n v="0"/>
  </r>
  <r>
    <x v="0"/>
    <x v="2"/>
    <s v="Ordoviitsium-Kambrium"/>
    <n v="106"/>
    <n v="97"/>
    <x v="1111"/>
    <n v="112"/>
    <n v="141"/>
    <n v="228"/>
    <n v="184"/>
    <n v="131"/>
    <n v="106"/>
    <n v="102"/>
    <n v="104"/>
    <n v="95"/>
    <x v="1612"/>
    <x v="1612"/>
    <x v="1"/>
    <x v="0"/>
    <x v="0"/>
    <n v="0"/>
    <n v="0"/>
    <n v="0"/>
    <n v="0"/>
    <n v="0"/>
    <n v="0"/>
    <n v="0"/>
    <n v="0"/>
    <n v="0"/>
    <n v="0"/>
    <n v="0"/>
    <n v="0"/>
    <n v="0"/>
    <n v="0"/>
  </r>
  <r>
    <x v="3"/>
    <x v="2"/>
    <s v="Voronka"/>
    <n v="164"/>
    <n v="179"/>
    <x v="1224"/>
    <n v="474"/>
    <n v="36"/>
    <n v="151"/>
    <n v="55"/>
    <n v="60"/>
    <n v="82"/>
    <n v="108"/>
    <n v="72"/>
    <n v="44"/>
    <x v="1613"/>
    <x v="1613"/>
    <x v="1"/>
    <x v="0"/>
    <x v="0"/>
    <n v="3626"/>
    <n v="3626"/>
    <n v="4208"/>
    <n v="4351"/>
    <n v="3375"/>
    <n v="4787"/>
    <n v="4669"/>
    <n v="3989"/>
    <n v="3788"/>
    <n v="3868"/>
    <n v="4187"/>
    <n v="3804"/>
    <n v="48278"/>
    <n v="132.26849315068492"/>
  </r>
  <r>
    <x v="6"/>
    <x v="2"/>
    <s v="Kesk-Alam-Devon"/>
    <n v="167"/>
    <n v="177"/>
    <x v="1183"/>
    <n v="100"/>
    <n v="115"/>
    <n v="97"/>
    <n v="116"/>
    <n v="106"/>
    <n v="98"/>
    <n v="104"/>
    <n v="131"/>
    <n v="125"/>
    <x v="1614"/>
    <x v="1614"/>
    <x v="1"/>
    <x v="0"/>
    <x v="0"/>
    <n v="404"/>
    <n v="404"/>
    <n v="303"/>
    <n v="438"/>
    <n v="459"/>
    <n v="603"/>
    <n v="695"/>
    <n v="504"/>
    <n v="411"/>
    <n v="426"/>
    <n v="373"/>
    <n v="432"/>
    <n v="5452"/>
    <n v="14.936986301369863"/>
  </r>
  <r>
    <x v="5"/>
    <x v="2"/>
    <s v="Silur-Ordoviitsium"/>
    <n v="286"/>
    <n v="89"/>
    <x v="1201"/>
    <n v="350"/>
    <n v="57"/>
    <n v="110"/>
    <n v="71"/>
    <n v="61"/>
    <n v="114"/>
    <n v="103"/>
    <n v="73"/>
    <n v="100"/>
    <x v="1615"/>
    <x v="1615"/>
    <x v="4"/>
    <x v="4"/>
    <x v="0"/>
    <n v="651"/>
    <n v="565"/>
    <n v="682"/>
    <n v="605"/>
    <n v="791"/>
    <n v="658"/>
    <n v="666"/>
    <n v="586"/>
    <n v="607"/>
    <n v="563"/>
    <n v="657"/>
    <n v="660"/>
    <n v="7691"/>
    <n v="21.07123287671233"/>
  </r>
  <r>
    <x v="7"/>
    <x v="2"/>
    <s v="Silur-Ordoviitsium"/>
    <n v="107"/>
    <n v="115"/>
    <x v="1186"/>
    <n v="123"/>
    <n v="183"/>
    <n v="196"/>
    <n v="134"/>
    <n v="134"/>
    <n v="145"/>
    <n v="73"/>
    <n v="73"/>
    <n v="65"/>
    <x v="1616"/>
    <x v="1616"/>
    <x v="0"/>
    <x v="1"/>
    <x v="0"/>
    <n v="699"/>
    <n v="584"/>
    <n v="658"/>
    <n v="638"/>
    <n v="493"/>
    <n v="436"/>
    <n v="499"/>
    <n v="404"/>
    <n v="372"/>
    <n v="370"/>
    <n v="395"/>
    <n v="441"/>
    <n v="5989"/>
    <n v="16.408219178082192"/>
  </r>
  <r>
    <x v="6"/>
    <x v="2"/>
    <s v="Silur"/>
    <n v="105"/>
    <n v="118"/>
    <x v="1035"/>
    <n v="44"/>
    <n v="107"/>
    <n v="176"/>
    <n v="170"/>
    <n v="182"/>
    <n v="112"/>
    <n v="133"/>
    <n v="105"/>
    <n v="113"/>
    <x v="1617"/>
    <x v="1617"/>
    <x v="0"/>
    <x v="1"/>
    <x v="0"/>
    <n v="4005"/>
    <n v="3451"/>
    <n v="3907"/>
    <n v="3771"/>
    <n v="3874"/>
    <n v="4180"/>
    <n v="4432"/>
    <n v="4306"/>
    <n v="4103"/>
    <n v="4535"/>
    <n v="4573"/>
    <n v="4666"/>
    <n v="49803"/>
    <n v="136.44657534246576"/>
  </r>
  <r>
    <x v="12"/>
    <x v="2"/>
    <s v="Kesk-Devon"/>
    <n v="102"/>
    <n v="102"/>
    <x v="1216"/>
    <n v="108"/>
    <n v="108"/>
    <n v="108"/>
    <n v="103"/>
    <n v="103"/>
    <n v="103"/>
    <n v="175"/>
    <n v="176"/>
    <n v="176"/>
    <x v="1618"/>
    <x v="1618"/>
    <x v="0"/>
    <x v="1"/>
    <x v="0"/>
    <n v="45"/>
    <n v="35"/>
    <n v="25"/>
    <n v="32"/>
    <n v="35"/>
    <n v="38"/>
    <n v="43"/>
    <n v="42"/>
    <n v="41"/>
    <n v="40"/>
    <n v="41"/>
    <n v="43"/>
    <n v="460"/>
    <n v="1.2602739726027397"/>
  </r>
  <r>
    <x v="1"/>
    <x v="2"/>
    <s v="Ordoviitsium-Kambrium"/>
    <n v="101"/>
    <n v="151"/>
    <x v="1204"/>
    <n v="63"/>
    <n v="90"/>
    <n v="94"/>
    <n v="141"/>
    <n v="109"/>
    <n v="180"/>
    <n v="160"/>
    <n v="140"/>
    <n v="99"/>
    <x v="1619"/>
    <x v="1619"/>
    <x v="1"/>
    <x v="0"/>
    <x v="0"/>
    <n v="11640"/>
    <n v="12051"/>
    <n v="11997"/>
    <n v="12460"/>
    <n v="14002"/>
    <n v="14267"/>
    <n v="12970"/>
    <n v="11885"/>
    <n v="13457"/>
    <n v="12420"/>
    <n v="13051"/>
    <n v="12965"/>
    <n v="153165"/>
    <n v="419.63013698630135"/>
  </r>
  <r>
    <x v="6"/>
    <x v="2"/>
    <s v="Silur"/>
    <n v="111"/>
    <n v="113"/>
    <x v="1179"/>
    <n v="136"/>
    <n v="135"/>
    <n v="127"/>
    <n v="114"/>
    <n v="120"/>
    <n v="124"/>
    <n v="107"/>
    <n v="121"/>
    <n v="126"/>
    <x v="1620"/>
    <x v="1620"/>
    <x v="0"/>
    <x v="2"/>
    <x v="0"/>
    <n v="0"/>
    <n v="0"/>
    <n v="0"/>
    <n v="3500"/>
    <n v="3954"/>
    <n v="4835"/>
    <n v="4737"/>
    <n v="3985"/>
    <n v="4342"/>
    <n v="5260"/>
    <n v="5955"/>
    <n v="6209"/>
    <n v="42777"/>
    <n v="117.1972602739726"/>
  </r>
  <r>
    <x v="6"/>
    <x v="2"/>
    <s v="Silur-Ordoviitsium"/>
    <n v="80"/>
    <n v="112"/>
    <x v="928"/>
    <n v="68"/>
    <n v="92"/>
    <n v="125"/>
    <n v="204"/>
    <n v="148"/>
    <n v="110"/>
    <n v="120"/>
    <n v="105"/>
    <n v="110"/>
    <x v="1621"/>
    <x v="1621"/>
    <x v="11"/>
    <x v="6"/>
    <x v="1"/>
    <n v="3791987"/>
    <n v="3179014"/>
    <n v="4249359"/>
    <n v="5014716"/>
    <n v="4974028"/>
    <n v="4978014"/>
    <n v="4558784"/>
    <n v="3858076"/>
    <n v="3131688"/>
    <n v="3242024"/>
    <n v="2708802"/>
    <n v="2910644"/>
    <n v="46597136"/>
    <n v="127663.38630136986"/>
  </r>
  <r>
    <x v="3"/>
    <x v="2"/>
    <s v="Ordoviitsium-Kambrium"/>
    <n v="95"/>
    <n v="88"/>
    <x v="1225"/>
    <n v="100"/>
    <n v="95"/>
    <n v="129"/>
    <n v="139"/>
    <n v="110"/>
    <n v="82"/>
    <n v="111"/>
    <n v="288"/>
    <n v="109"/>
    <x v="1622"/>
    <x v="1622"/>
    <x v="11"/>
    <x v="6"/>
    <x v="1"/>
    <n v="98243"/>
    <n v="80774"/>
    <n v="70177"/>
    <n v="50129"/>
    <n v="55637"/>
    <n v="37230"/>
    <n v="27585"/>
    <n v="54403"/>
    <n v="58935"/>
    <n v="38380"/>
    <n v="44224"/>
    <n v="106640"/>
    <n v="722357"/>
    <n v="1979.0602739726028"/>
  </r>
  <r>
    <x v="11"/>
    <x v="2"/>
    <s v="Kesk-Devon"/>
    <n v="11"/>
    <n v="7"/>
    <x v="1226"/>
    <n v="36"/>
    <n v="48"/>
    <n v="99"/>
    <n v="128"/>
    <n v="123"/>
    <n v="170"/>
    <n v="225"/>
    <n v="241"/>
    <n v="353"/>
    <x v="1623"/>
    <x v="1623"/>
    <x v="11"/>
    <x v="6"/>
    <x v="1"/>
    <n v="1344"/>
    <n v="26985"/>
    <n v="160125"/>
    <n v="438892"/>
    <n v="478719"/>
    <n v="498986"/>
    <n v="133732"/>
    <n v="7853"/>
    <n v="2532"/>
    <n v="0"/>
    <n v="782"/>
    <n v="6337"/>
    <n v="1756287"/>
    <n v="4811.7452054794521"/>
  </r>
  <r>
    <x v="12"/>
    <x v="2"/>
    <s v="Kesk-Devon"/>
    <n v="119"/>
    <n v="106"/>
    <x v="1197"/>
    <n v="120"/>
    <n v="146"/>
    <n v="117"/>
    <n v="128"/>
    <n v="117"/>
    <n v="92"/>
    <n v="114"/>
    <n v="131"/>
    <n v="138"/>
    <x v="1624"/>
    <x v="1624"/>
    <x v="11"/>
    <x v="6"/>
    <x v="1"/>
    <n v="632817"/>
    <n v="568201"/>
    <n v="870434"/>
    <n v="1573589"/>
    <n v="1480856"/>
    <n v="1528076"/>
    <n v="655886"/>
    <n v="476761"/>
    <n v="401717"/>
    <n v="400637"/>
    <n v="393304"/>
    <n v="466154"/>
    <n v="9448432"/>
    <n v="25886.115068493149"/>
  </r>
  <r>
    <x v="1"/>
    <x v="2"/>
    <s v="Ordoviitsium"/>
    <n v="104"/>
    <n v="91"/>
    <x v="1116"/>
    <n v="99"/>
    <n v="156"/>
    <n v="180"/>
    <n v="127"/>
    <n v="136"/>
    <n v="108"/>
    <n v="110"/>
    <n v="112"/>
    <n v="125"/>
    <x v="1625"/>
    <x v="1625"/>
    <x v="11"/>
    <x v="6"/>
    <x v="1"/>
    <n v="65631"/>
    <n v="91602"/>
    <n v="146203"/>
    <n v="157156"/>
    <n v="141147"/>
    <n v="133791"/>
    <n v="67541"/>
    <n v="42352"/>
    <n v="32088"/>
    <n v="46577"/>
    <n v="55806"/>
    <n v="76163"/>
    <n v="1056057"/>
    <n v="2893.3068493150686"/>
  </r>
  <r>
    <x v="5"/>
    <x v="2"/>
    <s v="Silur-Ordoviitsium"/>
    <n v="98"/>
    <n v="113"/>
    <x v="1227"/>
    <n v="107"/>
    <n v="131"/>
    <n v="124"/>
    <n v="134"/>
    <n v="129"/>
    <n v="111"/>
    <n v="120"/>
    <n v="118"/>
    <n v="142"/>
    <x v="1626"/>
    <x v="1626"/>
    <x v="11"/>
    <x v="6"/>
    <x v="1"/>
    <n v="127535"/>
    <n v="112045"/>
    <n v="243263"/>
    <n v="230369"/>
    <n v="258734"/>
    <n v="224368"/>
    <n v="114844"/>
    <n v="80019"/>
    <n v="57195"/>
    <n v="51582"/>
    <n v="57033"/>
    <n v="84150"/>
    <n v="1641137"/>
    <n v="4496.2657534246573"/>
  </r>
  <r>
    <x v="12"/>
    <x v="2"/>
    <s v="Kvaternaar"/>
    <n v="72"/>
    <n v="73"/>
    <x v="1176"/>
    <n v="143"/>
    <n v="142"/>
    <n v="143"/>
    <n v="141"/>
    <n v="141"/>
    <n v="141"/>
    <n v="123"/>
    <n v="124"/>
    <n v="123"/>
    <x v="1627"/>
    <x v="1627"/>
    <x v="11"/>
    <x v="6"/>
    <x v="1"/>
    <n v="199196"/>
    <n v="197723"/>
    <n v="460442"/>
    <n v="677708"/>
    <n v="651801"/>
    <n v="661902"/>
    <n v="289627"/>
    <n v="194087"/>
    <n v="147791"/>
    <n v="133856"/>
    <n v="135845"/>
    <n v="171403"/>
    <n v="3921381"/>
    <n v="10743.509589041096"/>
  </r>
  <r>
    <x v="6"/>
    <x v="2"/>
    <s v="Kesk-Alam-Devon- Silur"/>
    <n v="42"/>
    <n v="47"/>
    <x v="1122"/>
    <n v="56"/>
    <n v="121"/>
    <n v="179"/>
    <n v="165"/>
    <n v="166"/>
    <n v="144"/>
    <n v="157"/>
    <n v="179"/>
    <n v="141"/>
    <x v="1627"/>
    <x v="1627"/>
    <x v="11"/>
    <x v="6"/>
    <x v="1"/>
    <n v="0"/>
    <n v="0"/>
    <n v="4534"/>
    <n v="223246"/>
    <n v="143812"/>
    <n v="362685"/>
    <n v="149"/>
    <n v="517"/>
    <n v="265"/>
    <n v="304"/>
    <n v="0"/>
    <n v="77"/>
    <n v="735589"/>
    <n v="2015.3123287671233"/>
  </r>
  <r>
    <x v="7"/>
    <x v="2"/>
    <s v="Silur"/>
    <n v="85"/>
    <n v="115"/>
    <x v="1130"/>
    <n v="160"/>
    <n v="116"/>
    <n v="104"/>
    <n v="131"/>
    <n v="78"/>
    <n v="117"/>
    <n v="119"/>
    <n v="130"/>
    <n v="153"/>
    <x v="1628"/>
    <x v="1628"/>
    <x v="11"/>
    <x v="6"/>
    <x v="1"/>
    <n v="0"/>
    <n v="176"/>
    <n v="31"/>
    <n v="82218"/>
    <n v="177660"/>
    <n v="773712"/>
    <n v="86"/>
    <n v="117"/>
    <n v="103"/>
    <n v="828"/>
    <n v="595"/>
    <n v="0"/>
    <n v="1035526"/>
    <n v="2837.0575342465754"/>
  </r>
  <r>
    <x v="8"/>
    <x v="2"/>
    <s v="Silur"/>
    <n v="93"/>
    <n v="90"/>
    <x v="907"/>
    <n v="90"/>
    <n v="90"/>
    <n v="92"/>
    <n v="110"/>
    <n v="125"/>
    <n v="108"/>
    <n v="180"/>
    <n v="181"/>
    <n v="181"/>
    <x v="1629"/>
    <x v="1629"/>
    <x v="11"/>
    <x v="6"/>
    <x v="1"/>
    <n v="20016"/>
    <n v="19056"/>
    <n v="26949"/>
    <n v="38998"/>
    <n v="59239"/>
    <n v="107338"/>
    <n v="17680"/>
    <n v="10696"/>
    <n v="8160"/>
    <n v="7714"/>
    <n v="10841"/>
    <n v="16654"/>
    <n v="343341"/>
    <n v="940.66027397260279"/>
  </r>
  <r>
    <x v="3"/>
    <x v="2"/>
    <s v="Kambrium-Vend"/>
    <n v="45"/>
    <n v="37"/>
    <x v="1228"/>
    <n v="68"/>
    <n v="152"/>
    <n v="397"/>
    <n v="178"/>
    <n v="210"/>
    <n v="132"/>
    <n v="84"/>
    <n v="45"/>
    <n v="38"/>
    <x v="1630"/>
    <x v="1630"/>
    <x v="11"/>
    <x v="2"/>
    <x v="0"/>
    <n v="907"/>
    <n v="1507"/>
    <n v="1381"/>
    <n v="662"/>
    <n v="1335"/>
    <n v="913"/>
    <n v="1612"/>
    <n v="590"/>
    <n v="837"/>
    <n v="1001"/>
    <n v="1701"/>
    <n v="1293"/>
    <n v="13739"/>
    <n v="37.641095890410959"/>
  </r>
  <r>
    <x v="2"/>
    <x v="2"/>
    <s v="Kesk-Devon"/>
    <n v="149"/>
    <n v="150"/>
    <x v="1168"/>
    <n v="75"/>
    <n v="87"/>
    <n v="93"/>
    <n v="88"/>
    <n v="112"/>
    <n v="130"/>
    <n v="139"/>
    <n v="158"/>
    <n v="110"/>
    <x v="1631"/>
    <x v="1631"/>
    <x v="11"/>
    <x v="2"/>
    <x v="0"/>
    <n v="173"/>
    <n v="155"/>
    <n v="170"/>
    <n v="250"/>
    <n v="273"/>
    <n v="386"/>
    <n v="318"/>
    <n v="300"/>
    <n v="241"/>
    <n v="233"/>
    <n v="252"/>
    <n v="335"/>
    <n v="3086"/>
    <n v="8.4547945205479458"/>
  </r>
  <r>
    <x v="3"/>
    <x v="2"/>
    <s v="Ordoviitsium-Kambrium"/>
    <n v="105"/>
    <n v="86"/>
    <x v="1208"/>
    <n v="106"/>
    <n v="121"/>
    <n v="247"/>
    <n v="187"/>
    <n v="86"/>
    <n v="116"/>
    <n v="89"/>
    <n v="87"/>
    <n v="81"/>
    <x v="1632"/>
    <x v="1632"/>
    <x v="11"/>
    <x v="1"/>
    <x v="0"/>
    <n v="1583"/>
    <n v="1272"/>
    <n v="1589"/>
    <n v="1588"/>
    <n v="938"/>
    <n v="1068"/>
    <n v="954"/>
    <n v="1131"/>
    <n v="1000"/>
    <n v="1671"/>
    <n v="1851"/>
    <n v="1357"/>
    <n v="16002"/>
    <n v="43.841095890410962"/>
  </r>
  <r>
    <x v="14"/>
    <x v="2"/>
    <s v="Silur"/>
    <n v="115"/>
    <n v="98"/>
    <x v="1197"/>
    <n v="115"/>
    <n v="114"/>
    <n v="146"/>
    <n v="128"/>
    <n v="131"/>
    <n v="107"/>
    <n v="112"/>
    <n v="114"/>
    <n v="119"/>
    <x v="1633"/>
    <x v="1633"/>
    <x v="11"/>
    <x v="1"/>
    <x v="0"/>
    <n v="1418"/>
    <n v="1169"/>
    <n v="1461"/>
    <n v="1416"/>
    <n v="778"/>
    <n v="969"/>
    <n v="845"/>
    <n v="965"/>
    <n v="1322"/>
    <n v="1115"/>
    <n v="1772"/>
    <n v="1259"/>
    <n v="14489"/>
    <n v="39.695890410958903"/>
  </r>
  <r>
    <x v="3"/>
    <x v="2"/>
    <s v="Silur-Ordoviitsium"/>
    <n v="87"/>
    <n v="87"/>
    <x v="1205"/>
    <n v="126"/>
    <n v="126"/>
    <n v="128"/>
    <n v="120"/>
    <n v="120"/>
    <n v="122"/>
    <n v="137"/>
    <n v="137"/>
    <n v="138"/>
    <x v="1633"/>
    <x v="1633"/>
    <x v="11"/>
    <x v="1"/>
    <x v="0"/>
    <n v="202"/>
    <n v="228"/>
    <n v="178"/>
    <n v="197"/>
    <n v="306"/>
    <n v="429"/>
    <n v="511"/>
    <n v="343"/>
    <n v="389"/>
    <n v="202"/>
    <n v="250"/>
    <n v="268"/>
    <n v="3503"/>
    <n v="9.5972602739726032"/>
  </r>
  <r>
    <x v="3"/>
    <x v="2"/>
    <s v="Ordoviitsium-Kambrium"/>
    <n v="110"/>
    <n v="110"/>
    <x v="1229"/>
    <n v="116"/>
    <n v="116"/>
    <n v="115"/>
    <n v="123"/>
    <n v="123"/>
    <n v="121"/>
    <n v="123"/>
    <n v="121"/>
    <n v="124"/>
    <x v="1634"/>
    <x v="1634"/>
    <x v="11"/>
    <x v="2"/>
    <x v="0"/>
    <n v="306"/>
    <n v="354"/>
    <n v="307"/>
    <n v="335"/>
    <n v="391"/>
    <n v="458"/>
    <n v="354"/>
    <n v="316"/>
    <n v="465"/>
    <n v="109"/>
    <n v="169"/>
    <n v="68"/>
    <n v="3632"/>
    <n v="9.9506849315068493"/>
  </r>
  <r>
    <x v="8"/>
    <x v="2"/>
    <s v="Silur"/>
    <n v="135"/>
    <n v="130"/>
    <x v="1175"/>
    <n v="140"/>
    <n v="140"/>
    <n v="70"/>
    <n v="84"/>
    <n v="84"/>
    <n v="82"/>
    <n v="100"/>
    <n v="100"/>
    <n v="200"/>
    <x v="1635"/>
    <x v="1635"/>
    <x v="11"/>
    <x v="2"/>
    <x v="0"/>
    <n v="93"/>
    <n v="103"/>
    <n v="86"/>
    <n v="102"/>
    <n v="116"/>
    <n v="160"/>
    <n v="254"/>
    <n v="171"/>
    <n v="154"/>
    <n v="94"/>
    <n v="123"/>
    <n v="135"/>
    <n v="1591"/>
    <n v="4.3589041095890408"/>
  </r>
  <r>
    <x v="3"/>
    <x v="2"/>
    <s v="Kambrium-Vend"/>
    <n v="129"/>
    <n v="129"/>
    <x v="1183"/>
    <n v="56"/>
    <n v="102"/>
    <n v="120"/>
    <n v="135"/>
    <n v="103"/>
    <n v="118"/>
    <n v="125"/>
    <n v="116"/>
    <n v="106"/>
    <x v="1636"/>
    <x v="1636"/>
    <x v="11"/>
    <x v="2"/>
    <x v="0"/>
    <n v="56"/>
    <n v="73"/>
    <n v="95"/>
    <n v="71"/>
    <n v="71"/>
    <n v="34"/>
    <n v="275"/>
    <n v="521"/>
    <n v="345"/>
    <n v="191"/>
    <n v="297"/>
    <n v="402"/>
    <n v="2431"/>
    <n v="6.6602739726027398"/>
  </r>
  <r>
    <x v="3"/>
    <x v="2"/>
    <s v="Ordoviitsium"/>
    <n v="318"/>
    <n v="314"/>
    <x v="1068"/>
    <n v="48"/>
    <n v="56"/>
    <n v="132"/>
    <n v="47"/>
    <n v="38"/>
    <n v="27"/>
    <n v="34"/>
    <n v="29"/>
    <n v="33"/>
    <x v="1637"/>
    <x v="1637"/>
    <x v="11"/>
    <x v="1"/>
    <x v="0"/>
    <n v="164"/>
    <n v="244"/>
    <n v="194"/>
    <n v="187"/>
    <n v="239"/>
    <n v="324"/>
    <n v="267"/>
    <n v="232"/>
    <n v="229"/>
    <n v="128"/>
    <n v="160"/>
    <n v="229"/>
    <n v="2597"/>
    <n v="7.1150684931506847"/>
  </r>
  <r>
    <x v="1"/>
    <x v="2"/>
    <s v="Silur-Ordoviitsium"/>
    <n v="102"/>
    <n v="97"/>
    <x v="1230"/>
    <n v="103"/>
    <n v="105"/>
    <n v="112"/>
    <n v="111"/>
    <n v="112"/>
    <n v="109"/>
    <n v="143"/>
    <n v="141"/>
    <n v="155"/>
    <x v="1638"/>
    <x v="1638"/>
    <x v="11"/>
    <x v="1"/>
    <x v="0"/>
    <n v="205"/>
    <n v="207"/>
    <n v="181"/>
    <n v="225"/>
    <n v="257"/>
    <n v="308"/>
    <n v="361"/>
    <n v="283"/>
    <n v="280"/>
    <n v="170"/>
    <n v="231"/>
    <n v="215"/>
    <n v="2923"/>
    <n v="8.0082191780821912"/>
  </r>
  <r>
    <x v="0"/>
    <x v="2"/>
    <s v="Voronka"/>
    <n v="118"/>
    <n v="102"/>
    <x v="1083"/>
    <n v="105"/>
    <n v="169"/>
    <n v="123"/>
    <n v="126"/>
    <n v="111"/>
    <n v="125"/>
    <n v="112"/>
    <n v="105"/>
    <n v="91"/>
    <x v="1638"/>
    <x v="1638"/>
    <x v="8"/>
    <x v="0"/>
    <x v="0"/>
    <n v="348"/>
    <n v="314"/>
    <n v="363"/>
    <n v="334"/>
    <n v="344"/>
    <n v="406"/>
    <n v="420"/>
    <n v="359"/>
    <n v="355"/>
    <n v="360"/>
    <n v="333"/>
    <n v="556"/>
    <n v="4492"/>
    <n v="12.306849315068494"/>
  </r>
  <r>
    <x v="0"/>
    <x v="2"/>
    <s v="Voronka"/>
    <n v="107"/>
    <n v="106"/>
    <x v="1227"/>
    <n v="112"/>
    <n v="129"/>
    <n v="160"/>
    <n v="116"/>
    <n v="115"/>
    <n v="65"/>
    <n v="161"/>
    <n v="105"/>
    <n v="99"/>
    <x v="1639"/>
    <x v="1639"/>
    <x v="0"/>
    <x v="0"/>
    <x v="0"/>
    <n v="99"/>
    <n v="87"/>
    <n v="91"/>
    <n v="106"/>
    <n v="110"/>
    <n v="179"/>
    <n v="205"/>
    <n v="119"/>
    <n v="90"/>
    <n v="98"/>
    <n v="82"/>
    <n v="95"/>
    <n v="1361"/>
    <n v="3.7287671232876711"/>
  </r>
  <r>
    <x v="2"/>
    <x v="2"/>
    <s v="Kesk-Devon"/>
    <n v="139"/>
    <n v="138"/>
    <x v="983"/>
    <n v="130"/>
    <n v="129"/>
    <n v="112"/>
    <n v="92"/>
    <n v="92"/>
    <n v="94"/>
    <n v="108"/>
    <n v="109"/>
    <n v="93"/>
    <x v="1640"/>
    <x v="1640"/>
    <x v="0"/>
    <x v="0"/>
    <x v="0"/>
    <n v="49"/>
    <n v="199"/>
    <n v="221"/>
    <n v="199"/>
    <n v="252"/>
    <n v="318"/>
    <n v="272"/>
    <n v="230"/>
    <n v="211"/>
    <n v="244"/>
    <n v="262"/>
    <n v="245"/>
    <n v="2702"/>
    <n v="7.4027397260273968"/>
  </r>
  <r>
    <x v="6"/>
    <x v="2"/>
    <s v="Silur"/>
    <n v="70"/>
    <n v="72"/>
    <x v="1150"/>
    <n v="105"/>
    <n v="261"/>
    <n v="141"/>
    <n v="113"/>
    <n v="123"/>
    <n v="128"/>
    <n v="89"/>
    <n v="81"/>
    <n v="57"/>
    <x v="1641"/>
    <x v="1641"/>
    <x v="0"/>
    <x v="0"/>
    <x v="0"/>
    <n v="0"/>
    <n v="0"/>
    <n v="0"/>
    <n v="0"/>
    <n v="0"/>
    <n v="0"/>
    <n v="0"/>
    <n v="0"/>
    <n v="0"/>
    <n v="0"/>
    <n v="0"/>
    <n v="0"/>
    <n v="0"/>
    <n v="0"/>
  </r>
  <r>
    <x v="2"/>
    <x v="2"/>
    <s v="Kesk-Devon"/>
    <n v="106"/>
    <n v="107"/>
    <x v="1083"/>
    <n v="93"/>
    <n v="118"/>
    <n v="131"/>
    <n v="125"/>
    <n v="117"/>
    <n v="112"/>
    <n v="102"/>
    <n v="103"/>
    <n v="158"/>
    <x v="1642"/>
    <x v="1642"/>
    <x v="0"/>
    <x v="2"/>
    <x v="0"/>
    <n v="121"/>
    <n v="125"/>
    <n v="83"/>
    <n v="90"/>
    <n v="102"/>
    <n v="132"/>
    <n v="139"/>
    <n v="101"/>
    <n v="85"/>
    <n v="95"/>
    <n v="90"/>
    <n v="94"/>
    <n v="1257"/>
    <n v="3.4438356164383563"/>
  </r>
  <r>
    <x v="4"/>
    <x v="2"/>
    <s v="Silur"/>
    <n v="315"/>
    <n v="340"/>
    <x v="945"/>
    <n v="272"/>
    <n v="101"/>
    <n v="17"/>
    <n v="10"/>
    <n v="0"/>
    <n v="0"/>
    <n v="3"/>
    <n v="12"/>
    <n v="5"/>
    <x v="1643"/>
    <x v="1643"/>
    <x v="0"/>
    <x v="2"/>
    <x v="0"/>
    <n v="564"/>
    <n v="616"/>
    <n v="688"/>
    <n v="707"/>
    <n v="754"/>
    <n v="798"/>
    <n v="843"/>
    <n v="754"/>
    <n v="772"/>
    <n v="805"/>
    <n v="757"/>
    <n v="815"/>
    <n v="8873"/>
    <n v="24.30958904109589"/>
  </r>
  <r>
    <x v="1"/>
    <x v="2"/>
    <s v="Voronka"/>
    <n v="113"/>
    <n v="117"/>
    <x v="1180"/>
    <n v="98"/>
    <n v="100"/>
    <n v="113"/>
    <n v="143"/>
    <n v="112"/>
    <n v="104"/>
    <n v="121"/>
    <n v="110"/>
    <n v="126"/>
    <x v="1644"/>
    <x v="1644"/>
    <x v="13"/>
    <x v="0"/>
    <x v="0"/>
    <n v="1269"/>
    <n v="1058"/>
    <n v="1289"/>
    <n v="1201"/>
    <n v="1258"/>
    <n v="1173"/>
    <n v="1199"/>
    <n v="1150"/>
    <n v="1302"/>
    <n v="1378"/>
    <n v="1176"/>
    <n v="1235"/>
    <n v="14688"/>
    <n v="40.241095890410961"/>
  </r>
  <r>
    <x v="0"/>
    <x v="2"/>
    <s v="Ordoviitsium-Kambrium"/>
    <n v="96"/>
    <n v="86"/>
    <x v="1231"/>
    <n v="136"/>
    <n v="203"/>
    <n v="122"/>
    <n v="101"/>
    <n v="108"/>
    <n v="89"/>
    <n v="108"/>
    <n v="111"/>
    <n v="95"/>
    <x v="1645"/>
    <x v="1645"/>
    <x v="13"/>
    <x v="0"/>
    <x v="0"/>
    <n v="588"/>
    <n v="591"/>
    <n v="627"/>
    <n v="601"/>
    <n v="527"/>
    <n v="602"/>
    <n v="670"/>
    <n v="582"/>
    <n v="544"/>
    <n v="526"/>
    <n v="486"/>
    <n v="573"/>
    <n v="6917"/>
    <n v="18.950684931506849"/>
  </r>
  <r>
    <x v="0"/>
    <x v="2"/>
    <s v="Ordoviitsium-Kambrium"/>
    <n v="87"/>
    <n v="78"/>
    <x v="1116"/>
    <n v="105"/>
    <n v="130"/>
    <n v="162"/>
    <n v="131"/>
    <n v="121"/>
    <n v="107"/>
    <n v="120"/>
    <n v="95"/>
    <n v="110"/>
    <x v="1646"/>
    <x v="1646"/>
    <x v="10"/>
    <x v="0"/>
    <x v="0"/>
    <n v="587"/>
    <n v="662"/>
    <n v="605"/>
    <n v="598"/>
    <n v="660"/>
    <n v="644"/>
    <n v="898"/>
    <n v="709"/>
    <n v="564"/>
    <n v="599"/>
    <n v="531"/>
    <n v="565"/>
    <n v="7622"/>
    <n v="20.882191780821916"/>
  </r>
  <r>
    <x v="9"/>
    <x v="2"/>
    <s v="Kesk-Devon"/>
    <n v="117"/>
    <n v="114"/>
    <x v="1232"/>
    <n v="95"/>
    <n v="103"/>
    <n v="127"/>
    <n v="116"/>
    <n v="129"/>
    <n v="104"/>
    <n v="107"/>
    <n v="98"/>
    <n v="111"/>
    <x v="1647"/>
    <x v="1647"/>
    <x v="10"/>
    <x v="0"/>
    <x v="0"/>
    <n v="280"/>
    <n v="301"/>
    <n v="314"/>
    <n v="308"/>
    <n v="331"/>
    <n v="346"/>
    <n v="419"/>
    <n v="321"/>
    <n v="291"/>
    <n v="298"/>
    <n v="270"/>
    <n v="308"/>
    <n v="3787"/>
    <n v="10.375342465753425"/>
  </r>
  <r>
    <x v="6"/>
    <x v="2"/>
    <s v="Silur"/>
    <n v="90"/>
    <n v="82"/>
    <x v="1231"/>
    <n v="150"/>
    <n v="115"/>
    <n v="124"/>
    <n v="117"/>
    <n v="116"/>
    <n v="89"/>
    <n v="128"/>
    <n v="108"/>
    <n v="122"/>
    <x v="1648"/>
    <x v="1648"/>
    <x v="10"/>
    <x v="0"/>
    <x v="0"/>
    <n v="180"/>
    <n v="311"/>
    <n v="186"/>
    <n v="192"/>
    <n v="244"/>
    <n v="293"/>
    <n v="508"/>
    <n v="258"/>
    <n v="236"/>
    <n v="227"/>
    <n v="205"/>
    <n v="268"/>
    <n v="3108"/>
    <n v="8.5150684931506841"/>
  </r>
  <r>
    <x v="4"/>
    <x v="2"/>
    <s v="Ordoviitsium"/>
    <n v="0"/>
    <n v="0"/>
    <x v="1233"/>
    <n v="40"/>
    <n v="280"/>
    <n v="320"/>
    <n v="140"/>
    <n v="80"/>
    <n v="115"/>
    <n v="210"/>
    <n v="90"/>
    <n v="0"/>
    <x v="1649"/>
    <x v="1649"/>
    <x v="10"/>
    <x v="0"/>
    <x v="0"/>
    <n v="829"/>
    <n v="871"/>
    <n v="897"/>
    <n v="847"/>
    <n v="939"/>
    <n v="830"/>
    <n v="878"/>
    <n v="710"/>
    <n v="872"/>
    <n v="866"/>
    <n v="775"/>
    <n v="801"/>
    <n v="10115"/>
    <n v="27.712328767123289"/>
  </r>
  <r>
    <x v="9"/>
    <x v="2"/>
    <s v="Kvaternaar"/>
    <n v="65"/>
    <n v="73"/>
    <x v="1185"/>
    <n v="39"/>
    <n v="81"/>
    <n v="145"/>
    <n v="227"/>
    <n v="277"/>
    <n v="87"/>
    <n v="66"/>
    <n v="59"/>
    <n v="100"/>
    <x v="1650"/>
    <x v="1650"/>
    <x v="10"/>
    <x v="0"/>
    <x v="0"/>
    <n v="0"/>
    <n v="0"/>
    <n v="0"/>
    <n v="0"/>
    <n v="0"/>
    <n v="0"/>
    <n v="0"/>
    <n v="0"/>
    <n v="0"/>
    <n v="0"/>
    <n v="0"/>
    <n v="0"/>
    <n v="0"/>
    <n v="0"/>
  </r>
  <r>
    <x v="5"/>
    <x v="2"/>
    <s v="Silur-Ordoviitsium"/>
    <n v="411"/>
    <n v="56"/>
    <x v="1149"/>
    <n v="227"/>
    <n v="97"/>
    <n v="0"/>
    <n v="1"/>
    <n v="0"/>
    <n v="0"/>
    <n v="86"/>
    <n v="54"/>
    <n v="229"/>
    <x v="1651"/>
    <x v="1651"/>
    <x v="10"/>
    <x v="0"/>
    <x v="0"/>
    <n v="293"/>
    <n v="352"/>
    <n v="382"/>
    <n v="432"/>
    <n v="474"/>
    <n v="519"/>
    <n v="234"/>
    <n v="441"/>
    <n v="391"/>
    <n v="401"/>
    <n v="349"/>
    <n v="393"/>
    <n v="4661"/>
    <n v="12.769863013698631"/>
  </r>
  <r>
    <x v="9"/>
    <x v="2"/>
    <s v="Kesk-Devon"/>
    <n v="145"/>
    <n v="123"/>
    <x v="1162"/>
    <n v="179"/>
    <n v="94"/>
    <n v="154"/>
    <n v="160"/>
    <n v="140"/>
    <n v="160"/>
    <n v="0"/>
    <n v="0"/>
    <n v="0"/>
    <x v="1652"/>
    <x v="1652"/>
    <x v="10"/>
    <x v="0"/>
    <x v="0"/>
    <n v="261"/>
    <n v="253"/>
    <n v="198"/>
    <n v="236"/>
    <n v="261"/>
    <n v="284"/>
    <n v="534"/>
    <n v="241"/>
    <n v="205"/>
    <n v="217"/>
    <n v="182"/>
    <n v="192"/>
    <n v="3064"/>
    <n v="8.3945205479452056"/>
  </r>
  <r>
    <x v="10"/>
    <x v="2"/>
    <s v="Kesk-Devon"/>
    <n v="18"/>
    <n v="18"/>
    <x v="1234"/>
    <n v="25"/>
    <n v="33"/>
    <n v="93"/>
    <n v="189"/>
    <n v="185"/>
    <n v="182"/>
    <n v="180"/>
    <n v="178"/>
    <n v="172"/>
    <x v="1653"/>
    <x v="1653"/>
    <x v="10"/>
    <x v="0"/>
    <x v="0"/>
    <n v="251"/>
    <n v="228"/>
    <n v="242"/>
    <n v="367"/>
    <n v="350"/>
    <n v="338"/>
    <n v="361"/>
    <n v="349"/>
    <n v="344"/>
    <n v="407"/>
    <n v="371"/>
    <n v="341"/>
    <n v="3949"/>
    <n v="10.819178082191781"/>
  </r>
  <r>
    <x v="10"/>
    <x v="2"/>
    <s v="Kesk-Devon"/>
    <n v="39"/>
    <n v="32"/>
    <x v="1215"/>
    <n v="86"/>
    <n v="94"/>
    <n v="105"/>
    <n v="131"/>
    <n v="145"/>
    <n v="148"/>
    <n v="147"/>
    <n v="160"/>
    <n v="165"/>
    <x v="1654"/>
    <x v="1654"/>
    <x v="10"/>
    <x v="0"/>
    <x v="0"/>
    <n v="572"/>
    <n v="515"/>
    <n v="619"/>
    <n v="575"/>
    <n v="707"/>
    <n v="947"/>
    <n v="1060"/>
    <n v="717"/>
    <n v="999"/>
    <n v="669"/>
    <n v="772"/>
    <n v="548"/>
    <n v="8700"/>
    <n v="23.835616438356166"/>
  </r>
  <r>
    <x v="7"/>
    <x v="2"/>
    <s v="Ordoviitsium"/>
    <n v="75"/>
    <n v="64"/>
    <x v="1235"/>
    <n v="67"/>
    <n v="133"/>
    <n v="157"/>
    <n v="134"/>
    <n v="128"/>
    <n v="104"/>
    <n v="98"/>
    <n v="118"/>
    <n v="116"/>
    <x v="1655"/>
    <x v="1655"/>
    <x v="10"/>
    <x v="0"/>
    <x v="0"/>
    <n v="571"/>
    <n v="580"/>
    <n v="877"/>
    <n v="683"/>
    <n v="649"/>
    <n v="598"/>
    <n v="623"/>
    <n v="679"/>
    <n v="622"/>
    <n v="569"/>
    <n v="651"/>
    <n v="618"/>
    <n v="7720"/>
    <n v="21.150684931506849"/>
  </r>
  <r>
    <x v="7"/>
    <x v="2"/>
    <s v="Silur"/>
    <n v="99"/>
    <n v="87"/>
    <x v="1236"/>
    <n v="102"/>
    <n v="115"/>
    <n v="111"/>
    <n v="132"/>
    <n v="119"/>
    <n v="99"/>
    <n v="100"/>
    <n v="91"/>
    <n v="102"/>
    <x v="1656"/>
    <x v="1656"/>
    <x v="10"/>
    <x v="0"/>
    <x v="0"/>
    <n v="545"/>
    <n v="544"/>
    <n v="670"/>
    <n v="657"/>
    <n v="647"/>
    <n v="589"/>
    <n v="783"/>
    <n v="546"/>
    <n v="535"/>
    <n v="426"/>
    <n v="495"/>
    <n v="389"/>
    <n v="6826"/>
    <n v="18.701369863013699"/>
  </r>
  <r>
    <x v="6"/>
    <x v="2"/>
    <s v="Kesk-Alam-Devon"/>
    <n v="103"/>
    <n v="78"/>
    <x v="1205"/>
    <n v="45"/>
    <n v="74"/>
    <n v="133"/>
    <n v="176"/>
    <n v="188"/>
    <n v="65"/>
    <n v="133"/>
    <n v="93"/>
    <n v="75"/>
    <x v="1657"/>
    <x v="1657"/>
    <x v="10"/>
    <x v="0"/>
    <x v="0"/>
    <n v="526"/>
    <n v="457"/>
    <n v="565"/>
    <n v="522"/>
    <n v="898"/>
    <n v="972"/>
    <n v="655"/>
    <n v="620"/>
    <n v="605"/>
    <n v="584"/>
    <n v="675"/>
    <n v="605"/>
    <n v="7684"/>
    <n v="21.052054794520547"/>
  </r>
  <r>
    <x v="5"/>
    <x v="2"/>
    <s v="Silur-Ordoviitsium"/>
    <n v="85"/>
    <n v="114"/>
    <x v="1196"/>
    <n v="96"/>
    <n v="125"/>
    <n v="103"/>
    <n v="110"/>
    <n v="106"/>
    <n v="88"/>
    <n v="85"/>
    <n v="82"/>
    <n v="89"/>
    <x v="1658"/>
    <x v="1658"/>
    <x v="10"/>
    <x v="0"/>
    <x v="0"/>
    <n v="557"/>
    <n v="527"/>
    <n v="588"/>
    <n v="697"/>
    <n v="624"/>
    <n v="530"/>
    <n v="796"/>
    <n v="638"/>
    <n v="615"/>
    <n v="534"/>
    <n v="585"/>
    <n v="592"/>
    <n v="7283"/>
    <n v="19.953424657534246"/>
  </r>
  <r>
    <x v="11"/>
    <x v="2"/>
    <s v="Kesk-Alam-Devon- Silur"/>
    <n v="85"/>
    <n v="105"/>
    <x v="494"/>
    <n v="110"/>
    <n v="100"/>
    <n v="115"/>
    <n v="105"/>
    <n v="110"/>
    <n v="105"/>
    <n v="95"/>
    <n v="90"/>
    <n v="105"/>
    <x v="1659"/>
    <x v="1659"/>
    <x v="8"/>
    <x v="0"/>
    <x v="0"/>
    <n v="2836"/>
    <n v="1862"/>
    <n v="2488"/>
    <n v="2020"/>
    <n v="2314"/>
    <n v="2691"/>
    <n v="2529"/>
    <n v="1384"/>
    <n v="1255"/>
    <n v="570"/>
    <n v="2949"/>
    <n v="2436"/>
    <n v="25334"/>
    <n v="69.408219178082192"/>
  </r>
  <r>
    <x v="1"/>
    <x v="2"/>
    <s v="Silur-Ordoviitsium"/>
    <n v="108"/>
    <n v="103"/>
    <x v="1197"/>
    <n v="135"/>
    <n v="133"/>
    <n v="137"/>
    <n v="68"/>
    <n v="71"/>
    <n v="69"/>
    <n v="97"/>
    <n v="81"/>
    <n v="98"/>
    <x v="1660"/>
    <x v="1660"/>
    <x v="8"/>
    <x v="0"/>
    <x v="0"/>
    <n v="91"/>
    <n v="324"/>
    <n v="99"/>
    <n v="122"/>
    <n v="175"/>
    <n v="185"/>
    <n v="148"/>
    <n v="231"/>
    <n v="122"/>
    <n v="209"/>
    <n v="56"/>
    <n v="119"/>
    <n v="1881"/>
    <n v="5.1534246575342468"/>
  </r>
  <r>
    <x v="10"/>
    <x v="2"/>
    <s v="Kesk-Devon"/>
    <n v="207"/>
    <n v="151"/>
    <x v="1237"/>
    <n v="76"/>
    <n v="66"/>
    <n v="63"/>
    <n v="38"/>
    <n v="80"/>
    <n v="129"/>
    <n v="44"/>
    <n v="127"/>
    <n v="72"/>
    <x v="1661"/>
    <x v="1661"/>
    <x v="8"/>
    <x v="0"/>
    <x v="0"/>
    <n v="12168"/>
    <n v="9953"/>
    <n v="10683"/>
    <n v="10043"/>
    <n v="9891"/>
    <n v="10298"/>
    <n v="10366"/>
    <n v="10722"/>
    <n v="10354"/>
    <n v="10283"/>
    <n v="9187"/>
    <n v="10786"/>
    <n v="124734"/>
    <n v="341.73698630136988"/>
  </r>
  <r>
    <x v="4"/>
    <x v="2"/>
    <s v="Silur"/>
    <n v="116"/>
    <n v="247"/>
    <x v="1123"/>
    <n v="79"/>
    <n v="112"/>
    <n v="120"/>
    <n v="83"/>
    <n v="81"/>
    <n v="46"/>
    <n v="37"/>
    <n v="47"/>
    <n v="41"/>
    <x v="1662"/>
    <x v="1662"/>
    <x v="4"/>
    <x v="0"/>
    <x v="0"/>
    <n v="7226"/>
    <n v="7268"/>
    <n v="7303"/>
    <n v="6413"/>
    <n v="6061"/>
    <n v="7409"/>
    <n v="6557"/>
    <n v="6558"/>
    <n v="5939"/>
    <n v="5849"/>
    <n v="5432"/>
    <n v="5464"/>
    <n v="77479"/>
    <n v="212.27123287671233"/>
  </r>
  <r>
    <x v="4"/>
    <x v="2"/>
    <s v="Silur-Ordoviitsium"/>
    <n v="0"/>
    <n v="0"/>
    <x v="31"/>
    <n v="0"/>
    <n v="0"/>
    <n v="0"/>
    <n v="0"/>
    <n v="0"/>
    <n v="0"/>
    <n v="458"/>
    <n v="355"/>
    <n v="388"/>
    <x v="1663"/>
    <x v="1663"/>
    <x v="4"/>
    <x v="0"/>
    <x v="0"/>
    <n v="6803"/>
    <n v="7052"/>
    <n v="7060"/>
    <n v="7392"/>
    <n v="6179"/>
    <n v="8137"/>
    <n v="7513"/>
    <n v="7513"/>
    <n v="6763"/>
    <n v="6893"/>
    <n v="6127"/>
    <n v="8132"/>
    <n v="85564"/>
    <n v="234.42191780821918"/>
  </r>
  <r>
    <x v="0"/>
    <x v="2"/>
    <s v="Voronka"/>
    <n v="0"/>
    <n v="0"/>
    <x v="31"/>
    <n v="0"/>
    <n v="250"/>
    <n v="751"/>
    <n v="60"/>
    <n v="65"/>
    <n v="65"/>
    <n v="0"/>
    <n v="0"/>
    <n v="0"/>
    <x v="1664"/>
    <x v="1664"/>
    <x v="4"/>
    <x v="0"/>
    <x v="0"/>
    <n v="0"/>
    <n v="0"/>
    <n v="0"/>
    <n v="0"/>
    <n v="0"/>
    <n v="0"/>
    <n v="0"/>
    <n v="0"/>
    <n v="0"/>
    <n v="0"/>
    <n v="0"/>
    <n v="0"/>
    <n v="0"/>
    <n v="0"/>
  </r>
  <r>
    <x v="4"/>
    <x v="2"/>
    <s v="Silur-Ordoviitsium"/>
    <n v="0"/>
    <n v="0"/>
    <x v="31"/>
    <n v="0"/>
    <n v="0"/>
    <n v="0"/>
    <n v="166"/>
    <n v="181"/>
    <n v="205"/>
    <n v="213"/>
    <n v="215"/>
    <n v="208"/>
    <x v="1665"/>
    <x v="1665"/>
    <x v="4"/>
    <x v="3"/>
    <x v="0"/>
    <n v="6801"/>
    <n v="7387"/>
    <n v="7386"/>
    <n v="8176"/>
    <n v="6766"/>
    <n v="9775"/>
    <n v="8908"/>
    <n v="8909"/>
    <n v="7900"/>
    <n v="8714"/>
    <n v="7430"/>
    <n v="9939"/>
    <n v="98091"/>
    <n v="268.74246575342465"/>
  </r>
  <r>
    <x v="0"/>
    <x v="2"/>
    <s v="Kambrium-Vend"/>
    <n v="265"/>
    <n v="0"/>
    <x v="31"/>
    <n v="272"/>
    <n v="0"/>
    <n v="0"/>
    <n v="225"/>
    <n v="100"/>
    <n v="0"/>
    <n v="326"/>
    <n v="0"/>
    <n v="0"/>
    <x v="1665"/>
    <x v="1665"/>
    <x v="8"/>
    <x v="0"/>
    <x v="0"/>
    <n v="749"/>
    <n v="704"/>
    <n v="752"/>
    <n v="712"/>
    <n v="742"/>
    <n v="0"/>
    <n v="0"/>
    <n v="0"/>
    <n v="0"/>
    <n v="0"/>
    <n v="0"/>
    <n v="0"/>
    <n v="3659"/>
    <n v="10.024657534246575"/>
  </r>
  <r>
    <x v="3"/>
    <x v="2"/>
    <s v="Kambrium-Vend"/>
    <n v="33"/>
    <n v="43"/>
    <x v="1122"/>
    <n v="57"/>
    <n v="87"/>
    <n v="179"/>
    <n v="238"/>
    <n v="254"/>
    <n v="85"/>
    <n v="61"/>
    <n v="64"/>
    <n v="38"/>
    <x v="1666"/>
    <x v="1666"/>
    <x v="8"/>
    <x v="2"/>
    <x v="0"/>
    <n v="0"/>
    <n v="0"/>
    <n v="0"/>
    <n v="0"/>
    <n v="0"/>
    <n v="0"/>
    <n v="0"/>
    <n v="0"/>
    <n v="0"/>
    <n v="0"/>
    <n v="0"/>
    <n v="0"/>
    <n v="0"/>
    <n v="0"/>
  </r>
  <r>
    <x v="3"/>
    <x v="2"/>
    <s v="Kambrium-Vend"/>
    <n v="60"/>
    <n v="50"/>
    <x v="1119"/>
    <n v="100"/>
    <n v="178"/>
    <n v="152"/>
    <n v="65"/>
    <n v="155"/>
    <n v="115"/>
    <n v="75"/>
    <n v="70"/>
    <n v="90"/>
    <x v="1667"/>
    <x v="1667"/>
    <x v="8"/>
    <x v="0"/>
    <x v="0"/>
    <n v="100"/>
    <n v="835"/>
    <n v="478"/>
    <n v="462"/>
    <n v="469"/>
    <n v="0"/>
    <n v="0"/>
    <n v="0"/>
    <n v="0"/>
    <n v="0"/>
    <n v="0"/>
    <n v="0"/>
    <n v="2344"/>
    <n v="6.4219178082191783"/>
  </r>
  <r>
    <x v="11"/>
    <x v="2"/>
    <s v="Kesk-Devon"/>
    <n v="83"/>
    <n v="84"/>
    <x v="1238"/>
    <n v="98"/>
    <n v="102"/>
    <n v="104"/>
    <n v="104"/>
    <n v="109"/>
    <n v="105"/>
    <n v="96"/>
    <n v="87"/>
    <n v="115"/>
    <x v="1668"/>
    <x v="1668"/>
    <x v="8"/>
    <x v="3"/>
    <x v="0"/>
    <n v="0"/>
    <n v="0"/>
    <n v="0"/>
    <n v="0"/>
    <n v="0"/>
    <n v="0"/>
    <n v="0"/>
    <n v="0"/>
    <n v="0"/>
    <n v="0"/>
    <n v="0"/>
    <n v="0"/>
    <n v="0"/>
    <n v="0"/>
  </r>
  <r>
    <x v="1"/>
    <x v="2"/>
    <s v="Silur-Ordoviitsium"/>
    <n v="103"/>
    <n v="95"/>
    <x v="1239"/>
    <n v="102"/>
    <n v="98"/>
    <n v="112"/>
    <n v="114"/>
    <n v="106"/>
    <n v="96"/>
    <n v="79"/>
    <n v="75"/>
    <n v="82"/>
    <x v="1669"/>
    <x v="1669"/>
    <x v="11"/>
    <x v="2"/>
    <x v="0"/>
    <n v="0"/>
    <n v="0"/>
    <n v="0"/>
    <n v="0"/>
    <n v="0"/>
    <n v="0"/>
    <n v="127"/>
    <n v="140"/>
    <n v="111"/>
    <n v="73"/>
    <n v="93"/>
    <n v="80"/>
    <n v="624"/>
    <n v="1.7095890410958905"/>
  </r>
  <r>
    <x v="1"/>
    <x v="2"/>
    <s v="Ordoviitsium"/>
    <n v="95"/>
    <n v="93"/>
    <x v="1240"/>
    <n v="98"/>
    <n v="101"/>
    <n v="99"/>
    <n v="96"/>
    <n v="102"/>
    <n v="89"/>
    <n v="86"/>
    <n v="91"/>
    <n v="101"/>
    <x v="1670"/>
    <x v="1670"/>
    <x v="11"/>
    <x v="2"/>
    <x v="0"/>
    <n v="211"/>
    <n v="160"/>
    <n v="213"/>
    <n v="167"/>
    <n v="188"/>
    <n v="278"/>
    <n v="311"/>
    <n v="204"/>
    <n v="207"/>
    <n v="137"/>
    <n v="127"/>
    <n v="158"/>
    <n v="2361"/>
    <n v="6.4684931506849317"/>
  </r>
  <r>
    <x v="8"/>
    <x v="2"/>
    <s v="Silur"/>
    <n v="0"/>
    <n v="0"/>
    <x v="31"/>
    <n v="0"/>
    <n v="95"/>
    <n v="130"/>
    <n v="300"/>
    <n v="280"/>
    <n v="200"/>
    <n v="145"/>
    <n v="0"/>
    <n v="0"/>
    <x v="1671"/>
    <x v="1671"/>
    <x v="11"/>
    <x v="2"/>
    <x v="0"/>
    <n v="181"/>
    <n v="123"/>
    <n v="144"/>
    <n v="186"/>
    <n v="247"/>
    <n v="331"/>
    <n v="266"/>
    <n v="93"/>
    <n v="107"/>
    <n v="80"/>
    <n v="92"/>
    <n v="108"/>
    <n v="1958"/>
    <n v="5.3643835616438356"/>
  </r>
  <r>
    <x v="11"/>
    <x v="2"/>
    <s v="Kesk-Alam-Devon"/>
    <n v="75"/>
    <n v="90"/>
    <x v="1185"/>
    <n v="110"/>
    <n v="95"/>
    <n v="105"/>
    <n v="110"/>
    <n v="90"/>
    <n v="105"/>
    <n v="100"/>
    <n v="90"/>
    <n v="85"/>
    <x v="1672"/>
    <x v="1672"/>
    <x v="11"/>
    <x v="2"/>
    <x v="0"/>
    <n v="70"/>
    <n v="48"/>
    <n v="75"/>
    <n v="58"/>
    <n v="76"/>
    <n v="112"/>
    <n v="116"/>
    <n v="86"/>
    <n v="92"/>
    <n v="80"/>
    <n v="102"/>
    <n v="95"/>
    <n v="1010"/>
    <n v="2.7671232876712328"/>
  </r>
  <r>
    <x v="1"/>
    <x v="2"/>
    <s v="Silur-Ordoviitsium"/>
    <n v="88"/>
    <n v="72"/>
    <x v="1195"/>
    <n v="85"/>
    <n v="94"/>
    <n v="124"/>
    <n v="102"/>
    <n v="96"/>
    <n v="107"/>
    <n v="97"/>
    <n v="86"/>
    <n v="90"/>
    <x v="1673"/>
    <x v="1673"/>
    <x v="11"/>
    <x v="2"/>
    <x v="0"/>
    <n v="284"/>
    <n v="291"/>
    <n v="300"/>
    <n v="487"/>
    <n v="492"/>
    <n v="400"/>
    <n v="500"/>
    <n v="489"/>
    <n v="300"/>
    <n v="308"/>
    <n v="300"/>
    <n v="281"/>
    <n v="4432"/>
    <n v="12.142465753424657"/>
  </r>
  <r>
    <x v="2"/>
    <x v="2"/>
    <s v="Kesk-Devon"/>
    <n v="720"/>
    <n v="404"/>
    <x v="31"/>
    <n v="0"/>
    <n v="0"/>
    <n v="0"/>
    <n v="0"/>
    <n v="0"/>
    <n v="0"/>
    <n v="0"/>
    <n v="0"/>
    <n v="0"/>
    <x v="1674"/>
    <x v="1674"/>
    <x v="11"/>
    <x v="2"/>
    <x v="0"/>
    <n v="116"/>
    <n v="83"/>
    <n v="97"/>
    <n v="109"/>
    <n v="183"/>
    <n v="202"/>
    <n v="227"/>
    <n v="131"/>
    <n v="139"/>
    <n v="121"/>
    <n v="113"/>
    <n v="108"/>
    <n v="1629"/>
    <n v="4.463013698630137"/>
  </r>
  <r>
    <x v="0"/>
    <x v="2"/>
    <s v="Ordoviitsium-Kambrium"/>
    <n v="106"/>
    <n v="89"/>
    <x v="1116"/>
    <n v="100"/>
    <n v="120"/>
    <n v="124"/>
    <n v="112"/>
    <n v="84"/>
    <n v="64"/>
    <n v="104"/>
    <n v="59"/>
    <n v="62"/>
    <x v="1675"/>
    <x v="1675"/>
    <x v="11"/>
    <x v="2"/>
    <x v="0"/>
    <n v="106"/>
    <n v="92"/>
    <n v="82"/>
    <n v="96"/>
    <n v="172"/>
    <n v="248"/>
    <n v="265"/>
    <n v="150"/>
    <n v="126"/>
    <n v="100"/>
    <n v="130"/>
    <n v="108"/>
    <n v="1675"/>
    <n v="4.5890410958904111"/>
  </r>
  <r>
    <x v="3"/>
    <x v="2"/>
    <s v="Ordoviitsium"/>
    <n v="74"/>
    <n v="70"/>
    <x v="1241"/>
    <n v="91"/>
    <n v="87"/>
    <n v="126"/>
    <n v="126"/>
    <n v="112"/>
    <n v="87"/>
    <n v="78"/>
    <n v="84"/>
    <n v="81"/>
    <x v="1676"/>
    <x v="1676"/>
    <x v="11"/>
    <x v="2"/>
    <x v="0"/>
    <n v="270"/>
    <n v="214"/>
    <n v="244"/>
    <n v="236"/>
    <n v="326"/>
    <n v="369"/>
    <n v="306"/>
    <n v="140"/>
    <n v="96"/>
    <n v="39"/>
    <n v="73"/>
    <n v="100"/>
    <n v="2413"/>
    <n v="6.6109589041095891"/>
  </r>
  <r>
    <x v="1"/>
    <x v="2"/>
    <s v="Ordoviitsium-Kambrium"/>
    <n v="75"/>
    <n v="79"/>
    <x v="1242"/>
    <n v="91"/>
    <n v="98"/>
    <n v="97"/>
    <n v="78"/>
    <n v="80"/>
    <n v="82"/>
    <n v="119"/>
    <n v="111"/>
    <n v="111"/>
    <x v="1677"/>
    <x v="1677"/>
    <x v="11"/>
    <x v="2"/>
    <x v="0"/>
    <n v="229"/>
    <n v="180"/>
    <n v="179"/>
    <n v="209"/>
    <n v="267"/>
    <n v="526"/>
    <n v="450"/>
    <n v="384"/>
    <n v="355"/>
    <n v="388"/>
    <n v="372"/>
    <n v="320"/>
    <n v="3859"/>
    <n v="10.572602739726028"/>
  </r>
  <r>
    <x v="2"/>
    <x v="2"/>
    <s v="Kesk-Devon"/>
    <n v="40"/>
    <n v="10"/>
    <x v="31"/>
    <n v="11"/>
    <n v="11"/>
    <n v="11"/>
    <n v="50"/>
    <n v="70"/>
    <n v="400"/>
    <n v="166"/>
    <n v="166"/>
    <n v="164"/>
    <x v="1678"/>
    <x v="1678"/>
    <x v="11"/>
    <x v="2"/>
    <x v="0"/>
    <n v="371"/>
    <n v="277"/>
    <n v="325"/>
    <n v="327"/>
    <n v="373"/>
    <n v="343"/>
    <n v="309"/>
    <n v="331"/>
    <n v="385"/>
    <n v="277"/>
    <n v="263"/>
    <n v="418"/>
    <n v="3999"/>
    <n v="10.956164383561644"/>
  </r>
  <r>
    <x v="7"/>
    <x v="2"/>
    <s v="Silur-Ordoviitsium"/>
    <n v="150"/>
    <n v="83"/>
    <x v="1171"/>
    <n v="102"/>
    <n v="55"/>
    <n v="116"/>
    <n v="115"/>
    <n v="102"/>
    <n v="99"/>
    <n v="44"/>
    <n v="84"/>
    <n v="68"/>
    <x v="1679"/>
    <x v="1679"/>
    <x v="11"/>
    <x v="2"/>
    <x v="0"/>
    <n v="1112"/>
    <n v="873"/>
    <n v="654"/>
    <n v="705"/>
    <n v="906"/>
    <n v="1020"/>
    <n v="919"/>
    <n v="1075"/>
    <n v="948"/>
    <n v="826"/>
    <n v="870"/>
    <n v="1054"/>
    <n v="10962"/>
    <n v="30.032876712328768"/>
  </r>
  <r>
    <x v="6"/>
    <x v="2"/>
    <s v="Silur-Ordoviitsium"/>
    <n v="0"/>
    <n v="0"/>
    <x v="31"/>
    <n v="0"/>
    <n v="168"/>
    <n v="278"/>
    <n v="220"/>
    <n v="171"/>
    <n v="104"/>
    <n v="83"/>
    <n v="37"/>
    <n v="31"/>
    <x v="1680"/>
    <x v="1680"/>
    <x v="11"/>
    <x v="2"/>
    <x v="0"/>
    <n v="669"/>
    <n v="633"/>
    <n v="459"/>
    <n v="431"/>
    <n v="579"/>
    <n v="612"/>
    <n v="564"/>
    <n v="731"/>
    <n v="661"/>
    <n v="567"/>
    <n v="595"/>
    <n v="711"/>
    <n v="7212"/>
    <n v="19.758904109589039"/>
  </r>
  <r>
    <x v="1"/>
    <x v="2"/>
    <s v="Silur-Ordoviitsium"/>
    <n v="73"/>
    <n v="72"/>
    <x v="878"/>
    <n v="72"/>
    <n v="85"/>
    <n v="86"/>
    <n v="84"/>
    <n v="94"/>
    <n v="100"/>
    <n v="120"/>
    <n v="114"/>
    <n v="108"/>
    <x v="1681"/>
    <x v="1681"/>
    <x v="11"/>
    <x v="2"/>
    <x v="0"/>
    <n v="36"/>
    <n v="131"/>
    <n v="384"/>
    <n v="259"/>
    <n v="264"/>
    <n v="589"/>
    <n v="181"/>
    <n v="194"/>
    <n v="210"/>
    <n v="125"/>
    <n v="234"/>
    <n v="296"/>
    <n v="2903"/>
    <n v="7.9534246575342467"/>
  </r>
  <r>
    <x v="6"/>
    <x v="2"/>
    <s v="Kesk-Alam-Devon"/>
    <n v="167"/>
    <n v="133"/>
    <x v="1203"/>
    <n v="134"/>
    <n v="59"/>
    <n v="66"/>
    <n v="73"/>
    <n v="54"/>
    <n v="33"/>
    <n v="29"/>
    <n v="33"/>
    <n v="148"/>
    <x v="1682"/>
    <x v="1682"/>
    <x v="11"/>
    <x v="2"/>
    <x v="0"/>
    <n v="503"/>
    <n v="402"/>
    <n v="605"/>
    <n v="527"/>
    <n v="698"/>
    <n v="729"/>
    <n v="718"/>
    <n v="581"/>
    <n v="246"/>
    <n v="510"/>
    <n v="428"/>
    <n v="576"/>
    <n v="6523"/>
    <n v="17.87123287671233"/>
  </r>
  <r>
    <x v="3"/>
    <x v="2"/>
    <s v="Kambrium-Vend"/>
    <n v="40"/>
    <n v="51"/>
    <x v="691"/>
    <n v="102"/>
    <n v="135"/>
    <n v="107"/>
    <n v="100"/>
    <n v="80"/>
    <n v="79"/>
    <n v="105"/>
    <n v="104"/>
    <n v="118"/>
    <x v="1683"/>
    <x v="1683"/>
    <x v="11"/>
    <x v="2"/>
    <x v="0"/>
    <n v="269"/>
    <n v="236"/>
    <n v="159"/>
    <n v="96"/>
    <n v="241"/>
    <n v="475"/>
    <n v="436"/>
    <n v="287"/>
    <n v="485"/>
    <n v="194"/>
    <n v="165"/>
    <n v="154"/>
    <n v="3197"/>
    <n v="8.7589041095890412"/>
  </r>
  <r>
    <x v="0"/>
    <x v="2"/>
    <s v="Ordoviitsium-Kambrium"/>
    <n v="185"/>
    <n v="189"/>
    <x v="1243"/>
    <n v="40"/>
    <n v="61"/>
    <n v="94"/>
    <n v="62"/>
    <n v="60"/>
    <n v="45"/>
    <n v="45"/>
    <n v="42"/>
    <n v="25"/>
    <x v="1684"/>
    <x v="1684"/>
    <x v="11"/>
    <x v="2"/>
    <x v="0"/>
    <n v="352"/>
    <n v="303"/>
    <n v="331"/>
    <n v="344"/>
    <n v="500"/>
    <n v="757"/>
    <n v="731"/>
    <n v="522"/>
    <n v="453"/>
    <n v="317"/>
    <n v="393"/>
    <n v="465"/>
    <n v="5468"/>
    <n v="14.980821917808219"/>
  </r>
  <r>
    <x v="11"/>
    <x v="2"/>
    <s v="Kesk-Devon"/>
    <n v="92"/>
    <n v="59"/>
    <x v="1238"/>
    <n v="95"/>
    <n v="164"/>
    <n v="103"/>
    <n v="79"/>
    <n v="90"/>
    <n v="61"/>
    <n v="123"/>
    <n v="61"/>
    <n v="55"/>
    <x v="1685"/>
    <x v="1685"/>
    <x v="11"/>
    <x v="2"/>
    <x v="0"/>
    <n v="0"/>
    <n v="0"/>
    <n v="0"/>
    <n v="0"/>
    <n v="0"/>
    <n v="0"/>
    <n v="0"/>
    <n v="0"/>
    <n v="0"/>
    <n v="0"/>
    <n v="0"/>
    <n v="0"/>
    <n v="0"/>
    <n v="0"/>
  </r>
  <r>
    <x v="3"/>
    <x v="2"/>
    <s v="Ordoviitsium-Kambrium"/>
    <n v="77"/>
    <n v="70"/>
    <x v="1242"/>
    <n v="86"/>
    <n v="69"/>
    <n v="83"/>
    <n v="95"/>
    <n v="100"/>
    <n v="115"/>
    <n v="93"/>
    <n v="120"/>
    <n v="72"/>
    <x v="1686"/>
    <x v="1686"/>
    <x v="11"/>
    <x v="2"/>
    <x v="0"/>
    <n v="172"/>
    <n v="140"/>
    <n v="154"/>
    <n v="138"/>
    <n v="179"/>
    <n v="201"/>
    <n v="205"/>
    <n v="161"/>
    <n v="181"/>
    <n v="179"/>
    <n v="261"/>
    <n v="305"/>
    <n v="2276"/>
    <n v="6.2356164383561641"/>
  </r>
  <r>
    <x v="3"/>
    <x v="2"/>
    <s v="Kambrium-Vend"/>
    <n v="85"/>
    <n v="87"/>
    <x v="1185"/>
    <n v="87"/>
    <n v="91"/>
    <n v="90"/>
    <n v="82"/>
    <n v="89"/>
    <n v="87"/>
    <n v="85"/>
    <n v="90"/>
    <n v="93"/>
    <x v="1687"/>
    <x v="1687"/>
    <x v="11"/>
    <x v="2"/>
    <x v="0"/>
    <n v="86"/>
    <n v="125"/>
    <n v="117"/>
    <n v="96"/>
    <n v="195"/>
    <n v="225"/>
    <n v="257"/>
    <n v="180"/>
    <n v="200"/>
    <n v="108"/>
    <n v="116"/>
    <n v="136"/>
    <n v="1841"/>
    <n v="5.043835616438356"/>
  </r>
  <r>
    <x v="0"/>
    <x v="2"/>
    <s v="Voronka"/>
    <n v="82"/>
    <n v="69"/>
    <x v="1201"/>
    <n v="75"/>
    <n v="96"/>
    <n v="113"/>
    <n v="91"/>
    <n v="91"/>
    <n v="93"/>
    <n v="102"/>
    <n v="94"/>
    <n v="74"/>
    <x v="1688"/>
    <x v="1688"/>
    <x v="11"/>
    <x v="2"/>
    <x v="0"/>
    <n v="128"/>
    <n v="95"/>
    <n v="108"/>
    <n v="120"/>
    <n v="177"/>
    <n v="247"/>
    <n v="198"/>
    <n v="167"/>
    <n v="200"/>
    <n v="102"/>
    <n v="105"/>
    <n v="125"/>
    <n v="1772"/>
    <n v="4.8547945205479452"/>
  </r>
  <r>
    <x v="11"/>
    <x v="2"/>
    <s v="Kesk-Devon"/>
    <n v="280"/>
    <n v="255"/>
    <x v="1000"/>
    <n v="148"/>
    <n v="76"/>
    <n v="0"/>
    <n v="0"/>
    <n v="0"/>
    <n v="0"/>
    <n v="0"/>
    <n v="0"/>
    <n v="0"/>
    <x v="1689"/>
    <x v="1689"/>
    <x v="11"/>
    <x v="2"/>
    <x v="0"/>
    <n v="182"/>
    <n v="171"/>
    <n v="161"/>
    <n v="372"/>
    <n v="497"/>
    <n v="751"/>
    <n v="570"/>
    <n v="399"/>
    <n v="247"/>
    <n v="218"/>
    <n v="196"/>
    <n v="234"/>
    <n v="3998"/>
    <n v="10.953424657534246"/>
  </r>
  <r>
    <x v="11"/>
    <x v="2"/>
    <s v="Kesk-Alam-Devon- Silur"/>
    <n v="70"/>
    <n v="80"/>
    <x v="1224"/>
    <n v="90"/>
    <n v="80"/>
    <n v="100"/>
    <n v="100"/>
    <n v="90"/>
    <n v="95"/>
    <n v="85"/>
    <n v="85"/>
    <n v="95"/>
    <x v="1690"/>
    <x v="1690"/>
    <x v="11"/>
    <x v="2"/>
    <x v="0"/>
    <n v="174"/>
    <n v="172"/>
    <n v="163"/>
    <n v="163"/>
    <n v="363"/>
    <n v="455"/>
    <n v="372"/>
    <n v="214"/>
    <n v="395"/>
    <n v="93"/>
    <n v="121"/>
    <n v="141"/>
    <n v="2826"/>
    <n v="7.7424657534246579"/>
  </r>
  <r>
    <x v="3"/>
    <x v="2"/>
    <s v="Silur-Ordoviitsium"/>
    <n v="90"/>
    <n v="52"/>
    <x v="1244"/>
    <n v="70"/>
    <n v="80"/>
    <n v="87"/>
    <n v="142"/>
    <n v="172"/>
    <n v="32"/>
    <n v="81"/>
    <n v="22"/>
    <n v="148"/>
    <x v="1691"/>
    <x v="1691"/>
    <x v="11"/>
    <x v="2"/>
    <x v="0"/>
    <n v="368"/>
    <n v="428"/>
    <n v="425"/>
    <n v="427"/>
    <n v="560"/>
    <n v="352"/>
    <n v="376"/>
    <n v="266"/>
    <n v="291"/>
    <n v="186"/>
    <n v="280"/>
    <n v="101"/>
    <n v="4060"/>
    <n v="11.123287671232877"/>
  </r>
  <r>
    <x v="3"/>
    <x v="2"/>
    <s v="Kvaternaar"/>
    <n v="108"/>
    <n v="0"/>
    <x v="31"/>
    <n v="0"/>
    <n v="292"/>
    <n v="0"/>
    <n v="0"/>
    <n v="0"/>
    <n v="631"/>
    <n v="0"/>
    <n v="0"/>
    <n v="0"/>
    <x v="1692"/>
    <x v="1692"/>
    <x v="12"/>
    <x v="4"/>
    <x v="0"/>
    <n v="652"/>
    <n v="626"/>
    <n v="815"/>
    <n v="766"/>
    <n v="722"/>
    <n v="740"/>
    <n v="776"/>
    <n v="667"/>
    <n v="659"/>
    <n v="689"/>
    <n v="721"/>
    <n v="750"/>
    <n v="8583"/>
    <n v="23.515068493150686"/>
  </r>
  <r>
    <x v="3"/>
    <x v="2"/>
    <s v="Ordoviitsium-Kambrium"/>
    <n v="11"/>
    <n v="25"/>
    <x v="1110"/>
    <n v="28"/>
    <n v="40"/>
    <n v="31"/>
    <n v="27"/>
    <n v="27"/>
    <n v="27"/>
    <n v="261"/>
    <n v="260"/>
    <n v="261"/>
    <x v="1693"/>
    <x v="1693"/>
    <x v="11"/>
    <x v="2"/>
    <x v="0"/>
    <n v="26"/>
    <n v="21"/>
    <n v="27"/>
    <n v="34"/>
    <n v="62"/>
    <n v="130"/>
    <n v="203"/>
    <n v="81"/>
    <n v="41"/>
    <n v="25"/>
    <n v="26"/>
    <n v="28"/>
    <n v="704"/>
    <n v="1.9287671232876713"/>
  </r>
  <r>
    <x v="6"/>
    <x v="2"/>
    <s v="Silur"/>
    <n v="92"/>
    <n v="152"/>
    <x v="1245"/>
    <n v="68"/>
    <n v="83"/>
    <n v="187"/>
    <n v="66"/>
    <n v="53"/>
    <n v="63"/>
    <n v="55"/>
    <n v="63"/>
    <n v="78"/>
    <x v="1694"/>
    <x v="1694"/>
    <x v="11"/>
    <x v="2"/>
    <x v="0"/>
    <n v="48"/>
    <n v="41"/>
    <n v="37"/>
    <n v="45"/>
    <n v="52"/>
    <n v="114"/>
    <n v="133"/>
    <n v="56"/>
    <n v="45"/>
    <n v="49"/>
    <n v="47"/>
    <n v="41"/>
    <n v="708"/>
    <n v="1.9397260273972603"/>
  </r>
  <r>
    <x v="14"/>
    <x v="2"/>
    <s v="Silur-Ordoviitsium"/>
    <n v="87"/>
    <n v="74"/>
    <x v="1246"/>
    <n v="75"/>
    <n v="90"/>
    <n v="114"/>
    <n v="91"/>
    <n v="92"/>
    <n v="84"/>
    <n v="82"/>
    <n v="76"/>
    <n v="91"/>
    <x v="1695"/>
    <x v="1695"/>
    <x v="11"/>
    <x v="0"/>
    <x v="0"/>
    <n v="210"/>
    <n v="47"/>
    <n v="93"/>
    <n v="332"/>
    <n v="27"/>
    <n v="1394"/>
    <n v="31"/>
    <n v="337"/>
    <n v="126"/>
    <n v="26"/>
    <n v="33"/>
    <n v="28"/>
    <n v="2684"/>
    <n v="7.353424657534247"/>
  </r>
  <r>
    <x v="6"/>
    <x v="2"/>
    <s v="Silur"/>
    <n v="0"/>
    <n v="0"/>
    <x v="31"/>
    <n v="0"/>
    <n v="500"/>
    <n v="505"/>
    <n v="2"/>
    <n v="2"/>
    <n v="0"/>
    <n v="3"/>
    <n v="1"/>
    <n v="0"/>
    <x v="1696"/>
    <x v="1696"/>
    <x v="11"/>
    <x v="2"/>
    <x v="0"/>
    <n v="57"/>
    <n v="56"/>
    <n v="61"/>
    <n v="71"/>
    <n v="93"/>
    <n v="114"/>
    <n v="155"/>
    <n v="112"/>
    <n v="80"/>
    <n v="77"/>
    <n v="77"/>
    <n v="49"/>
    <n v="1002"/>
    <n v="2.7452054794520548"/>
  </r>
  <r>
    <x v="7"/>
    <x v="2"/>
    <s v="Ordoviitsium"/>
    <n v="98"/>
    <n v="83"/>
    <x v="1238"/>
    <n v="88"/>
    <n v="126"/>
    <n v="69"/>
    <n v="80"/>
    <n v="71"/>
    <n v="77"/>
    <n v="84"/>
    <n v="72"/>
    <n v="70"/>
    <x v="1697"/>
    <x v="1697"/>
    <x v="11"/>
    <x v="7"/>
    <x v="0"/>
    <n v="4461"/>
    <n v="4769"/>
    <n v="4541"/>
    <n v="4559"/>
    <n v="4960"/>
    <n v="4406"/>
    <n v="6148"/>
    <n v="4916"/>
    <n v="4514"/>
    <n v="4694"/>
    <n v="4971"/>
    <n v="4686"/>
    <n v="57625"/>
    <n v="157.87671232876713"/>
  </r>
  <r>
    <x v="11"/>
    <x v="2"/>
    <s v="Kesk-Devon"/>
    <n v="65"/>
    <n v="70"/>
    <x v="1119"/>
    <n v="80"/>
    <n v="90"/>
    <n v="110"/>
    <n v="105"/>
    <n v="75"/>
    <n v="95"/>
    <n v="85"/>
    <n v="80"/>
    <n v="75"/>
    <x v="1698"/>
    <x v="1698"/>
    <x v="2"/>
    <x v="2"/>
    <x v="0"/>
    <n v="240"/>
    <n v="240"/>
    <n v="241"/>
    <n v="95"/>
    <n v="96"/>
    <n v="96"/>
    <n v="101"/>
    <n v="101"/>
    <n v="102"/>
    <n v="195"/>
    <n v="196"/>
    <n v="196"/>
    <n v="1899"/>
    <n v="5.2027397260273975"/>
  </r>
  <r>
    <x v="3"/>
    <x v="2"/>
    <s v="Kambrium-Vend"/>
    <n v="84"/>
    <n v="89"/>
    <x v="1195"/>
    <n v="92"/>
    <n v="87"/>
    <n v="79"/>
    <n v="83"/>
    <n v="72"/>
    <n v="66"/>
    <n v="68"/>
    <n v="110"/>
    <n v="75"/>
    <x v="1699"/>
    <x v="1699"/>
    <x v="2"/>
    <x v="2"/>
    <x v="0"/>
    <n v="0"/>
    <n v="2067"/>
    <n v="2067"/>
    <n v="2534"/>
    <n v="2534"/>
    <n v="2534"/>
    <n v="1953"/>
    <n v="1954"/>
    <n v="1954"/>
    <n v="2089"/>
    <n v="2089"/>
    <n v="2089"/>
    <n v="23864"/>
    <n v="65.38082191780822"/>
  </r>
  <r>
    <x v="11"/>
    <x v="2"/>
    <s v="Silur"/>
    <n v="161"/>
    <n v="65"/>
    <x v="1176"/>
    <n v="87"/>
    <n v="81"/>
    <n v="84"/>
    <n v="89"/>
    <n v="74"/>
    <n v="73"/>
    <n v="69"/>
    <n v="65"/>
    <n v="73"/>
    <x v="1700"/>
    <x v="1700"/>
    <x v="2"/>
    <x v="2"/>
    <x v="0"/>
    <n v="2194"/>
    <n v="2194"/>
    <n v="2194"/>
    <n v="2715"/>
    <n v="2715"/>
    <n v="2716"/>
    <n v="2752"/>
    <n v="2752"/>
    <n v="2752"/>
    <n v="2529"/>
    <n v="2529"/>
    <n v="2530"/>
    <n v="30572"/>
    <n v="83.758904109589039"/>
  </r>
  <r>
    <x v="14"/>
    <x v="2"/>
    <s v="Kambrium-Vend"/>
    <n v="58"/>
    <n v="47"/>
    <x v="1247"/>
    <n v="90"/>
    <n v="101"/>
    <n v="99"/>
    <n v="100"/>
    <n v="100"/>
    <n v="81"/>
    <n v="83"/>
    <n v="73"/>
    <n v="81"/>
    <x v="1701"/>
    <x v="1701"/>
    <x v="2"/>
    <x v="1"/>
    <x v="0"/>
    <n v="0"/>
    <n v="0"/>
    <n v="0"/>
    <n v="0"/>
    <n v="0"/>
    <n v="0"/>
    <n v="2"/>
    <n v="2"/>
    <n v="2"/>
    <n v="1"/>
    <n v="0"/>
    <n v="0"/>
    <n v="7"/>
    <n v="1.9178082191780823E-2"/>
  </r>
  <r>
    <x v="1"/>
    <x v="2"/>
    <s v="Ordoviitsium"/>
    <n v="66"/>
    <n v="64"/>
    <x v="1171"/>
    <n v="83"/>
    <n v="95"/>
    <n v="93"/>
    <n v="94"/>
    <n v="93"/>
    <n v="69"/>
    <n v="87"/>
    <n v="76"/>
    <n v="89"/>
    <x v="1702"/>
    <x v="1702"/>
    <x v="2"/>
    <x v="2"/>
    <x v="0"/>
    <n v="101"/>
    <n v="101"/>
    <n v="101"/>
    <n v="161"/>
    <n v="161"/>
    <n v="161"/>
    <n v="132"/>
    <n v="132"/>
    <n v="132"/>
    <n v="102"/>
    <n v="103"/>
    <n v="103"/>
    <n v="1490"/>
    <n v="4.0821917808219181"/>
  </r>
  <r>
    <x v="14"/>
    <x v="2"/>
    <s v="Silur"/>
    <n v="126"/>
    <n v="86"/>
    <x v="1144"/>
    <n v="46"/>
    <n v="67"/>
    <n v="85"/>
    <n v="43"/>
    <n v="63"/>
    <n v="125"/>
    <n v="101"/>
    <n v="95"/>
    <n v="79"/>
    <x v="1703"/>
    <x v="1703"/>
    <x v="2"/>
    <x v="2"/>
    <x v="0"/>
    <n v="828"/>
    <n v="828"/>
    <n v="828"/>
    <n v="772"/>
    <n v="772"/>
    <n v="773"/>
    <n v="486"/>
    <n v="487"/>
    <n v="487"/>
    <n v="460"/>
    <n v="460"/>
    <n v="460"/>
    <n v="7641"/>
    <n v="20.934246575342467"/>
  </r>
  <r>
    <x v="10"/>
    <x v="2"/>
    <s v="Kesk-Devon"/>
    <n v="100"/>
    <n v="100"/>
    <x v="1208"/>
    <n v="70"/>
    <n v="70"/>
    <n v="72"/>
    <n v="40"/>
    <n v="40"/>
    <n v="40"/>
    <n v="113"/>
    <n v="113"/>
    <n v="113"/>
    <x v="1703"/>
    <x v="1703"/>
    <x v="2"/>
    <x v="2"/>
    <x v="0"/>
    <n v="142"/>
    <n v="142"/>
    <n v="142"/>
    <n v="167"/>
    <n v="167"/>
    <n v="167"/>
    <n v="176"/>
    <n v="177"/>
    <n v="177"/>
    <n v="168"/>
    <n v="168"/>
    <n v="168"/>
    <n v="1961"/>
    <n v="5.3726027397260276"/>
  </r>
  <r>
    <x v="13"/>
    <x v="2"/>
    <s v="Silur-Ordoviitsium"/>
    <n v="64"/>
    <n v="57"/>
    <x v="1221"/>
    <n v="59"/>
    <n v="52"/>
    <n v="46"/>
    <n v="246"/>
    <n v="51"/>
    <n v="28"/>
    <n v="120"/>
    <n v="142"/>
    <n v="54"/>
    <x v="1704"/>
    <x v="1704"/>
    <x v="0"/>
    <x v="2"/>
    <x v="0"/>
    <n v="462"/>
    <n v="424"/>
    <n v="438"/>
    <n v="433"/>
    <n v="460"/>
    <n v="440"/>
    <n v="451"/>
    <n v="348"/>
    <n v="370"/>
    <n v="382"/>
    <n v="350"/>
    <n v="395"/>
    <n v="4953"/>
    <n v="13.56986301369863"/>
  </r>
  <r>
    <x v="2"/>
    <x v="2"/>
    <s v="Kvaternaar"/>
    <n v="89"/>
    <n v="90"/>
    <x v="1185"/>
    <n v="81"/>
    <n v="81"/>
    <n v="83"/>
    <n v="77"/>
    <n v="77"/>
    <n v="78"/>
    <n v="73"/>
    <n v="73"/>
    <n v="73"/>
    <x v="1705"/>
    <x v="1705"/>
    <x v="0"/>
    <x v="2"/>
    <x v="0"/>
    <n v="280"/>
    <n v="267"/>
    <n v="268"/>
    <n v="258"/>
    <n v="343"/>
    <n v="331"/>
    <n v="365"/>
    <n v="331"/>
    <n v="360"/>
    <n v="362"/>
    <n v="352"/>
    <n v="343"/>
    <n v="3860"/>
    <n v="10.575342465753424"/>
  </r>
  <r>
    <x v="3"/>
    <x v="2"/>
    <s v="Kambrium-Vend"/>
    <n v="71"/>
    <n v="92"/>
    <x v="1248"/>
    <n v="74"/>
    <n v="77"/>
    <n v="84"/>
    <n v="77"/>
    <n v="75"/>
    <n v="78"/>
    <n v="82"/>
    <n v="74"/>
    <n v="77"/>
    <x v="1706"/>
    <x v="1706"/>
    <x v="3"/>
    <x v="0"/>
    <x v="0"/>
    <n v="416"/>
    <n v="452"/>
    <n v="466"/>
    <n v="429"/>
    <n v="472"/>
    <n v="449"/>
    <n v="522"/>
    <n v="489"/>
    <n v="502"/>
    <n v="464"/>
    <n v="511"/>
    <n v="490"/>
    <n v="5662"/>
    <n v="15.512328767123288"/>
  </r>
  <r>
    <x v="6"/>
    <x v="2"/>
    <s v="Kesk-Alam-Devon- Silur"/>
    <n v="93"/>
    <n v="87"/>
    <x v="1235"/>
    <n v="80"/>
    <n v="85"/>
    <n v="113"/>
    <n v="124"/>
    <n v="116"/>
    <n v="65"/>
    <n v="40"/>
    <n v="38"/>
    <n v="30"/>
    <x v="1707"/>
    <x v="1707"/>
    <x v="3"/>
    <x v="1"/>
    <x v="0"/>
    <n v="0"/>
    <n v="0"/>
    <n v="0"/>
    <n v="0"/>
    <n v="0"/>
    <n v="0"/>
    <n v="0"/>
    <n v="0"/>
    <n v="0"/>
    <n v="0"/>
    <n v="0"/>
    <n v="0"/>
    <n v="0"/>
    <n v="0"/>
  </r>
  <r>
    <x v="8"/>
    <x v="2"/>
    <s v="Silur"/>
    <n v="66"/>
    <n v="60"/>
    <x v="1249"/>
    <n v="80"/>
    <n v="83"/>
    <n v="88"/>
    <n v="100"/>
    <n v="100"/>
    <n v="83"/>
    <n v="70"/>
    <n v="70"/>
    <n v="68"/>
    <x v="1708"/>
    <x v="1708"/>
    <x v="13"/>
    <x v="0"/>
    <x v="0"/>
    <n v="445"/>
    <n v="382"/>
    <n v="427"/>
    <n v="597"/>
    <n v="428"/>
    <n v="491"/>
    <n v="491"/>
    <n v="471"/>
    <n v="487"/>
    <n v="493"/>
    <n v="475"/>
    <n v="539"/>
    <n v="5726"/>
    <n v="15.687671232876712"/>
  </r>
  <r>
    <x v="14"/>
    <x v="2"/>
    <s v="Ordoviitsium"/>
    <n v="70"/>
    <n v="60"/>
    <x v="1119"/>
    <n v="100"/>
    <n v="150"/>
    <n v="150"/>
    <n v="60"/>
    <n v="60"/>
    <n v="60"/>
    <n v="50"/>
    <n v="50"/>
    <n v="50"/>
    <x v="1709"/>
    <x v="1709"/>
    <x v="13"/>
    <x v="0"/>
    <x v="0"/>
    <n v="484"/>
    <n v="432"/>
    <n v="475"/>
    <n v="501"/>
    <n v="486"/>
    <n v="513"/>
    <n v="590"/>
    <n v="514"/>
    <n v="488"/>
    <n v="465"/>
    <n v="444"/>
    <n v="517"/>
    <n v="5909"/>
    <n v="16.18904109589041"/>
  </r>
  <r>
    <x v="14"/>
    <x v="2"/>
    <s v="Ordoviitsium"/>
    <n v="89"/>
    <n v="69"/>
    <x v="1176"/>
    <n v="103"/>
    <n v="69"/>
    <n v="77"/>
    <n v="84"/>
    <n v="54"/>
    <n v="70"/>
    <n v="67"/>
    <n v="78"/>
    <n v="93"/>
    <x v="1710"/>
    <x v="1710"/>
    <x v="13"/>
    <x v="0"/>
    <x v="0"/>
    <n v="86"/>
    <n v="83"/>
    <n v="104"/>
    <n v="97"/>
    <n v="82"/>
    <n v="98"/>
    <n v="118"/>
    <n v="113"/>
    <n v="109"/>
    <n v="87"/>
    <n v="87"/>
    <n v="107"/>
    <n v="1171"/>
    <n v="3.2082191780821918"/>
  </r>
  <r>
    <x v="6"/>
    <x v="2"/>
    <s v="Silur"/>
    <n v="127"/>
    <n v="175"/>
    <x v="1083"/>
    <n v="0"/>
    <n v="39"/>
    <n v="151"/>
    <n v="14"/>
    <n v="123"/>
    <n v="22"/>
    <n v="50"/>
    <n v="66"/>
    <n v="43"/>
    <x v="1711"/>
    <x v="1711"/>
    <x v="13"/>
    <x v="0"/>
    <x v="0"/>
    <n v="399"/>
    <n v="402"/>
    <n v="403"/>
    <n v="492"/>
    <n v="445"/>
    <n v="526"/>
    <n v="568"/>
    <n v="485"/>
    <n v="390"/>
    <n v="411"/>
    <n v="369"/>
    <n v="437"/>
    <n v="5327"/>
    <n v="14.594520547945205"/>
  </r>
  <r>
    <x v="9"/>
    <x v="2"/>
    <s v="Kesk-Devon"/>
    <n v="73"/>
    <n v="72"/>
    <x v="1241"/>
    <n v="83"/>
    <n v="83"/>
    <n v="80"/>
    <n v="91"/>
    <n v="61"/>
    <n v="61"/>
    <n v="67"/>
    <n v="58"/>
    <n v="93"/>
    <x v="1712"/>
    <x v="1712"/>
    <x v="13"/>
    <x v="0"/>
    <x v="0"/>
    <n v="76"/>
    <n v="70"/>
    <n v="75"/>
    <n v="75"/>
    <n v="69"/>
    <n v="76"/>
    <n v="79"/>
    <n v="75"/>
    <n v="73"/>
    <n v="74"/>
    <n v="73"/>
    <n v="76"/>
    <n v="891"/>
    <n v="2.441095890410959"/>
  </r>
  <r>
    <x v="7"/>
    <x v="2"/>
    <s v="Silur"/>
    <n v="96"/>
    <n v="83"/>
    <x v="1250"/>
    <n v="102"/>
    <n v="68"/>
    <n v="38"/>
    <n v="37"/>
    <n v="63"/>
    <n v="59"/>
    <n v="67"/>
    <n v="107"/>
    <n v="100"/>
    <x v="1713"/>
    <x v="1713"/>
    <x v="13"/>
    <x v="0"/>
    <x v="0"/>
    <n v="2364"/>
    <n v="1346"/>
    <n v="418"/>
    <n v="1126"/>
    <n v="1976"/>
    <n v="2127"/>
    <n v="2289"/>
    <n v="1651"/>
    <n v="1104"/>
    <n v="1553"/>
    <n v="1247"/>
    <n v="1880"/>
    <n v="19081"/>
    <n v="52.276712328767125"/>
  </r>
  <r>
    <x v="6"/>
    <x v="2"/>
    <s v="Silur-Ordoviitsium"/>
    <n v="108"/>
    <n v="150"/>
    <x v="1251"/>
    <n v="50"/>
    <n v="64"/>
    <n v="95"/>
    <n v="30"/>
    <n v="35"/>
    <n v="48"/>
    <n v="70"/>
    <n v="66"/>
    <n v="40"/>
    <x v="1714"/>
    <x v="1714"/>
    <x v="13"/>
    <x v="0"/>
    <x v="0"/>
    <n v="5728"/>
    <n v="6649"/>
    <n v="7203"/>
    <n v="7808"/>
    <n v="7498"/>
    <n v="7594"/>
    <n v="8078"/>
    <n v="6441"/>
    <n v="4957"/>
    <n v="4801"/>
    <n v="4225"/>
    <n v="4754"/>
    <n v="75736"/>
    <n v="207.49589041095891"/>
  </r>
  <r>
    <x v="8"/>
    <x v="2"/>
    <s v="Silur"/>
    <n v="149"/>
    <n v="146"/>
    <x v="1251"/>
    <n v="152"/>
    <n v="153"/>
    <n v="156"/>
    <n v="0"/>
    <n v="0"/>
    <n v="0"/>
    <n v="0"/>
    <n v="0"/>
    <n v="0"/>
    <x v="1714"/>
    <x v="1714"/>
    <x v="13"/>
    <x v="0"/>
    <x v="0"/>
    <n v="2259"/>
    <n v="1742"/>
    <n v="2193"/>
    <n v="2273"/>
    <n v="1871"/>
    <n v="3203"/>
    <n v="2485"/>
    <n v="2485"/>
    <n v="2591"/>
    <n v="2736"/>
    <n v="2603"/>
    <n v="2805"/>
    <n v="29246"/>
    <n v="80.126027397260273"/>
  </r>
  <r>
    <x v="7"/>
    <x v="2"/>
    <s v="Ordoviitsium"/>
    <n v="105"/>
    <n v="80"/>
    <x v="494"/>
    <n v="30"/>
    <n v="27"/>
    <n v="29"/>
    <n v="29"/>
    <n v="27"/>
    <n v="26"/>
    <n v="158"/>
    <n v="145"/>
    <n v="149"/>
    <x v="1715"/>
    <x v="1715"/>
    <x v="13"/>
    <x v="0"/>
    <x v="0"/>
    <n v="257"/>
    <n v="243"/>
    <n v="250"/>
    <n v="417"/>
    <n v="275"/>
    <n v="340"/>
    <n v="378"/>
    <n v="284"/>
    <n v="278"/>
    <n v="257"/>
    <n v="270"/>
    <n v="311"/>
    <n v="3560"/>
    <n v="9.7534246575342465"/>
  </r>
  <r>
    <x v="10"/>
    <x v="2"/>
    <s v="Kesk-Devon"/>
    <n v="65"/>
    <n v="64"/>
    <x v="1235"/>
    <n v="73"/>
    <n v="75"/>
    <n v="74"/>
    <n v="82"/>
    <n v="79"/>
    <n v="78"/>
    <n v="79"/>
    <n v="83"/>
    <n v="81"/>
    <x v="1716"/>
    <x v="1716"/>
    <x v="13"/>
    <x v="0"/>
    <x v="0"/>
    <n v="392"/>
    <n v="350"/>
    <n v="346"/>
    <n v="377"/>
    <n v="405"/>
    <n v="510"/>
    <n v="484"/>
    <n v="328"/>
    <n v="439"/>
    <n v="350"/>
    <n v="344"/>
    <n v="391"/>
    <n v="4716"/>
    <n v="12.920547945205479"/>
  </r>
  <r>
    <x v="0"/>
    <x v="2"/>
    <s v="Ordoviitsium"/>
    <n v="0"/>
    <n v="0"/>
    <x v="31"/>
    <n v="0"/>
    <n v="48"/>
    <n v="110"/>
    <n v="399"/>
    <n v="332"/>
    <n v="10"/>
    <n v="0"/>
    <n v="0"/>
    <n v="0"/>
    <x v="1717"/>
    <x v="1717"/>
    <x v="4"/>
    <x v="0"/>
    <x v="0"/>
    <n v="735"/>
    <n v="680"/>
    <n v="770"/>
    <n v="725"/>
    <n v="765"/>
    <n v="736"/>
    <n v="791"/>
    <n v="741"/>
    <n v="699"/>
    <n v="686"/>
    <n v="683"/>
    <n v="701"/>
    <n v="8712"/>
    <n v="23.86849315068493"/>
  </r>
  <r>
    <x v="3"/>
    <x v="2"/>
    <s v="Kambrium-Vend"/>
    <n v="116"/>
    <n v="63"/>
    <x v="1144"/>
    <n v="64"/>
    <n v="66"/>
    <n v="60"/>
    <n v="74"/>
    <n v="74"/>
    <n v="85"/>
    <n v="54"/>
    <n v="85"/>
    <n v="83"/>
    <x v="1718"/>
    <x v="1718"/>
    <x v="4"/>
    <x v="4"/>
    <x v="0"/>
    <n v="0"/>
    <n v="0"/>
    <n v="0"/>
    <n v="92"/>
    <n v="92"/>
    <n v="91"/>
    <n v="1659"/>
    <n v="5709"/>
    <n v="5569"/>
    <n v="5449"/>
    <n v="4591"/>
    <n v="4148"/>
    <n v="27400"/>
    <n v="75.06849315068493"/>
  </r>
  <r>
    <x v="0"/>
    <x v="2"/>
    <s v="Ordoviitsium-Kambrium"/>
    <n v="45"/>
    <n v="42"/>
    <x v="1252"/>
    <n v="92"/>
    <n v="57"/>
    <n v="123"/>
    <n v="87"/>
    <n v="82"/>
    <n v="112"/>
    <n v="60"/>
    <n v="61"/>
    <n v="55"/>
    <x v="1719"/>
    <x v="1719"/>
    <x v="4"/>
    <x v="3"/>
    <x v="0"/>
    <n v="10038"/>
    <n v="9216"/>
    <n v="10275"/>
    <n v="9702"/>
    <n v="9805"/>
    <n v="10460"/>
    <n v="9072"/>
    <n v="4283"/>
    <n v="4568"/>
    <n v="4380"/>
    <n v="6627"/>
    <n v="6935"/>
    <n v="95361"/>
    <n v="261.26301369863012"/>
  </r>
  <r>
    <x v="1"/>
    <x v="2"/>
    <s v="Ordoviitsium-Kambrium"/>
    <n v="45"/>
    <n v="38"/>
    <x v="1221"/>
    <n v="65"/>
    <n v="118"/>
    <n v="98"/>
    <n v="123"/>
    <n v="52"/>
    <n v="49"/>
    <n v="74"/>
    <n v="57"/>
    <n v="92"/>
    <x v="1720"/>
    <x v="1720"/>
    <x v="4"/>
    <x v="4"/>
    <x v="0"/>
    <n v="228"/>
    <n v="204"/>
    <n v="242"/>
    <n v="257"/>
    <n v="280"/>
    <n v="316"/>
    <n v="344"/>
    <n v="294"/>
    <n v="258"/>
    <n v="308"/>
    <n v="327"/>
    <n v="322"/>
    <n v="3380"/>
    <n v="9.2602739726027394"/>
  </r>
  <r>
    <x v="3"/>
    <x v="2"/>
    <s v="Ordoviitsium-Kambrium"/>
    <n v="60"/>
    <n v="53"/>
    <x v="1253"/>
    <n v="80"/>
    <n v="98"/>
    <n v="100"/>
    <n v="95"/>
    <n v="85"/>
    <n v="80"/>
    <n v="55"/>
    <n v="45"/>
    <n v="50"/>
    <x v="1721"/>
    <x v="1721"/>
    <x v="4"/>
    <x v="4"/>
    <x v="0"/>
    <n v="415"/>
    <n v="340"/>
    <n v="373"/>
    <n v="384"/>
    <n v="379"/>
    <n v="437"/>
    <n v="579"/>
    <n v="489"/>
    <n v="448"/>
    <n v="474"/>
    <n v="456"/>
    <n v="495"/>
    <n v="5269"/>
    <n v="14.435616438356165"/>
  </r>
  <r>
    <x v="0"/>
    <x v="2"/>
    <s v="Kambrium-Vend"/>
    <n v="193"/>
    <n v="0"/>
    <x v="31"/>
    <n v="141"/>
    <n v="0"/>
    <n v="0"/>
    <n v="189"/>
    <n v="141"/>
    <n v="0"/>
    <n v="191"/>
    <n v="0"/>
    <n v="0"/>
    <x v="1722"/>
    <x v="1722"/>
    <x v="4"/>
    <x v="4"/>
    <x v="0"/>
    <n v="0"/>
    <n v="0"/>
    <n v="0"/>
    <n v="0"/>
    <n v="0"/>
    <n v="0"/>
    <n v="0"/>
    <n v="0"/>
    <n v="0"/>
    <n v="0"/>
    <n v="0"/>
    <n v="0"/>
    <n v="0"/>
    <n v="0"/>
  </r>
  <r>
    <x v="11"/>
    <x v="2"/>
    <s v="Silur"/>
    <n v="60"/>
    <n v="60"/>
    <x v="1144"/>
    <n v="70"/>
    <n v="85"/>
    <n v="75"/>
    <n v="85"/>
    <n v="75"/>
    <n v="75"/>
    <n v="65"/>
    <n v="70"/>
    <n v="70"/>
    <x v="1722"/>
    <x v="1722"/>
    <x v="4"/>
    <x v="3"/>
    <x v="0"/>
    <n v="0"/>
    <n v="0"/>
    <n v="0"/>
    <n v="0"/>
    <n v="0"/>
    <n v="0"/>
    <n v="0"/>
    <n v="0"/>
    <n v="0"/>
    <n v="0"/>
    <n v="0"/>
    <n v="0"/>
    <n v="0"/>
    <n v="0"/>
  </r>
  <r>
    <x v="11"/>
    <x v="2"/>
    <s v="Silur"/>
    <n v="70"/>
    <n v="58"/>
    <x v="1159"/>
    <n v="74"/>
    <n v="80"/>
    <n v="88"/>
    <n v="61"/>
    <n v="69"/>
    <n v="85"/>
    <n v="64"/>
    <n v="53"/>
    <n v="68"/>
    <x v="1723"/>
    <x v="1723"/>
    <x v="10"/>
    <x v="0"/>
    <x v="0"/>
    <n v="560"/>
    <n v="453"/>
    <n v="466"/>
    <n v="453"/>
    <n v="450"/>
    <n v="495"/>
    <n v="511"/>
    <n v="364"/>
    <n v="341"/>
    <n v="413"/>
    <n v="404"/>
    <n v="477"/>
    <n v="5387"/>
    <n v="14.758904109589041"/>
  </r>
  <r>
    <x v="6"/>
    <x v="2"/>
    <s v="Kesk-Devon"/>
    <n v="19"/>
    <n v="12"/>
    <x v="1254"/>
    <n v="20"/>
    <n v="83"/>
    <n v="222"/>
    <n v="198"/>
    <n v="127"/>
    <n v="35"/>
    <n v="38"/>
    <n v="28"/>
    <n v="32"/>
    <x v="1724"/>
    <x v="1724"/>
    <x v="10"/>
    <x v="0"/>
    <x v="0"/>
    <n v="424"/>
    <n v="421"/>
    <n v="392"/>
    <n v="376"/>
    <n v="451"/>
    <n v="461"/>
    <n v="559"/>
    <n v="418"/>
    <n v="448"/>
    <n v="441"/>
    <n v="368"/>
    <n v="405"/>
    <n v="5164"/>
    <n v="14.147945205479452"/>
  </r>
  <r>
    <x v="7"/>
    <x v="2"/>
    <s v="Ordoviitsium"/>
    <n v="51"/>
    <n v="61"/>
    <x v="1245"/>
    <n v="69"/>
    <n v="60"/>
    <n v="73"/>
    <n v="60"/>
    <n v="108"/>
    <n v="73"/>
    <n v="69"/>
    <n v="66"/>
    <n v="74"/>
    <x v="1725"/>
    <x v="1725"/>
    <x v="10"/>
    <x v="0"/>
    <x v="0"/>
    <n v="638"/>
    <n v="612"/>
    <n v="674"/>
    <n v="658"/>
    <n v="758"/>
    <n v="760"/>
    <n v="898"/>
    <n v="514"/>
    <n v="599"/>
    <n v="701"/>
    <n v="606"/>
    <n v="690"/>
    <n v="8108"/>
    <n v="22.213698630136985"/>
  </r>
  <r>
    <x v="12"/>
    <x v="2"/>
    <s v="Kesk-Devon"/>
    <n v="200"/>
    <n v="200"/>
    <x v="1141"/>
    <n v="200"/>
    <n v="7"/>
    <n v="0"/>
    <n v="0"/>
    <n v="0"/>
    <n v="0"/>
    <n v="0"/>
    <n v="0"/>
    <n v="0"/>
    <x v="1726"/>
    <x v="1726"/>
    <x v="10"/>
    <x v="0"/>
    <x v="0"/>
    <n v="116"/>
    <n v="111"/>
    <n v="107"/>
    <n v="100"/>
    <n v="114"/>
    <n v="140"/>
    <n v="178"/>
    <n v="106"/>
    <n v="112"/>
    <n v="121"/>
    <n v="104"/>
    <n v="108"/>
    <n v="1417"/>
    <n v="3.882191780821918"/>
  </r>
  <r>
    <x v="2"/>
    <x v="2"/>
    <s v="Kesk-Devon"/>
    <n v="23"/>
    <n v="21"/>
    <x v="1255"/>
    <n v="75"/>
    <n v="446"/>
    <n v="19"/>
    <n v="44"/>
    <n v="26"/>
    <n v="64"/>
    <n v="32"/>
    <n v="30"/>
    <n v="20"/>
    <x v="1726"/>
    <x v="1726"/>
    <x v="2"/>
    <x v="2"/>
    <x v="0"/>
    <n v="1650"/>
    <n v="1370"/>
    <n v="1580"/>
    <n v="1520"/>
    <n v="1600"/>
    <n v="1600"/>
    <n v="1639"/>
    <n v="1671"/>
    <n v="1500"/>
    <n v="1440"/>
    <n v="1590"/>
    <n v="1440"/>
    <n v="18600"/>
    <n v="50.958904109589042"/>
  </r>
  <r>
    <x v="8"/>
    <x v="2"/>
    <s v="Silur"/>
    <n v="37"/>
    <n v="37"/>
    <x v="346"/>
    <n v="93"/>
    <n v="94"/>
    <n v="94"/>
    <n v="70"/>
    <n v="69"/>
    <n v="70"/>
    <n v="69"/>
    <n v="67"/>
    <n v="69"/>
    <x v="1727"/>
    <x v="1727"/>
    <x v="10"/>
    <x v="0"/>
    <x v="0"/>
    <n v="518"/>
    <n v="451"/>
    <n v="499"/>
    <n v="534"/>
    <n v="559"/>
    <n v="605"/>
    <n v="772"/>
    <n v="507"/>
    <n v="529"/>
    <n v="511"/>
    <n v="324"/>
    <n v="415"/>
    <n v="6224"/>
    <n v="17.052054794520547"/>
  </r>
  <r>
    <x v="3"/>
    <x v="2"/>
    <s v="Ordoviitsium-Kambrium"/>
    <n v="42"/>
    <n v="60"/>
    <x v="1249"/>
    <n v="58"/>
    <n v="68"/>
    <n v="67"/>
    <n v="73"/>
    <n v="73"/>
    <n v="77"/>
    <n v="74"/>
    <n v="80"/>
    <n v="61"/>
    <x v="1728"/>
    <x v="1728"/>
    <x v="10"/>
    <x v="0"/>
    <x v="0"/>
    <n v="28"/>
    <n v="22"/>
    <n v="86"/>
    <n v="23"/>
    <n v="27"/>
    <n v="39"/>
    <n v="36"/>
    <n v="28"/>
    <n v="22"/>
    <n v="24"/>
    <n v="23"/>
    <n v="65"/>
    <n v="423"/>
    <n v="1.1589041095890411"/>
  </r>
  <r>
    <x v="0"/>
    <x v="2"/>
    <s v="Ordoviitsium"/>
    <n v="0"/>
    <n v="0"/>
    <x v="31"/>
    <n v="73"/>
    <n v="87"/>
    <n v="165"/>
    <n v="266"/>
    <n v="164"/>
    <n v="41"/>
    <n v="0"/>
    <n v="0"/>
    <n v="0"/>
    <x v="1728"/>
    <x v="1728"/>
    <x v="10"/>
    <x v="0"/>
    <x v="0"/>
    <n v="4127"/>
    <n v="3724"/>
    <n v="3905"/>
    <n v="3917"/>
    <n v="4303"/>
    <n v="4478"/>
    <n v="5428"/>
    <n v="4188"/>
    <n v="3820"/>
    <n v="3150"/>
    <n v="3089"/>
    <n v="4142"/>
    <n v="48271"/>
    <n v="132.24931506849316"/>
  </r>
  <r>
    <x v="8"/>
    <x v="2"/>
    <s v="Silur"/>
    <n v="55"/>
    <n v="61"/>
    <x v="1176"/>
    <n v="0"/>
    <n v="80"/>
    <n v="82"/>
    <n v="79"/>
    <n v="91"/>
    <n v="68"/>
    <n v="63"/>
    <n v="65"/>
    <n v="73"/>
    <x v="1729"/>
    <x v="1729"/>
    <x v="10"/>
    <x v="0"/>
    <x v="0"/>
    <n v="296"/>
    <n v="288"/>
    <n v="326"/>
    <n v="308"/>
    <n v="303"/>
    <n v="394"/>
    <n v="388"/>
    <n v="313"/>
    <n v="258"/>
    <n v="243"/>
    <n v="276"/>
    <n v="299"/>
    <n v="3692"/>
    <n v="10.115068493150686"/>
  </r>
  <r>
    <x v="1"/>
    <x v="2"/>
    <s v="Silur"/>
    <n v="0"/>
    <n v="0"/>
    <x v="31"/>
    <n v="60"/>
    <n v="237"/>
    <n v="101"/>
    <n v="118"/>
    <n v="96"/>
    <n v="99"/>
    <n v="74"/>
    <n v="0"/>
    <n v="0"/>
    <x v="1730"/>
    <x v="1730"/>
    <x v="2"/>
    <x v="2"/>
    <x v="0"/>
    <n v="530"/>
    <n v="510"/>
    <n v="490"/>
    <n v="570"/>
    <n v="610"/>
    <n v="670"/>
    <n v="630"/>
    <n v="600"/>
    <n v="650"/>
    <n v="590"/>
    <n v="550"/>
    <n v="590"/>
    <n v="6990"/>
    <n v="19.150684931506849"/>
  </r>
  <r>
    <x v="3"/>
    <x v="2"/>
    <s v="Silur-Ordoviitsium"/>
    <n v="55"/>
    <n v="59"/>
    <x v="1193"/>
    <n v="77"/>
    <n v="60"/>
    <n v="77"/>
    <n v="75"/>
    <n v="59"/>
    <n v="64"/>
    <n v="69"/>
    <n v="60"/>
    <n v="59"/>
    <x v="1731"/>
    <x v="1731"/>
    <x v="2"/>
    <x v="1"/>
    <x v="0"/>
    <n v="820"/>
    <n v="780"/>
    <n v="640"/>
    <n v="630"/>
    <n v="750"/>
    <n v="780"/>
    <n v="760"/>
    <n v="620"/>
    <n v="710"/>
    <n v="620"/>
    <n v="610"/>
    <n v="710"/>
    <n v="8430"/>
    <n v="23.095890410958905"/>
  </r>
  <r>
    <x v="11"/>
    <x v="2"/>
    <s v="Silur"/>
    <n v="59"/>
    <n v="49"/>
    <x v="1087"/>
    <n v="58"/>
    <n v="90"/>
    <n v="96"/>
    <n v="65"/>
    <n v="67"/>
    <n v="59"/>
    <n v="65"/>
    <n v="51"/>
    <n v="63"/>
    <x v="1732"/>
    <x v="1732"/>
    <x v="10"/>
    <x v="0"/>
    <x v="0"/>
    <n v="14789"/>
    <n v="13652"/>
    <n v="14199"/>
    <n v="14972"/>
    <n v="15882"/>
    <n v="16548"/>
    <n v="21359"/>
    <n v="15983"/>
    <n v="13950"/>
    <n v="15331"/>
    <n v="13215"/>
    <n v="14254"/>
    <n v="184134"/>
    <n v="504.47671232876712"/>
  </r>
  <r>
    <x v="8"/>
    <x v="4"/>
    <s v="Kambrium"/>
    <n v="106"/>
    <n v="90"/>
    <x v="1256"/>
    <n v="10"/>
    <n v="25"/>
    <n v="42"/>
    <n v="25"/>
    <n v="67"/>
    <n v="89"/>
    <n v="87"/>
    <n v="92"/>
    <n v="91"/>
    <x v="1733"/>
    <x v="1733"/>
    <x v="10"/>
    <x v="0"/>
    <x v="0"/>
    <n v="16157"/>
    <n v="15049"/>
    <n v="15640"/>
    <n v="16125"/>
    <n v="16877"/>
    <n v="18305"/>
    <n v="23448"/>
    <n v="17517"/>
    <n v="15524"/>
    <n v="16909"/>
    <n v="22803"/>
    <n v="16284"/>
    <n v="210638"/>
    <n v="577.09041095890416"/>
  </r>
  <r>
    <x v="0"/>
    <x v="2"/>
    <s v="Ordoviitsium-Kambrium"/>
    <n v="54"/>
    <n v="45"/>
    <x v="1257"/>
    <n v="65"/>
    <n v="79"/>
    <n v="96"/>
    <n v="85"/>
    <n v="72"/>
    <n v="62"/>
    <n v="51"/>
    <n v="53"/>
    <n v="52"/>
    <x v="1734"/>
    <x v="1734"/>
    <x v="10"/>
    <x v="0"/>
    <x v="0"/>
    <n v="14676"/>
    <n v="13531"/>
    <n v="14347"/>
    <n v="14738"/>
    <n v="12924"/>
    <n v="8441"/>
    <n v="12456"/>
    <n v="15902"/>
    <n v="14000"/>
    <n v="15612"/>
    <n v="11352"/>
    <n v="14841"/>
    <n v="162820"/>
    <n v="446.08219178082192"/>
  </r>
  <r>
    <x v="11"/>
    <x v="2"/>
    <s v="Kesk-Devon"/>
    <n v="48"/>
    <n v="43"/>
    <x v="1122"/>
    <n v="31"/>
    <n v="40"/>
    <n v="47"/>
    <n v="64"/>
    <n v="63"/>
    <n v="50"/>
    <n v="101"/>
    <n v="115"/>
    <n v="117"/>
    <x v="1735"/>
    <x v="1735"/>
    <x v="10"/>
    <x v="0"/>
    <x v="0"/>
    <n v="14533"/>
    <n v="13222"/>
    <n v="14041"/>
    <n v="14189"/>
    <n v="15428"/>
    <n v="21532"/>
    <n v="21865"/>
    <n v="15204"/>
    <n v="13683"/>
    <n v="15691"/>
    <n v="13558"/>
    <n v="14905"/>
    <n v="187851"/>
    <n v="514.66027397260279"/>
  </r>
  <r>
    <x v="0"/>
    <x v="2"/>
    <s v="Ordoviitsium-Kambrium"/>
    <n v="56"/>
    <n v="36"/>
    <x v="1159"/>
    <n v="49"/>
    <n v="62"/>
    <n v="89"/>
    <n v="90"/>
    <n v="59"/>
    <n v="54"/>
    <n v="63"/>
    <n v="72"/>
    <n v="69"/>
    <x v="1736"/>
    <x v="1736"/>
    <x v="10"/>
    <x v="0"/>
    <x v="0"/>
    <n v="11874"/>
    <n v="11108"/>
    <n v="11719"/>
    <n v="11880"/>
    <n v="12555"/>
    <n v="13572"/>
    <n v="16678"/>
    <n v="11950"/>
    <n v="10817"/>
    <n v="8029"/>
    <n v="320"/>
    <n v="10785"/>
    <n v="131287"/>
    <n v="359.69041095890412"/>
  </r>
  <r>
    <x v="0"/>
    <x v="2"/>
    <s v="Ordoviitsium-Kambrium"/>
    <n v="90"/>
    <n v="86"/>
    <x v="1258"/>
    <n v="51"/>
    <n v="55"/>
    <n v="64"/>
    <n v="64"/>
    <n v="30"/>
    <n v="93"/>
    <n v="63"/>
    <n v="62"/>
    <n v="37"/>
    <x v="1737"/>
    <x v="1737"/>
    <x v="10"/>
    <x v="0"/>
    <x v="0"/>
    <n v="14768"/>
    <n v="14083"/>
    <n v="14061"/>
    <n v="15154"/>
    <n v="15966"/>
    <n v="20539"/>
    <n v="21941"/>
    <n v="15922"/>
    <n v="13947"/>
    <n v="14961"/>
    <n v="13612"/>
    <n v="14705"/>
    <n v="189659"/>
    <n v="519.61369863013704"/>
  </r>
  <r>
    <x v="12"/>
    <x v="2"/>
    <s v="Kesk-Devon"/>
    <n v="70"/>
    <n v="65"/>
    <x v="1259"/>
    <n v="46"/>
    <n v="36"/>
    <n v="58"/>
    <n v="55"/>
    <n v="72"/>
    <n v="74"/>
    <n v="68"/>
    <n v="62"/>
    <n v="73"/>
    <x v="1738"/>
    <x v="1738"/>
    <x v="10"/>
    <x v="0"/>
    <x v="0"/>
    <n v="14765"/>
    <n v="13281"/>
    <n v="13996"/>
    <n v="14571"/>
    <n v="15561"/>
    <n v="19972"/>
    <n v="20333"/>
    <n v="15930"/>
    <n v="13637"/>
    <n v="14387"/>
    <n v="13045"/>
    <n v="13935"/>
    <n v="183413"/>
    <n v="502.50136986301368"/>
  </r>
  <r>
    <x v="6"/>
    <x v="2"/>
    <s v="Silur"/>
    <n v="100"/>
    <n v="100"/>
    <x v="494"/>
    <n v="30"/>
    <n v="30"/>
    <n v="30"/>
    <n v="90"/>
    <n v="90"/>
    <n v="90"/>
    <n v="30"/>
    <n v="30"/>
    <n v="30"/>
    <x v="1739"/>
    <x v="1739"/>
    <x v="10"/>
    <x v="0"/>
    <x v="0"/>
    <n v="12578"/>
    <n v="11262"/>
    <n v="11743"/>
    <n v="10664"/>
    <n v="2128"/>
    <n v="0"/>
    <n v="17069"/>
    <n v="17128"/>
    <n v="15147"/>
    <n v="16776"/>
    <n v="14587"/>
    <n v="15857"/>
    <n v="144939"/>
    <n v="397.09315068493152"/>
  </r>
  <r>
    <x v="3"/>
    <x v="2"/>
    <s v="Gdov"/>
    <n v="221"/>
    <n v="223"/>
    <x v="1260"/>
    <n v="0"/>
    <n v="0"/>
    <n v="0"/>
    <n v="0"/>
    <n v="0"/>
    <n v="0"/>
    <n v="0"/>
    <n v="0"/>
    <n v="0"/>
    <x v="1740"/>
    <x v="1740"/>
    <x v="10"/>
    <x v="0"/>
    <x v="0"/>
    <n v="14244"/>
    <n v="13014"/>
    <n v="13567"/>
    <n v="13506"/>
    <n v="14994"/>
    <n v="19264"/>
    <n v="20662"/>
    <n v="15150"/>
    <n v="13204"/>
    <n v="15033"/>
    <n v="12549"/>
    <n v="13878"/>
    <n v="179065"/>
    <n v="490.58904109589042"/>
  </r>
  <r>
    <x v="4"/>
    <x v="2"/>
    <s v="Ordoviitsium"/>
    <n v="13"/>
    <n v="7"/>
    <x v="1226"/>
    <n v="28"/>
    <n v="25"/>
    <n v="131"/>
    <n v="386"/>
    <n v="54"/>
    <n v="17"/>
    <n v="16"/>
    <n v="20"/>
    <n v="28"/>
    <x v="1741"/>
    <x v="1741"/>
    <x v="10"/>
    <x v="0"/>
    <x v="0"/>
    <n v="29624"/>
    <n v="25684"/>
    <n v="28365"/>
    <n v="29795"/>
    <n v="26657"/>
    <n v="27288"/>
    <n v="12493"/>
    <n v="29701"/>
    <n v="26107"/>
    <n v="28324"/>
    <n v="27455"/>
    <n v="24655"/>
    <n v="316148"/>
    <n v="866.158904109589"/>
  </r>
  <r>
    <x v="2"/>
    <x v="2"/>
    <s v="Kesk-Alam-Devon- Silur"/>
    <n v="0"/>
    <n v="0"/>
    <x v="31"/>
    <n v="0"/>
    <n v="1"/>
    <n v="0"/>
    <n v="0"/>
    <n v="0"/>
    <n v="0"/>
    <n v="26"/>
    <n v="700"/>
    <n v="0"/>
    <x v="1742"/>
    <x v="1742"/>
    <x v="10"/>
    <x v="2"/>
    <x v="0"/>
    <n v="0"/>
    <n v="0"/>
    <n v="0"/>
    <n v="0"/>
    <n v="0"/>
    <n v="0"/>
    <n v="0"/>
    <n v="0"/>
    <n v="0"/>
    <n v="0"/>
    <n v="0"/>
    <n v="0"/>
    <n v="0"/>
    <n v="0"/>
  </r>
  <r>
    <x v="1"/>
    <x v="2"/>
    <s v="Silur-Ordoviitsium"/>
    <n v="21"/>
    <n v="21"/>
    <x v="1261"/>
    <n v="59"/>
    <n v="131"/>
    <n v="184"/>
    <n v="43"/>
    <n v="36"/>
    <n v="46"/>
    <n v="70"/>
    <n v="49"/>
    <n v="25"/>
    <x v="1743"/>
    <x v="1743"/>
    <x v="10"/>
    <x v="2"/>
    <x v="0"/>
    <n v="0"/>
    <n v="0"/>
    <n v="0"/>
    <n v="0"/>
    <n v="0"/>
    <n v="0"/>
    <n v="0"/>
    <n v="0"/>
    <n v="0"/>
    <n v="0"/>
    <n v="0"/>
    <n v="0"/>
    <n v="0"/>
    <n v="0"/>
  </r>
  <r>
    <x v="2"/>
    <x v="2"/>
    <s v="Kesk-Devon"/>
    <n v="0"/>
    <n v="0"/>
    <x v="31"/>
    <n v="0"/>
    <n v="0"/>
    <n v="0"/>
    <n v="0"/>
    <n v="151"/>
    <n v="136"/>
    <n v="143"/>
    <n v="143"/>
    <n v="141"/>
    <x v="1744"/>
    <x v="1744"/>
    <x v="10"/>
    <x v="2"/>
    <x v="0"/>
    <n v="0"/>
    <n v="0"/>
    <n v="0"/>
    <n v="0"/>
    <n v="0"/>
    <n v="0"/>
    <n v="0"/>
    <n v="0"/>
    <n v="0"/>
    <n v="0"/>
    <n v="0"/>
    <n v="0"/>
    <n v="0"/>
    <n v="0"/>
  </r>
  <r>
    <x v="0"/>
    <x v="2"/>
    <s v="Ordoviitsium-Kambrium"/>
    <n v="53"/>
    <n v="59"/>
    <x v="1253"/>
    <n v="50"/>
    <n v="45"/>
    <n v="58"/>
    <n v="72"/>
    <n v="69"/>
    <n v="72"/>
    <n v="69"/>
    <n v="53"/>
    <n v="55"/>
    <x v="1745"/>
    <x v="1745"/>
    <x v="10"/>
    <x v="0"/>
    <x v="0"/>
    <n v="0"/>
    <n v="0"/>
    <n v="0"/>
    <n v="0"/>
    <n v="0"/>
    <n v="0"/>
    <n v="0"/>
    <n v="0"/>
    <n v="0"/>
    <n v="0"/>
    <n v="0"/>
    <n v="0"/>
    <n v="0"/>
    <n v="0"/>
  </r>
  <r>
    <x v="0"/>
    <x v="2"/>
    <s v="Voronka"/>
    <n v="46"/>
    <n v="38"/>
    <x v="1257"/>
    <n v="58"/>
    <n v="58"/>
    <n v="86"/>
    <n v="69"/>
    <n v="69"/>
    <n v="58"/>
    <n v="59"/>
    <n v="58"/>
    <n v="62"/>
    <x v="1745"/>
    <x v="1745"/>
    <x v="10"/>
    <x v="0"/>
    <x v="0"/>
    <n v="0"/>
    <n v="0"/>
    <n v="0"/>
    <n v="0"/>
    <n v="0"/>
    <n v="0"/>
    <n v="0"/>
    <n v="0"/>
    <n v="0"/>
    <n v="0"/>
    <n v="0"/>
    <n v="0"/>
    <n v="0"/>
    <n v="0"/>
  </r>
  <r>
    <x v="0"/>
    <x v="2"/>
    <s v="Ordoviitsium"/>
    <n v="87"/>
    <n v="31"/>
    <x v="1262"/>
    <n v="32"/>
    <n v="40"/>
    <n v="82"/>
    <n v="112"/>
    <n v="93"/>
    <n v="76"/>
    <n v="44"/>
    <n v="47"/>
    <n v="27"/>
    <x v="1746"/>
    <x v="1746"/>
    <x v="10"/>
    <x v="0"/>
    <x v="0"/>
    <n v="9063"/>
    <n v="8507"/>
    <n v="8242"/>
    <n v="8966"/>
    <n v="8557"/>
    <n v="11704"/>
    <n v="12282"/>
    <n v="10011"/>
    <n v="9384"/>
    <n v="9726"/>
    <n v="8847"/>
    <n v="9029"/>
    <n v="114318"/>
    <n v="313.2"/>
  </r>
  <r>
    <x v="3"/>
    <x v="1"/>
    <s v="Ordoviitsium"/>
    <n v="0"/>
    <n v="0"/>
    <x v="31"/>
    <n v="0"/>
    <n v="0"/>
    <n v="300"/>
    <n v="0"/>
    <n v="100"/>
    <n v="200"/>
    <n v="100"/>
    <n v="0"/>
    <n v="0"/>
    <x v="1747"/>
    <x v="1747"/>
    <x v="10"/>
    <x v="0"/>
    <x v="0"/>
    <n v="11072"/>
    <n v="10175"/>
    <n v="10877"/>
    <n v="11128"/>
    <n v="10040"/>
    <n v="14008"/>
    <n v="11856"/>
    <n v="12007"/>
    <n v="11153"/>
    <n v="10504"/>
    <n v="10265"/>
    <n v="10752"/>
    <n v="133837"/>
    <n v="366.67671232876711"/>
  </r>
  <r>
    <x v="2"/>
    <x v="2"/>
    <s v="Silur-Ordoviitsium"/>
    <n v="46"/>
    <n v="55"/>
    <x v="1087"/>
    <n v="51"/>
    <n v="60"/>
    <n v="61"/>
    <n v="65"/>
    <n v="61"/>
    <n v="59"/>
    <n v="60"/>
    <n v="62"/>
    <n v="59"/>
    <x v="1748"/>
    <x v="1748"/>
    <x v="10"/>
    <x v="0"/>
    <x v="0"/>
    <n v="11343"/>
    <n v="10661"/>
    <n v="11105"/>
    <n v="11631"/>
    <n v="10501"/>
    <n v="15259"/>
    <n v="15912"/>
    <n v="12752"/>
    <n v="11493"/>
    <n v="11120"/>
    <n v="10579"/>
    <n v="10885"/>
    <n v="143241"/>
    <n v="392.44109589041096"/>
  </r>
  <r>
    <x v="12"/>
    <x v="2"/>
    <s v="Kesk-Devon"/>
    <n v="12"/>
    <n v="43"/>
    <x v="1250"/>
    <n v="110"/>
    <n v="109"/>
    <n v="87"/>
    <n v="38"/>
    <n v="37"/>
    <n v="29"/>
    <n v="44"/>
    <n v="51"/>
    <n v="39"/>
    <x v="1749"/>
    <x v="1749"/>
    <x v="10"/>
    <x v="0"/>
    <x v="0"/>
    <n v="12308"/>
    <n v="10924"/>
    <n v="11237"/>
    <n v="12443"/>
    <n v="8784"/>
    <n v="15443"/>
    <n v="16190"/>
    <n v="12353"/>
    <n v="11508"/>
    <n v="11821"/>
    <n v="11817"/>
    <n v="12773"/>
    <n v="147601"/>
    <n v="404.38630136986302"/>
  </r>
  <r>
    <x v="6"/>
    <x v="2"/>
    <s v="Silur"/>
    <n v="0"/>
    <n v="0"/>
    <x v="31"/>
    <n v="0"/>
    <n v="0"/>
    <n v="0"/>
    <n v="0"/>
    <n v="263"/>
    <n v="0"/>
    <n v="296"/>
    <n v="125"/>
    <n v="0"/>
    <x v="1750"/>
    <x v="1750"/>
    <x v="10"/>
    <x v="0"/>
    <x v="0"/>
    <n v="15251"/>
    <n v="13753"/>
    <n v="14649"/>
    <n v="14915"/>
    <n v="13547"/>
    <n v="18620"/>
    <n v="20697"/>
    <n v="15900"/>
    <n v="14720"/>
    <n v="14100"/>
    <n v="14439"/>
    <n v="15079"/>
    <n v="185670"/>
    <n v="508.6849315068493"/>
  </r>
  <r>
    <x v="5"/>
    <x v="2"/>
    <s v="Silur-Ordoviitsium"/>
    <n v="0"/>
    <n v="0"/>
    <x v="31"/>
    <n v="0"/>
    <n v="0"/>
    <n v="0"/>
    <n v="204"/>
    <n v="243"/>
    <n v="234"/>
    <n v="0"/>
    <n v="0"/>
    <n v="0"/>
    <x v="1751"/>
    <x v="1751"/>
    <x v="10"/>
    <x v="0"/>
    <x v="0"/>
    <n v="11558"/>
    <n v="10696"/>
    <n v="11315"/>
    <n v="11743"/>
    <n v="10776"/>
    <n v="14615"/>
    <n v="18269"/>
    <n v="12596"/>
    <n v="11063"/>
    <n v="11000"/>
    <n v="11088"/>
    <n v="11618"/>
    <n v="146337"/>
    <n v="400.92328767123286"/>
  </r>
  <r>
    <x v="3"/>
    <x v="2"/>
    <s v="Kambrium-Vend"/>
    <n v="0"/>
    <n v="0"/>
    <x v="31"/>
    <n v="0"/>
    <n v="120"/>
    <n v="250"/>
    <n v="110"/>
    <n v="78"/>
    <n v="40"/>
    <n v="80"/>
    <n v="0"/>
    <n v="0"/>
    <x v="1752"/>
    <x v="1752"/>
    <x v="10"/>
    <x v="0"/>
    <x v="0"/>
    <n v="11810"/>
    <n v="10864"/>
    <n v="17707"/>
    <n v="6047"/>
    <n v="10823"/>
    <n v="15115"/>
    <n v="15913"/>
    <n v="12812"/>
    <n v="11385"/>
    <n v="11126"/>
    <n v="11698"/>
    <n v="12418"/>
    <n v="147718"/>
    <n v="404.7068493150685"/>
  </r>
  <r>
    <x v="4"/>
    <x v="2"/>
    <s v="Silur-Ordoviitsium"/>
    <n v="0"/>
    <n v="0"/>
    <x v="31"/>
    <n v="105"/>
    <n v="156"/>
    <n v="243"/>
    <n v="2"/>
    <n v="72"/>
    <n v="10"/>
    <n v="78"/>
    <n v="0"/>
    <n v="0"/>
    <x v="1753"/>
    <x v="1753"/>
    <x v="10"/>
    <x v="0"/>
    <x v="0"/>
    <n v="6622"/>
    <n v="5610"/>
    <n v="5366"/>
    <n v="5041"/>
    <n v="4261"/>
    <n v="4689"/>
    <n v="4102"/>
    <n v="3973"/>
    <n v="3211"/>
    <n v="2696"/>
    <n v="5284"/>
    <n v="3870"/>
    <n v="54725"/>
    <n v="149.93150684931507"/>
  </r>
  <r>
    <x v="11"/>
    <x v="2"/>
    <s v="Kesk-Alam-Devon"/>
    <n v="56"/>
    <n v="58"/>
    <x v="1245"/>
    <n v="61"/>
    <n v="61"/>
    <n v="40"/>
    <n v="36"/>
    <n v="35"/>
    <n v="57"/>
    <n v="65"/>
    <n v="66"/>
    <n v="62"/>
    <x v="1754"/>
    <x v="1754"/>
    <x v="13"/>
    <x v="0"/>
    <x v="0"/>
    <n v="490"/>
    <n v="514"/>
    <n v="514"/>
    <n v="483"/>
    <n v="560"/>
    <n v="515"/>
    <n v="478"/>
    <n v="443"/>
    <n v="527"/>
    <n v="481"/>
    <n v="526"/>
    <n v="506"/>
    <n v="6037"/>
    <n v="16.539726027397261"/>
  </r>
  <r>
    <x v="2"/>
    <x v="2"/>
    <s v="Kesk-Alam-Devon- Silur"/>
    <n v="0"/>
    <n v="0"/>
    <x v="31"/>
    <n v="0"/>
    <n v="0"/>
    <n v="0"/>
    <n v="235"/>
    <n v="394"/>
    <n v="27"/>
    <n v="0"/>
    <n v="1"/>
    <n v="0"/>
    <x v="1755"/>
    <x v="1755"/>
    <x v="13"/>
    <x v="0"/>
    <x v="0"/>
    <n v="315"/>
    <n v="236"/>
    <n v="250"/>
    <n v="240"/>
    <n v="258"/>
    <n v="271"/>
    <n v="320"/>
    <n v="246"/>
    <n v="240"/>
    <n v="247"/>
    <n v="235"/>
    <n v="245"/>
    <n v="3103"/>
    <n v="8.5013698630136982"/>
  </r>
  <r>
    <x v="5"/>
    <x v="2"/>
    <s v="Siluri-Ordoviitsium"/>
    <n v="240"/>
    <n v="210"/>
    <x v="1056"/>
    <n v="0"/>
    <n v="0"/>
    <n v="0"/>
    <n v="0"/>
    <n v="0"/>
    <n v="0"/>
    <n v="0"/>
    <n v="0"/>
    <n v="0"/>
    <x v="1756"/>
    <x v="1756"/>
    <x v="13"/>
    <x v="0"/>
    <x v="0"/>
    <n v="663"/>
    <n v="577"/>
    <n v="643"/>
    <n v="729"/>
    <n v="819"/>
    <n v="937"/>
    <n v="1007"/>
    <n v="927"/>
    <n v="669"/>
    <n v="697"/>
    <n v="670"/>
    <n v="692"/>
    <n v="9030"/>
    <n v="24.739726027397261"/>
  </r>
  <r>
    <x v="9"/>
    <x v="2"/>
    <s v="Kesk-Devon"/>
    <n v="67"/>
    <n v="159"/>
    <x v="1234"/>
    <n v="10"/>
    <n v="20"/>
    <n v="53"/>
    <n v="71"/>
    <n v="66"/>
    <n v="24"/>
    <n v="12"/>
    <n v="15"/>
    <n v="119"/>
    <x v="1757"/>
    <x v="1757"/>
    <x v="2"/>
    <x v="0"/>
    <x v="0"/>
    <n v="265"/>
    <n v="205"/>
    <n v="240"/>
    <n v="250"/>
    <n v="250"/>
    <n v="260"/>
    <n v="240"/>
    <n v="270"/>
    <n v="230"/>
    <n v="210"/>
    <n v="250"/>
    <n v="240"/>
    <n v="2910"/>
    <n v="7.9726027397260273"/>
  </r>
  <r>
    <x v="6"/>
    <x v="2"/>
    <s v="Silur"/>
    <n v="50"/>
    <n v="47"/>
    <x v="1087"/>
    <n v="57"/>
    <n v="60"/>
    <n v="54"/>
    <n v="60"/>
    <n v="56"/>
    <n v="48"/>
    <n v="49"/>
    <n v="48"/>
    <n v="53"/>
    <x v="1758"/>
    <x v="1758"/>
    <x v="2"/>
    <x v="1"/>
    <x v="0"/>
    <n v="0"/>
    <n v="0"/>
    <n v="0"/>
    <n v="0"/>
    <n v="0"/>
    <n v="0"/>
    <n v="625"/>
    <n v="595"/>
    <n v="1090"/>
    <n v="1235"/>
    <n v="1219"/>
    <n v="1776"/>
    <n v="6540"/>
    <n v="17.917808219178081"/>
  </r>
  <r>
    <x v="3"/>
    <x v="2"/>
    <s v="Ordoviitsium-Kambrium"/>
    <n v="48"/>
    <n v="45"/>
    <x v="1263"/>
    <n v="54"/>
    <n v="50"/>
    <n v="65"/>
    <n v="53"/>
    <n v="53"/>
    <n v="54"/>
    <n v="52"/>
    <n v="53"/>
    <n v="53"/>
    <x v="1759"/>
    <x v="1759"/>
    <x v="2"/>
    <x v="1"/>
    <x v="0"/>
    <n v="0"/>
    <n v="0"/>
    <n v="0"/>
    <n v="0"/>
    <n v="0"/>
    <n v="0"/>
    <n v="625"/>
    <n v="595"/>
    <n v="1090"/>
    <n v="1236"/>
    <n v="1219"/>
    <n v="1777"/>
    <n v="6542"/>
    <n v="17.923287671232877"/>
  </r>
  <r>
    <x v="7"/>
    <x v="2"/>
    <s v="Ordoviitsium-Kambrium"/>
    <s v=""/>
    <s v=""/>
    <x v="1264"/>
    <s v=""/>
    <s v=""/>
    <s v=""/>
    <n v="196"/>
    <n v="196"/>
    <n v="196"/>
    <s v=""/>
    <s v=""/>
    <s v=""/>
    <x v="1760"/>
    <x v="1760"/>
    <x v="2"/>
    <x v="2"/>
    <x v="0"/>
    <n v="190"/>
    <n v="170"/>
    <n v="230"/>
    <n v="470"/>
    <n v="970"/>
    <n v="1080"/>
    <n v="0"/>
    <n v="0"/>
    <n v="0"/>
    <n v="0"/>
    <n v="0"/>
    <n v="0"/>
    <n v="3110"/>
    <n v="8.5205479452054789"/>
  </r>
  <r>
    <x v="3"/>
    <x v="2"/>
    <s v="Ordoviitsium-Kambrium"/>
    <n v="60"/>
    <n v="60"/>
    <x v="1265"/>
    <n v="55"/>
    <n v="55"/>
    <n v="55"/>
    <n v="65"/>
    <n v="63"/>
    <n v="55"/>
    <n v="22"/>
    <n v="22"/>
    <n v="21"/>
    <x v="1761"/>
    <x v="1761"/>
    <x v="10"/>
    <x v="0"/>
    <x v="0"/>
    <n v="241"/>
    <n v="239"/>
    <n v="124"/>
    <n v="117"/>
    <n v="133"/>
    <n v="130"/>
    <n v="170"/>
    <n v="113"/>
    <n v="112"/>
    <n v="112"/>
    <n v="14"/>
    <n v="0"/>
    <n v="1505"/>
    <n v="4.1232876712328768"/>
  </r>
  <r>
    <x v="13"/>
    <x v="2"/>
    <s v="Ordoviitsium-Kambrium"/>
    <n v="0"/>
    <n v="327"/>
    <x v="1240"/>
    <n v="27"/>
    <n v="0"/>
    <n v="16"/>
    <n v="13"/>
    <n v="27"/>
    <n v="14"/>
    <n v="14"/>
    <n v="29"/>
    <n v="14"/>
    <x v="1761"/>
    <x v="1761"/>
    <x v="10"/>
    <x v="0"/>
    <x v="0"/>
    <n v="1276"/>
    <n v="1287"/>
    <n v="1464"/>
    <n v="1534"/>
    <n v="1545"/>
    <n v="1679"/>
    <n v="1925"/>
    <n v="1350"/>
    <n v="1218"/>
    <n v="1202"/>
    <n v="1351"/>
    <n v="1605"/>
    <n v="17436"/>
    <n v="47.769863013698632"/>
  </r>
  <r>
    <x v="3"/>
    <x v="2"/>
    <s v="Kambrium-Vend"/>
    <n v="0"/>
    <n v="0"/>
    <x v="31"/>
    <n v="0"/>
    <n v="0"/>
    <n v="0"/>
    <n v="0"/>
    <n v="0"/>
    <n v="27"/>
    <n v="166"/>
    <n v="260"/>
    <n v="124"/>
    <x v="1762"/>
    <x v="1762"/>
    <x v="10"/>
    <x v="0"/>
    <x v="0"/>
    <n v="304"/>
    <n v="303"/>
    <n v="350"/>
    <n v="345"/>
    <n v="406"/>
    <n v="423"/>
    <n v="484"/>
    <n v="379"/>
    <n v="368"/>
    <n v="366"/>
    <n v="335"/>
    <n v="422"/>
    <n v="4485"/>
    <n v="12.287671232876713"/>
  </r>
  <r>
    <x v="6"/>
    <x v="2"/>
    <s v="Silur"/>
    <n v="34"/>
    <n v="38"/>
    <x v="1266"/>
    <n v="29"/>
    <n v="44"/>
    <n v="65"/>
    <n v="85"/>
    <n v="63"/>
    <n v="45"/>
    <n v="48"/>
    <n v="40"/>
    <n v="40"/>
    <x v="1763"/>
    <x v="1763"/>
    <x v="10"/>
    <x v="0"/>
    <x v="0"/>
    <n v="229"/>
    <n v="235"/>
    <n v="237"/>
    <n v="236"/>
    <n v="261"/>
    <n v="299"/>
    <n v="309"/>
    <n v="196"/>
    <n v="195"/>
    <n v="220"/>
    <n v="266"/>
    <n v="251"/>
    <n v="2934"/>
    <n v="8.0383561643835613"/>
  </r>
  <r>
    <x v="8"/>
    <x v="2"/>
    <s v="Silur"/>
    <n v="80"/>
    <n v="52"/>
    <x v="1087"/>
    <n v="31"/>
    <n v="32"/>
    <n v="42"/>
    <n v="29"/>
    <n v="41"/>
    <n v="46"/>
    <n v="55"/>
    <n v="50"/>
    <n v="54"/>
    <x v="1764"/>
    <x v="1764"/>
    <x v="10"/>
    <x v="0"/>
    <x v="0"/>
    <n v="293"/>
    <n v="627"/>
    <n v="467"/>
    <n v="665"/>
    <n v="837"/>
    <n v="891"/>
    <n v="949"/>
    <n v="873"/>
    <n v="950"/>
    <n v="852"/>
    <n v="815"/>
    <n v="848"/>
    <n v="9067"/>
    <n v="24.841095890410958"/>
  </r>
  <r>
    <x v="0"/>
    <x v="2"/>
    <s v="Ordoviitsium-Kambrium"/>
    <n v="24"/>
    <n v="20"/>
    <x v="1267"/>
    <n v="37"/>
    <n v="55"/>
    <n v="131"/>
    <n v="67"/>
    <n v="75"/>
    <n v="48"/>
    <n v="28"/>
    <n v="22"/>
    <n v="30"/>
    <x v="1765"/>
    <x v="1765"/>
    <x v="10"/>
    <x v="0"/>
    <x v="0"/>
    <n v="0"/>
    <n v="0"/>
    <n v="0"/>
    <n v="0"/>
    <n v="0"/>
    <n v="0"/>
    <n v="0"/>
    <n v="0"/>
    <n v="0"/>
    <n v="0"/>
    <n v="0"/>
    <n v="0"/>
    <n v="0"/>
    <n v="0"/>
  </r>
  <r>
    <x v="5"/>
    <x v="2"/>
    <s v="Silur-Ordoviitsium"/>
    <n v="299"/>
    <n v="0"/>
    <x v="31"/>
    <n v="132"/>
    <n v="125"/>
    <n v="0"/>
    <n v="0"/>
    <n v="0"/>
    <n v="0"/>
    <n v="0"/>
    <n v="0"/>
    <n v="0"/>
    <x v="1766"/>
    <x v="1766"/>
    <x v="10"/>
    <x v="0"/>
    <x v="0"/>
    <n v="278"/>
    <n v="187"/>
    <n v="207"/>
    <n v="238"/>
    <n v="334"/>
    <n v="498"/>
    <n v="484"/>
    <n v="463"/>
    <n v="197"/>
    <n v="236"/>
    <n v="234"/>
    <n v="307"/>
    <n v="3663"/>
    <n v="10.035616438356165"/>
  </r>
  <r>
    <x v="10"/>
    <x v="2"/>
    <s v="Kesk-Devon"/>
    <n v="0"/>
    <n v="0"/>
    <x v="31"/>
    <n v="0"/>
    <n v="0"/>
    <n v="0"/>
    <n v="0"/>
    <n v="0"/>
    <n v="0"/>
    <n v="0"/>
    <n v="134"/>
    <n v="418"/>
    <x v="1767"/>
    <x v="1767"/>
    <x v="10"/>
    <x v="0"/>
    <x v="0"/>
    <n v="425"/>
    <n v="396"/>
    <n v="435"/>
    <n v="438"/>
    <n v="494"/>
    <n v="590"/>
    <n v="526"/>
    <n v="443"/>
    <n v="432"/>
    <n v="404"/>
    <n v="382"/>
    <n v="457"/>
    <n v="5422"/>
    <n v="14.854794520547944"/>
  </r>
  <r>
    <x v="14"/>
    <x v="2"/>
    <s v="Silur"/>
    <n v="36"/>
    <n v="34"/>
    <x v="1228"/>
    <n v="44"/>
    <n v="54"/>
    <n v="55"/>
    <n v="41"/>
    <n v="49"/>
    <n v="46"/>
    <n v="46"/>
    <n v="45"/>
    <n v="50"/>
    <x v="1768"/>
    <x v="1768"/>
    <x v="10"/>
    <x v="0"/>
    <x v="0"/>
    <n v="305"/>
    <n v="290"/>
    <n v="277"/>
    <n v="323"/>
    <n v="326"/>
    <n v="331"/>
    <n v="383"/>
    <n v="321"/>
    <n v="278"/>
    <n v="239"/>
    <n v="213"/>
    <n v="249"/>
    <n v="3535"/>
    <n v="9.6849315068493151"/>
  </r>
  <r>
    <x v="7"/>
    <x v="2"/>
    <s v="Silur"/>
    <n v="29"/>
    <n v="42"/>
    <x v="1110"/>
    <n v="28"/>
    <n v="49"/>
    <n v="61"/>
    <n v="72"/>
    <n v="63"/>
    <n v="52"/>
    <n v="38"/>
    <n v="39"/>
    <n v="44"/>
    <x v="1769"/>
    <x v="1769"/>
    <x v="10"/>
    <x v="0"/>
    <x v="0"/>
    <n v="192"/>
    <n v="192"/>
    <n v="245"/>
    <n v="195"/>
    <n v="198"/>
    <n v="247"/>
    <n v="268"/>
    <n v="158"/>
    <n v="165"/>
    <n v="225"/>
    <n v="189"/>
    <n v="300"/>
    <n v="2574"/>
    <n v="7.0520547945205481"/>
  </r>
  <r>
    <x v="0"/>
    <x v="2"/>
    <s v="Voronka"/>
    <n v="0"/>
    <n v="0"/>
    <x v="31"/>
    <n v="110"/>
    <n v="77"/>
    <n v="84"/>
    <n v="109"/>
    <n v="104"/>
    <n v="49"/>
    <n v="0"/>
    <n v="0"/>
    <n v="0"/>
    <x v="1770"/>
    <x v="1770"/>
    <x v="13"/>
    <x v="0"/>
    <x v="0"/>
    <n v="425"/>
    <n v="425"/>
    <n v="418"/>
    <n v="430"/>
    <n v="497"/>
    <n v="785"/>
    <n v="660"/>
    <n v="602"/>
    <n v="495"/>
    <n v="460"/>
    <n v="431"/>
    <n v="582"/>
    <n v="6210"/>
    <n v="17.013698630136986"/>
  </r>
  <r>
    <x v="0"/>
    <x v="2"/>
    <s v="Kambrium-Vend"/>
    <n v="99"/>
    <n v="0"/>
    <x v="31"/>
    <n v="178"/>
    <n v="0"/>
    <n v="0"/>
    <n v="0"/>
    <n v="72"/>
    <n v="0"/>
    <n v="181"/>
    <n v="0"/>
    <n v="0"/>
    <x v="1771"/>
    <x v="1771"/>
    <x v="13"/>
    <x v="0"/>
    <x v="0"/>
    <n v="1140"/>
    <n v="1012"/>
    <n v="1083"/>
    <n v="1140"/>
    <n v="1260"/>
    <n v="1363"/>
    <n v="1248"/>
    <n v="1180"/>
    <n v="1197"/>
    <n v="1219"/>
    <n v="1102"/>
    <n v="1353"/>
    <n v="14297"/>
    <n v="39.169863013698631"/>
  </r>
  <r>
    <x v="13"/>
    <x v="2"/>
    <s v="Ordoviitsium-Kambrium"/>
    <n v="14"/>
    <n v="21"/>
    <x v="1268"/>
    <n v="23"/>
    <n v="30"/>
    <n v="90"/>
    <n v="152"/>
    <n v="47"/>
    <n v="56"/>
    <n v="39"/>
    <n v="11"/>
    <n v="22"/>
    <x v="1772"/>
    <x v="1772"/>
    <x v="3"/>
    <x v="0"/>
    <x v="0"/>
    <n v="44"/>
    <n v="33"/>
    <n v="42"/>
    <n v="49"/>
    <n v="55"/>
    <n v="62"/>
    <n v="68"/>
    <n v="70"/>
    <n v="51"/>
    <n v="61"/>
    <n v="51"/>
    <n v="57"/>
    <n v="643"/>
    <n v="1.7616438356164383"/>
  </r>
  <r>
    <x v="5"/>
    <x v="2"/>
    <s v="Ordoviitsium"/>
    <n v="33"/>
    <n v="33"/>
    <x v="1269"/>
    <n v="45"/>
    <n v="45"/>
    <n v="45"/>
    <n v="50"/>
    <n v="50"/>
    <n v="50"/>
    <n v="46"/>
    <n v="46"/>
    <n v="47"/>
    <x v="1773"/>
    <x v="1773"/>
    <x v="3"/>
    <x v="0"/>
    <x v="0"/>
    <n v="103"/>
    <n v="104"/>
    <n v="115"/>
    <n v="114"/>
    <n v="128"/>
    <n v="135"/>
    <n v="130"/>
    <n v="149"/>
    <n v="139"/>
    <n v="117"/>
    <n v="121"/>
    <n v="131"/>
    <n v="1486"/>
    <n v="4.0712328767123287"/>
  </r>
  <r>
    <x v="11"/>
    <x v="2"/>
    <s v="Silur"/>
    <n v="29"/>
    <n v="28"/>
    <x v="1270"/>
    <n v="28"/>
    <n v="28"/>
    <n v="202"/>
    <n v="29"/>
    <n v="31"/>
    <n v="29"/>
    <n v="29"/>
    <n v="28"/>
    <n v="28"/>
    <x v="1774"/>
    <x v="1774"/>
    <x v="3"/>
    <x v="0"/>
    <x v="0"/>
    <n v="35"/>
    <n v="36"/>
    <n v="38"/>
    <n v="40"/>
    <n v="43"/>
    <n v="46"/>
    <n v="44"/>
    <n v="51"/>
    <n v="47"/>
    <n v="40"/>
    <n v="41"/>
    <n v="45"/>
    <n v="506"/>
    <n v="1.3863013698630138"/>
  </r>
  <r>
    <x v="11"/>
    <x v="2"/>
    <s v="Kesk-Devon"/>
    <n v="53"/>
    <n v="57"/>
    <x v="1228"/>
    <n v="28"/>
    <n v="25"/>
    <n v="35"/>
    <n v="28"/>
    <n v="30"/>
    <n v="65"/>
    <n v="60"/>
    <n v="60"/>
    <n v="30"/>
    <x v="1775"/>
    <x v="1775"/>
    <x v="3"/>
    <x v="0"/>
    <x v="0"/>
    <n v="609"/>
    <n v="554"/>
    <n v="708"/>
    <n v="633"/>
    <n v="771"/>
    <n v="908"/>
    <n v="806"/>
    <n v="722"/>
    <n v="669"/>
    <n v="607"/>
    <n v="664"/>
    <n v="691"/>
    <n v="8342"/>
    <n v="22.854794520547944"/>
  </r>
  <r>
    <x v="0"/>
    <x v="2"/>
    <s v="Vend"/>
    <n v="0"/>
    <n v="0"/>
    <x v="31"/>
    <n v="0"/>
    <n v="0"/>
    <n v="0"/>
    <n v="461"/>
    <n v="0"/>
    <n v="44"/>
    <n v="0"/>
    <n v="0"/>
    <n v="0"/>
    <x v="1776"/>
    <x v="1776"/>
    <x v="3"/>
    <x v="0"/>
    <x v="0"/>
    <n v="665"/>
    <n v="683"/>
    <n v="775"/>
    <n v="791"/>
    <n v="674"/>
    <n v="695"/>
    <n v="758"/>
    <n v="800"/>
    <n v="761"/>
    <n v="720"/>
    <n v="677"/>
    <n v="731"/>
    <n v="8730"/>
    <n v="23.917808219178081"/>
  </r>
  <r>
    <x v="3"/>
    <x v="2"/>
    <s v="Ordoviitsium-Kambrium"/>
    <n v="170"/>
    <n v="161"/>
    <x v="1194"/>
    <s v=""/>
    <s v=""/>
    <s v=""/>
    <s v=""/>
    <s v=""/>
    <s v=""/>
    <s v=""/>
    <s v=""/>
    <s v=""/>
    <x v="1777"/>
    <x v="1777"/>
    <x v="7"/>
    <x v="3"/>
    <x v="0"/>
    <n v="1415"/>
    <n v="1226"/>
    <n v="1353"/>
    <n v="1228"/>
    <n v="1443"/>
    <n v="1311"/>
    <n v="1472"/>
    <n v="2065"/>
    <n v="1973"/>
    <n v="1918"/>
    <n v="1279"/>
    <n v="1541"/>
    <n v="18224"/>
    <n v="49.92876712328767"/>
  </r>
  <r>
    <x v="1"/>
    <x v="2"/>
    <s v="Voronka"/>
    <n v="42"/>
    <n v="43"/>
    <x v="1122"/>
    <n v="42"/>
    <n v="39"/>
    <n v="29"/>
    <n v="40"/>
    <n v="34"/>
    <n v="70"/>
    <n v="35"/>
    <n v="28"/>
    <n v="59"/>
    <x v="1778"/>
    <x v="1778"/>
    <x v="7"/>
    <x v="4"/>
    <x v="0"/>
    <n v="71"/>
    <n v="112"/>
    <n v="104"/>
    <n v="111"/>
    <n v="122"/>
    <n v="143"/>
    <n v="201"/>
    <n v="200"/>
    <n v="160"/>
    <n v="225"/>
    <n v="204"/>
    <n v="247"/>
    <n v="1900"/>
    <n v="5.2054794520547949"/>
  </r>
  <r>
    <x v="4"/>
    <x v="2"/>
    <s v="Ordoviitsium-Kambrium"/>
    <n v="34"/>
    <n v="37"/>
    <x v="1271"/>
    <n v="40"/>
    <n v="43"/>
    <n v="53"/>
    <n v="42"/>
    <n v="44"/>
    <n v="40"/>
    <n v="43"/>
    <n v="47"/>
    <n v="45"/>
    <x v="1778"/>
    <x v="1778"/>
    <x v="7"/>
    <x v="4"/>
    <x v="0"/>
    <n v="716"/>
    <n v="850"/>
    <n v="1193"/>
    <n v="1257"/>
    <n v="1130"/>
    <n v="862"/>
    <n v="933"/>
    <n v="1008"/>
    <n v="912"/>
    <n v="1057"/>
    <n v="869"/>
    <n v="888"/>
    <n v="11675"/>
    <n v="31.986301369863014"/>
  </r>
  <r>
    <x v="14"/>
    <x v="2"/>
    <s v="Siluri-Ordoviitsium"/>
    <n v="44"/>
    <n v="45"/>
    <x v="1153"/>
    <n v="28"/>
    <n v="32"/>
    <n v="30"/>
    <n v="35"/>
    <n v="42"/>
    <n v="33"/>
    <n v="32"/>
    <n v="24"/>
    <n v="34"/>
    <x v="1779"/>
    <x v="1779"/>
    <x v="7"/>
    <x v="4"/>
    <x v="0"/>
    <n v="60"/>
    <n v="58"/>
    <n v="47"/>
    <n v="32"/>
    <n v="65"/>
    <n v="53"/>
    <n v="93"/>
    <n v="31"/>
    <n v="74"/>
    <n v="67"/>
    <n v="94"/>
    <n v="69"/>
    <n v="743"/>
    <n v="2.0356164383561643"/>
  </r>
  <r>
    <x v="1"/>
    <x v="2"/>
    <s v="Ordoviitsium"/>
    <n v="42"/>
    <n v="30"/>
    <x v="1256"/>
    <n v="47"/>
    <n v="49"/>
    <n v="47"/>
    <n v="16"/>
    <n v="17"/>
    <n v="15"/>
    <n v="62"/>
    <n v="60"/>
    <n v="65"/>
    <x v="1780"/>
    <x v="1780"/>
    <x v="7"/>
    <x v="4"/>
    <x v="0"/>
    <n v="633"/>
    <n v="554"/>
    <n v="749"/>
    <n v="630"/>
    <n v="662"/>
    <n v="652"/>
    <n v="779"/>
    <n v="805"/>
    <n v="597"/>
    <n v="748"/>
    <n v="590"/>
    <n v="642"/>
    <n v="8041"/>
    <n v="22.030136986301368"/>
  </r>
  <r>
    <x v="3"/>
    <x v="2"/>
    <s v="Ordoviitsium-Kambrium"/>
    <n v="45"/>
    <n v="48"/>
    <x v="1193"/>
    <n v="58"/>
    <n v="49"/>
    <n v="32"/>
    <n v="41"/>
    <n v="31"/>
    <n v="63"/>
    <n v="35"/>
    <n v="23"/>
    <n v="1"/>
    <x v="1781"/>
    <x v="1781"/>
    <x v="7"/>
    <x v="4"/>
    <x v="0"/>
    <n v="645"/>
    <n v="645"/>
    <n v="610"/>
    <n v="695"/>
    <n v="655"/>
    <n v="725"/>
    <n v="690"/>
    <n v="665"/>
    <n v="690"/>
    <n v="580"/>
    <n v="630"/>
    <n v="665"/>
    <n v="7895"/>
    <n v="21.63013698630137"/>
  </r>
  <r>
    <x v="3"/>
    <x v="2"/>
    <s v="Kvaternaar"/>
    <n v="0"/>
    <n v="0"/>
    <x v="31"/>
    <n v="0"/>
    <n v="0"/>
    <n v="106"/>
    <n v="124"/>
    <n v="123"/>
    <n v="109"/>
    <n v="11"/>
    <n v="1"/>
    <n v="11"/>
    <x v="1782"/>
    <x v="1782"/>
    <x v="7"/>
    <x v="0"/>
    <x v="0"/>
    <n v="120"/>
    <n v="125"/>
    <n v="115"/>
    <n v="115"/>
    <n v="135"/>
    <n v="185"/>
    <n v="170"/>
    <n v="145"/>
    <n v="145"/>
    <n v="320"/>
    <n v="130"/>
    <n v="155"/>
    <n v="1860"/>
    <n v="5.095890410958904"/>
  </r>
  <r>
    <x v="1"/>
    <x v="2"/>
    <s v="Ordoviitsium-Kambrium"/>
    <n v="60"/>
    <n v="60"/>
    <x v="1261"/>
    <n v="30"/>
    <n v="35"/>
    <n v="50"/>
    <n v="90"/>
    <n v="80"/>
    <n v="45"/>
    <n v="0"/>
    <n v="0"/>
    <n v="0"/>
    <x v="1783"/>
    <x v="1783"/>
    <x v="7"/>
    <x v="0"/>
    <x v="0"/>
    <n v="475"/>
    <n v="645"/>
    <n v="465"/>
    <n v="520"/>
    <n v="535"/>
    <n v="670"/>
    <n v="590"/>
    <n v="620"/>
    <n v="525"/>
    <n v="515"/>
    <n v="790"/>
    <n v="565"/>
    <n v="6915"/>
    <n v="18.945205479452056"/>
  </r>
  <r>
    <x v="14"/>
    <x v="2"/>
    <s v="Silur-Ordoviitsium"/>
    <n v="38"/>
    <n v="33"/>
    <x v="1272"/>
    <n v="39"/>
    <n v="38"/>
    <n v="49"/>
    <n v="43"/>
    <n v="44"/>
    <n v="37"/>
    <n v="38"/>
    <n v="38"/>
    <n v="40"/>
    <x v="1784"/>
    <x v="1784"/>
    <x v="6"/>
    <x v="0"/>
    <x v="0"/>
    <n v="607"/>
    <n v="722"/>
    <n v="1005"/>
    <n v="254"/>
    <n v="212"/>
    <n v="57"/>
    <n v="16"/>
    <n v="19"/>
    <n v="287"/>
    <n v="406"/>
    <n v="645"/>
    <n v="334"/>
    <n v="4564"/>
    <n v="12.504109589041096"/>
  </r>
  <r>
    <x v="1"/>
    <x v="2"/>
    <s v="Ordoviitsiumi-Kambriumi"/>
    <n v="310"/>
    <n v="161"/>
    <x v="31"/>
    <n v="0"/>
    <n v="0"/>
    <n v="0"/>
    <n v="0"/>
    <n v="0"/>
    <n v="0"/>
    <n v="0"/>
    <n v="0"/>
    <n v="0"/>
    <x v="1785"/>
    <x v="1785"/>
    <x v="13"/>
    <x v="2"/>
    <x v="0"/>
    <n v="23971"/>
    <n v="22190"/>
    <n v="25353"/>
    <n v="24406"/>
    <n v="24804"/>
    <n v="26958"/>
    <n v="25624"/>
    <n v="23234"/>
    <n v="25905"/>
    <n v="23259"/>
    <n v="23815"/>
    <n v="25016"/>
    <n v="294535"/>
    <n v="806.94520547945206"/>
  </r>
  <r>
    <x v="6"/>
    <x v="2"/>
    <s v="Silur-Ordoviitsium"/>
    <n v="27"/>
    <n v="24"/>
    <x v="1273"/>
    <n v="22"/>
    <n v="23"/>
    <n v="74"/>
    <n v="100"/>
    <n v="35"/>
    <n v="20"/>
    <n v="21"/>
    <n v="21"/>
    <n v="28"/>
    <x v="1785"/>
    <x v="1785"/>
    <x v="13"/>
    <x v="0"/>
    <x v="0"/>
    <n v="0"/>
    <n v="0"/>
    <n v="0"/>
    <n v="0"/>
    <n v="0"/>
    <n v="0"/>
    <n v="0"/>
    <n v="0"/>
    <n v="0"/>
    <n v="0"/>
    <n v="0"/>
    <n v="0"/>
    <n v="0"/>
    <n v="0"/>
  </r>
  <r>
    <x v="6"/>
    <x v="2"/>
    <s v="Silur"/>
    <n v="41"/>
    <n v="44"/>
    <x v="1272"/>
    <n v="33"/>
    <n v="32"/>
    <n v="34"/>
    <n v="38"/>
    <n v="31"/>
    <n v="46"/>
    <n v="42"/>
    <n v="55"/>
    <n v="28"/>
    <x v="1786"/>
    <x v="1786"/>
    <x v="13"/>
    <x v="0"/>
    <x v="0"/>
    <n v="0"/>
    <n v="0"/>
    <n v="0"/>
    <n v="0"/>
    <n v="0"/>
    <n v="0"/>
    <n v="0"/>
    <n v="0"/>
    <n v="0"/>
    <n v="0"/>
    <n v="0"/>
    <n v="0"/>
    <n v="0"/>
    <n v="0"/>
  </r>
  <r>
    <x v="0"/>
    <x v="2"/>
    <s v="Voronka"/>
    <n v="37"/>
    <n v="33"/>
    <x v="1274"/>
    <n v="33"/>
    <n v="33"/>
    <n v="41"/>
    <n v="38"/>
    <n v="38"/>
    <n v="34"/>
    <n v="36"/>
    <n v="31"/>
    <n v="33"/>
    <x v="1787"/>
    <x v="1787"/>
    <x v="13"/>
    <x v="2"/>
    <x v="0"/>
    <n v="0"/>
    <n v="0"/>
    <n v="0"/>
    <n v="0"/>
    <n v="0"/>
    <n v="0"/>
    <n v="0"/>
    <n v="0"/>
    <n v="0"/>
    <n v="0"/>
    <n v="0"/>
    <n v="0"/>
    <n v="0"/>
    <n v="0"/>
  </r>
  <r>
    <x v="3"/>
    <x v="2"/>
    <s v="Ordoviitsium-Kambrium"/>
    <n v="26"/>
    <n v="27"/>
    <x v="1218"/>
    <n v="36"/>
    <n v="35"/>
    <n v="69"/>
    <n v="37"/>
    <n v="31"/>
    <n v="37"/>
    <n v="35"/>
    <n v="33"/>
    <n v="28"/>
    <x v="1788"/>
    <x v="1788"/>
    <x v="13"/>
    <x v="2"/>
    <x v="0"/>
    <n v="0"/>
    <n v="0"/>
    <n v="0"/>
    <n v="0"/>
    <n v="0"/>
    <n v="0"/>
    <n v="0"/>
    <n v="0"/>
    <n v="0"/>
    <n v="0"/>
    <n v="0"/>
    <n v="0"/>
    <n v="0"/>
    <n v="0"/>
  </r>
  <r>
    <x v="5"/>
    <x v="2"/>
    <s v="Siluri-Ordoviitsium"/>
    <n v="128"/>
    <n v="148"/>
    <x v="1150"/>
    <n v="0"/>
    <n v="0"/>
    <n v="0"/>
    <n v="0"/>
    <n v="0"/>
    <n v="0"/>
    <n v="0"/>
    <n v="0"/>
    <n v="0"/>
    <x v="1789"/>
    <x v="1789"/>
    <x v="13"/>
    <x v="0"/>
    <x v="0"/>
    <n v="564"/>
    <n v="517"/>
    <n v="535"/>
    <n v="570"/>
    <n v="550"/>
    <n v="680"/>
    <n v="601"/>
    <n v="566"/>
    <n v="503"/>
    <n v="530"/>
    <n v="492"/>
    <n v="562"/>
    <n v="6670"/>
    <n v="18.273972602739725"/>
  </r>
  <r>
    <x v="0"/>
    <x v="2"/>
    <s v="Ordoviitsium-Kambrium"/>
    <n v="33"/>
    <n v="24"/>
    <x v="1262"/>
    <n v="42"/>
    <n v="34"/>
    <n v="45"/>
    <n v="35"/>
    <n v="33"/>
    <n v="32"/>
    <n v="33"/>
    <n v="33"/>
    <n v="34"/>
    <x v="1790"/>
    <x v="1790"/>
    <x v="13"/>
    <x v="0"/>
    <x v="0"/>
    <n v="1027"/>
    <n v="855"/>
    <n v="922"/>
    <n v="897"/>
    <n v="965"/>
    <n v="1016"/>
    <n v="963"/>
    <n v="918"/>
    <n v="1064"/>
    <n v="911"/>
    <n v="842"/>
    <n v="992"/>
    <n v="11372"/>
    <n v="31.156164383561645"/>
  </r>
  <r>
    <x v="3"/>
    <x v="2"/>
    <s v="Ordoviitsium-Kambrium"/>
    <n v="0"/>
    <n v="0"/>
    <x v="31"/>
    <n v="0"/>
    <n v="0"/>
    <n v="2"/>
    <n v="0"/>
    <n v="0"/>
    <n v="0"/>
    <n v="0"/>
    <n v="200"/>
    <n v="187"/>
    <x v="1791"/>
    <x v="1791"/>
    <x v="13"/>
    <x v="0"/>
    <x v="0"/>
    <n v="764"/>
    <n v="624"/>
    <n v="674"/>
    <n v="766"/>
    <n v="723"/>
    <n v="749"/>
    <n v="762"/>
    <n v="820"/>
    <n v="709"/>
    <n v="709"/>
    <n v="728"/>
    <n v="710"/>
    <n v="8738"/>
    <n v="23.93972602739726"/>
  </r>
  <r>
    <x v="1"/>
    <x v="2"/>
    <s v="Silur-Ordoviitsium"/>
    <n v="3"/>
    <n v="5"/>
    <x v="1187"/>
    <n v="19"/>
    <n v="102"/>
    <n v="89"/>
    <n v="17"/>
    <n v="39"/>
    <n v="46"/>
    <n v="30"/>
    <n v="26"/>
    <n v="3"/>
    <x v="1792"/>
    <x v="1792"/>
    <x v="13"/>
    <x v="0"/>
    <x v="0"/>
    <n v="638"/>
    <n v="647"/>
    <n v="720"/>
    <n v="710"/>
    <n v="723"/>
    <n v="851"/>
    <n v="838"/>
    <n v="740"/>
    <n v="724"/>
    <n v="728"/>
    <n v="645"/>
    <n v="706"/>
    <n v="8670"/>
    <n v="23.753424657534246"/>
  </r>
  <r>
    <x v="3"/>
    <x v="2"/>
    <s v="Kambrium-Vend"/>
    <n v="70"/>
    <n v="30"/>
    <x v="1090"/>
    <n v="10"/>
    <n v="20"/>
    <n v="37"/>
    <n v="30"/>
    <n v="35"/>
    <n v="41"/>
    <n v="32"/>
    <n v="30"/>
    <n v="19"/>
    <x v="1793"/>
    <x v="1793"/>
    <x v="13"/>
    <x v="0"/>
    <x v="0"/>
    <n v="525"/>
    <n v="494"/>
    <n v="534"/>
    <n v="488"/>
    <n v="572"/>
    <n v="668"/>
    <n v="682"/>
    <n v="551"/>
    <n v="629"/>
    <n v="582"/>
    <n v="527"/>
    <n v="577"/>
    <n v="6829"/>
    <n v="18.709589041095889"/>
  </r>
  <r>
    <x v="10"/>
    <x v="2"/>
    <s v="Kesk-Devon"/>
    <n v="12"/>
    <n v="16"/>
    <x v="1275"/>
    <n v="54"/>
    <n v="78"/>
    <n v="81"/>
    <n v="56"/>
    <n v="15"/>
    <n v="10"/>
    <n v="15"/>
    <n v="13"/>
    <n v="11"/>
    <x v="1793"/>
    <x v="1793"/>
    <x v="13"/>
    <x v="2"/>
    <x v="0"/>
    <n v="0"/>
    <n v="0"/>
    <n v="0"/>
    <n v="0"/>
    <n v="0"/>
    <n v="0"/>
    <n v="0"/>
    <n v="0"/>
    <n v="0"/>
    <n v="0"/>
    <n v="0"/>
    <n v="0"/>
    <n v="0"/>
    <n v="0"/>
  </r>
  <r>
    <x v="0"/>
    <x v="2"/>
    <s v="Ordoviitsium-Kambrium"/>
    <n v="21"/>
    <n v="19"/>
    <x v="1276"/>
    <n v="25"/>
    <n v="31"/>
    <n v="40"/>
    <n v="40"/>
    <n v="35"/>
    <n v="30"/>
    <n v="39"/>
    <n v="31"/>
    <n v="34"/>
    <x v="1794"/>
    <x v="1794"/>
    <x v="13"/>
    <x v="0"/>
    <x v="0"/>
    <n v="54"/>
    <n v="61"/>
    <n v="80"/>
    <n v="78"/>
    <n v="71"/>
    <n v="135"/>
    <n v="115"/>
    <n v="72"/>
    <n v="73"/>
    <n v="68"/>
    <n v="72"/>
    <n v="70"/>
    <n v="949"/>
    <n v="2.6"/>
  </r>
  <r>
    <x v="0"/>
    <x v="2"/>
    <s v="Ordoviitsium"/>
    <n v="0"/>
    <n v="0"/>
    <x v="31"/>
    <n v="38"/>
    <n v="49"/>
    <n v="45"/>
    <n v="32"/>
    <n v="44"/>
    <n v="41"/>
    <n v="33"/>
    <n v="41"/>
    <n v="39"/>
    <x v="1795"/>
    <x v="1795"/>
    <x v="7"/>
    <x v="0"/>
    <x v="0"/>
    <n v="715"/>
    <n v="815"/>
    <n v="710"/>
    <n v="925"/>
    <n v="780"/>
    <n v="880"/>
    <n v="745"/>
    <n v="750"/>
    <n v="830"/>
    <n v="720"/>
    <n v="740"/>
    <n v="820"/>
    <n v="9430"/>
    <n v="25.835616438356166"/>
  </r>
  <r>
    <x v="1"/>
    <x v="2"/>
    <s v="Ordoviitsium"/>
    <n v="52"/>
    <n v="35"/>
    <x v="1261"/>
    <n v="29"/>
    <n v="30"/>
    <n v="29"/>
    <n v="30"/>
    <n v="29"/>
    <n v="22"/>
    <n v="25"/>
    <n v="22"/>
    <n v="22"/>
    <x v="1796"/>
    <x v="1796"/>
    <x v="7"/>
    <x v="0"/>
    <x v="0"/>
    <n v="1505"/>
    <n v="1615"/>
    <n v="1425"/>
    <n v="1540"/>
    <n v="1625"/>
    <n v="1910"/>
    <n v="1780"/>
    <n v="1645"/>
    <n v="1925"/>
    <n v="1525"/>
    <n v="1615"/>
    <n v="1705"/>
    <n v="19815"/>
    <n v="54.287671232876711"/>
  </r>
  <r>
    <x v="4"/>
    <x v="2"/>
    <s v="Silur-Ordoviitsium"/>
    <n v="24"/>
    <n v="19"/>
    <x v="1276"/>
    <n v="22"/>
    <n v="28"/>
    <n v="25"/>
    <n v="25"/>
    <n v="24"/>
    <n v="28"/>
    <n v="54"/>
    <n v="31"/>
    <n v="23"/>
    <x v="1797"/>
    <x v="1797"/>
    <x v="7"/>
    <x v="4"/>
    <x v="0"/>
    <n v="0"/>
    <n v="0"/>
    <n v="0"/>
    <n v="0"/>
    <n v="0"/>
    <n v="0"/>
    <n v="0"/>
    <n v="0"/>
    <n v="0"/>
    <n v="0"/>
    <n v="0"/>
    <n v="0"/>
    <n v="0"/>
    <n v="0"/>
  </r>
  <r>
    <x v="12"/>
    <x v="2"/>
    <s v="Ordoviitsium-Kambrium"/>
    <n v="29"/>
    <n v="28"/>
    <x v="1090"/>
    <n v="28"/>
    <n v="27"/>
    <n v="29"/>
    <n v="28"/>
    <n v="27"/>
    <n v="26"/>
    <n v="25"/>
    <n v="26"/>
    <n v="26"/>
    <x v="1798"/>
    <x v="1798"/>
    <x v="7"/>
    <x v="4"/>
    <x v="0"/>
    <n v="355"/>
    <n v="350"/>
    <n v="350"/>
    <n v="385"/>
    <n v="405"/>
    <n v="470"/>
    <n v="450"/>
    <n v="420"/>
    <n v="380"/>
    <n v="310"/>
    <n v="350"/>
    <n v="345"/>
    <n v="4570"/>
    <n v="12.520547945205479"/>
  </r>
  <r>
    <x v="0"/>
    <x v="2"/>
    <s v="Voronka"/>
    <n v="0"/>
    <n v="0"/>
    <x v="31"/>
    <n v="0"/>
    <n v="22"/>
    <n v="110"/>
    <n v="59"/>
    <n v="63"/>
    <n v="62"/>
    <n v="12"/>
    <n v="0"/>
    <n v="0"/>
    <x v="1798"/>
    <x v="1798"/>
    <x v="7"/>
    <x v="3"/>
    <x v="0"/>
    <n v="540"/>
    <n v="535"/>
    <n v="485"/>
    <n v="575"/>
    <n v="545"/>
    <n v="615"/>
    <n v="615"/>
    <n v="555"/>
    <n v="550"/>
    <n v="495"/>
    <n v="500"/>
    <n v="525"/>
    <n v="6535"/>
    <n v="17.904109589041095"/>
  </r>
  <r>
    <x v="4"/>
    <x v="2"/>
    <s v="Siluri-Ordoviitsium"/>
    <n v="25"/>
    <n v="61"/>
    <x v="1268"/>
    <n v="28"/>
    <n v="25"/>
    <n v="54"/>
    <n v="39"/>
    <n v="48"/>
    <n v="28"/>
    <n v="0"/>
    <n v="0"/>
    <n v="0"/>
    <x v="1798"/>
    <x v="1798"/>
    <x v="7"/>
    <x v="3"/>
    <x v="0"/>
    <n v="0"/>
    <n v="0"/>
    <n v="0"/>
    <n v="0"/>
    <n v="0"/>
    <n v="0"/>
    <n v="0"/>
    <n v="0"/>
    <n v="0"/>
    <n v="0"/>
    <n v="0"/>
    <n v="0"/>
    <n v="0"/>
    <n v="0"/>
  </r>
  <r>
    <x v="1"/>
    <x v="2"/>
    <s v="Ordoviitsium-Kambrium"/>
    <n v="14"/>
    <n v="19"/>
    <x v="1274"/>
    <n v="29"/>
    <n v="29"/>
    <n v="29"/>
    <n v="15"/>
    <n v="20"/>
    <n v="20"/>
    <n v="42"/>
    <n v="24"/>
    <n v="45"/>
    <x v="1799"/>
    <x v="1799"/>
    <x v="7"/>
    <x v="4"/>
    <x v="0"/>
    <n v="370"/>
    <n v="395"/>
    <n v="325"/>
    <n v="375"/>
    <n v="365"/>
    <n v="435"/>
    <n v="405"/>
    <n v="415"/>
    <n v="370"/>
    <n v="325"/>
    <n v="370"/>
    <n v="365"/>
    <n v="4515"/>
    <n v="12.36986301369863"/>
  </r>
  <r>
    <x v="6"/>
    <x v="2"/>
    <s v="Silur"/>
    <n v="5"/>
    <n v="4"/>
    <x v="1277"/>
    <n v="16"/>
    <n v="17"/>
    <n v="23"/>
    <n v="30"/>
    <n v="94"/>
    <n v="86"/>
    <n v="23"/>
    <n v="12"/>
    <n v="3"/>
    <x v="1800"/>
    <x v="1800"/>
    <x v="7"/>
    <x v="3"/>
    <x v="0"/>
    <n v="485"/>
    <n v="540"/>
    <n v="505"/>
    <n v="605"/>
    <n v="650"/>
    <n v="795"/>
    <n v="605"/>
    <n v="625"/>
    <n v="665"/>
    <n v="520"/>
    <n v="575"/>
    <n v="605"/>
    <n v="7175"/>
    <n v="19.657534246575342"/>
  </r>
  <r>
    <x v="3"/>
    <x v="2"/>
    <s v="Kambrium-Vend"/>
    <n v="18"/>
    <n v="17"/>
    <x v="1267"/>
    <n v="23"/>
    <n v="29"/>
    <n v="41"/>
    <n v="35"/>
    <n v="31"/>
    <n v="24"/>
    <n v="23"/>
    <n v="24"/>
    <n v="21"/>
    <x v="1801"/>
    <x v="1801"/>
    <x v="7"/>
    <x v="0"/>
    <x v="0"/>
    <n v="80"/>
    <n v="90"/>
    <n v="75"/>
    <n v="95"/>
    <n v="85"/>
    <n v="105"/>
    <n v="80"/>
    <n v="105"/>
    <n v="105"/>
    <n v="80"/>
    <n v="85"/>
    <n v="90"/>
    <n v="1075"/>
    <n v="2.9452054794520546"/>
  </r>
  <r>
    <x v="0"/>
    <x v="2"/>
    <s v="Ordoviitsium-Kambrium"/>
    <n v="13"/>
    <n v="10"/>
    <x v="1278"/>
    <n v="27"/>
    <n v="22"/>
    <n v="48"/>
    <n v="51"/>
    <n v="24"/>
    <n v="17"/>
    <n v="12"/>
    <n v="15"/>
    <n v="49"/>
    <x v="1802"/>
    <x v="1802"/>
    <x v="7"/>
    <x v="0"/>
    <x v="0"/>
    <n v="830"/>
    <n v="970"/>
    <n v="870"/>
    <n v="1210"/>
    <n v="1085"/>
    <n v="1015"/>
    <n v="1410"/>
    <n v="1405"/>
    <n v="1375"/>
    <n v="1065"/>
    <n v="1220"/>
    <n v="1230"/>
    <n v="13685"/>
    <n v="37.493150684931507"/>
  </r>
  <r>
    <x v="3"/>
    <x v="2"/>
    <s v="Kambrium-Vend"/>
    <n v="28"/>
    <n v="23"/>
    <x v="1275"/>
    <n v="21"/>
    <n v="28"/>
    <n v="23"/>
    <n v="25"/>
    <n v="27"/>
    <n v="22"/>
    <n v="24"/>
    <n v="27"/>
    <n v="30"/>
    <x v="1803"/>
    <x v="1803"/>
    <x v="7"/>
    <x v="0"/>
    <x v="0"/>
    <n v="1465"/>
    <n v="1500"/>
    <n v="1375"/>
    <n v="1445"/>
    <n v="1520"/>
    <n v="1635"/>
    <n v="1390"/>
    <n v="1555"/>
    <n v="1495"/>
    <n v="1310"/>
    <n v="1425"/>
    <n v="1400"/>
    <n v="17515"/>
    <n v="47.986301369863014"/>
  </r>
  <r>
    <x v="6"/>
    <x v="2"/>
    <s v="Silur"/>
    <n v="30"/>
    <n v="35"/>
    <x v="1267"/>
    <n v="10"/>
    <n v="12"/>
    <n v="37"/>
    <n v="45"/>
    <n v="30"/>
    <n v="19"/>
    <n v="23"/>
    <n v="20"/>
    <n v="13"/>
    <x v="1804"/>
    <x v="1804"/>
    <x v="7"/>
    <x v="0"/>
    <x v="0"/>
    <n v="130"/>
    <n v="140"/>
    <n v="130"/>
    <n v="160"/>
    <n v="135"/>
    <n v="195"/>
    <n v="180"/>
    <n v="135"/>
    <n v="165"/>
    <n v="110"/>
    <n v="125"/>
    <n v="150"/>
    <n v="1755"/>
    <n v="4.8082191780821919"/>
  </r>
  <r>
    <x v="5"/>
    <x v="2"/>
    <s v="Silur-Ordoviitsium"/>
    <n v="101"/>
    <n v="87"/>
    <x v="1239"/>
    <n v="0"/>
    <n v="0"/>
    <n v="0"/>
    <n v="0"/>
    <n v="0"/>
    <n v="0"/>
    <n v="0"/>
    <n v="0"/>
    <n v="0"/>
    <x v="1805"/>
    <x v="1805"/>
    <x v="7"/>
    <x v="0"/>
    <x v="0"/>
    <n v="95"/>
    <n v="90"/>
    <n v="85"/>
    <n v="100"/>
    <n v="100"/>
    <n v="100"/>
    <n v="95"/>
    <n v="100"/>
    <n v="110"/>
    <n v="85"/>
    <n v="95"/>
    <n v="100"/>
    <n v="1155"/>
    <n v="3.1643835616438358"/>
  </r>
  <r>
    <x v="3"/>
    <x v="2"/>
    <s v="Ordoviitsium-Kambrium"/>
    <n v="0"/>
    <n v="0"/>
    <x v="31"/>
    <n v="0"/>
    <n v="0"/>
    <n v="97"/>
    <n v="0"/>
    <n v="88"/>
    <n v="0"/>
    <n v="102"/>
    <n v="0"/>
    <n v="0"/>
    <x v="1805"/>
    <x v="1805"/>
    <x v="7"/>
    <x v="4"/>
    <x v="0"/>
    <n v="145"/>
    <n v="255"/>
    <n v="155"/>
    <n v="185"/>
    <n v="150"/>
    <n v="160"/>
    <n v="135"/>
    <n v="175"/>
    <n v="150"/>
    <n v="110"/>
    <n v="130"/>
    <n v="135"/>
    <n v="1885"/>
    <n v="5.1643835616438354"/>
  </r>
  <r>
    <x v="3"/>
    <x v="2"/>
    <s v="Kambrium-Vend"/>
    <n v="5"/>
    <n v="0"/>
    <x v="31"/>
    <n v="0"/>
    <n v="0"/>
    <n v="0"/>
    <n v="0"/>
    <n v="0"/>
    <n v="129"/>
    <n v="70"/>
    <n v="43"/>
    <n v="17"/>
    <x v="1806"/>
    <x v="1806"/>
    <x v="7"/>
    <x v="4"/>
    <x v="0"/>
    <n v="70"/>
    <n v="80"/>
    <n v="70"/>
    <n v="85"/>
    <n v="100"/>
    <n v="115"/>
    <n v="80"/>
    <n v="110"/>
    <n v="85"/>
    <n v="70"/>
    <n v="75"/>
    <n v="80"/>
    <n v="1020"/>
    <n v="2.7945205479452055"/>
  </r>
  <r>
    <x v="6"/>
    <x v="2"/>
    <s v="Silur-Ordoviitsium"/>
    <n v="17"/>
    <n v="17"/>
    <x v="1251"/>
    <n v="8"/>
    <n v="11"/>
    <n v="5"/>
    <n v="8"/>
    <n v="9"/>
    <n v="8"/>
    <n v="10"/>
    <n v="6"/>
    <n v="9"/>
    <x v="1807"/>
    <x v="1807"/>
    <x v="7"/>
    <x v="0"/>
    <x v="0"/>
    <n v="1750"/>
    <n v="1725"/>
    <n v="1670"/>
    <n v="1925"/>
    <n v="1800"/>
    <n v="2175"/>
    <n v="2115"/>
    <n v="1990"/>
    <n v="1980"/>
    <n v="1770"/>
    <n v="1875"/>
    <n v="1805"/>
    <n v="22580"/>
    <n v="61.863013698630134"/>
  </r>
  <r>
    <x v="3"/>
    <x v="2"/>
    <s v="Ordoviitsium-Kambrium"/>
    <n v="20"/>
    <n v="21"/>
    <x v="1255"/>
    <n v="34"/>
    <n v="18"/>
    <n v="23"/>
    <n v="20"/>
    <n v="16"/>
    <n v="23"/>
    <n v="15"/>
    <n v="15"/>
    <n v="29"/>
    <x v="1808"/>
    <x v="1808"/>
    <x v="7"/>
    <x v="0"/>
    <x v="0"/>
    <n v="65"/>
    <n v="70"/>
    <n v="60"/>
    <n v="65"/>
    <n v="100"/>
    <n v="90"/>
    <n v="80"/>
    <n v="70"/>
    <n v="65"/>
    <n v="60"/>
    <n v="45"/>
    <n v="60"/>
    <n v="830"/>
    <n v="2.2739726027397262"/>
  </r>
  <r>
    <x v="2"/>
    <x v="2"/>
    <s v="Kesk-Alam-Devon- Silur"/>
    <n v="121"/>
    <n v="76"/>
    <x v="755"/>
    <n v="3"/>
    <n v="1"/>
    <n v="0"/>
    <n v="2"/>
    <n v="0"/>
    <n v="0"/>
    <n v="0"/>
    <n v="0"/>
    <n v="0"/>
    <x v="1808"/>
    <x v="1808"/>
    <x v="7"/>
    <x v="3"/>
    <x v="0"/>
    <n v="75"/>
    <n v="90"/>
    <n v="80"/>
    <n v="95"/>
    <n v="95"/>
    <n v="100"/>
    <n v="100"/>
    <n v="105"/>
    <n v="110"/>
    <n v="85"/>
    <n v="85"/>
    <n v="90"/>
    <n v="1110"/>
    <n v="3.0410958904109591"/>
  </r>
  <r>
    <x v="3"/>
    <x v="2"/>
    <s v="Kambrium-Vend"/>
    <n v="31"/>
    <n v="32"/>
    <x v="1279"/>
    <n v="39"/>
    <n v="35"/>
    <n v="22"/>
    <n v="13"/>
    <n v="10"/>
    <n v="22"/>
    <n v="0"/>
    <n v="0"/>
    <n v="0"/>
    <x v="1809"/>
    <x v="1809"/>
    <x v="7"/>
    <x v="0"/>
    <x v="0"/>
    <n v="500"/>
    <n v="630"/>
    <n v="475"/>
    <n v="545"/>
    <n v="585"/>
    <n v="630"/>
    <n v="555"/>
    <n v="500"/>
    <n v="545"/>
    <n v="495"/>
    <n v="505"/>
    <n v="505"/>
    <n v="6470"/>
    <n v="17.726027397260275"/>
  </r>
  <r>
    <x v="3"/>
    <x v="2"/>
    <s v="Ordoviitsium-Kambrium"/>
    <n v="0"/>
    <n v="0"/>
    <x v="31"/>
    <n v="0"/>
    <n v="0"/>
    <n v="139"/>
    <n v="0"/>
    <n v="110"/>
    <n v="0"/>
    <n v="0"/>
    <n v="0"/>
    <n v="0"/>
    <x v="1810"/>
    <x v="1810"/>
    <x v="2"/>
    <x v="2"/>
    <x v="0"/>
    <n v="116"/>
    <n v="110"/>
    <n v="117"/>
    <n v="130"/>
    <n v="150"/>
    <n v="130"/>
    <n v="144"/>
    <n v="148"/>
    <n v="140"/>
    <n v="140"/>
    <n v="133"/>
    <n v="135"/>
    <n v="1593"/>
    <n v="4.3643835616438356"/>
  </r>
  <r>
    <x v="0"/>
    <x v="2"/>
    <s v="Voronka"/>
    <n v="0"/>
    <n v="0"/>
    <x v="31"/>
    <n v="0"/>
    <n v="28"/>
    <n v="33"/>
    <n v="54"/>
    <n v="71"/>
    <n v="58"/>
    <n v="0"/>
    <n v="0"/>
    <n v="0"/>
    <x v="1811"/>
    <x v="1811"/>
    <x v="2"/>
    <x v="2"/>
    <x v="0"/>
    <n v="2216"/>
    <n v="0"/>
    <n v="0"/>
    <n v="0"/>
    <n v="0"/>
    <n v="0"/>
    <n v="0"/>
    <n v="0"/>
    <n v="0"/>
    <n v="0"/>
    <n v="0"/>
    <n v="0"/>
    <n v="2216"/>
    <n v="6.0712328767123287"/>
  </r>
  <r>
    <x v="2"/>
    <x v="2"/>
    <s v="Kesk-Devon"/>
    <n v="16"/>
    <n v="19"/>
    <x v="1280"/>
    <n v="20"/>
    <n v="16"/>
    <n v="18"/>
    <n v="22"/>
    <n v="26"/>
    <n v="18"/>
    <n v="19"/>
    <n v="20"/>
    <n v="18"/>
    <x v="1812"/>
    <x v="1812"/>
    <x v="12"/>
    <x v="4"/>
    <x v="0"/>
    <n v="689"/>
    <n v="680"/>
    <n v="878"/>
    <n v="674"/>
    <n v="746"/>
    <n v="705"/>
    <n v="937"/>
    <n v="650"/>
    <n v="581"/>
    <n v="639"/>
    <n v="562"/>
    <n v="599"/>
    <n v="8340"/>
    <n v="22.849315068493151"/>
  </r>
  <r>
    <x v="10"/>
    <x v="2"/>
    <s v="Kesk-Devon"/>
    <n v="0"/>
    <n v="0"/>
    <x v="31"/>
    <n v="0"/>
    <n v="0"/>
    <n v="0"/>
    <n v="0"/>
    <n v="0"/>
    <n v="99"/>
    <n v="84"/>
    <n v="36"/>
    <n v="3"/>
    <x v="1813"/>
    <x v="1813"/>
    <x v="12"/>
    <x v="4"/>
    <x v="0"/>
    <n v="949"/>
    <n v="1337"/>
    <n v="1454"/>
    <n v="798"/>
    <n v="886"/>
    <n v="1024"/>
    <n v="905"/>
    <n v="1041"/>
    <n v="932"/>
    <n v="982"/>
    <n v="1004"/>
    <n v="1101"/>
    <n v="12413"/>
    <n v="34.008219178082193"/>
  </r>
  <r>
    <x v="6"/>
    <x v="4"/>
    <s v="Ordoviitsium-Kambrium"/>
    <n v="30"/>
    <n v="5"/>
    <x v="1261"/>
    <n v="10"/>
    <n v="18"/>
    <n v="20"/>
    <n v="25"/>
    <n v="19"/>
    <n v="15"/>
    <n v="18"/>
    <n v="20"/>
    <n v="11"/>
    <x v="1814"/>
    <x v="1814"/>
    <x v="12"/>
    <x v="4"/>
    <x v="0"/>
    <n v="240"/>
    <n v="239"/>
    <n v="240"/>
    <n v="229"/>
    <n v="208"/>
    <n v="272"/>
    <n v="275"/>
    <n v="219"/>
    <n v="199"/>
    <n v="207"/>
    <n v="197"/>
    <n v="197"/>
    <n v="2722"/>
    <n v="7.4575342465753423"/>
  </r>
  <r>
    <x v="6"/>
    <x v="2"/>
    <s v="Silur"/>
    <n v="73"/>
    <n v="74"/>
    <x v="1281"/>
    <n v="0"/>
    <n v="0"/>
    <n v="0"/>
    <n v="0"/>
    <n v="0"/>
    <n v="0"/>
    <n v="0"/>
    <n v="0"/>
    <n v="0"/>
    <x v="1815"/>
    <x v="1815"/>
    <x v="12"/>
    <x v="4"/>
    <x v="0"/>
    <n v="0"/>
    <n v="0"/>
    <n v="0"/>
    <n v="0"/>
    <n v="0"/>
    <n v="0"/>
    <n v="0"/>
    <n v="0"/>
    <n v="0"/>
    <n v="0"/>
    <n v="0"/>
    <n v="0"/>
    <n v="0"/>
    <n v="0"/>
  </r>
  <r>
    <x v="9"/>
    <x v="2"/>
    <s v="Kesk-Devon"/>
    <n v="0"/>
    <n v="0"/>
    <x v="1282"/>
    <n v="50"/>
    <n v="75"/>
    <n v="80"/>
    <n v="0"/>
    <n v="0"/>
    <n v="0"/>
    <n v="0"/>
    <n v="0"/>
    <n v="0"/>
    <x v="1816"/>
    <x v="1816"/>
    <x v="12"/>
    <x v="4"/>
    <x v="0"/>
    <n v="978"/>
    <n v="802"/>
    <n v="839"/>
    <n v="984"/>
    <n v="886"/>
    <n v="1002"/>
    <n v="1068"/>
    <n v="880"/>
    <n v="749"/>
    <n v="764"/>
    <n v="813"/>
    <n v="881"/>
    <n v="10646"/>
    <n v="29.167123287671235"/>
  </r>
  <r>
    <x v="3"/>
    <x v="2"/>
    <s v="Kambrium-Vend"/>
    <n v="0"/>
    <n v="0"/>
    <x v="31"/>
    <n v="0"/>
    <n v="0"/>
    <n v="0"/>
    <n v="0"/>
    <n v="0"/>
    <n v="0"/>
    <n v="0"/>
    <n v="0"/>
    <n v="206"/>
    <x v="1817"/>
    <x v="1817"/>
    <x v="12"/>
    <x v="4"/>
    <x v="0"/>
    <n v="337"/>
    <n v="278"/>
    <n v="435"/>
    <n v="266"/>
    <n v="262"/>
    <n v="294"/>
    <n v="419"/>
    <n v="339"/>
    <n v="298"/>
    <n v="280"/>
    <n v="305"/>
    <n v="292"/>
    <n v="3805"/>
    <n v="10.424657534246576"/>
  </r>
  <r>
    <x v="0"/>
    <x v="2"/>
    <s v="Ordoviitsium-Kambrium"/>
    <n v="46"/>
    <n v="39"/>
    <x v="1283"/>
    <n v="20"/>
    <n v="15"/>
    <n v="16"/>
    <n v="9"/>
    <n v="9"/>
    <n v="10"/>
    <n v="6"/>
    <n v="5"/>
    <n v="5"/>
    <x v="1818"/>
    <x v="1818"/>
    <x v="9"/>
    <x v="4"/>
    <x v="0"/>
    <n v="205"/>
    <n v="205"/>
    <n v="205"/>
    <n v="179"/>
    <n v="179"/>
    <n v="180"/>
    <n v="165"/>
    <n v="165"/>
    <n v="166"/>
    <n v="160"/>
    <n v="161"/>
    <n v="160"/>
    <n v="2130"/>
    <n v="5.8356164383561646"/>
  </r>
  <r>
    <x v="2"/>
    <x v="2"/>
    <s v="Kesk-Alam-Devon- Silur"/>
    <n v="0"/>
    <n v="18"/>
    <x v="31"/>
    <n v="57"/>
    <n v="0"/>
    <n v="0"/>
    <n v="22"/>
    <n v="28"/>
    <n v="61"/>
    <n v="14"/>
    <n v="1"/>
    <n v="0"/>
    <x v="1819"/>
    <x v="1819"/>
    <x v="9"/>
    <x v="4"/>
    <x v="0"/>
    <n v="1422"/>
    <n v="1422"/>
    <n v="1423"/>
    <n v="1016"/>
    <n v="1016"/>
    <n v="1017"/>
    <n v="1024"/>
    <n v="1024"/>
    <n v="1024"/>
    <n v="944"/>
    <n v="945"/>
    <n v="945"/>
    <n v="13222"/>
    <n v="36.224657534246575"/>
  </r>
  <r>
    <x v="14"/>
    <x v="2"/>
    <s v="Kambrium-Vend"/>
    <n v="54"/>
    <n v="14"/>
    <x v="1187"/>
    <n v="0"/>
    <n v="29"/>
    <n v="18"/>
    <n v="23"/>
    <n v="22"/>
    <n v="9"/>
    <n v="9"/>
    <n v="8"/>
    <n v="6"/>
    <x v="1819"/>
    <x v="1819"/>
    <x v="9"/>
    <x v="4"/>
    <x v="0"/>
    <n v="54"/>
    <n v="53"/>
    <n v="53"/>
    <n v="363"/>
    <n v="363"/>
    <n v="363"/>
    <n v="338"/>
    <n v="338"/>
    <n v="338"/>
    <n v="435"/>
    <n v="435"/>
    <n v="435"/>
    <n v="3568"/>
    <n v="9.7753424657534254"/>
  </r>
  <r>
    <x v="6"/>
    <x v="2"/>
    <s v="Silur"/>
    <n v="11"/>
    <n v="17"/>
    <x v="1234"/>
    <n v="26"/>
    <n v="35"/>
    <n v="13"/>
    <n v="15"/>
    <n v="11"/>
    <n v="28"/>
    <n v="15"/>
    <n v="4"/>
    <n v="3"/>
    <x v="1820"/>
    <x v="1820"/>
    <x v="9"/>
    <x v="4"/>
    <x v="0"/>
    <n v="154"/>
    <n v="154"/>
    <n v="155"/>
    <n v="142"/>
    <n v="142"/>
    <n v="142"/>
    <n v="128"/>
    <n v="128"/>
    <n v="128"/>
    <n v="149"/>
    <n v="149"/>
    <n v="149"/>
    <n v="1720"/>
    <n v="4.7123287671232879"/>
  </r>
  <r>
    <x v="1"/>
    <x v="2"/>
    <s v="Silur-Ordoviitsium"/>
    <n v="10"/>
    <n v="10"/>
    <x v="31"/>
    <n v="9"/>
    <n v="11"/>
    <n v="45"/>
    <n v="17"/>
    <n v="16"/>
    <n v="0"/>
    <n v="12"/>
    <n v="12"/>
    <n v="54"/>
    <x v="1821"/>
    <x v="1821"/>
    <x v="9"/>
    <x v="4"/>
    <x v="0"/>
    <n v="254"/>
    <n v="255"/>
    <n v="255"/>
    <n v="407"/>
    <n v="407"/>
    <n v="407"/>
    <n v="422"/>
    <n v="422"/>
    <n v="423"/>
    <n v="282"/>
    <n v="283"/>
    <n v="282"/>
    <n v="4099"/>
    <n v="11.230136986301369"/>
  </r>
  <r>
    <x v="8"/>
    <x v="2"/>
    <s v="Silur"/>
    <n v="71"/>
    <n v="3"/>
    <x v="414"/>
    <n v="3"/>
    <n v="2"/>
    <n v="2"/>
    <n v="3"/>
    <n v="95"/>
    <n v="4"/>
    <n v="1"/>
    <n v="3"/>
    <n v="2"/>
    <x v="1822"/>
    <x v="1822"/>
    <x v="9"/>
    <x v="4"/>
    <x v="0"/>
    <n v="373"/>
    <n v="374"/>
    <n v="374"/>
    <n v="415"/>
    <n v="415"/>
    <n v="415"/>
    <n v="438"/>
    <n v="439"/>
    <n v="439"/>
    <n v="370"/>
    <n v="371"/>
    <n v="370"/>
    <n v="4793"/>
    <n v="13.131506849315068"/>
  </r>
  <r>
    <x v="1"/>
    <x v="2"/>
    <s v="Ordoviitsium-Kambrium"/>
    <n v="0"/>
    <n v="0"/>
    <x v="31"/>
    <n v="0"/>
    <n v="0"/>
    <n v="0"/>
    <n v="0"/>
    <n v="0"/>
    <n v="13"/>
    <n v="0"/>
    <n v="18"/>
    <n v="150"/>
    <x v="1823"/>
    <x v="1823"/>
    <x v="0"/>
    <x v="1"/>
    <x v="0"/>
    <n v="180"/>
    <n v="200"/>
    <n v="200"/>
    <n v="325"/>
    <n v="450"/>
    <n v="450"/>
    <n v="418"/>
    <n v="250"/>
    <n v="250"/>
    <n v="300"/>
    <n v="300"/>
    <n v="260"/>
    <n v="3583"/>
    <n v="9.8164383561643831"/>
  </r>
  <r>
    <x v="5"/>
    <x v="2"/>
    <s v="Silur-Ordoviitsium"/>
    <n v="21"/>
    <n v="18"/>
    <x v="1283"/>
    <n v="20"/>
    <n v="23"/>
    <n v="36"/>
    <n v="13"/>
    <n v="12"/>
    <n v="13"/>
    <n v="0"/>
    <n v="0"/>
    <n v="0"/>
    <x v="1824"/>
    <x v="1824"/>
    <x v="11"/>
    <x v="1"/>
    <x v="0"/>
    <n v="0"/>
    <n v="0"/>
    <n v="0"/>
    <n v="0"/>
    <n v="0"/>
    <n v="0"/>
    <n v="0"/>
    <n v="0"/>
    <n v="0"/>
    <n v="0"/>
    <n v="0"/>
    <n v="0"/>
    <n v="0"/>
    <n v="0"/>
  </r>
  <r>
    <x v="4"/>
    <x v="2"/>
    <s v="Siluri-Ordoviitsium"/>
    <n v="19"/>
    <n v="16"/>
    <x v="892"/>
    <n v="17"/>
    <n v="19"/>
    <n v="22"/>
    <n v="23"/>
    <n v="21"/>
    <n v="26"/>
    <n v="0"/>
    <n v="0"/>
    <n v="0"/>
    <x v="1825"/>
    <x v="1825"/>
    <x v="11"/>
    <x v="1"/>
    <x v="0"/>
    <n v="0"/>
    <n v="0"/>
    <n v="0"/>
    <n v="0"/>
    <n v="0"/>
    <n v="0"/>
    <n v="0"/>
    <n v="0"/>
    <n v="0"/>
    <n v="0"/>
    <n v="0"/>
    <n v="0"/>
    <n v="0"/>
    <n v="0"/>
  </r>
  <r>
    <x v="6"/>
    <x v="2"/>
    <s v="Silur"/>
    <n v="0"/>
    <n v="0"/>
    <x v="31"/>
    <n v="0"/>
    <n v="0"/>
    <n v="0"/>
    <n v="0"/>
    <n v="0"/>
    <n v="0"/>
    <n v="0"/>
    <n v="0"/>
    <n v="171"/>
    <x v="1826"/>
    <x v="1826"/>
    <x v="11"/>
    <x v="1"/>
    <x v="0"/>
    <n v="0"/>
    <n v="0"/>
    <n v="0"/>
    <n v="0"/>
    <n v="0"/>
    <n v="0"/>
    <n v="0"/>
    <n v="0"/>
    <n v="0"/>
    <n v="0"/>
    <n v="0"/>
    <n v="0"/>
    <n v="0"/>
    <n v="0"/>
  </r>
  <r>
    <x v="11"/>
    <x v="2"/>
    <s v="Silur"/>
    <n v="15"/>
    <n v="13"/>
    <x v="1254"/>
    <n v="12"/>
    <n v="13"/>
    <n v="13"/>
    <n v="12"/>
    <n v="15"/>
    <n v="14"/>
    <n v="16"/>
    <n v="14"/>
    <n v="13"/>
    <x v="1827"/>
    <x v="1827"/>
    <x v="11"/>
    <x v="1"/>
    <x v="0"/>
    <n v="0"/>
    <n v="0"/>
    <n v="0"/>
    <n v="0"/>
    <n v="0"/>
    <n v="0"/>
    <n v="0"/>
    <n v="0"/>
    <n v="0"/>
    <n v="0"/>
    <n v="0"/>
    <n v="0"/>
    <n v="0"/>
    <n v="0"/>
  </r>
  <r>
    <x v="13"/>
    <x v="2"/>
    <s v="Ordoviitsium-Kambrium"/>
    <n v="28"/>
    <n v="0"/>
    <x v="496"/>
    <n v="0"/>
    <n v="0"/>
    <n v="102"/>
    <n v="0"/>
    <n v="0"/>
    <n v="10"/>
    <n v="1"/>
    <n v="1"/>
    <n v="0"/>
    <x v="1828"/>
    <x v="1828"/>
    <x v="11"/>
    <x v="1"/>
    <x v="0"/>
    <n v="0"/>
    <n v="0"/>
    <n v="0"/>
    <n v="0"/>
    <n v="0"/>
    <n v="0"/>
    <n v="0"/>
    <n v="0"/>
    <n v="0"/>
    <n v="0"/>
    <n v="0"/>
    <n v="0"/>
    <n v="0"/>
    <n v="0"/>
  </r>
  <r>
    <x v="8"/>
    <x v="2"/>
    <s v="Silur"/>
    <n v="48"/>
    <n v="0"/>
    <x v="1284"/>
    <n v="0"/>
    <n v="1"/>
    <n v="0"/>
    <n v="0"/>
    <n v="3"/>
    <n v="61"/>
    <n v="0"/>
    <n v="1"/>
    <n v="1"/>
    <x v="1829"/>
    <x v="1829"/>
    <x v="11"/>
    <x v="1"/>
    <x v="0"/>
    <n v="0"/>
    <n v="0"/>
    <n v="0"/>
    <n v="0"/>
    <n v="0"/>
    <n v="0"/>
    <n v="0"/>
    <n v="0"/>
    <n v="0"/>
    <n v="0"/>
    <n v="0"/>
    <n v="0"/>
    <n v="0"/>
    <n v="0"/>
  </r>
  <r>
    <x v="2"/>
    <x v="2"/>
    <s v="Kesk-Alam-Devon- Silur"/>
    <n v="1"/>
    <n v="0"/>
    <x v="1285"/>
    <n v="0"/>
    <n v="0"/>
    <n v="0"/>
    <n v="0"/>
    <n v="0"/>
    <n v="0"/>
    <n v="87"/>
    <n v="0"/>
    <n v="34"/>
    <x v="1829"/>
    <x v="1829"/>
    <x v="11"/>
    <x v="1"/>
    <x v="0"/>
    <n v="0"/>
    <n v="0"/>
    <n v="0"/>
    <n v="0"/>
    <n v="0"/>
    <n v="0"/>
    <n v="0"/>
    <n v="0"/>
    <n v="0"/>
    <n v="0"/>
    <n v="0"/>
    <n v="0"/>
    <n v="0"/>
    <n v="0"/>
  </r>
  <r>
    <x v="9"/>
    <x v="2"/>
    <s v="Kesk-Devon"/>
    <n v="12"/>
    <n v="14"/>
    <x v="1254"/>
    <n v="11"/>
    <n v="8"/>
    <n v="7"/>
    <n v="0"/>
    <n v="20"/>
    <n v="8"/>
    <n v="9"/>
    <n v="14"/>
    <n v="9"/>
    <x v="1830"/>
    <x v="1830"/>
    <x v="11"/>
    <x v="1"/>
    <x v="0"/>
    <n v="0"/>
    <n v="0"/>
    <n v="0"/>
    <n v="0"/>
    <n v="0"/>
    <n v="0"/>
    <n v="0"/>
    <n v="0"/>
    <n v="0"/>
    <n v="0"/>
    <n v="0"/>
    <n v="0"/>
    <n v="0"/>
    <n v="0"/>
  </r>
  <r>
    <x v="3"/>
    <x v="2"/>
    <s v="Silur-Ordoviitsium"/>
    <n v="8"/>
    <n v="8"/>
    <x v="1284"/>
    <n v="10"/>
    <n v="8"/>
    <n v="14"/>
    <n v="22"/>
    <n v="8"/>
    <n v="8"/>
    <n v="7"/>
    <n v="5"/>
    <n v="6"/>
    <x v="1831"/>
    <x v="1831"/>
    <x v="11"/>
    <x v="1"/>
    <x v="0"/>
    <n v="0"/>
    <n v="0"/>
    <n v="0"/>
    <n v="0"/>
    <n v="0"/>
    <n v="0"/>
    <n v="0"/>
    <n v="0"/>
    <n v="0"/>
    <n v="0"/>
    <n v="0"/>
    <n v="0"/>
    <n v="0"/>
    <n v="0"/>
  </r>
  <r>
    <x v="3"/>
    <x v="2"/>
    <s v="Kambrium-Vend"/>
    <n v="0"/>
    <n v="0"/>
    <x v="31"/>
    <n v="0"/>
    <n v="0"/>
    <n v="0"/>
    <n v="0"/>
    <n v="56"/>
    <n v="1"/>
    <n v="59"/>
    <n v="0"/>
    <n v="0"/>
    <x v="1832"/>
    <x v="1832"/>
    <x v="11"/>
    <x v="1"/>
    <x v="0"/>
    <n v="0"/>
    <n v="0"/>
    <n v="0"/>
    <n v="0"/>
    <n v="0"/>
    <n v="0"/>
    <n v="0"/>
    <n v="0"/>
    <n v="0"/>
    <n v="0"/>
    <n v="0"/>
    <n v="0"/>
    <n v="0"/>
    <n v="0"/>
  </r>
  <r>
    <x v="1"/>
    <x v="2"/>
    <s v="Silur-Ordoviitsium"/>
    <n v="7"/>
    <n v="12"/>
    <x v="1280"/>
    <n v="9"/>
    <n v="8"/>
    <n v="13"/>
    <n v="7"/>
    <n v="11"/>
    <n v="7"/>
    <n v="8"/>
    <n v="7"/>
    <n v="9"/>
    <x v="1833"/>
    <x v="1833"/>
    <x v="11"/>
    <x v="1"/>
    <x v="0"/>
    <n v="0"/>
    <n v="0"/>
    <n v="0"/>
    <n v="0"/>
    <n v="0"/>
    <n v="0"/>
    <n v="0"/>
    <n v="0"/>
    <n v="0"/>
    <n v="0"/>
    <n v="0"/>
    <n v="0"/>
    <n v="0"/>
    <n v="0"/>
  </r>
  <r>
    <x v="10"/>
    <x v="2"/>
    <s v="Kesk-Devon"/>
    <n v="40"/>
    <n v="35"/>
    <x v="1262"/>
    <n v="0"/>
    <n v="0"/>
    <n v="0"/>
    <n v="0"/>
    <n v="0"/>
    <n v="0"/>
    <n v="0"/>
    <n v="0"/>
    <n v="0"/>
    <x v="1834"/>
    <x v="1834"/>
    <x v="9"/>
    <x v="4"/>
    <x v="0"/>
    <n v="1368"/>
    <n v="1368"/>
    <n v="1369"/>
    <n v="1602"/>
    <n v="1602"/>
    <n v="1603"/>
    <n v="1866"/>
    <n v="1867"/>
    <n v="1867"/>
    <n v="1242"/>
    <n v="1243"/>
    <n v="1243"/>
    <n v="18240"/>
    <n v="49.972602739726028"/>
  </r>
  <r>
    <x v="11"/>
    <x v="2"/>
    <s v="Silur"/>
    <n v="12"/>
    <n v="8"/>
    <x v="929"/>
    <n v="14"/>
    <n v="8"/>
    <n v="6"/>
    <n v="7"/>
    <n v="9"/>
    <n v="8"/>
    <n v="7"/>
    <n v="6"/>
    <n v="8"/>
    <x v="1835"/>
    <x v="1835"/>
    <x v="9"/>
    <x v="5"/>
    <x v="0"/>
    <n v="125"/>
    <n v="126"/>
    <n v="126"/>
    <n v="195"/>
    <n v="196"/>
    <n v="196"/>
    <n v="123"/>
    <n v="123"/>
    <n v="123"/>
    <n v="126"/>
    <n v="127"/>
    <n v="127"/>
    <n v="1713"/>
    <n v="4.6931506849315072"/>
  </r>
  <r>
    <x v="0"/>
    <x v="2"/>
    <s v="Ordoviitsium-Kambrium"/>
    <n v="1"/>
    <n v="3"/>
    <x v="496"/>
    <n v="3"/>
    <n v="8"/>
    <n v="31"/>
    <n v="26"/>
    <n v="13"/>
    <n v="5"/>
    <n v="3"/>
    <n v="2"/>
    <n v="4"/>
    <x v="1835"/>
    <x v="1835"/>
    <x v="1"/>
    <x v="0"/>
    <x v="0"/>
    <n v="343"/>
    <n v="306"/>
    <n v="356"/>
    <n v="356"/>
    <n v="357"/>
    <n v="403"/>
    <n v="459"/>
    <n v="413"/>
    <n v="346"/>
    <n v="353"/>
    <n v="332"/>
    <n v="358"/>
    <n v="4382"/>
    <n v="12.005479452054795"/>
  </r>
  <r>
    <x v="2"/>
    <x v="2"/>
    <s v="Ordoviitsium-Kambrium"/>
    <n v="14"/>
    <n v="6"/>
    <x v="1282"/>
    <n v="0"/>
    <n v="0"/>
    <n v="2"/>
    <n v="58"/>
    <n v="9"/>
    <n v="2"/>
    <n v="0"/>
    <n v="0"/>
    <n v="2"/>
    <x v="1836"/>
    <x v="1836"/>
    <x v="1"/>
    <x v="0"/>
    <x v="0"/>
    <n v="850"/>
    <n v="775"/>
    <n v="853"/>
    <n v="824"/>
    <n v="877"/>
    <n v="937"/>
    <n v="1030"/>
    <n v="882"/>
    <n v="875"/>
    <n v="879"/>
    <n v="862"/>
    <n v="862"/>
    <n v="10506"/>
    <n v="28.783561643835615"/>
  </r>
  <r>
    <x v="2"/>
    <x v="2"/>
    <s v="Kesk-Alam-Devon- Silur"/>
    <n v="2"/>
    <n v="0"/>
    <x v="496"/>
    <n v="3"/>
    <n v="6"/>
    <n v="22"/>
    <n v="22"/>
    <n v="22"/>
    <n v="8"/>
    <n v="3"/>
    <n v="5"/>
    <n v="0"/>
    <x v="1837"/>
    <x v="1837"/>
    <x v="1"/>
    <x v="0"/>
    <x v="0"/>
    <n v="458"/>
    <n v="398"/>
    <n v="437"/>
    <n v="447"/>
    <n v="445"/>
    <n v="512"/>
    <n v="543"/>
    <n v="452"/>
    <n v="473"/>
    <n v="575"/>
    <n v="457"/>
    <n v="478"/>
    <n v="5675"/>
    <n v="15.547945205479452"/>
  </r>
  <r>
    <x v="9"/>
    <x v="2"/>
    <s v="Kesk-Devon"/>
    <n v="3"/>
    <n v="3"/>
    <x v="1286"/>
    <n v="4"/>
    <n v="4"/>
    <n v="7"/>
    <n v="43"/>
    <n v="8"/>
    <n v="5"/>
    <n v="5"/>
    <n v="3"/>
    <n v="2"/>
    <x v="1838"/>
    <x v="1838"/>
    <x v="2"/>
    <x v="2"/>
    <x v="0"/>
    <n v="399"/>
    <n v="307"/>
    <n v="315"/>
    <n v="343"/>
    <n v="366"/>
    <n v="419"/>
    <n v="418"/>
    <n v="358"/>
    <n v="355"/>
    <n v="360"/>
    <n v="331"/>
    <n v="345"/>
    <n v="4316"/>
    <n v="11.824657534246576"/>
  </r>
  <r>
    <x v="3"/>
    <x v="2"/>
    <s v="Kambrium-Vend"/>
    <n v="0"/>
    <n v="0"/>
    <x v="31"/>
    <n v="0"/>
    <n v="33"/>
    <n v="0"/>
    <n v="0"/>
    <n v="56"/>
    <n v="0"/>
    <n v="0"/>
    <n v="0"/>
    <n v="0"/>
    <x v="1839"/>
    <x v="1839"/>
    <x v="2"/>
    <x v="0"/>
    <x v="0"/>
    <n v="601"/>
    <n v="551"/>
    <n v="600"/>
    <n v="577"/>
    <n v="659"/>
    <n v="788"/>
    <n v="787"/>
    <n v="648"/>
    <n v="589"/>
    <n v="561"/>
    <n v="531"/>
    <n v="566"/>
    <n v="7458"/>
    <n v="20.432876712328767"/>
  </r>
  <r>
    <x v="1"/>
    <x v="2"/>
    <s v="Ordoviitsium"/>
    <n v="12"/>
    <n v="10"/>
    <x v="1287"/>
    <n v="0"/>
    <n v="14"/>
    <n v="14"/>
    <n v="12"/>
    <n v="9"/>
    <n v="0"/>
    <n v="0"/>
    <n v="0"/>
    <n v="0"/>
    <x v="1840"/>
    <x v="1840"/>
    <x v="2"/>
    <x v="0"/>
    <x v="0"/>
    <n v="219"/>
    <n v="178"/>
    <n v="198"/>
    <n v="207"/>
    <n v="201"/>
    <n v="252"/>
    <n v="260"/>
    <n v="203"/>
    <n v="276"/>
    <n v="186"/>
    <n v="155"/>
    <n v="158"/>
    <n v="2493"/>
    <n v="6.8301369863013699"/>
  </r>
  <r>
    <x v="9"/>
    <x v="2"/>
    <s v="Kesk-Devon"/>
    <n v="0"/>
    <n v="0"/>
    <x v="31"/>
    <n v="15"/>
    <n v="3"/>
    <n v="3"/>
    <n v="3"/>
    <n v="12"/>
    <n v="18"/>
    <n v="11"/>
    <n v="7"/>
    <n v="6"/>
    <x v="1841"/>
    <x v="1841"/>
    <x v="2"/>
    <x v="2"/>
    <x v="0"/>
    <n v="62"/>
    <n v="54"/>
    <n v="73"/>
    <n v="76"/>
    <n v="111"/>
    <n v="87"/>
    <n v="78"/>
    <n v="80"/>
    <n v="80"/>
    <n v="76"/>
    <n v="73"/>
    <n v="69"/>
    <n v="919"/>
    <n v="2.5178082191780824"/>
  </r>
  <r>
    <x v="8"/>
    <x v="2"/>
    <s v="Silur"/>
    <n v="0"/>
    <n v="71"/>
    <x v="31"/>
    <n v="0"/>
    <n v="0"/>
    <n v="1"/>
    <n v="0"/>
    <n v="1"/>
    <n v="1"/>
    <n v="0"/>
    <n v="1"/>
    <n v="0"/>
    <x v="1842"/>
    <x v="1842"/>
    <x v="2"/>
    <x v="2"/>
    <x v="0"/>
    <n v="1156"/>
    <n v="1011"/>
    <n v="1134"/>
    <n v="1201"/>
    <n v="1315"/>
    <n v="1575"/>
    <n v="1495"/>
    <n v="1324"/>
    <n v="1300"/>
    <n v="1214"/>
    <n v="1035"/>
    <n v="1033"/>
    <n v="14793"/>
    <n v="40.528767123287672"/>
  </r>
  <r>
    <x v="3"/>
    <x v="2"/>
    <s v="Kambrium-Vend"/>
    <n v="0"/>
    <n v="0"/>
    <x v="31"/>
    <n v="0"/>
    <n v="0"/>
    <n v="0"/>
    <n v="0"/>
    <n v="0"/>
    <n v="70"/>
    <n v="0"/>
    <n v="0"/>
    <n v="0"/>
    <x v="1843"/>
    <x v="1843"/>
    <x v="2"/>
    <x v="0"/>
    <x v="0"/>
    <n v="201"/>
    <n v="159"/>
    <n v="173"/>
    <n v="174"/>
    <n v="185"/>
    <n v="193"/>
    <n v="209"/>
    <n v="178"/>
    <n v="179"/>
    <n v="179"/>
    <n v="170"/>
    <n v="169"/>
    <n v="2169"/>
    <n v="5.9424657534246572"/>
  </r>
  <r>
    <x v="5"/>
    <x v="2"/>
    <s v="Silur-Ordoviitsium"/>
    <n v="4"/>
    <n v="1"/>
    <x v="414"/>
    <n v="6"/>
    <n v="4"/>
    <n v="3"/>
    <n v="7"/>
    <n v="3"/>
    <n v="19"/>
    <n v="13"/>
    <n v="5"/>
    <n v="2"/>
    <x v="1844"/>
    <x v="1844"/>
    <x v="2"/>
    <x v="0"/>
    <x v="0"/>
    <n v="547"/>
    <n v="544"/>
    <n v="505"/>
    <n v="571"/>
    <n v="557"/>
    <n v="639"/>
    <n v="578"/>
    <n v="497"/>
    <n v="451"/>
    <n v="403"/>
    <n v="175"/>
    <n v="111"/>
    <n v="5578"/>
    <n v="15.282191780821918"/>
  </r>
  <r>
    <x v="3"/>
    <x v="2"/>
    <s v="Kambrium-Vend"/>
    <n v="0"/>
    <n v="0"/>
    <x v="1255"/>
    <n v="0"/>
    <n v="0"/>
    <n v="0"/>
    <n v="0"/>
    <n v="0"/>
    <n v="0"/>
    <n v="45"/>
    <n v="0"/>
    <n v="0"/>
    <x v="1845"/>
    <x v="1845"/>
    <x v="2"/>
    <x v="0"/>
    <x v="0"/>
    <n v="2113"/>
    <n v="1698"/>
    <n v="1930"/>
    <n v="1842"/>
    <n v="3008"/>
    <n v="2753"/>
    <n v="2500"/>
    <n v="2226"/>
    <n v="2098"/>
    <n v="2224"/>
    <n v="2327"/>
    <n v="2598"/>
    <n v="27317"/>
    <n v="74.841095890410955"/>
  </r>
  <r>
    <x v="3"/>
    <x v="2"/>
    <s v="Kambrium-Vend"/>
    <n v="0"/>
    <n v="0"/>
    <x v="31"/>
    <n v="0"/>
    <n v="0"/>
    <n v="63"/>
    <n v="0"/>
    <n v="0"/>
    <n v="0"/>
    <n v="0"/>
    <n v="0"/>
    <n v="0"/>
    <x v="1846"/>
    <x v="1846"/>
    <x v="2"/>
    <x v="0"/>
    <x v="0"/>
    <n v="2962"/>
    <n v="3330"/>
    <n v="3776"/>
    <n v="3831"/>
    <n v="4230"/>
    <n v="5026"/>
    <n v="4634"/>
    <n v="4141"/>
    <n v="3766"/>
    <n v="4003"/>
    <n v="3966"/>
    <n v="4422"/>
    <n v="48087"/>
    <n v="131.74520547945207"/>
  </r>
  <r>
    <x v="3"/>
    <x v="2"/>
    <s v="Kambrium-Vend"/>
    <n v="0"/>
    <n v="0"/>
    <x v="31"/>
    <n v="0"/>
    <n v="0"/>
    <n v="0"/>
    <n v="0"/>
    <n v="63"/>
    <n v="0"/>
    <n v="0"/>
    <n v="0"/>
    <n v="0"/>
    <x v="1846"/>
    <x v="1846"/>
    <x v="2"/>
    <x v="2"/>
    <x v="0"/>
    <n v="2756"/>
    <n v="1856"/>
    <n v="2080"/>
    <n v="2104"/>
    <n v="2312"/>
    <n v="2713"/>
    <n v="2521"/>
    <n v="2282"/>
    <n v="2069"/>
    <n v="2117"/>
    <n v="2163"/>
    <n v="2364"/>
    <n v="27337"/>
    <n v="74.895890410958899"/>
  </r>
  <r>
    <x v="3"/>
    <x v="2"/>
    <s v="Ordoviitsium-Kambrium"/>
    <n v="1"/>
    <n v="1"/>
    <x v="496"/>
    <n v="1"/>
    <n v="1"/>
    <n v="52"/>
    <n v="0"/>
    <n v="0"/>
    <n v="0"/>
    <n v="2"/>
    <n v="2"/>
    <n v="2"/>
    <x v="1846"/>
    <x v="1846"/>
    <x v="2"/>
    <x v="0"/>
    <x v="0"/>
    <n v="82"/>
    <n v="73"/>
    <n v="79"/>
    <n v="86"/>
    <n v="99"/>
    <n v="123"/>
    <n v="128"/>
    <n v="98"/>
    <n v="83"/>
    <n v="81"/>
    <n v="75"/>
    <n v="81"/>
    <n v="1088"/>
    <n v="2.9808219178082194"/>
  </r>
  <r>
    <x v="3"/>
    <x v="2"/>
    <s v="Ordoviitsium-Kambrium"/>
    <n v="0"/>
    <n v="0"/>
    <x v="31"/>
    <n v="0"/>
    <n v="0"/>
    <n v="0"/>
    <n v="0"/>
    <n v="0"/>
    <n v="0"/>
    <n v="61"/>
    <n v="0"/>
    <n v="0"/>
    <x v="1847"/>
    <x v="1847"/>
    <x v="0"/>
    <x v="2"/>
    <x v="0"/>
    <n v="160"/>
    <n v="144"/>
    <n v="141"/>
    <n v="175"/>
    <n v="178"/>
    <n v="366"/>
    <n v="423"/>
    <n v="357"/>
    <n v="227"/>
    <n v="220"/>
    <n v="184"/>
    <n v="167"/>
    <n v="2742"/>
    <n v="7.5123287671232877"/>
  </r>
  <r>
    <x v="11"/>
    <x v="2"/>
    <s v="Kesk-Alam-Devon- Silur"/>
    <n v="60"/>
    <n v="0"/>
    <x v="31"/>
    <n v="0"/>
    <n v="0"/>
    <n v="0"/>
    <n v="0"/>
    <n v="0"/>
    <n v="0"/>
    <n v="0"/>
    <n v="0"/>
    <n v="0"/>
    <x v="1848"/>
    <x v="1848"/>
    <x v="9"/>
    <x v="9"/>
    <x v="0"/>
    <n v="698"/>
    <n v="698"/>
    <n v="698"/>
    <n v="857"/>
    <n v="858"/>
    <n v="858"/>
    <n v="1025"/>
    <n v="1025"/>
    <n v="1025"/>
    <n v="885"/>
    <n v="885"/>
    <n v="885"/>
    <n v="10397"/>
    <n v="28.484931506849314"/>
  </r>
  <r>
    <x v="3"/>
    <x v="2"/>
    <s v="Kambrium-Vend"/>
    <n v="0"/>
    <n v="0"/>
    <x v="31"/>
    <n v="0"/>
    <n v="0"/>
    <n v="0"/>
    <n v="0"/>
    <n v="32"/>
    <n v="0"/>
    <n v="0"/>
    <n v="28"/>
    <n v="0"/>
    <x v="1848"/>
    <x v="1848"/>
    <x v="8"/>
    <x v="0"/>
    <x v="0"/>
    <n v="0"/>
    <n v="0"/>
    <n v="0"/>
    <n v="0"/>
    <n v="0"/>
    <n v="0"/>
    <n v="0"/>
    <n v="0"/>
    <n v="0"/>
    <n v="0"/>
    <n v="0"/>
    <n v="0"/>
    <n v="0"/>
    <n v="0"/>
  </r>
  <r>
    <x v="3"/>
    <x v="2"/>
    <s v="Ordoviitsium-Kambrium"/>
    <n v="0"/>
    <n v="0"/>
    <x v="31"/>
    <n v="0"/>
    <n v="0"/>
    <n v="2"/>
    <n v="0"/>
    <n v="0"/>
    <n v="0"/>
    <n v="0"/>
    <n v="0"/>
    <n v="56"/>
    <x v="1849"/>
    <x v="1849"/>
    <x v="8"/>
    <x v="0"/>
    <x v="0"/>
    <n v="3410"/>
    <n v="3080"/>
    <n v="3410"/>
    <n v="3410"/>
    <n v="3720"/>
    <n v="4428"/>
    <n v="4548"/>
    <n v="4548"/>
    <n v="4404"/>
    <n v="3448"/>
    <n v="3340"/>
    <n v="3448"/>
    <n v="45194"/>
    <n v="123.81917808219178"/>
  </r>
  <r>
    <x v="3"/>
    <x v="3"/>
    <s v="Voronka"/>
    <n v="0"/>
    <n v="0"/>
    <x v="31"/>
    <n v="0"/>
    <n v="7"/>
    <n v="7"/>
    <n v="14"/>
    <n v="18"/>
    <n v="4"/>
    <n v="0"/>
    <n v="0"/>
    <n v="0"/>
    <x v="1850"/>
    <x v="1850"/>
    <x v="13"/>
    <x v="0"/>
    <x v="0"/>
    <n v="2511"/>
    <n v="2051"/>
    <n v="2409"/>
    <n v="2873"/>
    <n v="2706"/>
    <n v="2511"/>
    <n v="3073"/>
    <n v="2714"/>
    <n v="2490"/>
    <n v="1673"/>
    <n v="1345"/>
    <n v="1701"/>
    <n v="28057"/>
    <n v="76.868493150684927"/>
  </r>
  <r>
    <x v="5"/>
    <x v="2"/>
    <s v="Silur-Ordoviitsium"/>
    <n v="0"/>
    <n v="0"/>
    <x v="31"/>
    <n v="0"/>
    <n v="0"/>
    <n v="0"/>
    <n v="0"/>
    <n v="0"/>
    <n v="0"/>
    <n v="0"/>
    <n v="0"/>
    <n v="50"/>
    <x v="1850"/>
    <x v="1850"/>
    <x v="13"/>
    <x v="0"/>
    <x v="0"/>
    <n v="1589"/>
    <n v="1480"/>
    <n v="1410"/>
    <n v="1105"/>
    <n v="1173"/>
    <n v="1335"/>
    <n v="2236"/>
    <n v="1956"/>
    <n v="1678"/>
    <n v="918"/>
    <n v="1047"/>
    <n v="1433"/>
    <n v="17360"/>
    <n v="47.561643835616437"/>
  </r>
  <r>
    <x v="3"/>
    <x v="2"/>
    <s v="Kambrium-Vend"/>
    <n v="0"/>
    <n v="0"/>
    <x v="31"/>
    <n v="0"/>
    <n v="50"/>
    <n v="0"/>
    <n v="0"/>
    <n v="0"/>
    <n v="0"/>
    <n v="0"/>
    <n v="0"/>
    <n v="0"/>
    <x v="1850"/>
    <x v="1850"/>
    <x v="13"/>
    <x v="0"/>
    <x v="0"/>
    <n v="574"/>
    <n v="581"/>
    <n v="578"/>
    <n v="557"/>
    <n v="420"/>
    <n v="484"/>
    <n v="532"/>
    <n v="487"/>
    <n v="668"/>
    <n v="401"/>
    <n v="386"/>
    <n v="412"/>
    <n v="6080"/>
    <n v="16.657534246575342"/>
  </r>
  <r>
    <x v="11"/>
    <x v="2"/>
    <s v="Silur"/>
    <n v="0"/>
    <n v="0"/>
    <x v="31"/>
    <n v="0"/>
    <n v="0"/>
    <n v="0"/>
    <n v="7"/>
    <n v="10"/>
    <n v="32"/>
    <n v="0"/>
    <n v="0"/>
    <n v="0"/>
    <x v="1851"/>
    <x v="1851"/>
    <x v="13"/>
    <x v="0"/>
    <x v="0"/>
    <n v="253"/>
    <n v="235"/>
    <n v="242"/>
    <n v="219"/>
    <n v="132"/>
    <n v="232"/>
    <n v="236"/>
    <n v="257"/>
    <n v="213"/>
    <n v="157"/>
    <n v="183"/>
    <n v="168"/>
    <n v="2527"/>
    <n v="6.9232876712328766"/>
  </r>
  <r>
    <x v="3"/>
    <x v="2"/>
    <s v="Kambrium-Vend"/>
    <n v="0"/>
    <n v="0"/>
    <x v="31"/>
    <n v="0"/>
    <n v="0"/>
    <n v="0"/>
    <n v="0"/>
    <n v="0"/>
    <n v="0"/>
    <n v="0"/>
    <n v="48"/>
    <n v="0"/>
    <x v="1852"/>
    <x v="1852"/>
    <x v="13"/>
    <x v="0"/>
    <x v="0"/>
    <n v="211"/>
    <n v="218"/>
    <n v="218"/>
    <n v="171"/>
    <n v="222"/>
    <n v="199"/>
    <n v="263"/>
    <n v="247"/>
    <n v="229"/>
    <n v="163"/>
    <n v="178"/>
    <n v="189"/>
    <n v="2508"/>
    <n v="6.8712328767123285"/>
  </r>
  <r>
    <x v="3"/>
    <x v="2"/>
    <s v="Kambrium-Vend"/>
    <n v="0"/>
    <n v="0"/>
    <x v="31"/>
    <n v="0"/>
    <n v="0"/>
    <n v="0"/>
    <n v="0"/>
    <n v="0"/>
    <n v="47"/>
    <n v="0"/>
    <n v="0"/>
    <n v="0"/>
    <x v="1853"/>
    <x v="1853"/>
    <x v="13"/>
    <x v="0"/>
    <x v="0"/>
    <n v="50"/>
    <n v="13"/>
    <n v="10"/>
    <n v="27"/>
    <n v="10"/>
    <n v="8"/>
    <n v="25"/>
    <n v="23"/>
    <n v="37"/>
    <n v="14"/>
    <n v="10"/>
    <n v="17"/>
    <n v="244"/>
    <n v="0.66849315068493154"/>
  </r>
  <r>
    <x v="12"/>
    <x v="2"/>
    <s v="Kesk-Devon"/>
    <n v="0"/>
    <n v="0"/>
    <x v="31"/>
    <n v="0"/>
    <n v="45"/>
    <n v="0"/>
    <n v="0"/>
    <n v="0"/>
    <n v="0"/>
    <n v="0"/>
    <n v="0"/>
    <n v="0"/>
    <x v="1854"/>
    <x v="1854"/>
    <x v="13"/>
    <x v="0"/>
    <x v="0"/>
    <n v="4137"/>
    <n v="3156"/>
    <n v="3414"/>
    <n v="3142"/>
    <n v="3263"/>
    <n v="3531"/>
    <n v="4811"/>
    <n v="4249"/>
    <n v="3854"/>
    <n v="2747"/>
    <n v="2969"/>
    <n v="4131"/>
    <n v="43404"/>
    <n v="118.91506849315068"/>
  </r>
  <r>
    <x v="3"/>
    <x v="2"/>
    <s v="Kambrium-Vend"/>
    <n v="0"/>
    <n v="0"/>
    <x v="31"/>
    <n v="0"/>
    <n v="0"/>
    <n v="41"/>
    <n v="0"/>
    <n v="0"/>
    <n v="0"/>
    <n v="0"/>
    <n v="0"/>
    <n v="0"/>
    <x v="1855"/>
    <x v="1855"/>
    <x v="13"/>
    <x v="2"/>
    <x v="0"/>
    <n v="438"/>
    <n v="532"/>
    <n v="522"/>
    <n v="597"/>
    <n v="615"/>
    <n v="699"/>
    <n v="453"/>
    <n v="472"/>
    <n v="466"/>
    <n v="602"/>
    <n v="568"/>
    <n v="589"/>
    <n v="6553"/>
    <n v="17.953424657534246"/>
  </r>
  <r>
    <x v="3"/>
    <x v="2"/>
    <s v="Kambrium-Vend"/>
    <n v="0"/>
    <n v="0"/>
    <x v="31"/>
    <n v="0"/>
    <n v="0"/>
    <n v="0"/>
    <n v="0"/>
    <n v="0"/>
    <n v="0"/>
    <n v="0"/>
    <n v="0"/>
    <n v="41"/>
    <x v="1855"/>
    <x v="1855"/>
    <x v="13"/>
    <x v="0"/>
    <x v="0"/>
    <n v="804"/>
    <n v="797"/>
    <n v="837"/>
    <n v="897"/>
    <n v="1023"/>
    <n v="1373"/>
    <n v="1067"/>
    <n v="847"/>
    <n v="707"/>
    <n v="687"/>
    <n v="715"/>
    <n v="741"/>
    <n v="10495"/>
    <n v="28.753424657534246"/>
  </r>
  <r>
    <x v="0"/>
    <x v="2"/>
    <s v="Ordoviitsium-Kambrium"/>
    <n v="0"/>
    <n v="0"/>
    <x v="31"/>
    <n v="0"/>
    <n v="0"/>
    <n v="0"/>
    <n v="12"/>
    <n v="14"/>
    <n v="14"/>
    <n v="0"/>
    <n v="0"/>
    <n v="0"/>
    <x v="1856"/>
    <x v="1856"/>
    <x v="13"/>
    <x v="0"/>
    <x v="0"/>
    <n v="106"/>
    <n v="100"/>
    <n v="91"/>
    <n v="118"/>
    <n v="127"/>
    <n v="149"/>
    <n v="73"/>
    <n v="68"/>
    <n v="70"/>
    <n v="132"/>
    <n v="115"/>
    <n v="143"/>
    <n v="1292"/>
    <n v="3.5397260273972604"/>
  </r>
  <r>
    <x v="3"/>
    <x v="2"/>
    <s v="Kambrium-Vend"/>
    <n v="0"/>
    <n v="0"/>
    <x v="31"/>
    <n v="0"/>
    <n v="0"/>
    <n v="0"/>
    <n v="0"/>
    <n v="0"/>
    <n v="0"/>
    <n v="0"/>
    <n v="40"/>
    <n v="0"/>
    <x v="1856"/>
    <x v="1856"/>
    <x v="13"/>
    <x v="0"/>
    <x v="0"/>
    <n v="120"/>
    <n v="123"/>
    <n v="120"/>
    <n v="90"/>
    <n v="124"/>
    <n v="138"/>
    <n v="152"/>
    <n v="163"/>
    <n v="180"/>
    <n v="126"/>
    <n v="112"/>
    <n v="134"/>
    <n v="1582"/>
    <n v="4.3342465753424655"/>
  </r>
  <r>
    <x v="0"/>
    <x v="2"/>
    <s v="Ordoviitsium"/>
    <s v=""/>
    <s v=""/>
    <x v="1264"/>
    <s v=""/>
    <s v=""/>
    <s v=""/>
    <n v="18"/>
    <n v="21"/>
    <s v=""/>
    <s v=""/>
    <s v=""/>
    <s v=""/>
    <x v="1857"/>
    <x v="1857"/>
    <x v="13"/>
    <x v="0"/>
    <x v="0"/>
    <n v="326"/>
    <n v="336"/>
    <n v="346"/>
    <n v="330"/>
    <n v="239"/>
    <n v="414"/>
    <n v="488"/>
    <n v="423"/>
    <n v="345"/>
    <n v="334"/>
    <n v="289"/>
    <n v="309"/>
    <n v="4179"/>
    <n v="11.449315068493151"/>
  </r>
  <r>
    <x v="3"/>
    <x v="2"/>
    <s v="Kambrium-Vend"/>
    <n v="0"/>
    <n v="0"/>
    <x v="31"/>
    <n v="0"/>
    <n v="0"/>
    <n v="0"/>
    <n v="0"/>
    <n v="0"/>
    <n v="0"/>
    <n v="0"/>
    <n v="38"/>
    <n v="0"/>
    <x v="1858"/>
    <x v="1858"/>
    <x v="9"/>
    <x v="4"/>
    <x v="0"/>
    <n v="121"/>
    <n v="70"/>
    <n v="105"/>
    <n v="87"/>
    <n v="88"/>
    <n v="181"/>
    <n v="170"/>
    <n v="160"/>
    <n v="92"/>
    <n v="123"/>
    <n v="133"/>
    <n v="82"/>
    <n v="1412"/>
    <n v="3.8684931506849316"/>
  </r>
  <r>
    <x v="3"/>
    <x v="2"/>
    <s v="Kambrium-Vend"/>
    <n v="0"/>
    <n v="0"/>
    <x v="31"/>
    <n v="0"/>
    <n v="12"/>
    <n v="25"/>
    <n v="0"/>
    <n v="0"/>
    <n v="0"/>
    <n v="0"/>
    <n v="0"/>
    <n v="0"/>
    <x v="1859"/>
    <x v="1859"/>
    <x v="2"/>
    <x v="2"/>
    <x v="0"/>
    <n v="157"/>
    <n v="166"/>
    <n v="153"/>
    <n v="158"/>
    <n v="144"/>
    <n v="141"/>
    <n v="140"/>
    <n v="117"/>
    <n v="132"/>
    <n v="145"/>
    <n v="113"/>
    <n v="140"/>
    <n v="1706"/>
    <n v="4.6739726027397257"/>
  </r>
  <r>
    <x v="3"/>
    <x v="2"/>
    <s v="Ordoviitsium-Kambrium"/>
    <n v="3"/>
    <n v="3"/>
    <x v="1286"/>
    <n v="3"/>
    <n v="3"/>
    <n v="3"/>
    <n v="3"/>
    <n v="3"/>
    <n v="3"/>
    <n v="3"/>
    <n v="3"/>
    <n v="3"/>
    <x v="1860"/>
    <x v="1860"/>
    <x v="2"/>
    <x v="2"/>
    <x v="0"/>
    <n v="2045"/>
    <n v="2609"/>
    <n v="2208"/>
    <n v="2346"/>
    <n v="2931"/>
    <n v="2236"/>
    <n v="1465"/>
    <n v="1301"/>
    <n v="1383"/>
    <n v="1364"/>
    <n v="1257"/>
    <n v="1552"/>
    <n v="22697"/>
    <n v="62.183561643835617"/>
  </r>
  <r>
    <x v="10"/>
    <x v="2"/>
    <s v="Kesk-Devon"/>
    <n v="0"/>
    <n v="0"/>
    <x v="31"/>
    <n v="0"/>
    <n v="33"/>
    <n v="0"/>
    <n v="0"/>
    <n v="0"/>
    <n v="0"/>
    <n v="0"/>
    <n v="0"/>
    <n v="0"/>
    <x v="1861"/>
    <x v="1861"/>
    <x v="2"/>
    <x v="2"/>
    <x v="0"/>
    <n v="0"/>
    <n v="0"/>
    <n v="0"/>
    <n v="0"/>
    <n v="0"/>
    <n v="0"/>
    <n v="0"/>
    <n v="0"/>
    <n v="0"/>
    <n v="0"/>
    <n v="0"/>
    <n v="0"/>
    <n v="0"/>
    <n v="0"/>
  </r>
  <r>
    <x v="3"/>
    <x v="2"/>
    <s v="Kambrium-Vend"/>
    <n v="0"/>
    <n v="0"/>
    <x v="31"/>
    <n v="0"/>
    <n v="0"/>
    <n v="0"/>
    <n v="0"/>
    <n v="0"/>
    <n v="33"/>
    <n v="0"/>
    <n v="0"/>
    <n v="0"/>
    <x v="1861"/>
    <x v="1861"/>
    <x v="2"/>
    <x v="0"/>
    <x v="0"/>
    <n v="12"/>
    <n v="14"/>
    <n v="11"/>
    <n v="23"/>
    <n v="24"/>
    <n v="19"/>
    <n v="9"/>
    <n v="4"/>
    <n v="5"/>
    <n v="92"/>
    <n v="69"/>
    <n v="94"/>
    <n v="376"/>
    <n v="1.0301369863013699"/>
  </r>
  <r>
    <x v="3"/>
    <x v="2"/>
    <s v="Kambrium-Vend"/>
    <n v="0"/>
    <n v="0"/>
    <x v="31"/>
    <n v="0"/>
    <n v="0"/>
    <n v="30"/>
    <n v="0"/>
    <n v="0"/>
    <n v="0"/>
    <n v="0"/>
    <n v="0"/>
    <n v="0"/>
    <x v="1862"/>
    <x v="1862"/>
    <x v="2"/>
    <x v="2"/>
    <x v="0"/>
    <n v="399"/>
    <n v="357"/>
    <n v="405"/>
    <n v="414"/>
    <n v="216"/>
    <n v="416"/>
    <n v="330"/>
    <n v="312"/>
    <n v="328"/>
    <n v="202"/>
    <n v="299"/>
    <n v="208"/>
    <n v="3886"/>
    <n v="10.646575342465754"/>
  </r>
  <r>
    <x v="3"/>
    <x v="2"/>
    <s v="Kambrium-Vend"/>
    <n v="0"/>
    <n v="0"/>
    <x v="31"/>
    <n v="0"/>
    <n v="0"/>
    <n v="0"/>
    <n v="0"/>
    <n v="25"/>
    <n v="0"/>
    <n v="0"/>
    <n v="0"/>
    <n v="0"/>
    <x v="1863"/>
    <x v="1863"/>
    <x v="9"/>
    <x v="4"/>
    <x v="0"/>
    <n v="452"/>
    <n v="453"/>
    <n v="456"/>
    <n v="458"/>
    <n v="465"/>
    <n v="466"/>
    <n v="525"/>
    <n v="529"/>
    <n v="533"/>
    <n v="415"/>
    <n v="410"/>
    <n v="413"/>
    <n v="5575"/>
    <n v="15.273972602739725"/>
  </r>
  <r>
    <x v="3"/>
    <x v="2"/>
    <s v="Kambrium-Vend"/>
    <n v="0"/>
    <n v="0"/>
    <x v="31"/>
    <n v="0"/>
    <n v="25"/>
    <n v="0"/>
    <n v="0"/>
    <n v="0"/>
    <n v="0"/>
    <n v="0"/>
    <n v="0"/>
    <n v="0"/>
    <x v="1863"/>
    <x v="1863"/>
    <x v="9"/>
    <x v="4"/>
    <x v="0"/>
    <n v="309"/>
    <n v="302"/>
    <n v="318"/>
    <n v="324"/>
    <n v="321"/>
    <n v="329"/>
    <n v="300"/>
    <n v="301"/>
    <n v="303"/>
    <n v="409"/>
    <n v="402"/>
    <n v="417"/>
    <n v="4035"/>
    <n v="11.054794520547945"/>
  </r>
  <r>
    <x v="3"/>
    <x v="2"/>
    <s v="Ordoviitsium-Kambrium"/>
    <n v="1"/>
    <n v="0"/>
    <x v="414"/>
    <n v="0"/>
    <n v="1"/>
    <n v="2"/>
    <n v="1"/>
    <n v="2"/>
    <n v="10"/>
    <n v="2"/>
    <n v="1"/>
    <n v="0"/>
    <x v="1864"/>
    <x v="1864"/>
    <x v="9"/>
    <x v="4"/>
    <x v="0"/>
    <n v="521"/>
    <n v="572"/>
    <n v="600"/>
    <n v="444"/>
    <n v="431"/>
    <n v="467"/>
    <n v="513"/>
    <n v="513"/>
    <n v="513"/>
    <n v="491"/>
    <n v="498"/>
    <n v="508"/>
    <n v="6071"/>
    <n v="16.632876712328766"/>
  </r>
  <r>
    <x v="6"/>
    <x v="2"/>
    <s v="Silur-Ordoviitsium"/>
    <n v="0"/>
    <n v="0"/>
    <x v="31"/>
    <n v="4"/>
    <n v="7"/>
    <n v="7"/>
    <n v="3"/>
    <n v="1"/>
    <n v="0"/>
    <n v="0"/>
    <n v="0"/>
    <n v="0"/>
    <x v="1864"/>
    <x v="1864"/>
    <x v="10"/>
    <x v="0"/>
    <x v="0"/>
    <n v="72"/>
    <n v="91"/>
    <n v="66"/>
    <n v="59"/>
    <n v="67"/>
    <n v="124"/>
    <n v="233"/>
    <n v="159"/>
    <n v="102"/>
    <n v="106"/>
    <n v="72"/>
    <n v="99"/>
    <n v="1250"/>
    <n v="3.4246575342465753"/>
  </r>
  <r>
    <x v="3"/>
    <x v="2"/>
    <s v="Kambrium-Vend"/>
    <n v="0"/>
    <n v="0"/>
    <x v="31"/>
    <n v="0"/>
    <n v="20"/>
    <n v="0"/>
    <n v="0"/>
    <n v="0"/>
    <n v="0"/>
    <n v="0"/>
    <n v="0"/>
    <n v="0"/>
    <x v="1865"/>
    <x v="1865"/>
    <x v="5"/>
    <x v="4"/>
    <x v="0"/>
    <n v="322"/>
    <n v="323"/>
    <n v="323"/>
    <n v="377"/>
    <n v="377"/>
    <n v="376"/>
    <n v="260"/>
    <n v="260"/>
    <n v="259"/>
    <n v="246"/>
    <n v="246"/>
    <n v="247"/>
    <n v="3616"/>
    <n v="9.9068493150684933"/>
  </r>
  <r>
    <x v="3"/>
    <x v="2"/>
    <s v="Kambrium-Vend"/>
    <n v="0"/>
    <n v="0"/>
    <x v="31"/>
    <n v="2"/>
    <n v="0"/>
    <n v="15"/>
    <n v="0"/>
    <n v="0"/>
    <n v="3"/>
    <n v="0"/>
    <n v="0"/>
    <n v="0"/>
    <x v="1865"/>
    <x v="1865"/>
    <x v="6"/>
    <x v="0"/>
    <x v="0"/>
    <n v="500"/>
    <n v="800"/>
    <n v="700"/>
    <n v="300"/>
    <n v="400"/>
    <n v="300"/>
    <n v="1000"/>
    <n v="1000"/>
    <n v="1300"/>
    <n v="800"/>
    <n v="700"/>
    <n v="500"/>
    <n v="8300"/>
    <n v="22.739726027397261"/>
  </r>
  <r>
    <x v="3"/>
    <x v="2"/>
    <s v="Kambrium-Vend"/>
    <n v="0"/>
    <n v="0"/>
    <x v="31"/>
    <n v="0"/>
    <n v="0"/>
    <n v="0"/>
    <n v="0"/>
    <n v="17"/>
    <n v="0"/>
    <n v="0"/>
    <n v="0"/>
    <n v="0"/>
    <x v="1866"/>
    <x v="1866"/>
    <x v="6"/>
    <x v="0"/>
    <x v="0"/>
    <n v="500"/>
    <n v="700"/>
    <n v="800"/>
    <n v="300"/>
    <n v="400"/>
    <n v="300"/>
    <n v="1000"/>
    <n v="1000"/>
    <n v="1200"/>
    <n v="700"/>
    <n v="800"/>
    <n v="500"/>
    <n v="8200"/>
    <n v="22.465753424657535"/>
  </r>
  <r>
    <x v="12"/>
    <x v="4"/>
    <s v="Kesk-Alam-Devon- Silur"/>
    <n v="2"/>
    <n v="2"/>
    <x v="1287"/>
    <n v="0"/>
    <n v="0"/>
    <n v="0"/>
    <n v="0"/>
    <n v="0"/>
    <n v="0"/>
    <n v="0"/>
    <n v="0"/>
    <n v="0"/>
    <x v="1867"/>
    <x v="1867"/>
    <x v="6"/>
    <x v="0"/>
    <x v="0"/>
    <n v="0"/>
    <n v="0"/>
    <n v="0"/>
    <n v="0"/>
    <n v="0"/>
    <n v="0"/>
    <n v="0"/>
    <n v="0"/>
    <n v="0"/>
    <n v="0"/>
    <n v="0"/>
    <n v="0"/>
    <n v="0"/>
    <n v="0"/>
  </r>
  <r>
    <x v="2"/>
    <x v="2"/>
    <s v="Voronka"/>
    <n v="2"/>
    <n v="1"/>
    <x v="496"/>
    <n v="0"/>
    <n v="0"/>
    <n v="0"/>
    <n v="2"/>
    <n v="2"/>
    <n v="2"/>
    <n v="2"/>
    <n v="1"/>
    <n v="1"/>
    <x v="1868"/>
    <x v="1868"/>
    <x v="6"/>
    <x v="0"/>
    <x v="0"/>
    <n v="1500"/>
    <n v="1000"/>
    <n v="1500"/>
    <n v="600"/>
    <n v="700"/>
    <n v="800"/>
    <n v="2000"/>
    <n v="2000"/>
    <n v="2000"/>
    <n v="1500"/>
    <n v="1500"/>
    <n v="1000"/>
    <n v="16100"/>
    <n v="44.109589041095887"/>
  </r>
  <r>
    <x v="12"/>
    <x v="4"/>
    <s v="Kesk-Devon"/>
    <n v="0"/>
    <n v="0"/>
    <x v="31"/>
    <n v="0"/>
    <n v="0"/>
    <n v="0"/>
    <n v="0"/>
    <n v="0"/>
    <n v="0"/>
    <n v="0"/>
    <n v="4"/>
    <n v="9"/>
    <x v="1869"/>
    <x v="1869"/>
    <x v="2"/>
    <x v="2"/>
    <x v="0"/>
    <n v="530"/>
    <n v="500"/>
    <n v="500"/>
    <n v="700"/>
    <n v="700"/>
    <n v="700"/>
    <n v="10"/>
    <n v="0"/>
    <n v="0"/>
    <n v="0"/>
    <n v="0"/>
    <n v="0"/>
    <n v="3640"/>
    <n v="9.9726027397260282"/>
  </r>
  <r>
    <x v="10"/>
    <x v="2"/>
    <s v="Ordoviitsium-Kambrium"/>
    <n v="0"/>
    <n v="0"/>
    <x v="31"/>
    <n v="0"/>
    <n v="0"/>
    <n v="0"/>
    <n v="0"/>
    <n v="0"/>
    <n v="0"/>
    <n v="0"/>
    <n v="13"/>
    <n v="0"/>
    <x v="1869"/>
    <x v="1869"/>
    <x v="2"/>
    <x v="1"/>
    <x v="0"/>
    <n v="372"/>
    <n v="370"/>
    <n v="376"/>
    <n v="370"/>
    <n v="370"/>
    <n v="377"/>
    <n v="373"/>
    <n v="372"/>
    <n v="370"/>
    <n v="371"/>
    <n v="372"/>
    <n v="374"/>
    <n v="4467"/>
    <n v="12.238356164383562"/>
  </r>
  <r>
    <x v="3"/>
    <x v="2"/>
    <s v="Ordoviitsium-Kambrium"/>
    <n v="0"/>
    <n v="0"/>
    <x v="31"/>
    <n v="0"/>
    <n v="0"/>
    <n v="0"/>
    <n v="0"/>
    <n v="0"/>
    <n v="0"/>
    <n v="0"/>
    <n v="13"/>
    <n v="0"/>
    <x v="1869"/>
    <x v="1869"/>
    <x v="7"/>
    <x v="0"/>
    <x v="0"/>
    <n v="8044"/>
    <n v="10276"/>
    <n v="10535"/>
    <n v="7698"/>
    <n v="10638"/>
    <n v="10341"/>
    <n v="13518"/>
    <n v="8760"/>
    <n v="9924"/>
    <n v="9264"/>
    <n v="8894"/>
    <n v="7923"/>
    <n v="115815"/>
    <n v="317.30136986301369"/>
  </r>
  <r>
    <x v="3"/>
    <x v="2"/>
    <s v="Silur-Ordoviitsium"/>
    <n v="0"/>
    <n v="0"/>
    <x v="31"/>
    <n v="0"/>
    <n v="0"/>
    <n v="0"/>
    <n v="0"/>
    <n v="4"/>
    <n v="1"/>
    <n v="0"/>
    <n v="7"/>
    <n v="0"/>
    <x v="1870"/>
    <x v="1870"/>
    <x v="7"/>
    <x v="0"/>
    <x v="0"/>
    <n v="6918"/>
    <n v="6057"/>
    <n v="6737"/>
    <n v="8738"/>
    <n v="7569"/>
    <n v="7683"/>
    <n v="8638"/>
    <n v="7698"/>
    <n v="8254"/>
    <n v="6375"/>
    <n v="7405"/>
    <n v="7589"/>
    <n v="89661"/>
    <n v="245.64657534246575"/>
  </r>
  <r>
    <x v="6"/>
    <x v="2"/>
    <s v="Kvaternaar"/>
    <n v="1"/>
    <n v="1"/>
    <x v="496"/>
    <n v="1"/>
    <n v="1"/>
    <n v="1"/>
    <n v="1"/>
    <n v="1"/>
    <n v="1"/>
    <n v="1"/>
    <n v="1"/>
    <n v="1"/>
    <x v="1870"/>
    <x v="1870"/>
    <x v="7"/>
    <x v="0"/>
    <x v="0"/>
    <n v="13049"/>
    <n v="11097"/>
    <n v="11858"/>
    <n v="9065"/>
    <n v="12219"/>
    <n v="11892"/>
    <n v="12997"/>
    <n v="11687"/>
    <n v="10953"/>
    <n v="11697"/>
    <n v="9976"/>
    <n v="11819"/>
    <n v="138309"/>
    <n v="378.92876712328768"/>
  </r>
  <r>
    <x v="5"/>
    <x v="2"/>
    <s v="Kambrium-Vend"/>
    <n v="1"/>
    <n v="0"/>
    <x v="31"/>
    <n v="3"/>
    <n v="3"/>
    <n v="3"/>
    <n v="0"/>
    <n v="0"/>
    <n v="0"/>
    <n v="0"/>
    <n v="0"/>
    <n v="0"/>
    <x v="1871"/>
    <x v="1871"/>
    <x v="7"/>
    <x v="0"/>
    <x v="0"/>
    <n v="11425"/>
    <n v="11765"/>
    <n v="12061"/>
    <n v="10983"/>
    <n v="11355"/>
    <n v="12438"/>
    <n v="15463"/>
    <n v="10462"/>
    <n v="9948"/>
    <n v="11611"/>
    <n v="7115"/>
    <n v="12542"/>
    <n v="137168"/>
    <n v="375.80273972602743"/>
  </r>
  <r>
    <x v="3"/>
    <x v="2"/>
    <s v="Gdov"/>
    <n v="0"/>
    <n v="0"/>
    <x v="31"/>
    <n v="0"/>
    <n v="0"/>
    <n v="0"/>
    <n v="0"/>
    <n v="0"/>
    <n v="8"/>
    <n v="0"/>
    <n v="0"/>
    <n v="0"/>
    <x v="1872"/>
    <x v="1872"/>
    <x v="7"/>
    <x v="0"/>
    <x v="0"/>
    <n v="9906"/>
    <n v="8132"/>
    <n v="9469"/>
    <n v="12265"/>
    <n v="11564"/>
    <n v="11936"/>
    <n v="9084"/>
    <n v="12236"/>
    <n v="10931"/>
    <n v="9838"/>
    <n v="12262"/>
    <n v="12650"/>
    <n v="130273"/>
    <n v="356.91232876712331"/>
  </r>
  <r>
    <x v="3"/>
    <x v="2"/>
    <s v="Ordoviitsium"/>
    <n v="0"/>
    <n v="0"/>
    <x v="31"/>
    <n v="0"/>
    <n v="0"/>
    <n v="1"/>
    <n v="0"/>
    <n v="0"/>
    <n v="1"/>
    <n v="2"/>
    <n v="2"/>
    <n v="2"/>
    <x v="1872"/>
    <x v="1872"/>
    <x v="7"/>
    <x v="2"/>
    <x v="0"/>
    <n v="0"/>
    <n v="0"/>
    <n v="0"/>
    <n v="0"/>
    <n v="0"/>
    <n v="0"/>
    <n v="0"/>
    <n v="0"/>
    <n v="0"/>
    <n v="0"/>
    <n v="0"/>
    <n v="0"/>
    <n v="0"/>
    <n v="0"/>
  </r>
  <r>
    <x v="1"/>
    <x v="2"/>
    <s v="Ordoviitsium-Kambrium"/>
    <n v="0"/>
    <n v="0"/>
    <x v="31"/>
    <n v="0"/>
    <n v="0"/>
    <n v="1"/>
    <n v="0"/>
    <n v="6"/>
    <n v="0"/>
    <n v="0"/>
    <n v="0"/>
    <n v="0"/>
    <x v="1873"/>
    <x v="1873"/>
    <x v="7"/>
    <x v="0"/>
    <x v="0"/>
    <n v="7757"/>
    <n v="8427"/>
    <n v="7958"/>
    <n v="5442"/>
    <n v="7139"/>
    <n v="8243"/>
    <n v="9305"/>
    <n v="6558"/>
    <n v="5595"/>
    <n v="7516"/>
    <n v="8305"/>
    <n v="9620"/>
    <n v="91865"/>
    <n v="251.68493150684932"/>
  </r>
  <r>
    <x v="13"/>
    <x v="2"/>
    <s v="Kesk-Alam-Devon- Silur"/>
    <n v="0"/>
    <n v="0"/>
    <x v="31"/>
    <n v="0"/>
    <n v="0"/>
    <n v="5"/>
    <n v="0"/>
    <n v="0"/>
    <n v="0"/>
    <n v="0"/>
    <n v="1"/>
    <n v="0"/>
    <x v="1874"/>
    <x v="1874"/>
    <x v="7"/>
    <x v="0"/>
    <x v="0"/>
    <n v="6715"/>
    <n v="6540"/>
    <n v="6397"/>
    <n v="8687"/>
    <n v="6181"/>
    <n v="6156"/>
    <n v="6052"/>
    <n v="7193"/>
    <n v="7730"/>
    <n v="7497"/>
    <n v="7784"/>
    <n v="6103"/>
    <n v="83035"/>
    <n v="227.49315068493149"/>
  </r>
  <r>
    <x v="2"/>
    <x v="2"/>
    <s v="Kambrium-Vend"/>
    <n v="0"/>
    <n v="0"/>
    <x v="31"/>
    <n v="0"/>
    <n v="4"/>
    <n v="0"/>
    <n v="0"/>
    <n v="0"/>
    <n v="0"/>
    <n v="0"/>
    <n v="0"/>
    <n v="0"/>
    <x v="1875"/>
    <x v="1875"/>
    <x v="7"/>
    <x v="0"/>
    <x v="0"/>
    <n v="675"/>
    <n v="640"/>
    <n v="458"/>
    <n v="659"/>
    <n v="695"/>
    <n v="654"/>
    <n v="564"/>
    <n v="710"/>
    <n v="642"/>
    <n v="613"/>
    <n v="716"/>
    <n v="643"/>
    <n v="7669"/>
    <n v="21.010958904109589"/>
  </r>
  <r>
    <x v="3"/>
    <x v="2"/>
    <s v="Silur"/>
    <n v="2"/>
    <n v="0"/>
    <x v="496"/>
    <n v="0"/>
    <n v="0"/>
    <n v="0"/>
    <n v="0"/>
    <n v="0"/>
    <n v="0"/>
    <n v="0"/>
    <n v="0"/>
    <n v="0"/>
    <x v="1876"/>
    <x v="1876"/>
    <x v="7"/>
    <x v="0"/>
    <x v="0"/>
    <n v="396"/>
    <n v="478"/>
    <n v="404"/>
    <n v="398"/>
    <n v="165"/>
    <n v="222"/>
    <n v="343"/>
    <n v="413"/>
    <n v="474"/>
    <n v="504"/>
    <n v="636"/>
    <n v="485"/>
    <n v="4918"/>
    <n v="13.473972602739726"/>
  </r>
  <r>
    <x v="8"/>
    <x v="2"/>
    <s v="Kambrium-Vend"/>
    <n v="0"/>
    <n v="0"/>
    <x v="31"/>
    <n v="0"/>
    <n v="0"/>
    <n v="2"/>
    <n v="0"/>
    <n v="0"/>
    <n v="0"/>
    <n v="0"/>
    <n v="0"/>
    <n v="0"/>
    <x v="1877"/>
    <x v="1877"/>
    <x v="7"/>
    <x v="2"/>
    <x v="0"/>
    <n v="0"/>
    <n v="0"/>
    <n v="0"/>
    <n v="0"/>
    <n v="0"/>
    <n v="0"/>
    <n v="0"/>
    <n v="0"/>
    <n v="0"/>
    <n v="0"/>
    <n v="0"/>
    <n v="0"/>
    <n v="0"/>
    <n v="0"/>
  </r>
  <r>
    <x v="3"/>
    <x v="2"/>
    <s v="Ordoviitsium-Kambrium"/>
    <n v="0"/>
    <n v="0"/>
    <x v="31"/>
    <n v="1"/>
    <n v="0"/>
    <n v="0"/>
    <n v="0"/>
    <n v="0"/>
    <n v="0"/>
    <n v="0"/>
    <n v="0"/>
    <n v="0"/>
    <x v="1878"/>
    <x v="1878"/>
    <x v="10"/>
    <x v="0"/>
    <x v="0"/>
    <n v="1728"/>
    <n v="1913"/>
    <n v="1493"/>
    <n v="1674"/>
    <n v="1572"/>
    <n v="1488"/>
    <n v="1456"/>
    <n v="1531"/>
    <n v="1415"/>
    <n v="1373"/>
    <n v="1303"/>
    <n v="1397"/>
    <n v="18343"/>
    <n v="50.254794520547946"/>
  </r>
  <r>
    <x v="3"/>
    <x v="2"/>
    <s v="Silur"/>
    <n v="0"/>
    <n v="0"/>
    <x v="31"/>
    <n v="0"/>
    <n v="0"/>
    <n v="0"/>
    <n v="0"/>
    <n v="0"/>
    <n v="0"/>
    <n v="1"/>
    <n v="0"/>
    <n v="0"/>
    <x v="1878"/>
    <x v="1878"/>
    <x v="10"/>
    <x v="0"/>
    <x v="0"/>
    <n v="0"/>
    <n v="152"/>
    <n v="0"/>
    <n v="41"/>
    <n v="0"/>
    <n v="0"/>
    <n v="135"/>
    <n v="151"/>
    <n v="103"/>
    <n v="0"/>
    <n v="0"/>
    <n v="0"/>
    <n v="582"/>
    <n v="1.5945205479452054"/>
  </r>
  <r>
    <x v="8"/>
    <x v="2"/>
    <s v="Ordoviitsium-Kambrium"/>
    <n v="0"/>
    <n v="0"/>
    <x v="31"/>
    <n v="0"/>
    <n v="0"/>
    <n v="1"/>
    <n v="0"/>
    <n v="0"/>
    <n v="0"/>
    <n v="0"/>
    <n v="0"/>
    <n v="0"/>
    <x v="1878"/>
    <x v="1878"/>
    <x v="10"/>
    <x v="0"/>
    <x v="0"/>
    <n v="964"/>
    <n v="1068"/>
    <n v="833"/>
    <n v="932"/>
    <n v="854"/>
    <n v="811"/>
    <n v="796"/>
    <n v="838"/>
    <n v="773"/>
    <n v="749"/>
    <n v="710"/>
    <n v="731"/>
    <n v="10059"/>
    <n v="27.55890410958904"/>
  </r>
  <r>
    <x v="3"/>
    <x v="2"/>
    <s v="Ordoviitsium-Kambrium"/>
    <n v="0"/>
    <n v="0"/>
    <x v="31"/>
    <n v="0"/>
    <n v="0"/>
    <n v="1"/>
    <n v="0"/>
    <n v="0"/>
    <n v="0"/>
    <n v="0"/>
    <n v="0"/>
    <n v="0"/>
    <x v="1878"/>
    <x v="1878"/>
    <x v="10"/>
    <x v="0"/>
    <x v="0"/>
    <n v="0"/>
    <n v="0"/>
    <n v="0"/>
    <n v="0"/>
    <n v="0"/>
    <n v="0"/>
    <n v="0"/>
    <n v="0"/>
    <n v="0"/>
    <n v="0"/>
    <n v="0"/>
    <n v="0"/>
    <n v="0"/>
    <n v="0"/>
  </r>
  <r>
    <x v="3"/>
    <x v="2"/>
    <s v="Kambrium-Vend"/>
    <n v="0"/>
    <n v="0"/>
    <x v="31"/>
    <n v="0"/>
    <n v="0"/>
    <n v="0"/>
    <n v="0"/>
    <n v="0"/>
    <n v="0"/>
    <n v="0"/>
    <n v="0"/>
    <n v="0"/>
    <x v="1879"/>
    <x v="1879"/>
    <x v="10"/>
    <x v="0"/>
    <x v="0"/>
    <n v="0"/>
    <n v="0"/>
    <n v="0"/>
    <n v="0"/>
    <n v="0"/>
    <n v="0"/>
    <n v="0"/>
    <n v="0"/>
    <n v="0"/>
    <n v="0"/>
    <n v="0"/>
    <n v="0"/>
    <n v="0"/>
    <n v="0"/>
  </r>
  <r>
    <x v="3"/>
    <x v="2"/>
    <s v="Kesk-Alam-Devon"/>
    <n v="0"/>
    <n v="0"/>
    <x v="31"/>
    <n v="0"/>
    <n v="0"/>
    <n v="0"/>
    <n v="0"/>
    <n v="0"/>
    <n v="0"/>
    <n v="0"/>
    <n v="0"/>
    <n v="0"/>
    <x v="1879"/>
    <x v="1879"/>
    <x v="10"/>
    <x v="0"/>
    <x v="0"/>
    <n v="3861"/>
    <n v="3667"/>
    <n v="1793"/>
    <n v="2466"/>
    <n v="2490"/>
    <n v="3371"/>
    <n v="3392"/>
    <n v="864"/>
    <n v="2538"/>
    <n v="2615"/>
    <n v="3238"/>
    <n v="1965"/>
    <n v="32260"/>
    <n v="88.38356164383562"/>
  </r>
  <r>
    <x v="2"/>
    <x v="2"/>
    <s v="Gdov"/>
    <n v="0"/>
    <n v="0"/>
    <x v="31"/>
    <n v="0"/>
    <n v="0"/>
    <n v="0"/>
    <n v="0"/>
    <n v="0"/>
    <n v="0"/>
    <n v="0"/>
    <n v="0"/>
    <n v="0"/>
    <x v="1879"/>
    <x v="1879"/>
    <x v="10"/>
    <x v="0"/>
    <x v="0"/>
    <n v="2727"/>
    <n v="3394"/>
    <n v="3832"/>
    <n v="3767"/>
    <n v="4018"/>
    <n v="2853"/>
    <n v="3789"/>
    <n v="4311"/>
    <n v="3141"/>
    <n v="3159"/>
    <n v="3628"/>
    <n v="3983"/>
    <n v="42602"/>
    <n v="116.71780821917808"/>
  </r>
  <r>
    <x v="0"/>
    <x v="2"/>
    <s v="Silur"/>
    <n v="0"/>
    <n v="0"/>
    <x v="31"/>
    <n v="0"/>
    <n v="0"/>
    <n v="0"/>
    <n v="0"/>
    <n v="0"/>
    <n v="0"/>
    <n v="0"/>
    <n v="0"/>
    <n v="0"/>
    <x v="1879"/>
    <x v="1879"/>
    <x v="10"/>
    <x v="0"/>
    <x v="0"/>
    <n v="2672"/>
    <n v="3272"/>
    <n v="3297"/>
    <n v="2837"/>
    <n v="2839"/>
    <n v="3510"/>
    <n v="2595"/>
    <n v="3795"/>
    <n v="3035"/>
    <n v="3282"/>
    <n v="2191"/>
    <n v="3302"/>
    <n v="36627"/>
    <n v="100.34794520547945"/>
  </r>
  <r>
    <x v="8"/>
    <x v="2"/>
    <s v="Silur-Ordoviitsium"/>
    <n v="0"/>
    <n v="0"/>
    <x v="31"/>
    <n v="0"/>
    <n v="0"/>
    <n v="0"/>
    <n v="0"/>
    <n v="0"/>
    <n v="0"/>
    <n v="0"/>
    <n v="0"/>
    <n v="0"/>
    <x v="1879"/>
    <x v="1879"/>
    <x v="10"/>
    <x v="0"/>
    <x v="0"/>
    <n v="524"/>
    <n v="524"/>
    <n v="524"/>
    <n v="546"/>
    <n v="546"/>
    <n v="546"/>
    <n v="533"/>
    <n v="534"/>
    <n v="533"/>
    <n v="500"/>
    <n v="500"/>
    <n v="360"/>
    <n v="6170"/>
    <n v="16.904109589041095"/>
  </r>
  <r>
    <x v="8"/>
    <x v="2"/>
    <s v="Ordoviitsium-Kambrium"/>
    <n v="0"/>
    <n v="0"/>
    <x v="31"/>
    <n v="0"/>
    <n v="0"/>
    <n v="0"/>
    <n v="0"/>
    <n v="0"/>
    <n v="0"/>
    <n v="0"/>
    <n v="0"/>
    <n v="0"/>
    <x v="1879"/>
    <x v="1879"/>
    <x v="12"/>
    <x v="4"/>
    <x v="0"/>
    <n v="862"/>
    <n v="448"/>
    <n v="506"/>
    <n v="490"/>
    <n v="514"/>
    <n v="502"/>
    <n v="538"/>
    <n v="516"/>
    <n v="564"/>
    <n v="607"/>
    <n v="582"/>
    <n v="584"/>
    <n v="6713"/>
    <n v="18.391780821917809"/>
  </r>
  <r>
    <x v="7"/>
    <x v="2"/>
    <s v="Ordoviitsium-Kambrium"/>
    <n v="0"/>
    <n v="0"/>
    <x v="31"/>
    <n v="0"/>
    <n v="0"/>
    <n v="0"/>
    <n v="0"/>
    <n v="0"/>
    <n v="0"/>
    <n v="0"/>
    <n v="0"/>
    <n v="0"/>
    <x v="1879"/>
    <x v="1879"/>
    <x v="12"/>
    <x v="4"/>
    <x v="0"/>
    <n v="0"/>
    <n v="0"/>
    <n v="0"/>
    <n v="0"/>
    <n v="7998"/>
    <n v="9673"/>
    <n v="12366"/>
    <n v="8871"/>
    <n v="7817"/>
    <n v="5334"/>
    <n v="3936"/>
    <n v="3514"/>
    <n v="59509"/>
    <n v="163.03835616438357"/>
  </r>
  <r>
    <x v="1"/>
    <x v="2"/>
    <s v="Silur-Ordoviitsium"/>
    <n v="0"/>
    <n v="0"/>
    <x v="31"/>
    <n v="0"/>
    <n v="0"/>
    <n v="0"/>
    <n v="0"/>
    <n v="0"/>
    <n v="0"/>
    <n v="0"/>
    <n v="0"/>
    <n v="0"/>
    <x v="1879"/>
    <x v="1879"/>
    <x v="12"/>
    <x v="4"/>
    <x v="0"/>
    <n v="8364"/>
    <n v="8112"/>
    <n v="7813"/>
    <n v="7436"/>
    <n v="0"/>
    <n v="0"/>
    <n v="0"/>
    <n v="0"/>
    <n v="0"/>
    <n v="5119"/>
    <n v="3875"/>
    <n v="4675"/>
    <n v="45394"/>
    <n v="124.36712328767123"/>
  </r>
  <r>
    <x v="4"/>
    <x v="2"/>
    <s v="Ordoviitsium-Kambrium"/>
    <n v="0"/>
    <n v="0"/>
    <x v="31"/>
    <n v="0"/>
    <n v="0"/>
    <n v="0"/>
    <n v="0"/>
    <n v="0"/>
    <n v="0"/>
    <n v="0"/>
    <n v="0"/>
    <n v="0"/>
    <x v="1879"/>
    <x v="1879"/>
    <x v="12"/>
    <x v="4"/>
    <x v="0"/>
    <n v="0"/>
    <n v="0"/>
    <n v="0"/>
    <n v="0"/>
    <n v="0"/>
    <n v="0"/>
    <n v="0"/>
    <n v="0"/>
    <n v="0"/>
    <n v="0"/>
    <n v="0"/>
    <n v="0"/>
    <n v="0"/>
    <n v="0"/>
  </r>
  <r>
    <x v="3"/>
    <x v="2"/>
    <s v="Ordoviitsium-Kambrium"/>
    <n v="0"/>
    <n v="0"/>
    <x v="31"/>
    <n v="0"/>
    <n v="0"/>
    <n v="0"/>
    <n v="0"/>
    <n v="0"/>
    <n v="0"/>
    <n v="0"/>
    <n v="0"/>
    <n v="0"/>
    <x v="1879"/>
    <x v="1879"/>
    <x v="12"/>
    <x v="4"/>
    <x v="0"/>
    <n v="0"/>
    <n v="0"/>
    <n v="0"/>
    <n v="0"/>
    <n v="0"/>
    <n v="42"/>
    <n v="0"/>
    <n v="0"/>
    <n v="24"/>
    <n v="7"/>
    <n v="9"/>
    <n v="0"/>
    <n v="82"/>
    <n v="0.22465753424657534"/>
  </r>
  <r>
    <x v="3"/>
    <x v="2"/>
    <s v="Ordoviitsium-Kambrium"/>
    <n v="0"/>
    <n v="0"/>
    <x v="31"/>
    <n v="0"/>
    <n v="0"/>
    <n v="0"/>
    <n v="0"/>
    <n v="0"/>
    <n v="0"/>
    <n v="0"/>
    <n v="0"/>
    <n v="0"/>
    <x v="1879"/>
    <x v="1879"/>
    <x v="12"/>
    <x v="4"/>
    <x v="0"/>
    <n v="0"/>
    <n v="0"/>
    <n v="0"/>
    <n v="0"/>
    <n v="0"/>
    <n v="0"/>
    <n v="0"/>
    <n v="0"/>
    <n v="0"/>
    <n v="0"/>
    <n v="0"/>
    <n v="0"/>
    <n v="0"/>
    <n v="0"/>
  </r>
  <r>
    <x v="14"/>
    <x v="2"/>
    <s v="Ordoviitsium-Kambrium"/>
    <n v="0"/>
    <n v="0"/>
    <x v="31"/>
    <n v="0"/>
    <n v="0"/>
    <n v="0"/>
    <n v="0"/>
    <n v="0"/>
    <n v="0"/>
    <n v="0"/>
    <n v="0"/>
    <n v="0"/>
    <x v="1879"/>
    <x v="1879"/>
    <x v="12"/>
    <x v="5"/>
    <x v="0"/>
    <n v="197"/>
    <n v="169"/>
    <n v="180"/>
    <n v="172"/>
    <n v="167"/>
    <n v="170"/>
    <n v="178"/>
    <n v="168"/>
    <n v="155"/>
    <n v="163"/>
    <n v="158"/>
    <n v="164"/>
    <n v="2041"/>
    <n v="5.5917808219178085"/>
  </r>
  <r>
    <x v="7"/>
    <x v="2"/>
    <s v="Kesk-Alam-Devon"/>
    <n v="0"/>
    <n v="0"/>
    <x v="31"/>
    <n v="0"/>
    <n v="0"/>
    <n v="0"/>
    <n v="0"/>
    <n v="0"/>
    <n v="0"/>
    <n v="0"/>
    <n v="0"/>
    <n v="0"/>
    <x v="1879"/>
    <x v="1879"/>
    <x v="2"/>
    <x v="2"/>
    <x v="0"/>
    <n v="915"/>
    <n v="971"/>
    <n v="1162"/>
    <n v="1173"/>
    <n v="1268"/>
    <n v="1623"/>
    <n v="1453"/>
    <n v="1145"/>
    <n v="1070"/>
    <n v="1098"/>
    <n v="1060"/>
    <n v="1116"/>
    <n v="14054"/>
    <n v="38.504109589041093"/>
  </r>
  <r>
    <x v="6"/>
    <x v="2"/>
    <s v="Kesk-Devon"/>
    <n v="0"/>
    <n v="0"/>
    <x v="31"/>
    <n v="0"/>
    <n v="0"/>
    <n v="0"/>
    <n v="0"/>
    <n v="0"/>
    <n v="0"/>
    <n v="0"/>
    <n v="0"/>
    <n v="0"/>
    <x v="1879"/>
    <x v="1879"/>
    <x v="11"/>
    <x v="1"/>
    <x v="0"/>
    <n v="5149"/>
    <n v="5412"/>
    <n v="4968"/>
    <n v="5177"/>
    <n v="5312"/>
    <n v="4715"/>
    <n v="4869"/>
    <n v="5427"/>
    <n v="4846"/>
    <n v="4770"/>
    <n v="5029"/>
    <n v="4668"/>
    <n v="60342"/>
    <n v="165.32054794520548"/>
  </r>
  <r>
    <x v="12"/>
    <x v="2"/>
    <s v="Kambrium-Vend"/>
    <n v="0"/>
    <n v="0"/>
    <x v="31"/>
    <n v="0"/>
    <n v="0"/>
    <n v="0"/>
    <n v="0"/>
    <n v="0"/>
    <n v="0"/>
    <n v="0"/>
    <n v="0"/>
    <n v="0"/>
    <x v="1879"/>
    <x v="1879"/>
    <x v="11"/>
    <x v="1"/>
    <x v="0"/>
    <n v="5235"/>
    <n v="4996"/>
    <n v="5044"/>
    <n v="5830"/>
    <n v="4975"/>
    <n v="5540"/>
    <n v="5398"/>
    <n v="5205"/>
    <n v="5207"/>
    <n v="5257"/>
    <n v="5441"/>
    <n v="4788"/>
    <n v="62916"/>
    <n v="172.37260273972603"/>
  </r>
  <r>
    <x v="14"/>
    <x v="2"/>
    <s v="Kesk-Devon"/>
    <n v="0"/>
    <n v="0"/>
    <x v="31"/>
    <n v="0"/>
    <n v="0"/>
    <n v="0"/>
    <n v="0"/>
    <n v="0"/>
    <n v="0"/>
    <n v="0"/>
    <n v="0"/>
    <n v="0"/>
    <x v="1879"/>
    <x v="1879"/>
    <x v="11"/>
    <x v="1"/>
    <x v="0"/>
    <n v="0"/>
    <n v="0"/>
    <n v="0"/>
    <n v="0"/>
    <n v="0"/>
    <n v="0"/>
    <n v="0"/>
    <n v="0"/>
    <n v="0"/>
    <n v="0"/>
    <n v="0"/>
    <n v="0"/>
    <n v="0"/>
    <n v="0"/>
  </r>
  <r>
    <x v="6"/>
    <x v="2"/>
    <s v="Kesk-Devon"/>
    <n v="0"/>
    <n v="0"/>
    <x v="31"/>
    <n v="0"/>
    <n v="0"/>
    <n v="0"/>
    <n v="0"/>
    <n v="0"/>
    <n v="0"/>
    <n v="0"/>
    <n v="0"/>
    <n v="0"/>
    <x v="1879"/>
    <x v="1879"/>
    <x v="11"/>
    <x v="1"/>
    <x v="0"/>
    <n v="0"/>
    <n v="0"/>
    <n v="0"/>
    <n v="0"/>
    <n v="0"/>
    <n v="0"/>
    <n v="0"/>
    <n v="0"/>
    <n v="0"/>
    <n v="0"/>
    <n v="0"/>
    <n v="0"/>
    <n v="0"/>
    <n v="0"/>
  </r>
  <r>
    <x v="6"/>
    <x v="2"/>
    <s v="Silur-Ordoviitsium"/>
    <n v="0"/>
    <n v="0"/>
    <x v="31"/>
    <n v="0"/>
    <n v="0"/>
    <n v="0"/>
    <n v="0"/>
    <n v="0"/>
    <n v="0"/>
    <n v="0"/>
    <n v="0"/>
    <n v="0"/>
    <x v="1879"/>
    <x v="1879"/>
    <x v="11"/>
    <x v="1"/>
    <x v="0"/>
    <n v="5113"/>
    <n v="5176"/>
    <n v="4047"/>
    <n v="5147"/>
    <n v="4965"/>
    <n v="5272"/>
    <n v="5055"/>
    <n v="5115"/>
    <n v="4892"/>
    <n v="5062"/>
    <n v="5087"/>
    <n v="4833"/>
    <n v="59764"/>
    <n v="163.73698630136985"/>
  </r>
  <r>
    <x v="1"/>
    <x v="2"/>
    <s v="Kvaternaar"/>
    <n v="0"/>
    <n v="0"/>
    <x v="31"/>
    <n v="0"/>
    <n v="0"/>
    <n v="0"/>
    <n v="0"/>
    <n v="0"/>
    <n v="0"/>
    <n v="0"/>
    <n v="0"/>
    <n v="0"/>
    <x v="1879"/>
    <x v="1879"/>
    <x v="11"/>
    <x v="1"/>
    <x v="0"/>
    <n v="4855"/>
    <n v="5166"/>
    <n v="4731"/>
    <n v="5115"/>
    <n v="4836"/>
    <n v="5145"/>
    <n v="5016"/>
    <n v="4698"/>
    <n v="5228"/>
    <n v="4750"/>
    <n v="4607"/>
    <n v="4696"/>
    <n v="58843"/>
    <n v="161.21369863013697"/>
  </r>
  <r>
    <x v="3"/>
    <x v="2"/>
    <s v="Kvaternaar"/>
    <n v="0"/>
    <n v="0"/>
    <x v="31"/>
    <n v="0"/>
    <n v="0"/>
    <n v="0"/>
    <n v="0"/>
    <n v="0"/>
    <n v="0"/>
    <n v="0"/>
    <n v="0"/>
    <n v="0"/>
    <x v="1879"/>
    <x v="1879"/>
    <x v="11"/>
    <x v="1"/>
    <x v="0"/>
    <n v="5080"/>
    <n v="4971"/>
    <n v="4641"/>
    <n v="5257"/>
    <n v="5641"/>
    <n v="5509"/>
    <n v="5361"/>
    <n v="5429"/>
    <n v="5722"/>
    <n v="5394"/>
    <n v="5275"/>
    <n v="5285"/>
    <n v="63565"/>
    <n v="174.15068493150685"/>
  </r>
  <r>
    <x v="3"/>
    <x v="2"/>
    <s v="Kvaternaar"/>
    <n v="0"/>
    <n v="0"/>
    <x v="31"/>
    <n v="0"/>
    <n v="0"/>
    <n v="0"/>
    <n v="0"/>
    <n v="0"/>
    <n v="0"/>
    <n v="0"/>
    <n v="0"/>
    <n v="0"/>
    <x v="1879"/>
    <x v="1879"/>
    <x v="11"/>
    <x v="1"/>
    <x v="0"/>
    <n v="5092"/>
    <n v="5012"/>
    <n v="4991"/>
    <n v="5335"/>
    <n v="5635"/>
    <n v="5356"/>
    <n v="5159"/>
    <n v="5461"/>
    <n v="5639"/>
    <n v="5271"/>
    <n v="5379"/>
    <n v="5439"/>
    <n v="63769"/>
    <n v="174.70958904109588"/>
  </r>
  <r>
    <x v="3"/>
    <x v="2"/>
    <s v="Kesk-Devon"/>
    <n v="0"/>
    <n v="0"/>
    <x v="31"/>
    <n v="0"/>
    <n v="0"/>
    <n v="0"/>
    <n v="0"/>
    <n v="0"/>
    <n v="0"/>
    <n v="0"/>
    <n v="0"/>
    <n v="0"/>
    <x v="1879"/>
    <x v="1879"/>
    <x v="11"/>
    <x v="1"/>
    <x v="0"/>
    <n v="0"/>
    <n v="0"/>
    <n v="0"/>
    <n v="0"/>
    <n v="0"/>
    <n v="0"/>
    <n v="0"/>
    <n v="0"/>
    <n v="0"/>
    <n v="0"/>
    <n v="0"/>
    <n v="0"/>
    <n v="0"/>
    <n v="0"/>
  </r>
  <r>
    <x v="3"/>
    <x v="2"/>
    <s v="Kesk-Devon"/>
    <n v="0"/>
    <n v="0"/>
    <x v="31"/>
    <n v="0"/>
    <n v="0"/>
    <n v="0"/>
    <n v="0"/>
    <n v="0"/>
    <n v="0"/>
    <n v="0"/>
    <n v="0"/>
    <n v="0"/>
    <x v="1879"/>
    <x v="1879"/>
    <x v="11"/>
    <x v="1"/>
    <x v="0"/>
    <n v="4834"/>
    <n v="5220"/>
    <n v="5399"/>
    <n v="5596"/>
    <n v="5769"/>
    <n v="5540"/>
    <n v="5380"/>
    <n v="5354"/>
    <n v="5704"/>
    <n v="5428"/>
    <n v="5022"/>
    <n v="5447"/>
    <n v="64693"/>
    <n v="177.24109589041095"/>
  </r>
  <r>
    <x v="3"/>
    <x v="2"/>
    <s v="Kesk-Devon"/>
    <n v="0"/>
    <n v="0"/>
    <x v="31"/>
    <n v="0"/>
    <n v="0"/>
    <n v="0"/>
    <n v="0"/>
    <n v="0"/>
    <n v="0"/>
    <n v="0"/>
    <n v="0"/>
    <n v="0"/>
    <x v="1879"/>
    <x v="1879"/>
    <x v="11"/>
    <x v="1"/>
    <x v="0"/>
    <n v="5021"/>
    <n v="5056"/>
    <n v="4985"/>
    <n v="5416"/>
    <n v="5699"/>
    <n v="5663"/>
    <n v="5386"/>
    <n v="5344"/>
    <n v="5450"/>
    <n v="4954"/>
    <n v="5295"/>
    <n v="3020"/>
    <n v="61289"/>
    <n v="167.9150684931507"/>
  </r>
  <r>
    <x v="3"/>
    <x v="2"/>
    <s v="Silur"/>
    <n v="0"/>
    <n v="0"/>
    <x v="31"/>
    <n v="0"/>
    <n v="0"/>
    <n v="0"/>
    <n v="0"/>
    <n v="0"/>
    <n v="0"/>
    <n v="0"/>
    <n v="0"/>
    <n v="0"/>
    <x v="1879"/>
    <x v="1879"/>
    <x v="11"/>
    <x v="1"/>
    <x v="0"/>
    <n v="0"/>
    <n v="0"/>
    <n v="0"/>
    <n v="0"/>
    <n v="0"/>
    <n v="0"/>
    <n v="0"/>
    <n v="0"/>
    <n v="0"/>
    <n v="0"/>
    <n v="0"/>
    <n v="0"/>
    <n v="0"/>
    <n v="0"/>
  </r>
  <r>
    <x v="6"/>
    <x v="2"/>
    <s v="Silur-Ordoviitsium"/>
    <n v="0"/>
    <n v="0"/>
    <x v="31"/>
    <n v="0"/>
    <n v="0"/>
    <n v="0"/>
    <n v="0"/>
    <n v="0"/>
    <n v="0"/>
    <n v="0"/>
    <n v="0"/>
    <n v="0"/>
    <x v="1879"/>
    <x v="1879"/>
    <x v="11"/>
    <x v="1"/>
    <x v="0"/>
    <n v="0"/>
    <n v="0"/>
    <n v="0"/>
    <n v="0"/>
    <n v="0"/>
    <n v="0"/>
    <n v="0"/>
    <n v="0"/>
    <n v="0"/>
    <n v="0"/>
    <n v="0"/>
    <n v="0"/>
    <n v="0"/>
    <n v="0"/>
  </r>
  <r>
    <x v="5"/>
    <x v="2"/>
    <s v="Silur"/>
    <n v="0"/>
    <n v="0"/>
    <x v="31"/>
    <n v="0"/>
    <n v="0"/>
    <n v="0"/>
    <n v="0"/>
    <n v="0"/>
    <n v="0"/>
    <n v="0"/>
    <n v="0"/>
    <n v="0"/>
    <x v="1879"/>
    <x v="1879"/>
    <x v="11"/>
    <x v="1"/>
    <x v="0"/>
    <n v="5089"/>
    <n v="4904"/>
    <n v="4755"/>
    <n v="5283"/>
    <n v="4838"/>
    <n v="5160"/>
    <n v="5001"/>
    <n v="4969"/>
    <n v="4805"/>
    <n v="4585"/>
    <n v="4945"/>
    <n v="4682"/>
    <n v="59016"/>
    <n v="161.68767123287671"/>
  </r>
  <r>
    <x v="6"/>
    <x v="2"/>
    <s v="Ordoviitsium-Kambrium"/>
    <n v="0"/>
    <n v="0"/>
    <x v="31"/>
    <n v="0"/>
    <n v="0"/>
    <n v="0"/>
    <n v="0"/>
    <n v="0"/>
    <n v="0"/>
    <n v="0"/>
    <n v="0"/>
    <n v="0"/>
    <x v="1879"/>
    <x v="1879"/>
    <x v="11"/>
    <x v="1"/>
    <x v="0"/>
    <n v="4972"/>
    <n v="4255"/>
    <n v="2192"/>
    <n v="2895"/>
    <n v="1529"/>
    <n v="2796"/>
    <n v="3714"/>
    <n v="4070"/>
    <n v="4108"/>
    <n v="2769"/>
    <n v="4262"/>
    <n v="5434"/>
    <n v="42996"/>
    <n v="117.7972602739726"/>
  </r>
  <r>
    <x v="0"/>
    <x v="2"/>
    <s v="Ordoviitsium-Kambrium"/>
    <n v="0"/>
    <n v="0"/>
    <x v="31"/>
    <n v="0"/>
    <n v="0"/>
    <n v="0"/>
    <n v="0"/>
    <n v="0"/>
    <n v="0"/>
    <n v="0"/>
    <n v="0"/>
    <n v="0"/>
    <x v="1879"/>
    <x v="1879"/>
    <x v="11"/>
    <x v="1"/>
    <x v="0"/>
    <n v="0"/>
    <n v="0"/>
    <n v="0"/>
    <n v="0"/>
    <n v="0"/>
    <n v="0"/>
    <n v="0"/>
    <n v="0"/>
    <n v="0"/>
    <n v="0"/>
    <n v="0"/>
    <n v="0"/>
    <n v="0"/>
    <n v="0"/>
  </r>
  <r>
    <x v="0"/>
    <x v="2"/>
    <s v="Ordoviitsium"/>
    <n v="0"/>
    <n v="0"/>
    <x v="31"/>
    <n v="0"/>
    <n v="0"/>
    <n v="0"/>
    <n v="0"/>
    <n v="0"/>
    <n v="0"/>
    <n v="0"/>
    <n v="0"/>
    <n v="0"/>
    <x v="1879"/>
    <x v="1879"/>
    <x v="11"/>
    <x v="1"/>
    <x v="0"/>
    <n v="0"/>
    <n v="0"/>
    <n v="0"/>
    <n v="0"/>
    <n v="0"/>
    <n v="0"/>
    <n v="0"/>
    <n v="0"/>
    <n v="0"/>
    <n v="0"/>
    <n v="0"/>
    <n v="0"/>
    <n v="0"/>
    <n v="0"/>
  </r>
  <r>
    <x v="0"/>
    <x v="2"/>
    <s v="Ordoviitsium"/>
    <n v="0"/>
    <n v="0"/>
    <x v="31"/>
    <n v="0"/>
    <n v="0"/>
    <n v="0"/>
    <n v="0"/>
    <n v="0"/>
    <n v="0"/>
    <n v="0"/>
    <n v="0"/>
    <n v="0"/>
    <x v="1879"/>
    <x v="1879"/>
    <x v="11"/>
    <x v="1"/>
    <x v="0"/>
    <n v="4509"/>
    <n v="4177"/>
    <n v="3856"/>
    <n v="4274"/>
    <n v="4108"/>
    <n v="4133"/>
    <n v="3920"/>
    <n v="3857"/>
    <n v="3951"/>
    <n v="3881"/>
    <n v="4065"/>
    <n v="4047"/>
    <n v="48778"/>
    <n v="133.63835616438357"/>
  </r>
  <r>
    <x v="7"/>
    <x v="2"/>
    <s v="Silur-Ordoviitsium"/>
    <n v="0"/>
    <n v="0"/>
    <x v="31"/>
    <n v="0"/>
    <n v="0"/>
    <n v="0"/>
    <n v="0"/>
    <n v="0"/>
    <n v="0"/>
    <n v="0"/>
    <n v="0"/>
    <n v="0"/>
    <x v="1879"/>
    <x v="1879"/>
    <x v="11"/>
    <x v="1"/>
    <x v="0"/>
    <n v="0"/>
    <n v="0"/>
    <n v="0"/>
    <n v="0"/>
    <n v="0"/>
    <n v="0"/>
    <n v="0"/>
    <n v="0"/>
    <n v="0"/>
    <n v="0"/>
    <n v="0"/>
    <n v="0"/>
    <n v="0"/>
    <n v="0"/>
  </r>
  <r>
    <x v="4"/>
    <x v="2"/>
    <s v="Siluri-Ordoviitsium"/>
    <n v="0"/>
    <n v="0"/>
    <x v="31"/>
    <n v="0"/>
    <n v="0"/>
    <n v="0"/>
    <n v="0"/>
    <n v="0"/>
    <n v="0"/>
    <n v="0"/>
    <n v="0"/>
    <n v="0"/>
    <x v="1879"/>
    <x v="1879"/>
    <x v="0"/>
    <x v="0"/>
    <x v="0"/>
    <n v="309"/>
    <n v="291"/>
    <n v="314"/>
    <n v="298"/>
    <n v="320"/>
    <n v="348"/>
    <n v="399"/>
    <n v="309"/>
    <n v="290"/>
    <n v="295"/>
    <n v="288"/>
    <n v="274"/>
    <n v="3735"/>
    <n v="10.232876712328768"/>
  </r>
  <r>
    <x v="5"/>
    <x v="2"/>
    <s v="Siluri-Ordoviitsium"/>
    <n v="0"/>
    <n v="0"/>
    <x v="31"/>
    <n v="0"/>
    <n v="0"/>
    <n v="0"/>
    <n v="0"/>
    <n v="0"/>
    <n v="0"/>
    <n v="0"/>
    <n v="0"/>
    <n v="0"/>
    <x v="1879"/>
    <x v="1879"/>
    <x v="0"/>
    <x v="2"/>
    <x v="0"/>
    <n v="5040"/>
    <n v="3490"/>
    <n v="3898"/>
    <n v="3748"/>
    <n v="4132"/>
    <n v="4484"/>
    <n v="4466"/>
    <n v="3880"/>
    <n v="4075"/>
    <n v="4036"/>
    <n v="3959"/>
    <n v="4110"/>
    <n v="49318"/>
    <n v="135.11780821917807"/>
  </r>
  <r>
    <x v="5"/>
    <x v="2"/>
    <s v="Siluri-Ordoviitsium"/>
    <n v="0"/>
    <n v="0"/>
    <x v="31"/>
    <n v="0"/>
    <n v="0"/>
    <n v="0"/>
    <n v="0"/>
    <n v="0"/>
    <n v="0"/>
    <n v="0"/>
    <n v="0"/>
    <n v="0"/>
    <x v="1879"/>
    <x v="1879"/>
    <x v="0"/>
    <x v="2"/>
    <x v="0"/>
    <n v="201"/>
    <n v="210"/>
    <n v="185"/>
    <n v="181"/>
    <n v="203"/>
    <n v="284"/>
    <n v="325"/>
    <n v="280"/>
    <n v="234"/>
    <n v="241"/>
    <n v="196"/>
    <n v="198"/>
    <n v="2738"/>
    <n v="7.5013698630136982"/>
  </r>
  <r>
    <x v="5"/>
    <x v="2"/>
    <s v="Siluri-Ordoviitsium"/>
    <n v="0"/>
    <n v="0"/>
    <x v="31"/>
    <n v="0"/>
    <n v="0"/>
    <n v="0"/>
    <n v="0"/>
    <n v="0"/>
    <n v="0"/>
    <n v="0"/>
    <n v="0"/>
    <n v="0"/>
    <x v="1879"/>
    <x v="1879"/>
    <x v="0"/>
    <x v="0"/>
    <x v="0"/>
    <n v="0"/>
    <n v="0"/>
    <n v="0"/>
    <n v="0"/>
    <n v="0"/>
    <n v="0"/>
    <n v="0"/>
    <n v="0"/>
    <n v="0"/>
    <n v="0"/>
    <n v="0"/>
    <n v="0"/>
    <n v="0"/>
    <n v="0"/>
  </r>
  <r>
    <x v="5"/>
    <x v="2"/>
    <s v="Siluri-Ordoviitsium"/>
    <n v="0"/>
    <n v="0"/>
    <x v="31"/>
    <n v="0"/>
    <n v="0"/>
    <n v="0"/>
    <n v="0"/>
    <n v="0"/>
    <n v="0"/>
    <n v="0"/>
    <n v="0"/>
    <n v="0"/>
    <x v="1879"/>
    <x v="1879"/>
    <x v="0"/>
    <x v="0"/>
    <x v="0"/>
    <n v="0"/>
    <n v="0"/>
    <n v="0"/>
    <n v="0"/>
    <n v="0"/>
    <n v="0"/>
    <n v="0"/>
    <n v="0"/>
    <n v="0"/>
    <n v="0"/>
    <n v="0"/>
    <n v="0"/>
    <n v="0"/>
    <n v="0"/>
  </r>
  <r>
    <x v="5"/>
    <x v="2"/>
    <s v="Kesk-Devon"/>
    <n v="0"/>
    <n v="0"/>
    <x v="31"/>
    <n v="0"/>
    <n v="0"/>
    <n v="0"/>
    <n v="0"/>
    <n v="0"/>
    <n v="0"/>
    <n v="0"/>
    <n v="0"/>
    <n v="0"/>
    <x v="1879"/>
    <x v="1879"/>
    <x v="0"/>
    <x v="2"/>
    <x v="0"/>
    <n v="1803"/>
    <n v="712"/>
    <n v="795"/>
    <n v="783"/>
    <n v="864"/>
    <n v="993"/>
    <n v="1037"/>
    <n v="866"/>
    <n v="860"/>
    <n v="868"/>
    <n v="867"/>
    <n v="988"/>
    <n v="11436"/>
    <n v="31.331506849315069"/>
  </r>
  <r>
    <x v="12"/>
    <x v="2"/>
    <s v="Kesk-Devon"/>
    <n v="0"/>
    <n v="0"/>
    <x v="31"/>
    <n v="0"/>
    <n v="0"/>
    <n v="0"/>
    <n v="0"/>
    <n v="0"/>
    <n v="0"/>
    <n v="0"/>
    <n v="0"/>
    <n v="0"/>
    <x v="1879"/>
    <x v="1879"/>
    <x v="0"/>
    <x v="2"/>
    <x v="0"/>
    <n v="0"/>
    <n v="0"/>
    <n v="0"/>
    <n v="0"/>
    <n v="0"/>
    <n v="0"/>
    <n v="0"/>
    <n v="0"/>
    <n v="0"/>
    <n v="0"/>
    <n v="0"/>
    <n v="0"/>
    <n v="0"/>
    <n v="0"/>
  </r>
  <r>
    <x v="2"/>
    <x v="2"/>
    <s v="Kesk-Devon"/>
    <n v="0"/>
    <n v="0"/>
    <x v="31"/>
    <n v="0"/>
    <n v="0"/>
    <n v="0"/>
    <n v="0"/>
    <n v="0"/>
    <n v="0"/>
    <n v="0"/>
    <n v="0"/>
    <n v="0"/>
    <x v="1879"/>
    <x v="1879"/>
    <x v="0"/>
    <x v="0"/>
    <x v="0"/>
    <n v="136"/>
    <n v="121"/>
    <n v="132"/>
    <n v="127"/>
    <n v="122"/>
    <n v="127"/>
    <n v="148"/>
    <n v="138"/>
    <n v="126"/>
    <n v="111"/>
    <n v="141"/>
    <n v="140"/>
    <n v="1569"/>
    <n v="4.2986301369863016"/>
  </r>
  <r>
    <x v="2"/>
    <x v="2"/>
    <s v="Gdov"/>
    <n v="0"/>
    <n v="0"/>
    <x v="31"/>
    <n v="0"/>
    <n v="0"/>
    <n v="0"/>
    <n v="0"/>
    <n v="0"/>
    <n v="0"/>
    <n v="0"/>
    <n v="0"/>
    <n v="0"/>
    <x v="1879"/>
    <x v="1879"/>
    <x v="0"/>
    <x v="0"/>
    <x v="0"/>
    <n v="94"/>
    <n v="89"/>
    <n v="99"/>
    <n v="104"/>
    <n v="100"/>
    <n v="109"/>
    <n v="131"/>
    <n v="111"/>
    <n v="96"/>
    <n v="93"/>
    <n v="94"/>
    <n v="111"/>
    <n v="1231"/>
    <n v="3.3726027397260272"/>
  </r>
  <r>
    <x v="0"/>
    <x v="2"/>
    <s v="Ordoviitsium"/>
    <n v="0"/>
    <n v="0"/>
    <x v="31"/>
    <n v="0"/>
    <n v="0"/>
    <n v="0"/>
    <n v="0"/>
    <n v="0"/>
    <n v="0"/>
    <n v="0"/>
    <n v="0"/>
    <n v="0"/>
    <x v="1879"/>
    <x v="1879"/>
    <x v="0"/>
    <x v="0"/>
    <x v="0"/>
    <n v="98"/>
    <n v="88"/>
    <n v="104"/>
    <n v="116"/>
    <n v="113"/>
    <n v="122"/>
    <n v="141"/>
    <n v="96"/>
    <n v="86"/>
    <n v="75"/>
    <n v="79"/>
    <n v="80"/>
    <n v="1198"/>
    <n v="3.2821917808219179"/>
  </r>
  <r>
    <x v="0"/>
    <x v="2"/>
    <s v="Ordoviitsium"/>
    <n v="0"/>
    <n v="0"/>
    <x v="31"/>
    <n v="0"/>
    <n v="0"/>
    <n v="0"/>
    <n v="0"/>
    <n v="0"/>
    <n v="0"/>
    <n v="0"/>
    <n v="0"/>
    <n v="0"/>
    <x v="1879"/>
    <x v="1879"/>
    <x v="0"/>
    <x v="0"/>
    <x v="0"/>
    <n v="386"/>
    <n v="411"/>
    <n v="348"/>
    <n v="352"/>
    <n v="396"/>
    <n v="467"/>
    <n v="456"/>
    <n v="494"/>
    <n v="713"/>
    <n v="1010"/>
    <n v="348"/>
    <n v="411"/>
    <n v="5792"/>
    <n v="15.868493150684932"/>
  </r>
  <r>
    <x v="0"/>
    <x v="3"/>
    <s v="Kambrium-Vend"/>
    <n v="0"/>
    <n v="0"/>
    <x v="31"/>
    <n v="0"/>
    <n v="0"/>
    <n v="0"/>
    <n v="0"/>
    <n v="0"/>
    <n v="0"/>
    <n v="0"/>
    <n v="0"/>
    <n v="0"/>
    <x v="1879"/>
    <x v="1879"/>
    <x v="0"/>
    <x v="2"/>
    <x v="0"/>
    <n v="3674"/>
    <n v="2029"/>
    <n v="2152"/>
    <n v="2062"/>
    <n v="2198"/>
    <n v="2342"/>
    <n v="2334"/>
    <n v="2093"/>
    <n v="2177"/>
    <n v="2226"/>
    <n v="2049"/>
    <n v="2188"/>
    <n v="27524"/>
    <n v="75.408219178082192"/>
  </r>
  <r>
    <x v="1"/>
    <x v="2"/>
    <s v="Ordoviitsium-Kambrium"/>
    <n v="0"/>
    <n v="0"/>
    <x v="31"/>
    <n v="0"/>
    <n v="0"/>
    <n v="0"/>
    <n v="0"/>
    <n v="0"/>
    <n v="0"/>
    <n v="0"/>
    <n v="0"/>
    <n v="0"/>
    <x v="1879"/>
    <x v="1879"/>
    <x v="0"/>
    <x v="2"/>
    <x v="0"/>
    <n v="1528"/>
    <n v="1441"/>
    <n v="1715"/>
    <n v="1684"/>
    <n v="1741"/>
    <n v="1843"/>
    <n v="2228"/>
    <n v="1829"/>
    <n v="1701"/>
    <n v="1683"/>
    <n v="1633"/>
    <n v="1735"/>
    <n v="20761"/>
    <n v="56.87945205479452"/>
  </r>
  <r>
    <x v="1"/>
    <x v="2"/>
    <s v="Kambrium-Vend"/>
    <n v="0"/>
    <n v="0"/>
    <x v="31"/>
    <n v="0"/>
    <n v="0"/>
    <n v="0"/>
    <n v="0"/>
    <n v="0"/>
    <n v="0"/>
    <n v="0"/>
    <n v="0"/>
    <n v="0"/>
    <x v="1879"/>
    <x v="1879"/>
    <x v="0"/>
    <x v="2"/>
    <x v="0"/>
    <n v="0"/>
    <n v="0"/>
    <n v="0"/>
    <n v="0"/>
    <n v="0"/>
    <n v="0"/>
    <n v="0"/>
    <n v="0"/>
    <n v="0"/>
    <n v="0"/>
    <n v="0"/>
    <n v="0"/>
    <n v="0"/>
    <n v="0"/>
  </r>
  <r>
    <x v="1"/>
    <x v="2"/>
    <s v="Kambrium-Vend"/>
    <n v="0"/>
    <n v="0"/>
    <x v="31"/>
    <n v="0"/>
    <n v="0"/>
    <n v="0"/>
    <n v="0"/>
    <n v="0"/>
    <n v="0"/>
    <n v="0"/>
    <n v="0"/>
    <n v="0"/>
    <x v="1879"/>
    <x v="1879"/>
    <x v="0"/>
    <x v="1"/>
    <x v="0"/>
    <n v="0"/>
    <n v="0"/>
    <n v="0"/>
    <n v="0"/>
    <n v="0"/>
    <n v="0"/>
    <n v="0"/>
    <n v="0"/>
    <n v="0"/>
    <n v="0"/>
    <n v="0"/>
    <n v="0"/>
    <n v="0"/>
    <n v="0"/>
  </r>
  <r>
    <x v="1"/>
    <x v="2"/>
    <s v="Kambrium-Vend"/>
    <n v="0"/>
    <n v="0"/>
    <x v="31"/>
    <n v="0"/>
    <n v="0"/>
    <n v="0"/>
    <n v="0"/>
    <n v="0"/>
    <n v="0"/>
    <n v="0"/>
    <n v="0"/>
    <n v="0"/>
    <x v="1879"/>
    <x v="1879"/>
    <x v="0"/>
    <x v="2"/>
    <x v="0"/>
    <n v="0"/>
    <n v="0"/>
    <n v="0"/>
    <n v="0"/>
    <n v="0"/>
    <n v="0"/>
    <n v="0"/>
    <n v="0"/>
    <n v="0"/>
    <n v="0"/>
    <n v="0"/>
    <n v="0"/>
    <n v="0"/>
    <n v="0"/>
  </r>
  <r>
    <x v="1"/>
    <x v="2"/>
    <s v="Kambrium-Vend"/>
    <n v="0"/>
    <n v="0"/>
    <x v="31"/>
    <n v="0"/>
    <n v="0"/>
    <n v="0"/>
    <n v="0"/>
    <n v="0"/>
    <n v="0"/>
    <n v="0"/>
    <n v="0"/>
    <n v="0"/>
    <x v="1879"/>
    <x v="1879"/>
    <x v="0"/>
    <x v="1"/>
    <x v="0"/>
    <n v="0"/>
    <n v="0"/>
    <n v="0"/>
    <n v="0"/>
    <n v="0"/>
    <n v="0"/>
    <n v="0"/>
    <n v="0"/>
    <n v="0"/>
    <n v="0"/>
    <n v="0"/>
    <n v="0"/>
    <n v="0"/>
    <n v="0"/>
  </r>
  <r>
    <x v="1"/>
    <x v="2"/>
    <s v="Ordoviitsium"/>
    <n v="0"/>
    <n v="0"/>
    <x v="31"/>
    <n v="0"/>
    <n v="0"/>
    <n v="0"/>
    <n v="0"/>
    <n v="0"/>
    <n v="0"/>
    <n v="0"/>
    <n v="0"/>
    <n v="0"/>
    <x v="1879"/>
    <x v="1879"/>
    <x v="0"/>
    <x v="2"/>
    <x v="0"/>
    <n v="0"/>
    <n v="0"/>
    <n v="0"/>
    <n v="0"/>
    <n v="0"/>
    <n v="0"/>
    <n v="0"/>
    <n v="0"/>
    <n v="0"/>
    <n v="0"/>
    <n v="0"/>
    <n v="0"/>
    <n v="0"/>
    <n v="0"/>
  </r>
  <r>
    <x v="4"/>
    <x v="2"/>
    <s v="Kesk-Devon"/>
    <n v="0"/>
    <n v="0"/>
    <x v="31"/>
    <n v="0"/>
    <n v="0"/>
    <n v="0"/>
    <n v="0"/>
    <n v="0"/>
    <n v="0"/>
    <n v="0"/>
    <n v="0"/>
    <n v="0"/>
    <x v="1879"/>
    <x v="1879"/>
    <x v="0"/>
    <x v="1"/>
    <x v="0"/>
    <n v="10672"/>
    <n v="12678"/>
    <n v="9686"/>
    <n v="6935"/>
    <n v="8270"/>
    <n v="10742"/>
    <n v="11292"/>
    <n v="4535"/>
    <n v="3751"/>
    <n v="9401"/>
    <n v="7023"/>
    <n v="9078"/>
    <n v="104063"/>
    <n v="285.10410958904112"/>
  </r>
  <r>
    <x v="9"/>
    <x v="2"/>
    <s v="Voronka"/>
    <n v="0"/>
    <n v="0"/>
    <x v="31"/>
    <n v="0"/>
    <n v="0"/>
    <n v="0"/>
    <n v="0"/>
    <n v="0"/>
    <n v="0"/>
    <n v="0"/>
    <n v="0"/>
    <n v="0"/>
    <x v="1879"/>
    <x v="1879"/>
    <x v="0"/>
    <x v="1"/>
    <x v="0"/>
    <n v="13689"/>
    <n v="12719"/>
    <n v="12204"/>
    <n v="11545"/>
    <n v="12296"/>
    <n v="17739"/>
    <n v="12771"/>
    <n v="13556"/>
    <n v="11648"/>
    <n v="10395"/>
    <n v="9362"/>
    <n v="12574"/>
    <n v="150498"/>
    <n v="412.32328767123289"/>
  </r>
  <r>
    <x v="0"/>
    <x v="2"/>
    <s v="Silur"/>
    <n v="0"/>
    <n v="0"/>
    <x v="31"/>
    <n v="0"/>
    <n v="0"/>
    <n v="0"/>
    <n v="0"/>
    <n v="0"/>
    <n v="0"/>
    <n v="0"/>
    <n v="0"/>
    <n v="0"/>
    <x v="1879"/>
    <x v="1879"/>
    <x v="0"/>
    <x v="1"/>
    <x v="0"/>
    <n v="12431"/>
    <n v="14471"/>
    <n v="18236"/>
    <n v="13282"/>
    <n v="10588"/>
    <n v="11396"/>
    <n v="14596"/>
    <n v="15730"/>
    <n v="15015"/>
    <n v="17729"/>
    <n v="18425"/>
    <n v="21591"/>
    <n v="183490"/>
    <n v="502.71232876712327"/>
  </r>
  <r>
    <x v="6"/>
    <x v="2"/>
    <s v="Silur"/>
    <n v="0"/>
    <n v="0"/>
    <x v="31"/>
    <n v="0"/>
    <n v="0"/>
    <n v="0"/>
    <n v="0"/>
    <n v="0"/>
    <n v="0"/>
    <n v="0"/>
    <n v="0"/>
    <n v="0"/>
    <x v="1879"/>
    <x v="1879"/>
    <x v="0"/>
    <x v="1"/>
    <x v="0"/>
    <n v="2627"/>
    <n v="0"/>
    <n v="0"/>
    <n v="14499"/>
    <n v="15179"/>
    <n v="11463"/>
    <n v="15003"/>
    <n v="14606"/>
    <n v="16876"/>
    <n v="10019"/>
    <n v="11696"/>
    <n v="11634"/>
    <n v="123602"/>
    <n v="338.63561643835618"/>
  </r>
  <r>
    <x v="6"/>
    <x v="2"/>
    <s v="Silur"/>
    <n v="0"/>
    <n v="0"/>
    <x v="31"/>
    <n v="0"/>
    <n v="0"/>
    <n v="0"/>
    <n v="0"/>
    <n v="0"/>
    <n v="0"/>
    <n v="0"/>
    <n v="0"/>
    <n v="0"/>
    <x v="1879"/>
    <x v="1879"/>
    <x v="0"/>
    <x v="1"/>
    <x v="0"/>
    <n v="22861"/>
    <n v="15427"/>
    <n v="18151"/>
    <n v="10679"/>
    <n v="13891"/>
    <n v="15767"/>
    <n v="15479"/>
    <n v="14740"/>
    <n v="14771"/>
    <n v="17030"/>
    <n v="16294"/>
    <n v="10925"/>
    <n v="186015"/>
    <n v="509.63013698630135"/>
  </r>
  <r>
    <x v="6"/>
    <x v="2"/>
    <s v="Kambrium-Vend"/>
    <n v="0"/>
    <n v="0"/>
    <x v="31"/>
    <n v="0"/>
    <n v="0"/>
    <n v="0"/>
    <n v="0"/>
    <n v="0"/>
    <n v="0"/>
    <n v="0"/>
    <n v="0"/>
    <n v="0"/>
    <x v="1879"/>
    <x v="1879"/>
    <x v="2"/>
    <x v="0"/>
    <x v="0"/>
    <n v="877"/>
    <n v="1022"/>
    <n v="901"/>
    <n v="917"/>
    <n v="1231"/>
    <n v="719"/>
    <n v="460"/>
    <n v="804"/>
    <n v="881"/>
    <n v="1046"/>
    <n v="774"/>
    <n v="936"/>
    <n v="10568"/>
    <n v="28.953424657534246"/>
  </r>
  <r>
    <x v="3"/>
    <x v="2"/>
    <s v="Kesk-Alam-Devon"/>
    <n v="0"/>
    <n v="0"/>
    <x v="31"/>
    <n v="0"/>
    <n v="0"/>
    <n v="0"/>
    <n v="0"/>
    <n v="0"/>
    <n v="0"/>
    <n v="0"/>
    <n v="0"/>
    <n v="0"/>
    <x v="1879"/>
    <x v="1879"/>
    <x v="6"/>
    <x v="0"/>
    <x v="0"/>
    <n v="68"/>
    <n v="54"/>
    <n v="167"/>
    <n v="312"/>
    <n v="253"/>
    <n v="384"/>
    <n v="711"/>
    <n v="454"/>
    <n v="163"/>
    <n v="380"/>
    <n v="126"/>
    <n v="26"/>
    <n v="3098"/>
    <n v="8.4876712328767123"/>
  </r>
  <r>
    <x v="2"/>
    <x v="2"/>
    <s v="Kesk-Alam-Devon"/>
    <n v="0"/>
    <n v="0"/>
    <x v="31"/>
    <n v="0"/>
    <n v="0"/>
    <n v="0"/>
    <n v="0"/>
    <n v="0"/>
    <n v="0"/>
    <n v="0"/>
    <n v="0"/>
    <n v="0"/>
    <x v="1879"/>
    <x v="1879"/>
    <x v="14"/>
    <x v="2"/>
    <x v="0"/>
    <n v="20"/>
    <n v="29"/>
    <n v="25"/>
    <n v="31"/>
    <n v="53"/>
    <n v="109"/>
    <n v="225"/>
    <n v="113"/>
    <n v="70"/>
    <n v="37"/>
    <n v="21"/>
    <n v="20"/>
    <n v="753"/>
    <n v="2.0630136986301371"/>
  </r>
  <r>
    <x v="2"/>
    <x v="2"/>
    <s v="Kesk-Devon"/>
    <n v="0"/>
    <n v="0"/>
    <x v="31"/>
    <n v="0"/>
    <n v="0"/>
    <n v="0"/>
    <n v="0"/>
    <n v="0"/>
    <n v="0"/>
    <n v="0"/>
    <n v="0"/>
    <n v="0"/>
    <x v="1879"/>
    <x v="1879"/>
    <x v="14"/>
    <x v="2"/>
    <x v="0"/>
    <n v="220"/>
    <n v="227"/>
    <n v="235"/>
    <n v="312"/>
    <n v="252"/>
    <n v="536"/>
    <n v="752"/>
    <n v="568"/>
    <n v="412"/>
    <n v="343"/>
    <n v="383"/>
    <n v="389"/>
    <n v="4629"/>
    <n v="12.682191780821919"/>
  </r>
  <r>
    <x v="2"/>
    <x v="2"/>
    <s v="Silur-Ordoviitsium"/>
    <n v="0"/>
    <n v="0"/>
    <x v="31"/>
    <n v="0"/>
    <n v="0"/>
    <n v="0"/>
    <n v="0"/>
    <n v="0"/>
    <n v="0"/>
    <n v="0"/>
    <n v="0"/>
    <n v="0"/>
    <x v="1879"/>
    <x v="1879"/>
    <x v="5"/>
    <x v="4"/>
    <x v="0"/>
    <n v="869"/>
    <n v="973"/>
    <n v="840"/>
    <n v="869"/>
    <n v="892"/>
    <n v="1050"/>
    <n v="1160"/>
    <n v="923"/>
    <n v="944"/>
    <n v="926"/>
    <n v="960"/>
    <n v="898"/>
    <n v="11304"/>
    <n v="30.969863013698632"/>
  </r>
  <r>
    <x v="6"/>
    <x v="2"/>
    <s v="Kvaternaar"/>
    <n v="0"/>
    <n v="0"/>
    <x v="31"/>
    <n v="0"/>
    <n v="0"/>
    <n v="0"/>
    <n v="0"/>
    <n v="0"/>
    <n v="0"/>
    <n v="0"/>
    <n v="0"/>
    <n v="0"/>
    <x v="1879"/>
    <x v="1879"/>
    <x v="5"/>
    <x v="4"/>
    <x v="0"/>
    <n v="718"/>
    <n v="1802"/>
    <n v="2522"/>
    <n v="1098"/>
    <n v="735"/>
    <n v="731"/>
    <n v="821"/>
    <n v="808"/>
    <n v="669"/>
    <n v="665"/>
    <n v="636"/>
    <n v="655"/>
    <n v="11860"/>
    <n v="32.493150684931507"/>
  </r>
  <r>
    <x v="3"/>
    <x v="2"/>
    <s v="Ordoviitsium-Kambrium"/>
    <n v="0"/>
    <n v="0"/>
    <x v="31"/>
    <n v="0"/>
    <n v="0"/>
    <n v="0"/>
    <n v="0"/>
    <n v="0"/>
    <n v="0"/>
    <n v="0"/>
    <n v="0"/>
    <n v="0"/>
    <x v="1879"/>
    <x v="1879"/>
    <x v="5"/>
    <x v="4"/>
    <x v="0"/>
    <n v="578"/>
    <n v="496"/>
    <n v="552"/>
    <n v="517"/>
    <n v="558"/>
    <n v="583"/>
    <n v="623"/>
    <n v="512"/>
    <n v="529"/>
    <n v="657"/>
    <n v="718"/>
    <n v="883"/>
    <n v="7206"/>
    <n v="19.742465753424657"/>
  </r>
  <r>
    <x v="3"/>
    <x v="2"/>
    <s v="Ordoviitsium-Kambrium"/>
    <n v="0"/>
    <n v="0"/>
    <x v="31"/>
    <n v="0"/>
    <n v="0"/>
    <n v="0"/>
    <n v="0"/>
    <n v="0"/>
    <n v="0"/>
    <n v="0"/>
    <n v="0"/>
    <n v="0"/>
    <x v="1879"/>
    <x v="1879"/>
    <x v="9"/>
    <x v="4"/>
    <x v="0"/>
    <n v="12982"/>
    <n v="13182"/>
    <n v="13176"/>
    <n v="13135"/>
    <n v="13969"/>
    <n v="11123"/>
    <n v="12757"/>
    <n v="12817"/>
    <n v="13013"/>
    <n v="13984"/>
    <n v="12031"/>
    <n v="13710"/>
    <n v="155879"/>
    <n v="427.06575342465754"/>
  </r>
  <r>
    <x v="0"/>
    <x v="2"/>
    <s v="Kesk-Devon"/>
    <n v="0"/>
    <n v="0"/>
    <x v="31"/>
    <n v="0"/>
    <n v="0"/>
    <n v="0"/>
    <n v="0"/>
    <n v="0"/>
    <n v="0"/>
    <n v="0"/>
    <n v="0"/>
    <n v="0"/>
    <x v="1879"/>
    <x v="1879"/>
    <x v="9"/>
    <x v="4"/>
    <x v="0"/>
    <n v="671"/>
    <n v="511"/>
    <n v="466"/>
    <n v="462"/>
    <n v="471"/>
    <n v="506"/>
    <n v="518"/>
    <n v="477"/>
    <n v="451"/>
    <n v="450"/>
    <n v="425"/>
    <n v="473"/>
    <n v="5881"/>
    <n v="16.112328767123287"/>
  </r>
  <r>
    <x v="2"/>
    <x v="2"/>
    <s v="Kesk-Devon"/>
    <n v="0"/>
    <n v="0"/>
    <x v="31"/>
    <n v="0"/>
    <n v="0"/>
    <n v="0"/>
    <n v="0"/>
    <n v="0"/>
    <n v="0"/>
    <n v="0"/>
    <n v="0"/>
    <n v="0"/>
    <x v="1879"/>
    <x v="1879"/>
    <x v="5"/>
    <x v="4"/>
    <x v="0"/>
    <n v="816"/>
    <n v="731"/>
    <n v="652"/>
    <n v="644"/>
    <n v="654"/>
    <n v="969"/>
    <n v="1673"/>
    <n v="1042"/>
    <n v="770"/>
    <n v="771"/>
    <n v="634"/>
    <n v="688"/>
    <n v="10044"/>
    <n v="27.517808219178082"/>
  </r>
  <r>
    <x v="2"/>
    <x v="2"/>
    <s v="Kesk-Alam-Devon"/>
    <n v="0"/>
    <n v="0"/>
    <x v="31"/>
    <n v="0"/>
    <n v="0"/>
    <n v="0"/>
    <n v="0"/>
    <n v="0"/>
    <n v="0"/>
    <n v="0"/>
    <n v="0"/>
    <n v="0"/>
    <x v="1879"/>
    <x v="1879"/>
    <x v="9"/>
    <x v="4"/>
    <x v="0"/>
    <n v="192"/>
    <n v="289"/>
    <n v="321"/>
    <n v="411"/>
    <n v="541"/>
    <n v="514"/>
    <n v="611"/>
    <n v="652"/>
    <n v="715"/>
    <n v="512"/>
    <n v="306"/>
    <n v="163"/>
    <n v="5227"/>
    <n v="14.32054794520548"/>
  </r>
  <r>
    <x v="2"/>
    <x v="2"/>
    <s v="Vend"/>
    <n v="0"/>
    <n v="0"/>
    <x v="31"/>
    <n v="0"/>
    <n v="0"/>
    <n v="0"/>
    <n v="0"/>
    <n v="0"/>
    <n v="0"/>
    <n v="0"/>
    <n v="0"/>
    <n v="0"/>
    <x v="1879"/>
    <x v="1879"/>
    <x v="9"/>
    <x v="4"/>
    <x v="0"/>
    <n v="252"/>
    <n v="225"/>
    <n v="265"/>
    <n v="262"/>
    <n v="357"/>
    <n v="318"/>
    <n v="332"/>
    <n v="287"/>
    <n v="257"/>
    <n v="147"/>
    <n v="141"/>
    <n v="240"/>
    <n v="3083"/>
    <n v="8.4465753424657528"/>
  </r>
  <r>
    <x v="0"/>
    <x v="2"/>
    <s v="Kambrium-Vend"/>
    <n v="0"/>
    <n v="0"/>
    <x v="31"/>
    <n v="0"/>
    <n v="0"/>
    <n v="0"/>
    <n v="0"/>
    <n v="0"/>
    <n v="0"/>
    <n v="0"/>
    <n v="0"/>
    <n v="0"/>
    <x v="1879"/>
    <x v="1879"/>
    <x v="9"/>
    <x v="4"/>
    <x v="0"/>
    <n v="8451"/>
    <n v="8069"/>
    <n v="8433"/>
    <n v="6854"/>
    <n v="5244"/>
    <n v="7898"/>
    <n v="8888"/>
    <n v="6012"/>
    <n v="6135"/>
    <n v="5412"/>
    <n v="8672"/>
    <n v="7669"/>
    <n v="87737"/>
    <n v="240.37534246575342"/>
  </r>
  <r>
    <x v="0"/>
    <x v="2"/>
    <s v="Voronka"/>
    <n v="0"/>
    <n v="0"/>
    <x v="31"/>
    <n v="0"/>
    <n v="0"/>
    <n v="0"/>
    <n v="0"/>
    <n v="0"/>
    <n v="0"/>
    <n v="0"/>
    <n v="0"/>
    <n v="0"/>
    <x v="1879"/>
    <x v="1879"/>
    <x v="9"/>
    <x v="4"/>
    <x v="0"/>
    <n v="6451"/>
    <n v="6124"/>
    <n v="6128"/>
    <n v="5167"/>
    <n v="6815"/>
    <n v="6176"/>
    <n v="6313"/>
    <n v="4749"/>
    <n v="7548"/>
    <n v="8344"/>
    <n v="2651"/>
    <n v="5113"/>
    <n v="71579"/>
    <n v="196.1068493150685"/>
  </r>
  <r>
    <x v="0"/>
    <x v="2"/>
    <s v="Silur"/>
    <n v="0"/>
    <n v="0"/>
    <x v="31"/>
    <n v="0"/>
    <n v="0"/>
    <n v="0"/>
    <n v="0"/>
    <n v="0"/>
    <n v="0"/>
    <n v="0"/>
    <n v="0"/>
    <n v="0"/>
    <x v="1879"/>
    <x v="1879"/>
    <x v="9"/>
    <x v="4"/>
    <x v="0"/>
    <n v="924"/>
    <n v="853"/>
    <n v="940"/>
    <n v="860"/>
    <n v="927"/>
    <n v="978"/>
    <n v="1072"/>
    <n v="997"/>
    <n v="968"/>
    <n v="1022"/>
    <n v="1017"/>
    <n v="1133"/>
    <n v="11691"/>
    <n v="32.030136986301372"/>
  </r>
  <r>
    <x v="11"/>
    <x v="2"/>
    <s v="Siluri-Ordoviitsium"/>
    <n v="0"/>
    <n v="0"/>
    <x v="31"/>
    <n v="0"/>
    <n v="0"/>
    <n v="0"/>
    <n v="0"/>
    <n v="0"/>
    <n v="0"/>
    <n v="0"/>
    <n v="0"/>
    <n v="0"/>
    <x v="1879"/>
    <x v="1879"/>
    <x v="9"/>
    <x v="4"/>
    <x v="0"/>
    <n v="236"/>
    <n v="190"/>
    <n v="285"/>
    <n v="230"/>
    <n v="262"/>
    <n v="349"/>
    <n v="234"/>
    <n v="298"/>
    <n v="274"/>
    <n v="294"/>
    <n v="357"/>
    <n v="358"/>
    <n v="3367"/>
    <n v="9.2246575342465746"/>
  </r>
  <r>
    <x v="11"/>
    <x v="2"/>
    <s v="Silur"/>
    <n v="0"/>
    <n v="0"/>
    <x v="31"/>
    <n v="0"/>
    <n v="0"/>
    <n v="0"/>
    <n v="0"/>
    <n v="0"/>
    <n v="0"/>
    <n v="0"/>
    <n v="0"/>
    <n v="0"/>
    <x v="1879"/>
    <x v="1879"/>
    <x v="4"/>
    <x v="3"/>
    <x v="0"/>
    <n v="14190"/>
    <n v="14074"/>
    <n v="13849"/>
    <n v="7200"/>
    <n v="7200"/>
    <n v="7200"/>
    <n v="7180"/>
    <n v="7206"/>
    <n v="7090"/>
    <n v="7104"/>
    <n v="7198"/>
    <n v="7152"/>
    <n v="106643"/>
    <n v="292.17260273972602"/>
  </r>
  <r>
    <x v="11"/>
    <x v="2"/>
    <s v="Kesk-Devon"/>
    <n v="0"/>
    <n v="0"/>
    <x v="31"/>
    <n v="0"/>
    <n v="0"/>
    <n v="0"/>
    <n v="0"/>
    <n v="0"/>
    <n v="0"/>
    <n v="0"/>
    <n v="0"/>
    <n v="0"/>
    <x v="1879"/>
    <x v="1879"/>
    <x v="4"/>
    <x v="3"/>
    <x v="0"/>
    <n v="0"/>
    <n v="0"/>
    <n v="0"/>
    <n v="6769"/>
    <n v="6952"/>
    <n v="6822"/>
    <n v="6868"/>
    <n v="6923"/>
    <n v="6993"/>
    <n v="7025"/>
    <n v="6891"/>
    <n v="6916"/>
    <n v="62159"/>
    <n v="170.2986301369863"/>
  </r>
  <r>
    <x v="9"/>
    <x v="2"/>
    <s v="Silur"/>
    <n v="0"/>
    <n v="0"/>
    <x v="31"/>
    <n v="0"/>
    <n v="0"/>
    <n v="0"/>
    <n v="0"/>
    <n v="0"/>
    <n v="0"/>
    <n v="0"/>
    <n v="0"/>
    <n v="0"/>
    <x v="1879"/>
    <x v="1879"/>
    <x v="9"/>
    <x v="9"/>
    <x v="0"/>
    <n v="139"/>
    <n v="102"/>
    <n v="204"/>
    <n v="129"/>
    <n v="130"/>
    <n v="153"/>
    <n v="134"/>
    <n v="133"/>
    <n v="137"/>
    <n v="132"/>
    <n v="136"/>
    <n v="126"/>
    <n v="1655"/>
    <n v="4.5342465753424657"/>
  </r>
  <r>
    <x v="6"/>
    <x v="2"/>
    <s v="Silur-Ordoviitsium"/>
    <n v="0"/>
    <n v="0"/>
    <x v="31"/>
    <n v="0"/>
    <n v="0"/>
    <n v="0"/>
    <n v="0"/>
    <n v="0"/>
    <n v="0"/>
    <n v="0"/>
    <n v="0"/>
    <n v="0"/>
    <x v="1879"/>
    <x v="1879"/>
    <x v="0"/>
    <x v="2"/>
    <x v="0"/>
    <n v="425"/>
    <n v="385"/>
    <n v="405"/>
    <n v="415"/>
    <n v="430"/>
    <n v="420"/>
    <n v="428"/>
    <n v="407"/>
    <n v="338"/>
    <n v="418"/>
    <n v="410"/>
    <n v="412"/>
    <n v="4893"/>
    <n v="13.405479452054795"/>
  </r>
  <r>
    <x v="11"/>
    <x v="2"/>
    <s v="Kambrium-Vend"/>
    <n v="0"/>
    <n v="0"/>
    <x v="31"/>
    <n v="0"/>
    <n v="0"/>
    <n v="0"/>
    <n v="0"/>
    <n v="0"/>
    <n v="0"/>
    <n v="0"/>
    <n v="0"/>
    <n v="0"/>
    <x v="1879"/>
    <x v="1879"/>
    <x v="13"/>
    <x v="0"/>
    <x v="0"/>
    <n v="2018"/>
    <n v="1924"/>
    <n v="1887"/>
    <n v="2095"/>
    <n v="2018"/>
    <n v="2354"/>
    <n v="3118"/>
    <n v="3310"/>
    <n v="2885"/>
    <n v="3019"/>
    <n v="2795"/>
    <n v="16"/>
    <n v="27439"/>
    <n v="75.175342465753431"/>
  </r>
  <r>
    <x v="3"/>
    <x v="2"/>
    <s v="Kambrium-Vend"/>
    <n v="0"/>
    <n v="0"/>
    <x v="31"/>
    <n v="0"/>
    <n v="0"/>
    <n v="0"/>
    <n v="0"/>
    <n v="0"/>
    <n v="0"/>
    <n v="0"/>
    <n v="0"/>
    <n v="0"/>
    <x v="1879"/>
    <x v="1879"/>
    <x v="13"/>
    <x v="2"/>
    <x v="0"/>
    <n v="298"/>
    <n v="267"/>
    <n v="292"/>
    <n v="295"/>
    <n v="319"/>
    <n v="361"/>
    <n v="382"/>
    <n v="323"/>
    <n v="302"/>
    <n v="293"/>
    <n v="301"/>
    <n v="296"/>
    <n v="3729"/>
    <n v="10.216438356164383"/>
  </r>
  <r>
    <x v="3"/>
    <x v="2"/>
    <s v="Kambrium-Vend"/>
    <n v="0"/>
    <n v="0"/>
    <x v="31"/>
    <n v="0"/>
    <n v="0"/>
    <n v="0"/>
    <n v="0"/>
    <n v="0"/>
    <n v="0"/>
    <n v="0"/>
    <n v="0"/>
    <n v="0"/>
    <x v="1879"/>
    <x v="1879"/>
    <x v="13"/>
    <x v="2"/>
    <x v="0"/>
    <n v="144"/>
    <n v="132"/>
    <n v="160"/>
    <n v="154"/>
    <n v="163"/>
    <n v="173"/>
    <n v="167"/>
    <n v="163"/>
    <n v="150"/>
    <n v="163"/>
    <n v="170"/>
    <n v="235"/>
    <n v="1974"/>
    <n v="5.4082191780821915"/>
  </r>
  <r>
    <x v="3"/>
    <x v="2"/>
    <s v="Kambrium-Vend"/>
    <n v="0"/>
    <n v="0"/>
    <x v="31"/>
    <n v="0"/>
    <n v="0"/>
    <n v="0"/>
    <n v="0"/>
    <n v="0"/>
    <n v="0"/>
    <n v="0"/>
    <n v="0"/>
    <n v="0"/>
    <x v="1879"/>
    <x v="1879"/>
    <x v="13"/>
    <x v="2"/>
    <x v="0"/>
    <n v="891"/>
    <n v="842"/>
    <n v="1072"/>
    <n v="850"/>
    <n v="890"/>
    <n v="1046"/>
    <n v="995"/>
    <n v="928"/>
    <n v="838"/>
    <n v="849"/>
    <n v="794"/>
    <n v="795"/>
    <n v="10790"/>
    <n v="29.561643835616437"/>
  </r>
  <r>
    <x v="3"/>
    <x v="2"/>
    <s v="Kesk-Alam-Devon"/>
    <n v="0"/>
    <n v="0"/>
    <x v="31"/>
    <n v="0"/>
    <n v="0"/>
    <n v="0"/>
    <n v="0"/>
    <n v="0"/>
    <n v="0"/>
    <n v="0"/>
    <n v="0"/>
    <n v="0"/>
    <x v="1879"/>
    <x v="1879"/>
    <x v="13"/>
    <x v="0"/>
    <x v="0"/>
    <n v="4392"/>
    <n v="3822"/>
    <n v="4276"/>
    <n v="3965"/>
    <n v="2623"/>
    <n v="3159"/>
    <n v="3730"/>
    <n v="2846"/>
    <n v="2860"/>
    <n v="2775"/>
    <n v="2802"/>
    <n v="3700"/>
    <n v="40950"/>
    <n v="112.1917808219178"/>
  </r>
  <r>
    <x v="2"/>
    <x v="2"/>
    <s v="Kesk-Devon"/>
    <n v="0"/>
    <n v="0"/>
    <x v="31"/>
    <n v="0"/>
    <n v="0"/>
    <n v="0"/>
    <n v="0"/>
    <n v="0"/>
    <n v="0"/>
    <n v="0"/>
    <n v="0"/>
    <n v="0"/>
    <x v="1879"/>
    <x v="1879"/>
    <x v="13"/>
    <x v="2"/>
    <x v="0"/>
    <n v="2958"/>
    <n v="2579"/>
    <n v="2826"/>
    <n v="2784"/>
    <n v="2271"/>
    <n v="2650"/>
    <n v="2318"/>
    <n v="2145"/>
    <n v="2155"/>
    <n v="2075"/>
    <n v="1945"/>
    <n v="2647"/>
    <n v="29353"/>
    <n v="80.419178082191777"/>
  </r>
  <r>
    <x v="2"/>
    <x v="2"/>
    <s v="Silur"/>
    <n v="0"/>
    <n v="0"/>
    <x v="31"/>
    <n v="0"/>
    <n v="0"/>
    <n v="0"/>
    <n v="0"/>
    <n v="0"/>
    <n v="0"/>
    <n v="0"/>
    <n v="0"/>
    <n v="0"/>
    <x v="1879"/>
    <x v="1879"/>
    <x v="13"/>
    <x v="2"/>
    <x v="0"/>
    <n v="3476"/>
    <n v="3020"/>
    <n v="3343"/>
    <n v="3278"/>
    <n v="2875"/>
    <n v="3239"/>
    <n v="2705"/>
    <n v="2609"/>
    <n v="2586"/>
    <n v="2587"/>
    <n v="2399"/>
    <n v="3397"/>
    <n v="35514"/>
    <n v="97.298630136986304"/>
  </r>
  <r>
    <x v="11"/>
    <x v="2"/>
    <s v="Silur-Ordoviitsium"/>
    <n v="0"/>
    <n v="0"/>
    <x v="31"/>
    <n v="0"/>
    <n v="0"/>
    <n v="0"/>
    <n v="0"/>
    <n v="0"/>
    <n v="0"/>
    <n v="0"/>
    <n v="0"/>
    <n v="0"/>
    <x v="1879"/>
    <x v="1879"/>
    <x v="13"/>
    <x v="0"/>
    <x v="0"/>
    <n v="0"/>
    <n v="0"/>
    <n v="0"/>
    <n v="440"/>
    <n v="3547"/>
    <n v="4059"/>
    <n v="3835"/>
    <n v="3192"/>
    <n v="3156"/>
    <n v="3166"/>
    <n v="3068"/>
    <n v="4198"/>
    <n v="28661"/>
    <n v="78.523287671232879"/>
  </r>
  <r>
    <x v="4"/>
    <x v="2"/>
    <s v="Silur"/>
    <s v=""/>
    <s v=""/>
    <x v="1264"/>
    <s v=""/>
    <s v=""/>
    <s v=""/>
    <s v=""/>
    <s v=""/>
    <s v=""/>
    <s v=""/>
    <s v=""/>
    <s v=""/>
    <x v="1879"/>
    <x v="1879"/>
    <x v="13"/>
    <x v="2"/>
    <x v="0"/>
    <n v="0"/>
    <n v="0"/>
    <n v="0"/>
    <n v="0"/>
    <n v="0"/>
    <n v="0"/>
    <n v="0"/>
    <n v="0"/>
    <n v="0"/>
    <n v="0"/>
    <n v="0"/>
    <n v="0"/>
    <n v="0"/>
    <n v="0"/>
  </r>
  <r>
    <x v="8"/>
    <x v="2"/>
    <s v="Kesk-Alam-Devon"/>
    <n v="0"/>
    <n v="0"/>
    <x v="31"/>
    <n v="0"/>
    <n v="0"/>
    <n v="0"/>
    <n v="0"/>
    <n v="0"/>
    <n v="0"/>
    <n v="0"/>
    <n v="0"/>
    <n v="0"/>
    <x v="1879"/>
    <x v="1879"/>
    <x v="13"/>
    <x v="2"/>
    <x v="0"/>
    <n v="264"/>
    <n v="239"/>
    <n v="250"/>
    <n v="279"/>
    <n v="293"/>
    <n v="430"/>
    <n v="383"/>
    <n v="298"/>
    <n v="247"/>
    <n v="243"/>
    <n v="228"/>
    <n v="263"/>
    <n v="3417"/>
    <n v="9.3616438356164391"/>
  </r>
  <r>
    <x v="11"/>
    <x v="2"/>
    <s v="Kesk-Devon"/>
    <n v="0"/>
    <n v="0"/>
    <x v="31"/>
    <n v="0"/>
    <n v="0"/>
    <n v="0"/>
    <n v="0"/>
    <n v="0"/>
    <n v="0"/>
    <n v="0"/>
    <n v="0"/>
    <n v="0"/>
    <x v="1879"/>
    <x v="1879"/>
    <x v="13"/>
    <x v="1"/>
    <x v="0"/>
    <n v="0"/>
    <n v="0"/>
    <n v="0"/>
    <n v="26"/>
    <n v="0"/>
    <n v="5"/>
    <n v="0"/>
    <n v="92"/>
    <n v="213"/>
    <n v="1606"/>
    <n v="489"/>
    <n v="703"/>
    <n v="3134"/>
    <n v="8.5863013698630137"/>
  </r>
  <r>
    <x v="11"/>
    <x v="2"/>
    <s v="Ordoviitsium-Kambrium"/>
    <n v="0"/>
    <n v="0"/>
    <x v="31"/>
    <n v="0"/>
    <n v="0"/>
    <n v="0"/>
    <n v="0"/>
    <n v="0"/>
    <n v="0"/>
    <n v="0"/>
    <n v="0"/>
    <n v="0"/>
    <x v="1879"/>
    <x v="1879"/>
    <x v="13"/>
    <x v="2"/>
    <x v="0"/>
    <n v="0"/>
    <n v="0"/>
    <n v="0"/>
    <n v="549"/>
    <n v="0"/>
    <n v="20"/>
    <n v="0"/>
    <n v="107"/>
    <n v="256"/>
    <n v="1525"/>
    <n v="312"/>
    <n v="452"/>
    <n v="3221"/>
    <n v="8.8246575342465761"/>
  </r>
  <r>
    <x v="3"/>
    <x v="2"/>
    <s v="Ordoviitsium"/>
    <n v="0"/>
    <n v="0"/>
    <x v="31"/>
    <n v="0"/>
    <n v="0"/>
    <n v="0"/>
    <n v="0"/>
    <n v="0"/>
    <n v="0"/>
    <n v="0"/>
    <n v="0"/>
    <n v="0"/>
    <x v="1879"/>
    <x v="1879"/>
    <x v="5"/>
    <x v="4"/>
    <x v="0"/>
    <n v="1197"/>
    <n v="622"/>
    <n v="890"/>
    <n v="1031"/>
    <n v="1053"/>
    <n v="1337"/>
    <n v="1121"/>
    <n v="965"/>
    <n v="1488"/>
    <n v="817"/>
    <n v="1260"/>
    <n v="1350"/>
    <n v="13131"/>
    <n v="35.975342465753428"/>
  </r>
  <r>
    <x v="11"/>
    <x v="2"/>
    <s v="Ordoviitsium-Kambrium"/>
    <n v="0"/>
    <n v="0"/>
    <x v="31"/>
    <n v="0"/>
    <n v="0"/>
    <n v="0"/>
    <n v="0"/>
    <n v="0"/>
    <n v="0"/>
    <n v="0"/>
    <n v="0"/>
    <n v="0"/>
    <x v="1879"/>
    <x v="1879"/>
    <x v="0"/>
    <x v="2"/>
    <x v="0"/>
    <n v="283"/>
    <n v="246"/>
    <n v="289"/>
    <n v="287"/>
    <n v="305"/>
    <n v="293"/>
    <n v="305"/>
    <n v="304"/>
    <n v="279"/>
    <n v="306"/>
    <n v="304"/>
    <n v="309"/>
    <n v="3510"/>
    <n v="9.6164383561643838"/>
  </r>
  <r>
    <x v="3"/>
    <x v="2"/>
    <s v="Silur"/>
    <n v="0"/>
    <n v="0"/>
    <x v="31"/>
    <n v="0"/>
    <n v="0"/>
    <n v="0"/>
    <n v="0"/>
    <n v="0"/>
    <n v="0"/>
    <n v="0"/>
    <n v="0"/>
    <n v="0"/>
    <x v="1879"/>
    <x v="1879"/>
    <x v="0"/>
    <x v="2"/>
    <x v="0"/>
    <n v="0"/>
    <n v="0"/>
    <n v="0"/>
    <n v="0"/>
    <n v="0"/>
    <n v="0"/>
    <n v="0"/>
    <n v="0"/>
    <n v="0"/>
    <n v="0"/>
    <n v="0"/>
    <n v="0"/>
    <n v="0"/>
    <n v="0"/>
  </r>
  <r>
    <x v="6"/>
    <x v="2"/>
    <s v="Ordoviitsium-Kambrium"/>
    <n v="0"/>
    <n v="0"/>
    <x v="31"/>
    <n v="0"/>
    <n v="0"/>
    <n v="0"/>
    <n v="0"/>
    <n v="0"/>
    <n v="0"/>
    <n v="0"/>
    <n v="0"/>
    <n v="0"/>
    <x v="1879"/>
    <x v="1879"/>
    <x v="0"/>
    <x v="2"/>
    <x v="0"/>
    <n v="536"/>
    <n v="512"/>
    <n v="550"/>
    <n v="582"/>
    <n v="628"/>
    <n v="673"/>
    <n v="721"/>
    <n v="625"/>
    <n v="516"/>
    <n v="572"/>
    <n v="580"/>
    <n v="585"/>
    <n v="7080"/>
    <n v="19.397260273972602"/>
  </r>
  <r>
    <x v="3"/>
    <x v="2"/>
    <s v="Ordoviitsium-Kambrium"/>
    <n v="0"/>
    <n v="0"/>
    <x v="31"/>
    <n v="0"/>
    <n v="0"/>
    <n v="0"/>
    <n v="0"/>
    <n v="0"/>
    <n v="0"/>
    <n v="0"/>
    <n v="0"/>
    <n v="0"/>
    <x v="1879"/>
    <x v="1879"/>
    <x v="0"/>
    <x v="2"/>
    <x v="0"/>
    <n v="0"/>
    <n v="0"/>
    <n v="0"/>
    <n v="0"/>
    <n v="0"/>
    <n v="0"/>
    <n v="0"/>
    <n v="0"/>
    <n v="0"/>
    <n v="0"/>
    <n v="0"/>
    <n v="0"/>
    <n v="0"/>
    <n v="0"/>
  </r>
  <r>
    <x v="3"/>
    <x v="2"/>
    <s v="Silur-Ordoviitsium"/>
    <n v="0"/>
    <n v="0"/>
    <x v="31"/>
    <n v="0"/>
    <n v="0"/>
    <n v="0"/>
    <n v="0"/>
    <n v="0"/>
    <n v="0"/>
    <n v="0"/>
    <n v="0"/>
    <n v="0"/>
    <x v="1879"/>
    <x v="1879"/>
    <x v="0"/>
    <x v="2"/>
    <x v="0"/>
    <n v="911"/>
    <n v="849"/>
    <n v="965"/>
    <n v="852"/>
    <n v="925"/>
    <n v="997"/>
    <n v="935"/>
    <n v="910"/>
    <n v="770"/>
    <n v="914"/>
    <n v="883"/>
    <n v="887"/>
    <n v="10798"/>
    <n v="29.583561643835615"/>
  </r>
  <r>
    <x v="11"/>
    <x v="2"/>
    <s v="Silur"/>
    <n v="0"/>
    <n v="0"/>
    <x v="31"/>
    <n v="0"/>
    <n v="0"/>
    <n v="0"/>
    <n v="0"/>
    <n v="0"/>
    <n v="0"/>
    <n v="0"/>
    <n v="0"/>
    <n v="0"/>
    <x v="1879"/>
    <x v="1879"/>
    <x v="0"/>
    <x v="2"/>
    <x v="0"/>
    <n v="844"/>
    <n v="787"/>
    <n v="1262"/>
    <n v="944"/>
    <n v="905"/>
    <n v="684"/>
    <n v="1061"/>
    <n v="936"/>
    <n v="787"/>
    <n v="907"/>
    <n v="891"/>
    <n v="927"/>
    <n v="10935"/>
    <n v="29.958904109589042"/>
  </r>
  <r>
    <x v="8"/>
    <x v="2"/>
    <s v="Kambrium-Vend"/>
    <n v="0"/>
    <n v="0"/>
    <x v="31"/>
    <n v="0"/>
    <n v="0"/>
    <n v="0"/>
    <n v="0"/>
    <n v="0"/>
    <n v="0"/>
    <n v="0"/>
    <n v="0"/>
    <n v="0"/>
    <x v="1879"/>
    <x v="1879"/>
    <x v="2"/>
    <x v="0"/>
    <x v="0"/>
    <n v="133"/>
    <n v="114"/>
    <n v="81"/>
    <n v="132"/>
    <n v="182"/>
    <n v="308"/>
    <n v="360"/>
    <n v="360"/>
    <n v="234"/>
    <n v="54"/>
    <n v="46"/>
    <n v="52"/>
    <n v="2056"/>
    <n v="5.6328767123287671"/>
  </r>
  <r>
    <x v="3"/>
    <x v="2"/>
    <s v="Kambrium-Vend"/>
    <n v="0"/>
    <n v="0"/>
    <x v="31"/>
    <n v="0"/>
    <n v="0"/>
    <n v="0"/>
    <n v="0"/>
    <n v="0"/>
    <n v="0"/>
    <n v="0"/>
    <n v="0"/>
    <n v="0"/>
    <x v="1879"/>
    <x v="1879"/>
    <x v="10"/>
    <x v="6"/>
    <x v="1"/>
    <n v="3800"/>
    <n v="3100"/>
    <n v="4300"/>
    <n v="4100"/>
    <n v="2500"/>
    <n v="1600"/>
    <n v="1244"/>
    <n v="3604"/>
    <n v="2647"/>
    <n v="4058"/>
    <n v="6240"/>
    <n v="4558"/>
    <n v="41751"/>
    <n v="114.38630136986302"/>
  </r>
  <r>
    <x v="3"/>
    <x v="2"/>
    <s v="Ordoviitsium-Kambrium"/>
    <n v="0"/>
    <n v="0"/>
    <x v="31"/>
    <n v="0"/>
    <n v="0"/>
    <n v="0"/>
    <n v="0"/>
    <n v="0"/>
    <n v="0"/>
    <n v="0"/>
    <n v="0"/>
    <n v="0"/>
    <x v="1879"/>
    <x v="1879"/>
    <x v="0"/>
    <x v="0"/>
    <x v="0"/>
    <n v="649"/>
    <n v="578"/>
    <n v="710"/>
    <n v="614"/>
    <n v="670"/>
    <n v="797"/>
    <n v="868"/>
    <n v="574"/>
    <n v="498"/>
    <n v="151"/>
    <n v="524"/>
    <n v="497"/>
    <n v="7130"/>
    <n v="19.534246575342465"/>
  </r>
  <r>
    <x v="12"/>
    <x v="2"/>
    <s v="Ordoviitsium-Kambrium"/>
    <n v="0"/>
    <n v="0"/>
    <x v="31"/>
    <n v="0"/>
    <n v="0"/>
    <n v="0"/>
    <n v="0"/>
    <n v="0"/>
    <n v="0"/>
    <n v="0"/>
    <n v="0"/>
    <n v="0"/>
    <x v="1879"/>
    <x v="1879"/>
    <x v="0"/>
    <x v="0"/>
    <x v="0"/>
    <n v="26"/>
    <n v="23"/>
    <n v="26"/>
    <n v="37"/>
    <n v="206"/>
    <n v="165"/>
    <n v="45"/>
    <n v="27"/>
    <n v="96"/>
    <n v="803"/>
    <n v="184"/>
    <n v="37"/>
    <n v="1675"/>
    <n v="4.5890410958904111"/>
  </r>
  <r>
    <x v="3"/>
    <x v="2"/>
    <s v="Kambrium-Vend"/>
    <n v="0"/>
    <n v="0"/>
    <x v="31"/>
    <n v="0"/>
    <n v="0"/>
    <n v="0"/>
    <n v="0"/>
    <n v="0"/>
    <n v="0"/>
    <n v="0"/>
    <n v="0"/>
    <n v="0"/>
    <x v="1879"/>
    <x v="1879"/>
    <x v="0"/>
    <x v="2"/>
    <x v="0"/>
    <n v="0"/>
    <n v="0"/>
    <n v="0"/>
    <n v="0"/>
    <n v="0"/>
    <n v="0"/>
    <n v="0"/>
    <n v="0"/>
    <n v="0"/>
    <n v="0"/>
    <n v="0"/>
    <n v="0"/>
    <n v="0"/>
    <n v="0"/>
  </r>
  <r>
    <x v="3"/>
    <x v="2"/>
    <s v="Ordoviitsium-Kambrium"/>
    <n v="0"/>
    <n v="0"/>
    <x v="31"/>
    <n v="0"/>
    <n v="0"/>
    <n v="0"/>
    <n v="0"/>
    <n v="0"/>
    <n v="0"/>
    <n v="0"/>
    <n v="0"/>
    <n v="0"/>
    <x v="1879"/>
    <x v="1879"/>
    <x v="0"/>
    <x v="0"/>
    <x v="0"/>
    <n v="2003"/>
    <n v="2067"/>
    <n v="2361"/>
    <n v="2743"/>
    <n v="1932"/>
    <n v="2261"/>
    <n v="2073"/>
    <n v="1734"/>
    <n v="1708"/>
    <n v="1617"/>
    <n v="1561"/>
    <n v="1888"/>
    <n v="23948"/>
    <n v="65.610958904109594"/>
  </r>
  <r>
    <x v="3"/>
    <x v="2"/>
    <s v="Ordoviitsium-Kambrium"/>
    <n v="0"/>
    <n v="0"/>
    <x v="31"/>
    <n v="0"/>
    <n v="0"/>
    <n v="0"/>
    <n v="0"/>
    <n v="0"/>
    <n v="0"/>
    <n v="0"/>
    <n v="0"/>
    <n v="0"/>
    <x v="1879"/>
    <x v="1879"/>
    <x v="0"/>
    <x v="2"/>
    <x v="0"/>
    <n v="3621"/>
    <n v="2938"/>
    <n v="2976"/>
    <n v="3845"/>
    <n v="4171"/>
    <n v="4351"/>
    <n v="4802"/>
    <n v="4338"/>
    <n v="3914"/>
    <n v="4218"/>
    <n v="4060"/>
    <n v="3516"/>
    <n v="46750"/>
    <n v="128.08219178082192"/>
  </r>
  <r>
    <x v="3"/>
    <x v="2"/>
    <s v="Kambrium-Vend"/>
    <n v="0"/>
    <n v="0"/>
    <x v="31"/>
    <n v="0"/>
    <n v="0"/>
    <n v="0"/>
    <n v="0"/>
    <n v="0"/>
    <n v="0"/>
    <n v="0"/>
    <n v="0"/>
    <n v="0"/>
    <x v="1879"/>
    <x v="1879"/>
    <x v="0"/>
    <x v="0"/>
    <x v="0"/>
    <n v="4366"/>
    <n v="5116"/>
    <n v="5028"/>
    <n v="6709"/>
    <n v="4332"/>
    <n v="5120"/>
    <n v="4786"/>
    <n v="4013"/>
    <n v="3943"/>
    <n v="3397"/>
    <n v="3748"/>
    <n v="4122"/>
    <n v="54680"/>
    <n v="149.8082191780822"/>
  </r>
  <r>
    <x v="3"/>
    <x v="2"/>
    <s v="Silur-Ordoviitsium"/>
    <n v="0"/>
    <n v="0"/>
    <x v="31"/>
    <n v="0"/>
    <n v="0"/>
    <n v="0"/>
    <n v="0"/>
    <n v="0"/>
    <n v="0"/>
    <n v="0"/>
    <n v="0"/>
    <n v="0"/>
    <x v="1879"/>
    <x v="1879"/>
    <x v="0"/>
    <x v="0"/>
    <x v="0"/>
    <n v="0"/>
    <n v="0"/>
    <n v="0"/>
    <n v="0"/>
    <n v="0"/>
    <n v="0"/>
    <n v="0"/>
    <n v="0"/>
    <n v="0"/>
    <n v="0"/>
    <n v="0"/>
    <n v="0"/>
    <n v="0"/>
    <n v="0"/>
  </r>
  <r>
    <x v="3"/>
    <x v="2"/>
    <s v="Kesk-Alam-Devon"/>
    <n v="0"/>
    <n v="0"/>
    <x v="31"/>
    <n v="0"/>
    <n v="0"/>
    <n v="0"/>
    <n v="0"/>
    <n v="0"/>
    <n v="0"/>
    <n v="0"/>
    <n v="0"/>
    <n v="0"/>
    <x v="1879"/>
    <x v="1879"/>
    <x v="0"/>
    <x v="0"/>
    <x v="0"/>
    <n v="379"/>
    <n v="459"/>
    <n v="464"/>
    <n v="595"/>
    <n v="614"/>
    <n v="429"/>
    <n v="669"/>
    <n v="740"/>
    <n v="539"/>
    <n v="511"/>
    <n v="516"/>
    <n v="419"/>
    <n v="6334"/>
    <n v="17.353424657534248"/>
  </r>
  <r>
    <x v="10"/>
    <x v="2"/>
    <s v="Kesk-Alam-Devon"/>
    <n v="0"/>
    <n v="0"/>
    <x v="31"/>
    <n v="0"/>
    <n v="0"/>
    <n v="0"/>
    <n v="0"/>
    <n v="0"/>
    <n v="0"/>
    <n v="0"/>
    <n v="0"/>
    <n v="0"/>
    <x v="1879"/>
    <x v="1879"/>
    <x v="0"/>
    <x v="0"/>
    <x v="0"/>
    <n v="155"/>
    <n v="172"/>
    <n v="158"/>
    <n v="165"/>
    <n v="175"/>
    <n v="293"/>
    <n v="324"/>
    <n v="206"/>
    <n v="169"/>
    <n v="122"/>
    <n v="132"/>
    <n v="149"/>
    <n v="2220"/>
    <n v="6.0821917808219181"/>
  </r>
  <r>
    <x v="10"/>
    <x v="2"/>
    <s v="Kesk-Devon"/>
    <n v="0"/>
    <n v="0"/>
    <x v="31"/>
    <n v="0"/>
    <n v="0"/>
    <n v="0"/>
    <n v="0"/>
    <n v="0"/>
    <n v="0"/>
    <n v="0"/>
    <n v="0"/>
    <n v="0"/>
    <x v="1879"/>
    <x v="1879"/>
    <x v="0"/>
    <x v="0"/>
    <x v="0"/>
    <n v="155"/>
    <n v="139"/>
    <n v="153"/>
    <n v="145"/>
    <n v="149"/>
    <n v="131"/>
    <n v="141"/>
    <n v="142"/>
    <n v="128"/>
    <n v="135"/>
    <n v="125"/>
    <n v="148"/>
    <n v="1691"/>
    <n v="4.6328767123287671"/>
  </r>
  <r>
    <x v="12"/>
    <x v="2"/>
    <s v="Kesk-Alam-Devon"/>
    <n v="0"/>
    <n v="0"/>
    <x v="31"/>
    <n v="0"/>
    <n v="0"/>
    <n v="0"/>
    <n v="0"/>
    <n v="0"/>
    <n v="0"/>
    <n v="0"/>
    <n v="0"/>
    <n v="0"/>
    <x v="1879"/>
    <x v="1879"/>
    <x v="3"/>
    <x v="0"/>
    <x v="0"/>
    <n v="296"/>
    <n v="460"/>
    <n v="295"/>
    <n v="420"/>
    <n v="415"/>
    <n v="471"/>
    <n v="140"/>
    <n v="120"/>
    <n v="201"/>
    <n v="650"/>
    <n v="620"/>
    <n v="748"/>
    <n v="4836"/>
    <n v="13.24931506849315"/>
  </r>
  <r>
    <x v="9"/>
    <x v="2"/>
    <s v="Kesk-Devon"/>
    <n v="0"/>
    <n v="0"/>
    <x v="31"/>
    <n v="0"/>
    <n v="0"/>
    <n v="0"/>
    <n v="0"/>
    <n v="0"/>
    <n v="0"/>
    <n v="0"/>
    <n v="0"/>
    <n v="0"/>
    <x v="1879"/>
    <x v="1879"/>
    <x v="1"/>
    <x v="0"/>
    <x v="0"/>
    <n v="75"/>
    <n v="69"/>
    <n v="81"/>
    <n v="88"/>
    <n v="110"/>
    <n v="109"/>
    <n v="157"/>
    <n v="177"/>
    <n v="158"/>
    <n v="97"/>
    <n v="90"/>
    <n v="103"/>
    <n v="1314"/>
    <n v="3.6"/>
  </r>
  <r>
    <x v="9"/>
    <x v="2"/>
    <s v="Ordoviitsium-Kambrium"/>
    <n v="0"/>
    <n v="0"/>
    <x v="31"/>
    <n v="0"/>
    <n v="0"/>
    <n v="0"/>
    <n v="0"/>
    <n v="0"/>
    <n v="0"/>
    <n v="0"/>
    <n v="0"/>
    <n v="0"/>
    <x v="1879"/>
    <x v="1879"/>
    <x v="12"/>
    <x v="4"/>
    <x v="0"/>
    <n v="17390"/>
    <n v="17411"/>
    <n v="21566"/>
    <n v="20938"/>
    <n v="21194"/>
    <n v="23531"/>
    <n v="24875"/>
    <n v="19477"/>
    <n v="19006"/>
    <n v="19571"/>
    <n v="12242"/>
    <n v="0"/>
    <n v="217201"/>
    <n v="595.07123287671232"/>
  </r>
  <r>
    <x v="1"/>
    <x v="2"/>
    <s v="Ordoviitsium-Kambrium"/>
    <n v="0"/>
    <n v="0"/>
    <x v="31"/>
    <n v="0"/>
    <n v="0"/>
    <n v="0"/>
    <n v="0"/>
    <n v="0"/>
    <n v="0"/>
    <n v="0"/>
    <n v="0"/>
    <n v="0"/>
    <x v="1879"/>
    <x v="1879"/>
    <x v="12"/>
    <x v="4"/>
    <x v="0"/>
    <n v="13031"/>
    <n v="16233"/>
    <n v="12592"/>
    <n v="14703"/>
    <n v="15752"/>
    <n v="11066"/>
    <n v="6905"/>
    <n v="17799"/>
    <n v="16833"/>
    <n v="3421"/>
    <n v="317"/>
    <n v="1699"/>
    <n v="130351"/>
    <n v="357.12602739726026"/>
  </r>
  <r>
    <x v="1"/>
    <x v="2"/>
    <s v="Ordoviitsium"/>
    <n v="0"/>
    <n v="0"/>
    <x v="31"/>
    <n v="0"/>
    <n v="0"/>
    <n v="0"/>
    <n v="0"/>
    <n v="0"/>
    <n v="0"/>
    <n v="0"/>
    <n v="0"/>
    <n v="0"/>
    <x v="1879"/>
    <x v="1879"/>
    <x v="12"/>
    <x v="4"/>
    <x v="0"/>
    <n v="0"/>
    <n v="0"/>
    <n v="0"/>
    <n v="0"/>
    <n v="0"/>
    <n v="0"/>
    <n v="0"/>
    <n v="0"/>
    <n v="0"/>
    <n v="0"/>
    <n v="0"/>
    <n v="0"/>
    <n v="0"/>
    <n v="0"/>
  </r>
  <r>
    <x v="0"/>
    <x v="1"/>
    <s v="Ordoviitsium"/>
    <n v="0"/>
    <n v="0"/>
    <x v="31"/>
    <n v="0"/>
    <n v="0"/>
    <n v="0"/>
    <n v="0"/>
    <n v="0"/>
    <n v="0"/>
    <n v="0"/>
    <n v="0"/>
    <n v="0"/>
    <x v="1879"/>
    <x v="1879"/>
    <x v="12"/>
    <x v="4"/>
    <x v="0"/>
    <n v="7360"/>
    <n v="235"/>
    <n v="3857"/>
    <n v="0"/>
    <n v="0"/>
    <n v="3665"/>
    <n v="8054"/>
    <n v="0"/>
    <n v="0"/>
    <n v="0"/>
    <n v="9822"/>
    <n v="12418"/>
    <n v="45411"/>
    <n v="124.41369863013699"/>
  </r>
  <r>
    <x v="0"/>
    <x v="1"/>
    <s v="Kesk-Devon"/>
    <n v="0"/>
    <n v="0"/>
    <x v="31"/>
    <n v="0"/>
    <n v="0"/>
    <n v="0"/>
    <n v="0"/>
    <n v="0"/>
    <n v="0"/>
    <n v="0"/>
    <n v="0"/>
    <n v="0"/>
    <x v="1879"/>
    <x v="1879"/>
    <x v="12"/>
    <x v="4"/>
    <x v="0"/>
    <n v="0"/>
    <n v="0"/>
    <n v="0"/>
    <n v="0"/>
    <n v="0"/>
    <n v="0"/>
    <n v="0"/>
    <n v="0"/>
    <n v="0"/>
    <n v="15825"/>
    <n v="14874"/>
    <n v="27960"/>
    <n v="58659"/>
    <n v="160.70958904109588"/>
  </r>
  <r>
    <x v="9"/>
    <x v="2"/>
    <s v="Kesk-Devon"/>
    <n v="0"/>
    <n v="0"/>
    <x v="31"/>
    <n v="0"/>
    <n v="0"/>
    <n v="0"/>
    <n v="0"/>
    <n v="0"/>
    <n v="0"/>
    <n v="0"/>
    <n v="0"/>
    <n v="0"/>
    <x v="1879"/>
    <x v="1879"/>
    <x v="10"/>
    <x v="3"/>
    <x v="0"/>
    <n v="97"/>
    <n v="101"/>
    <n v="113"/>
    <n v="124"/>
    <n v="126"/>
    <n v="167"/>
    <n v="264"/>
    <n v="241"/>
    <n v="223"/>
    <n v="208"/>
    <n v="158"/>
    <n v="201"/>
    <n v="2023"/>
    <n v="5.5424657534246577"/>
  </r>
  <r>
    <x v="9"/>
    <x v="2"/>
    <s v="Kvaternaar"/>
    <n v="0"/>
    <n v="0"/>
    <x v="31"/>
    <n v="0"/>
    <n v="0"/>
    <n v="0"/>
    <n v="0"/>
    <n v="0"/>
    <n v="0"/>
    <n v="0"/>
    <n v="0"/>
    <n v="0"/>
    <x v="1879"/>
    <x v="1879"/>
    <x v="12"/>
    <x v="4"/>
    <x v="0"/>
    <n v="701"/>
    <n v="406"/>
    <n v="533"/>
    <n v="519"/>
    <n v="659"/>
    <n v="688"/>
    <n v="670"/>
    <n v="599"/>
    <n v="598"/>
    <n v="590"/>
    <n v="566"/>
    <n v="644"/>
    <n v="7173"/>
    <n v="19.652054794520549"/>
  </r>
  <r>
    <x v="3"/>
    <x v="2"/>
    <s v="Kambrium-Vend"/>
    <n v="0"/>
    <n v="0"/>
    <x v="31"/>
    <n v="0"/>
    <n v="0"/>
    <n v="0"/>
    <n v="0"/>
    <n v="0"/>
    <n v="0"/>
    <n v="0"/>
    <n v="0"/>
    <n v="0"/>
    <x v="1879"/>
    <x v="1879"/>
    <x v="12"/>
    <x v="4"/>
    <x v="0"/>
    <n v="490"/>
    <n v="444"/>
    <n v="488"/>
    <n v="555"/>
    <n v="534"/>
    <n v="630"/>
    <n v="682"/>
    <n v="520"/>
    <n v="484"/>
    <n v="490"/>
    <n v="437"/>
    <n v="482"/>
    <n v="6236"/>
    <n v="17.084931506849315"/>
  </r>
  <r>
    <x v="3"/>
    <x v="2"/>
    <s v="Kesk-Devon"/>
    <n v="0"/>
    <n v="0"/>
    <x v="31"/>
    <n v="0"/>
    <n v="0"/>
    <n v="0"/>
    <n v="0"/>
    <n v="0"/>
    <n v="0"/>
    <n v="0"/>
    <n v="0"/>
    <n v="0"/>
    <x v="1879"/>
    <x v="1879"/>
    <x v="12"/>
    <x v="4"/>
    <x v="0"/>
    <n v="352"/>
    <n v="301"/>
    <n v="346"/>
    <n v="362"/>
    <n v="411"/>
    <n v="521"/>
    <n v="497"/>
    <n v="452"/>
    <n v="359"/>
    <n v="343"/>
    <n v="326"/>
    <n v="378"/>
    <n v="4648"/>
    <n v="12.734246575342466"/>
  </r>
  <r>
    <x v="9"/>
    <x v="2"/>
    <s v="Ordoviitsium-Kambrium"/>
    <n v="0"/>
    <n v="0"/>
    <x v="31"/>
    <n v="0"/>
    <n v="0"/>
    <n v="0"/>
    <n v="0"/>
    <n v="0"/>
    <n v="0"/>
    <n v="0"/>
    <n v="0"/>
    <n v="0"/>
    <x v="1879"/>
    <x v="1879"/>
    <x v="7"/>
    <x v="3"/>
    <x v="0"/>
    <n v="310"/>
    <n v="352"/>
    <n v="344"/>
    <n v="360"/>
    <n v="359"/>
    <n v="360"/>
    <n v="361"/>
    <n v="350"/>
    <n v="361"/>
    <n v="342"/>
    <n v="345"/>
    <n v="339"/>
    <n v="4183"/>
    <n v="11.46027397260274"/>
  </r>
  <r>
    <x v="0"/>
    <x v="2"/>
    <s v="Gdov"/>
    <n v="0"/>
    <n v="0"/>
    <x v="31"/>
    <n v="0"/>
    <n v="0"/>
    <n v="0"/>
    <n v="0"/>
    <n v="0"/>
    <n v="0"/>
    <n v="0"/>
    <n v="0"/>
    <n v="0"/>
    <x v="1879"/>
    <x v="1879"/>
    <x v="2"/>
    <x v="1"/>
    <x v="0"/>
    <n v="8536"/>
    <n v="6901"/>
    <n v="9276"/>
    <n v="8679"/>
    <n v="9398"/>
    <n v="10053"/>
    <n v="10679"/>
    <n v="7611"/>
    <n v="8812"/>
    <n v="8162"/>
    <n v="7819"/>
    <n v="7858"/>
    <n v="103784"/>
    <n v="284.33972602739726"/>
  </r>
  <r>
    <x v="0"/>
    <x v="2"/>
    <s v="Voronka"/>
    <n v="0"/>
    <n v="0"/>
    <x v="31"/>
    <n v="0"/>
    <n v="0"/>
    <n v="0"/>
    <n v="0"/>
    <n v="0"/>
    <n v="0"/>
    <n v="0"/>
    <n v="0"/>
    <n v="0"/>
    <x v="1879"/>
    <x v="1879"/>
    <x v="2"/>
    <x v="1"/>
    <x v="0"/>
    <n v="6148"/>
    <n v="4958"/>
    <n v="6698"/>
    <n v="6228"/>
    <n v="6757"/>
    <n v="7219"/>
    <n v="7697"/>
    <n v="5462"/>
    <n v="6344"/>
    <n v="5862"/>
    <n v="5611"/>
    <n v="5680"/>
    <n v="74664"/>
    <n v="204.55890410958904"/>
  </r>
  <r>
    <x v="0"/>
    <x v="2"/>
    <s v="Voronka"/>
    <n v="0"/>
    <n v="0"/>
    <x v="31"/>
    <n v="0"/>
    <n v="0"/>
    <n v="0"/>
    <n v="0"/>
    <n v="0"/>
    <n v="0"/>
    <n v="0"/>
    <n v="0"/>
    <n v="0"/>
    <x v="1879"/>
    <x v="1879"/>
    <x v="2"/>
    <x v="2"/>
    <x v="0"/>
    <n v="0"/>
    <n v="0"/>
    <n v="0"/>
    <n v="0"/>
    <n v="0"/>
    <n v="0"/>
    <n v="0"/>
    <n v="0"/>
    <n v="0"/>
    <n v="0"/>
    <n v="0"/>
    <n v="0"/>
    <n v="0"/>
    <n v="0"/>
  </r>
  <r>
    <x v="0"/>
    <x v="2"/>
    <s v="Ordoviitsium-Kambrium"/>
    <n v="0"/>
    <n v="0"/>
    <x v="31"/>
    <n v="0"/>
    <n v="0"/>
    <n v="0"/>
    <n v="0"/>
    <n v="0"/>
    <n v="0"/>
    <n v="0"/>
    <n v="0"/>
    <n v="0"/>
    <x v="1879"/>
    <x v="1879"/>
    <x v="2"/>
    <x v="1"/>
    <x v="0"/>
    <n v="5617"/>
    <n v="4279"/>
    <n v="5652"/>
    <n v="5313"/>
    <n v="5414"/>
    <n v="5198"/>
    <n v="5833"/>
    <n v="5020"/>
    <n v="5266"/>
    <n v="5155"/>
    <n v="5174"/>
    <n v="5037"/>
    <n v="62958"/>
    <n v="172.48767123287672"/>
  </r>
  <r>
    <x v="3"/>
    <x v="2"/>
    <s v="Silur"/>
    <n v="0"/>
    <n v="0"/>
    <x v="31"/>
    <n v="0"/>
    <n v="0"/>
    <n v="0"/>
    <n v="0"/>
    <n v="0"/>
    <n v="0"/>
    <n v="0"/>
    <n v="0"/>
    <n v="0"/>
    <x v="1879"/>
    <x v="1879"/>
    <x v="2"/>
    <x v="1"/>
    <x v="0"/>
    <n v="10263"/>
    <n v="8277"/>
    <n v="10774"/>
    <n v="10001"/>
    <n v="10556"/>
    <n v="9463"/>
    <n v="10578"/>
    <n v="9038"/>
    <n v="9849"/>
    <n v="9541"/>
    <n v="9068"/>
    <n v="9326"/>
    <n v="116734"/>
    <n v="319.8191780821918"/>
  </r>
  <r>
    <x v="11"/>
    <x v="2"/>
    <s v="Voronka"/>
    <n v="0"/>
    <n v="0"/>
    <x v="31"/>
    <n v="0"/>
    <n v="0"/>
    <n v="0"/>
    <n v="0"/>
    <n v="0"/>
    <n v="0"/>
    <n v="0"/>
    <n v="0"/>
    <n v="0"/>
    <x v="1879"/>
    <x v="1879"/>
    <x v="2"/>
    <x v="1"/>
    <x v="0"/>
    <n v="9055"/>
    <n v="7217"/>
    <n v="9845"/>
    <n v="9173"/>
    <n v="9830"/>
    <n v="10599"/>
    <n v="10077"/>
    <n v="8087"/>
    <n v="8036"/>
    <n v="8534"/>
    <n v="8320"/>
    <n v="8418"/>
    <n v="107191"/>
    <n v="293.67397260273975"/>
  </r>
  <r>
    <x v="0"/>
    <x v="2"/>
    <s v="Voronka"/>
    <n v="0"/>
    <n v="0"/>
    <x v="31"/>
    <n v="0"/>
    <n v="0"/>
    <n v="0"/>
    <n v="0"/>
    <n v="0"/>
    <n v="0"/>
    <n v="0"/>
    <n v="0"/>
    <n v="0"/>
    <x v="1879"/>
    <x v="1879"/>
    <x v="2"/>
    <x v="1"/>
    <x v="0"/>
    <n v="12"/>
    <n v="0"/>
    <n v="4"/>
    <n v="1"/>
    <n v="1"/>
    <n v="37"/>
    <n v="0"/>
    <n v="0"/>
    <n v="1"/>
    <n v="0"/>
    <n v="0"/>
    <n v="0"/>
    <n v="56"/>
    <n v="0.15342465753424658"/>
  </r>
  <r>
    <x v="0"/>
    <x v="3"/>
    <s v="Voronka"/>
    <n v="0"/>
    <n v="0"/>
    <x v="31"/>
    <n v="0"/>
    <n v="0"/>
    <n v="0"/>
    <n v="0"/>
    <n v="0"/>
    <n v="0"/>
    <n v="0"/>
    <n v="0"/>
    <n v="0"/>
    <x v="1879"/>
    <x v="1879"/>
    <x v="0"/>
    <x v="0"/>
    <x v="0"/>
    <n v="0"/>
    <n v="0"/>
    <n v="0"/>
    <n v="0"/>
    <n v="0"/>
    <n v="0"/>
    <n v="0"/>
    <n v="0"/>
    <n v="0"/>
    <n v="0"/>
    <n v="0"/>
    <n v="0"/>
    <n v="0"/>
    <n v="0"/>
  </r>
  <r>
    <x v="0"/>
    <x v="2"/>
    <s v="Voronka"/>
    <n v="0"/>
    <n v="0"/>
    <x v="31"/>
    <n v="0"/>
    <n v="0"/>
    <n v="0"/>
    <n v="0"/>
    <n v="0"/>
    <n v="0"/>
    <n v="0"/>
    <n v="0"/>
    <n v="0"/>
    <x v="1879"/>
    <x v="1879"/>
    <x v="0"/>
    <x v="0"/>
    <x v="0"/>
    <n v="0"/>
    <n v="0"/>
    <n v="0"/>
    <n v="0"/>
    <n v="0"/>
    <n v="0"/>
    <n v="0"/>
    <n v="0"/>
    <n v="0"/>
    <n v="0"/>
    <n v="0"/>
    <n v="0"/>
    <n v="0"/>
    <n v="0"/>
  </r>
  <r>
    <x v="0"/>
    <x v="2"/>
    <s v="Voronka"/>
    <n v="0"/>
    <n v="0"/>
    <x v="31"/>
    <n v="0"/>
    <n v="0"/>
    <n v="0"/>
    <n v="0"/>
    <n v="0"/>
    <n v="0"/>
    <n v="0"/>
    <n v="0"/>
    <n v="0"/>
    <x v="1879"/>
    <x v="1879"/>
    <x v="0"/>
    <x v="0"/>
    <x v="0"/>
    <n v="133"/>
    <n v="190"/>
    <n v="112"/>
    <n v="109"/>
    <n v="133"/>
    <n v="182"/>
    <n v="191"/>
    <n v="157"/>
    <n v="271"/>
    <n v="232"/>
    <n v="196"/>
    <n v="176"/>
    <n v="2082"/>
    <n v="5.7041095890410958"/>
  </r>
  <r>
    <x v="0"/>
    <x v="2"/>
    <s v="Voronka"/>
    <n v="0"/>
    <n v="0"/>
    <x v="31"/>
    <n v="0"/>
    <n v="0"/>
    <n v="0"/>
    <n v="0"/>
    <n v="0"/>
    <n v="0"/>
    <n v="0"/>
    <n v="0"/>
    <n v="0"/>
    <x v="1879"/>
    <x v="1879"/>
    <x v="9"/>
    <x v="4"/>
    <x v="0"/>
    <n v="208"/>
    <n v="201"/>
    <n v="251"/>
    <n v="208"/>
    <n v="219"/>
    <n v="205"/>
    <n v="147"/>
    <n v="147"/>
    <n v="222"/>
    <n v="211"/>
    <n v="217"/>
    <n v="216"/>
    <n v="2452"/>
    <n v="6.7178082191780826"/>
  </r>
  <r>
    <x v="0"/>
    <x v="2"/>
    <s v="Gdov"/>
    <n v="0"/>
    <n v="0"/>
    <x v="31"/>
    <n v="0"/>
    <n v="0"/>
    <n v="0"/>
    <n v="0"/>
    <n v="0"/>
    <n v="0"/>
    <n v="0"/>
    <n v="0"/>
    <n v="0"/>
    <x v="1879"/>
    <x v="1879"/>
    <x v="3"/>
    <x v="0"/>
    <x v="0"/>
    <n v="95"/>
    <n v="73"/>
    <n v="68"/>
    <n v="69"/>
    <n v="79"/>
    <n v="58"/>
    <n v="66"/>
    <n v="53"/>
    <n v="153"/>
    <n v="69"/>
    <n v="90"/>
    <n v="70"/>
    <n v="943"/>
    <n v="2.5835616438356164"/>
  </r>
  <r>
    <x v="0"/>
    <x v="2"/>
    <s v="Voronka"/>
    <n v="0"/>
    <n v="0"/>
    <x v="31"/>
    <n v="0"/>
    <n v="0"/>
    <n v="0"/>
    <n v="0"/>
    <n v="0"/>
    <n v="0"/>
    <n v="0"/>
    <n v="0"/>
    <n v="0"/>
    <x v="1879"/>
    <x v="1879"/>
    <x v="3"/>
    <x v="0"/>
    <x v="0"/>
    <n v="103"/>
    <n v="102"/>
    <n v="129"/>
    <n v="188"/>
    <n v="138"/>
    <n v="170"/>
    <n v="168"/>
    <n v="148"/>
    <n v="205"/>
    <n v="132"/>
    <n v="122"/>
    <n v="57"/>
    <n v="1662"/>
    <n v="4.5534246575342463"/>
  </r>
  <r>
    <x v="0"/>
    <x v="2"/>
    <s v="Gdov"/>
    <n v="0"/>
    <n v="0"/>
    <x v="31"/>
    <n v="0"/>
    <n v="0"/>
    <n v="0"/>
    <n v="0"/>
    <n v="0"/>
    <n v="0"/>
    <n v="0"/>
    <n v="0"/>
    <n v="0"/>
    <x v="1879"/>
    <x v="1879"/>
    <x v="10"/>
    <x v="0"/>
    <x v="1"/>
    <n v="20724"/>
    <n v="20891"/>
    <n v="31036"/>
    <n v="23432"/>
    <n v="18722"/>
    <n v="19163"/>
    <n v="18310"/>
    <n v="23462"/>
    <n v="14517"/>
    <n v="20579"/>
    <n v="33398"/>
    <n v="24617"/>
    <n v="268851"/>
    <n v="736.57808219178082"/>
  </r>
  <r>
    <x v="0"/>
    <x v="2"/>
    <s v="Voronka"/>
    <n v="0"/>
    <n v="0"/>
    <x v="31"/>
    <n v="0"/>
    <n v="0"/>
    <n v="0"/>
    <n v="0"/>
    <n v="0"/>
    <n v="0"/>
    <n v="0"/>
    <n v="0"/>
    <n v="0"/>
    <x v="1879"/>
    <x v="1879"/>
    <x v="4"/>
    <x v="4"/>
    <x v="0"/>
    <n v="1250"/>
    <n v="772"/>
    <n v="260"/>
    <n v="345"/>
    <n v="903"/>
    <n v="1351"/>
    <n v="511"/>
    <n v="451"/>
    <n v="980"/>
    <n v="1230"/>
    <n v="1150"/>
    <n v="1801"/>
    <n v="11004"/>
    <n v="30.147945205479452"/>
  </r>
  <r>
    <x v="0"/>
    <x v="2"/>
    <s v="Kambrium"/>
    <n v="0"/>
    <n v="0"/>
    <x v="31"/>
    <n v="0"/>
    <n v="0"/>
    <n v="0"/>
    <n v="0"/>
    <n v="0"/>
    <n v="0"/>
    <n v="0"/>
    <n v="0"/>
    <n v="0"/>
    <x v="1879"/>
    <x v="1879"/>
    <x v="9"/>
    <x v="4"/>
    <x v="0"/>
    <n v="68"/>
    <n v="77"/>
    <n v="101"/>
    <n v="76"/>
    <n v="109"/>
    <n v="88"/>
    <n v="112"/>
    <n v="96"/>
    <n v="119"/>
    <n v="118"/>
    <n v="96"/>
    <n v="75"/>
    <n v="1135"/>
    <n v="3.1095890410958904"/>
  </r>
  <r>
    <x v="8"/>
    <x v="4"/>
    <s v="Silur"/>
    <n v="0"/>
    <n v="0"/>
    <x v="31"/>
    <n v="0"/>
    <n v="0"/>
    <n v="0"/>
    <n v="0"/>
    <n v="0"/>
    <n v="0"/>
    <n v="0"/>
    <n v="0"/>
    <n v="0"/>
    <x v="1879"/>
    <x v="1879"/>
    <x v="9"/>
    <x v="4"/>
    <x v="0"/>
    <n v="10619"/>
    <n v="10037"/>
    <n v="10645"/>
    <n v="9860"/>
    <n v="7725"/>
    <n v="9459"/>
    <n v="10223"/>
    <n v="8242"/>
    <n v="8173"/>
    <n v="10117"/>
    <n v="9810"/>
    <n v="10122"/>
    <n v="115032"/>
    <n v="315.15616438356165"/>
  </r>
  <r>
    <x v="6"/>
    <x v="2"/>
    <s v="Silur-Ordoviitsium"/>
    <n v="0"/>
    <n v="0"/>
    <x v="31"/>
    <n v="0"/>
    <n v="0"/>
    <n v="0"/>
    <n v="0"/>
    <n v="0"/>
    <n v="0"/>
    <n v="0"/>
    <n v="0"/>
    <n v="0"/>
    <x v="1879"/>
    <x v="1879"/>
    <x v="9"/>
    <x v="4"/>
    <x v="0"/>
    <n v="2326"/>
    <n v="442"/>
    <n v="1553"/>
    <n v="2293"/>
    <n v="3533"/>
    <n v="4039"/>
    <n v="3729"/>
    <n v="1651"/>
    <n v="2045"/>
    <n v="1700"/>
    <n v="1756"/>
    <n v="2157"/>
    <n v="27224"/>
    <n v="74.586301369863008"/>
  </r>
  <r>
    <x v="6"/>
    <x v="2"/>
    <s v="Ordoviitsium-Kambrium"/>
    <n v="0"/>
    <n v="0"/>
    <x v="31"/>
    <n v="0"/>
    <n v="0"/>
    <n v="0"/>
    <n v="0"/>
    <n v="0"/>
    <n v="0"/>
    <n v="0"/>
    <n v="0"/>
    <n v="0"/>
    <x v="1879"/>
    <x v="1879"/>
    <x v="9"/>
    <x v="4"/>
    <x v="0"/>
    <n v="0"/>
    <n v="2779"/>
    <n v="1501"/>
    <n v="719"/>
    <n v="17"/>
    <n v="17"/>
    <n v="18"/>
    <n v="1363"/>
    <n v="1500"/>
    <n v="1378"/>
    <n v="1807"/>
    <n v="2594"/>
    <n v="13693"/>
    <n v="37.515068493150686"/>
  </r>
  <r>
    <x v="0"/>
    <x v="2"/>
    <s v="Ordoviitsium-Kambrium"/>
    <n v="0"/>
    <n v="0"/>
    <x v="31"/>
    <n v="0"/>
    <n v="0"/>
    <n v="0"/>
    <n v="0"/>
    <n v="0"/>
    <n v="0"/>
    <n v="0"/>
    <n v="0"/>
    <n v="0"/>
    <x v="1879"/>
    <x v="1879"/>
    <x v="9"/>
    <x v="4"/>
    <x v="0"/>
    <n v="12856"/>
    <n v="11650"/>
    <n v="12668"/>
    <n v="12409"/>
    <n v="9196"/>
    <n v="11805"/>
    <n v="13524"/>
    <n v="8494"/>
    <n v="5623"/>
    <n v="4214"/>
    <n v="6372"/>
    <n v="10091"/>
    <n v="118902"/>
    <n v="325.75890410958903"/>
  </r>
  <r>
    <x v="0"/>
    <x v="2"/>
    <s v="Silur"/>
    <n v="0"/>
    <n v="0"/>
    <x v="31"/>
    <n v="0"/>
    <n v="0"/>
    <n v="0"/>
    <n v="0"/>
    <n v="0"/>
    <n v="0"/>
    <n v="0"/>
    <n v="0"/>
    <n v="0"/>
    <x v="1879"/>
    <x v="1879"/>
    <x v="0"/>
    <x v="2"/>
    <x v="0"/>
    <n v="320"/>
    <n v="261"/>
    <n v="269"/>
    <n v="1383"/>
    <n v="1461"/>
    <n v="1286"/>
    <n v="1405"/>
    <n v="1380"/>
    <n v="1475"/>
    <n v="1280"/>
    <n v="1308"/>
    <n v="1340"/>
    <n v="13168"/>
    <n v="36.076712328767123"/>
  </r>
  <r>
    <x v="6"/>
    <x v="2"/>
    <s v="Silur"/>
    <n v="0"/>
    <n v="0"/>
    <x v="31"/>
    <n v="0"/>
    <n v="0"/>
    <n v="0"/>
    <n v="0"/>
    <n v="0"/>
    <n v="0"/>
    <n v="0"/>
    <n v="0"/>
    <n v="0"/>
    <x v="1879"/>
    <x v="1879"/>
    <x v="0"/>
    <x v="2"/>
    <x v="0"/>
    <n v="0"/>
    <n v="0"/>
    <n v="0"/>
    <n v="0"/>
    <n v="0"/>
    <n v="0"/>
    <n v="0"/>
    <n v="0"/>
    <n v="0"/>
    <n v="0"/>
    <n v="0"/>
    <n v="0"/>
    <n v="0"/>
    <n v="0"/>
  </r>
  <r>
    <x v="6"/>
    <x v="2"/>
    <s v="Voronka"/>
    <n v="0"/>
    <n v="0"/>
    <x v="31"/>
    <n v="0"/>
    <n v="0"/>
    <n v="0"/>
    <n v="0"/>
    <n v="0"/>
    <n v="0"/>
    <n v="0"/>
    <n v="0"/>
    <n v="0"/>
    <x v="1879"/>
    <x v="1879"/>
    <x v="11"/>
    <x v="1"/>
    <x v="0"/>
    <n v="3416"/>
    <n v="6408"/>
    <n v="4160"/>
    <n v="3923"/>
    <n v="2052"/>
    <n v="6275"/>
    <n v="9386"/>
    <n v="5790"/>
    <n v="5905"/>
    <n v="5961"/>
    <n v="5087"/>
    <n v="5389"/>
    <n v="63752"/>
    <n v="174.66301369863012"/>
  </r>
  <r>
    <x v="0"/>
    <x v="2"/>
    <s v="Gdov"/>
    <n v="0"/>
    <n v="0"/>
    <x v="31"/>
    <n v="0"/>
    <n v="0"/>
    <n v="0"/>
    <n v="0"/>
    <n v="0"/>
    <n v="0"/>
    <n v="0"/>
    <n v="0"/>
    <n v="0"/>
    <x v="1879"/>
    <x v="1879"/>
    <x v="7"/>
    <x v="0"/>
    <x v="0"/>
    <n v="95"/>
    <n v="0"/>
    <n v="0"/>
    <n v="0"/>
    <n v="0"/>
    <n v="0"/>
    <n v="0"/>
    <n v="0"/>
    <n v="0"/>
    <n v="0"/>
    <n v="0"/>
    <n v="0"/>
    <n v="95"/>
    <n v="0.26027397260273971"/>
  </r>
  <r>
    <x v="0"/>
    <x v="2"/>
    <s v="Gdov"/>
    <n v="0"/>
    <n v="0"/>
    <x v="31"/>
    <n v="0"/>
    <n v="0"/>
    <n v="0"/>
    <n v="0"/>
    <n v="0"/>
    <n v="0"/>
    <n v="0"/>
    <n v="0"/>
    <n v="0"/>
    <x v="1879"/>
    <x v="1879"/>
    <x v="7"/>
    <x v="0"/>
    <x v="0"/>
    <n v="0"/>
    <n v="0"/>
    <n v="0"/>
    <n v="0"/>
    <n v="0"/>
    <n v="0"/>
    <n v="0"/>
    <n v="0"/>
    <n v="0"/>
    <n v="0"/>
    <n v="0"/>
    <n v="0"/>
    <n v="0"/>
    <n v="0"/>
  </r>
  <r>
    <x v="0"/>
    <x v="2"/>
    <s v="Voronka"/>
    <n v="0"/>
    <n v="0"/>
    <x v="31"/>
    <n v="0"/>
    <n v="0"/>
    <n v="0"/>
    <n v="0"/>
    <n v="0"/>
    <n v="0"/>
    <n v="0"/>
    <n v="0"/>
    <n v="0"/>
    <x v="1879"/>
    <x v="1879"/>
    <x v="7"/>
    <x v="4"/>
    <x v="0"/>
    <n v="300"/>
    <n v="314"/>
    <n v="366"/>
    <n v="430"/>
    <n v="455"/>
    <n v="728"/>
    <n v="1029"/>
    <n v="813"/>
    <n v="484"/>
    <n v="593"/>
    <n v="381"/>
    <n v="402"/>
    <n v="6295"/>
    <n v="17.246575342465754"/>
  </r>
  <r>
    <x v="0"/>
    <x v="2"/>
    <s v="Kesk-Devon"/>
    <n v="0"/>
    <n v="0"/>
    <x v="31"/>
    <n v="0"/>
    <n v="0"/>
    <n v="0"/>
    <n v="0"/>
    <n v="0"/>
    <n v="0"/>
    <n v="0"/>
    <n v="0"/>
    <n v="0"/>
    <x v="1879"/>
    <x v="1879"/>
    <x v="7"/>
    <x v="0"/>
    <x v="0"/>
    <n v="7"/>
    <n v="7"/>
    <n v="9"/>
    <n v="10"/>
    <n v="12"/>
    <n v="9"/>
    <n v="23"/>
    <n v="12"/>
    <n v="15"/>
    <n v="17"/>
    <n v="13"/>
    <n v="19"/>
    <n v="153"/>
    <n v="0.41917808219178082"/>
  </r>
  <r>
    <x v="6"/>
    <x v="2"/>
    <s v="Silur-Ordoviitsium"/>
    <n v="0"/>
    <n v="0"/>
    <x v="31"/>
    <n v="0"/>
    <n v="0"/>
    <n v="0"/>
    <n v="0"/>
    <n v="0"/>
    <n v="0"/>
    <n v="0"/>
    <n v="0"/>
    <n v="0"/>
    <x v="1879"/>
    <x v="1879"/>
    <x v="7"/>
    <x v="4"/>
    <x v="0"/>
    <n v="1371"/>
    <n v="1065"/>
    <n v="747"/>
    <n v="758"/>
    <n v="790"/>
    <n v="800"/>
    <n v="598"/>
    <n v="544"/>
    <n v="784"/>
    <n v="827"/>
    <n v="775"/>
    <n v="821"/>
    <n v="9880"/>
    <n v="27.068493150684933"/>
  </r>
  <r>
    <x v="5"/>
    <x v="2"/>
    <s v="Ordoviitsium-Kambrium"/>
    <n v="0"/>
    <n v="0"/>
    <x v="31"/>
    <n v="0"/>
    <n v="0"/>
    <n v="0"/>
    <n v="0"/>
    <n v="0"/>
    <n v="0"/>
    <n v="0"/>
    <n v="0"/>
    <n v="0"/>
    <x v="1879"/>
    <x v="1879"/>
    <x v="7"/>
    <x v="0"/>
    <x v="0"/>
    <n v="0"/>
    <n v="0"/>
    <n v="0"/>
    <n v="0"/>
    <n v="0"/>
    <n v="0"/>
    <n v="0"/>
    <n v="0"/>
    <n v="0"/>
    <n v="0"/>
    <n v="0"/>
    <n v="0"/>
    <n v="0"/>
    <n v="0"/>
  </r>
  <r>
    <x v="7"/>
    <x v="2"/>
    <s v="Ordoviitsium-Kambrium"/>
    <n v="0"/>
    <n v="0"/>
    <x v="31"/>
    <n v="0"/>
    <n v="0"/>
    <n v="0"/>
    <n v="0"/>
    <n v="0"/>
    <n v="0"/>
    <n v="0"/>
    <n v="0"/>
    <n v="0"/>
    <x v="1879"/>
    <x v="1879"/>
    <x v="7"/>
    <x v="0"/>
    <x v="0"/>
    <n v="33"/>
    <n v="29"/>
    <n v="29"/>
    <n v="27"/>
    <n v="29"/>
    <n v="1"/>
    <n v="0"/>
    <n v="0"/>
    <n v="0"/>
    <n v="10"/>
    <n v="29"/>
    <n v="36"/>
    <n v="223"/>
    <n v="0.61095890410958908"/>
  </r>
  <r>
    <x v="3"/>
    <x v="2"/>
    <s v="Silur-Ordoviitsium"/>
    <n v="0"/>
    <n v="0"/>
    <x v="31"/>
    <n v="0"/>
    <n v="0"/>
    <n v="0"/>
    <n v="0"/>
    <n v="0"/>
    <n v="0"/>
    <n v="0"/>
    <n v="0"/>
    <n v="0"/>
    <x v="1879"/>
    <x v="1879"/>
    <x v="7"/>
    <x v="4"/>
    <x v="0"/>
    <n v="204"/>
    <n v="168"/>
    <n v="149"/>
    <n v="145"/>
    <n v="222"/>
    <n v="198"/>
    <n v="175"/>
    <n v="162"/>
    <n v="169"/>
    <n v="161"/>
    <n v="161"/>
    <n v="197"/>
    <n v="2111"/>
    <n v="5.7835616438356166"/>
  </r>
  <r>
    <x v="4"/>
    <x v="2"/>
    <s v="Silur-Ordoviitsium"/>
    <n v="0"/>
    <n v="0"/>
    <x v="31"/>
    <n v="0"/>
    <n v="0"/>
    <n v="0"/>
    <n v="0"/>
    <n v="0"/>
    <n v="0"/>
    <n v="0"/>
    <n v="0"/>
    <n v="0"/>
    <x v="1879"/>
    <x v="1879"/>
    <x v="7"/>
    <x v="0"/>
    <x v="0"/>
    <n v="31"/>
    <n v="25"/>
    <n v="28"/>
    <n v="28"/>
    <n v="31"/>
    <n v="26"/>
    <n v="32"/>
    <n v="28"/>
    <n v="28"/>
    <n v="26"/>
    <n v="25"/>
    <n v="29"/>
    <n v="337"/>
    <n v="0.92328767123287669"/>
  </r>
  <r>
    <x v="4"/>
    <x v="2"/>
    <s v="Kambrium-Vend"/>
    <n v="0"/>
    <n v="0"/>
    <x v="31"/>
    <n v="0"/>
    <n v="0"/>
    <n v="0"/>
    <n v="0"/>
    <n v="0"/>
    <n v="0"/>
    <n v="0"/>
    <n v="0"/>
    <n v="0"/>
    <x v="1879"/>
    <x v="1879"/>
    <x v="10"/>
    <x v="0"/>
    <x v="0"/>
    <n v="40"/>
    <n v="37"/>
    <n v="52"/>
    <n v="49"/>
    <n v="57"/>
    <n v="84"/>
    <n v="102"/>
    <n v="73"/>
    <n v="52"/>
    <n v="50"/>
    <n v="43"/>
    <n v="47"/>
    <n v="686"/>
    <n v="1.8794520547945206"/>
  </r>
  <r>
    <x v="3"/>
    <x v="2"/>
    <s v="Kambrium-Vend"/>
    <n v="0"/>
    <n v="0"/>
    <x v="31"/>
    <n v="0"/>
    <n v="0"/>
    <n v="0"/>
    <n v="0"/>
    <n v="0"/>
    <n v="0"/>
    <n v="0"/>
    <n v="0"/>
    <n v="0"/>
    <x v="1879"/>
    <x v="1879"/>
    <x v="13"/>
    <x v="0"/>
    <x v="0"/>
    <n v="38"/>
    <n v="39"/>
    <n v="48"/>
    <n v="42"/>
    <n v="55"/>
    <n v="69"/>
    <n v="96"/>
    <n v="65"/>
    <n v="63"/>
    <n v="65"/>
    <n v="54"/>
    <n v="55"/>
    <n v="689"/>
    <n v="1.8876712328767122"/>
  </r>
  <r>
    <x v="3"/>
    <x v="2"/>
    <s v="Kambrium-Vend"/>
    <n v="0"/>
    <n v="0"/>
    <x v="31"/>
    <n v="0"/>
    <n v="0"/>
    <n v="0"/>
    <n v="0"/>
    <n v="0"/>
    <n v="0"/>
    <n v="0"/>
    <n v="0"/>
    <n v="0"/>
    <x v="1879"/>
    <x v="1879"/>
    <x v="5"/>
    <x v="3"/>
    <x v="0"/>
    <n v="5418"/>
    <n v="5053"/>
    <n v="5971"/>
    <n v="6539"/>
    <n v="5286"/>
    <n v="6267"/>
    <n v="6843"/>
    <n v="6535"/>
    <n v="6025"/>
    <n v="6015"/>
    <n v="5337"/>
    <n v="5516"/>
    <n v="70805"/>
    <n v="193.98630136986301"/>
  </r>
  <r>
    <x v="3"/>
    <x v="2"/>
    <s v="Kambrium-Vend"/>
    <n v="0"/>
    <n v="0"/>
    <x v="31"/>
    <n v="0"/>
    <n v="0"/>
    <n v="0"/>
    <n v="0"/>
    <n v="0"/>
    <n v="0"/>
    <n v="0"/>
    <n v="0"/>
    <n v="0"/>
    <x v="1879"/>
    <x v="1879"/>
    <x v="5"/>
    <x v="4"/>
    <x v="0"/>
    <n v="3614"/>
    <n v="3928"/>
    <n v="4237"/>
    <n v="3845"/>
    <n v="4316"/>
    <n v="5118"/>
    <n v="4282"/>
    <n v="4176"/>
    <n v="4171"/>
    <n v="3846"/>
    <n v="3029"/>
    <n v="3570"/>
    <n v="48132"/>
    <n v="131.86849315068494"/>
  </r>
  <r>
    <x v="3"/>
    <x v="2"/>
    <s v="Kambrium-Vend"/>
    <n v="0"/>
    <n v="0"/>
    <x v="31"/>
    <n v="0"/>
    <n v="0"/>
    <n v="0"/>
    <n v="0"/>
    <n v="0"/>
    <n v="0"/>
    <n v="0"/>
    <n v="0"/>
    <n v="0"/>
    <x v="1879"/>
    <x v="1879"/>
    <x v="5"/>
    <x v="3"/>
    <x v="0"/>
    <n v="5267"/>
    <n v="4986"/>
    <n v="6147"/>
    <n v="6355"/>
    <n v="5007"/>
    <n v="6161"/>
    <n v="6314"/>
    <n v="6010"/>
    <n v="5471"/>
    <n v="5476"/>
    <n v="4820"/>
    <n v="5010"/>
    <n v="67024"/>
    <n v="183.62739726027397"/>
  </r>
  <r>
    <x v="3"/>
    <x v="2"/>
    <s v="Kambrium-Vend"/>
    <n v="0"/>
    <n v="0"/>
    <x v="31"/>
    <n v="0"/>
    <n v="0"/>
    <n v="0"/>
    <n v="0"/>
    <n v="0"/>
    <n v="0"/>
    <n v="0"/>
    <n v="0"/>
    <n v="0"/>
    <x v="1879"/>
    <x v="1879"/>
    <x v="5"/>
    <x v="4"/>
    <x v="0"/>
    <n v="3784"/>
    <n v="3163"/>
    <n v="2812"/>
    <n v="2766"/>
    <n v="4682"/>
    <n v="3570"/>
    <n v="3691"/>
    <n v="3335"/>
    <n v="3862"/>
    <n v="2847"/>
    <n v="3254"/>
    <n v="3082"/>
    <n v="40848"/>
    <n v="111.91232876712328"/>
  </r>
  <r>
    <x v="3"/>
    <x v="2"/>
    <s v="Kambrium-Vend"/>
    <n v="0"/>
    <n v="0"/>
    <x v="31"/>
    <n v="0"/>
    <n v="0"/>
    <n v="0"/>
    <n v="0"/>
    <n v="0"/>
    <n v="0"/>
    <n v="0"/>
    <n v="0"/>
    <n v="0"/>
    <x v="1879"/>
    <x v="1879"/>
    <x v="5"/>
    <x v="4"/>
    <x v="0"/>
    <n v="2809"/>
    <n v="1950"/>
    <n v="2557"/>
    <n v="2038"/>
    <n v="2500"/>
    <n v="2127"/>
    <n v="3233"/>
    <n v="2720"/>
    <n v="2876"/>
    <n v="2846"/>
    <n v="2291"/>
    <n v="2588"/>
    <n v="30535"/>
    <n v="83.657534246575338"/>
  </r>
  <r>
    <x v="3"/>
    <x v="2"/>
    <s v="Kambrium-Vend"/>
    <n v="0"/>
    <n v="0"/>
    <x v="31"/>
    <n v="0"/>
    <n v="0"/>
    <n v="0"/>
    <n v="0"/>
    <n v="0"/>
    <n v="0"/>
    <n v="0"/>
    <n v="0"/>
    <n v="0"/>
    <x v="1879"/>
    <x v="1879"/>
    <x v="5"/>
    <x v="4"/>
    <x v="0"/>
    <n v="2308"/>
    <n v="2059"/>
    <n v="1749"/>
    <n v="1742"/>
    <n v="2956"/>
    <n v="3233"/>
    <n v="3382"/>
    <n v="3074"/>
    <n v="3132"/>
    <n v="2445"/>
    <n v="2471"/>
    <n v="2437"/>
    <n v="30988"/>
    <n v="84.898630136986299"/>
  </r>
  <r>
    <x v="3"/>
    <x v="2"/>
    <s v="Kambrium-Vend"/>
    <n v="0"/>
    <n v="0"/>
    <x v="31"/>
    <n v="0"/>
    <n v="0"/>
    <n v="0"/>
    <n v="0"/>
    <n v="0"/>
    <n v="0"/>
    <n v="0"/>
    <n v="0"/>
    <n v="0"/>
    <x v="1879"/>
    <x v="1879"/>
    <x v="5"/>
    <x v="4"/>
    <x v="0"/>
    <n v="852"/>
    <n v="781"/>
    <n v="862"/>
    <n v="848"/>
    <n v="911"/>
    <n v="1060"/>
    <n v="1110"/>
    <n v="901"/>
    <n v="835"/>
    <n v="840"/>
    <n v="784"/>
    <n v="851"/>
    <n v="10635"/>
    <n v="29.136986301369863"/>
  </r>
  <r>
    <x v="3"/>
    <x v="2"/>
    <s v="Kambrium-Vend"/>
    <n v="0"/>
    <n v="0"/>
    <x v="31"/>
    <n v="0"/>
    <n v="0"/>
    <n v="0"/>
    <n v="0"/>
    <n v="0"/>
    <n v="0"/>
    <n v="0"/>
    <n v="0"/>
    <n v="0"/>
    <x v="1879"/>
    <x v="1879"/>
    <x v="2"/>
    <x v="6"/>
    <x v="1"/>
    <n v="0"/>
    <n v="0"/>
    <n v="0"/>
    <n v="0"/>
    <n v="0"/>
    <n v="0"/>
    <n v="0"/>
    <n v="0"/>
    <n v="0"/>
    <n v="0"/>
    <n v="0"/>
    <n v="0"/>
    <n v="0"/>
    <n v="0"/>
  </r>
  <r>
    <x v="3"/>
    <x v="2"/>
    <s v="Kambrium-Vend"/>
    <n v="0"/>
    <n v="0"/>
    <x v="31"/>
    <n v="0"/>
    <n v="0"/>
    <n v="0"/>
    <n v="0"/>
    <n v="0"/>
    <n v="0"/>
    <n v="0"/>
    <n v="0"/>
    <n v="0"/>
    <x v="1879"/>
    <x v="1879"/>
    <x v="2"/>
    <x v="1"/>
    <x v="0"/>
    <n v="34"/>
    <n v="35"/>
    <n v="37"/>
    <n v="39"/>
    <n v="19"/>
    <n v="120"/>
    <n v="229"/>
    <n v="221"/>
    <n v="49"/>
    <n v="88"/>
    <n v="65"/>
    <n v="54"/>
    <n v="990"/>
    <n v="2.7123287671232879"/>
  </r>
  <r>
    <x v="3"/>
    <x v="2"/>
    <s v="Kambrium-Vend"/>
    <n v="0"/>
    <n v="0"/>
    <x v="31"/>
    <n v="0"/>
    <n v="0"/>
    <n v="0"/>
    <n v="0"/>
    <n v="0"/>
    <n v="0"/>
    <n v="0"/>
    <n v="0"/>
    <n v="0"/>
    <x v="1879"/>
    <x v="1879"/>
    <x v="9"/>
    <x v="4"/>
    <x v="0"/>
    <n v="67"/>
    <n v="61"/>
    <n v="59"/>
    <n v="57"/>
    <n v="68"/>
    <n v="71"/>
    <n v="68"/>
    <n v="57"/>
    <n v="73"/>
    <n v="81"/>
    <n v="60"/>
    <n v="72"/>
    <n v="794"/>
    <n v="2.1753424657534248"/>
  </r>
  <r>
    <x v="3"/>
    <x v="2"/>
    <s v="Kambrium-Vend"/>
    <n v="0"/>
    <n v="0"/>
    <x v="31"/>
    <n v="0"/>
    <n v="0"/>
    <n v="0"/>
    <n v="0"/>
    <n v="0"/>
    <n v="0"/>
    <n v="0"/>
    <n v="0"/>
    <n v="0"/>
    <x v="1879"/>
    <x v="1879"/>
    <x v="12"/>
    <x v="4"/>
    <x v="0"/>
    <n v="248"/>
    <n v="251"/>
    <n v="315"/>
    <n v="294"/>
    <n v="273"/>
    <n v="333"/>
    <n v="253"/>
    <n v="274"/>
    <n v="284"/>
    <n v="288"/>
    <n v="291"/>
    <n v="287"/>
    <n v="3391"/>
    <n v="9.2904109589041095"/>
  </r>
  <r>
    <x v="3"/>
    <x v="2"/>
    <s v="Kambrium-Vend"/>
    <n v="0"/>
    <n v="0"/>
    <x v="31"/>
    <n v="0"/>
    <n v="0"/>
    <n v="0"/>
    <n v="0"/>
    <n v="0"/>
    <n v="0"/>
    <n v="0"/>
    <n v="0"/>
    <n v="0"/>
    <x v="1879"/>
    <x v="1879"/>
    <x v="9"/>
    <x v="4"/>
    <x v="0"/>
    <n v="200"/>
    <n v="225"/>
    <n v="150"/>
    <n v="135"/>
    <n v="154"/>
    <n v="200"/>
    <n v="540"/>
    <n v="400"/>
    <n v="321"/>
    <n v="96"/>
    <n v="162"/>
    <n v="200"/>
    <n v="2783"/>
    <n v="7.624657534246575"/>
  </r>
  <r>
    <x v="3"/>
    <x v="2"/>
    <s v="Kambrium-Vend"/>
    <n v="0"/>
    <n v="0"/>
    <x v="31"/>
    <n v="0"/>
    <n v="0"/>
    <n v="0"/>
    <n v="0"/>
    <n v="0"/>
    <n v="0"/>
    <n v="0"/>
    <n v="0"/>
    <n v="0"/>
    <x v="1879"/>
    <x v="1879"/>
    <x v="5"/>
    <x v="7"/>
    <x v="0"/>
    <n v="735"/>
    <n v="707"/>
    <n v="730"/>
    <n v="785"/>
    <n v="742"/>
    <n v="860"/>
    <n v="858"/>
    <n v="819"/>
    <n v="720"/>
    <n v="764"/>
    <n v="737"/>
    <n v="740"/>
    <n v="9197"/>
    <n v="25.197260273972603"/>
  </r>
  <r>
    <x v="3"/>
    <x v="2"/>
    <s v="Kambrium-Vend"/>
    <n v="0"/>
    <n v="0"/>
    <x v="31"/>
    <n v="0"/>
    <n v="0"/>
    <n v="0"/>
    <n v="0"/>
    <n v="0"/>
    <n v="0"/>
    <n v="0"/>
    <n v="0"/>
    <n v="0"/>
    <x v="1879"/>
    <x v="1879"/>
    <x v="11"/>
    <x v="2"/>
    <x v="0"/>
    <n v="0"/>
    <n v="0"/>
    <n v="0"/>
    <n v="0"/>
    <n v="0"/>
    <n v="0"/>
    <n v="0"/>
    <n v="0"/>
    <n v="0"/>
    <n v="0"/>
    <n v="0"/>
    <n v="0"/>
    <n v="0"/>
    <n v="0"/>
  </r>
  <r>
    <x v="3"/>
    <x v="2"/>
    <s v="Kambrium-Vend"/>
    <n v="0"/>
    <n v="0"/>
    <x v="31"/>
    <n v="0"/>
    <n v="0"/>
    <n v="0"/>
    <n v="0"/>
    <n v="0"/>
    <n v="0"/>
    <n v="0"/>
    <n v="0"/>
    <n v="0"/>
    <x v="1879"/>
    <x v="1879"/>
    <x v="11"/>
    <x v="2"/>
    <x v="0"/>
    <n v="229"/>
    <n v="191"/>
    <n v="182"/>
    <n v="439"/>
    <n v="712"/>
    <n v="887"/>
    <n v="1179"/>
    <n v="1130"/>
    <n v="1385"/>
    <n v="496"/>
    <n v="564"/>
    <n v="555"/>
    <n v="7949"/>
    <n v="21.778082191780822"/>
  </r>
  <r>
    <x v="3"/>
    <x v="2"/>
    <s v="Kambrium-Vend"/>
    <n v="0"/>
    <n v="0"/>
    <x v="31"/>
    <n v="0"/>
    <n v="0"/>
    <n v="0"/>
    <n v="0"/>
    <n v="0"/>
    <n v="0"/>
    <n v="0"/>
    <n v="0"/>
    <n v="0"/>
    <x v="1879"/>
    <x v="1879"/>
    <x v="11"/>
    <x v="7"/>
    <x v="0"/>
    <n v="109"/>
    <n v="115"/>
    <n v="149"/>
    <n v="134"/>
    <n v="157"/>
    <n v="159"/>
    <n v="199"/>
    <n v="129"/>
    <n v="156"/>
    <n v="112"/>
    <n v="153"/>
    <n v="119"/>
    <n v="1691"/>
    <n v="4.6328767123287671"/>
  </r>
  <r>
    <x v="3"/>
    <x v="2"/>
    <s v="Kambrium-Vend"/>
    <n v="0"/>
    <n v="0"/>
    <x v="31"/>
    <n v="0"/>
    <n v="0"/>
    <n v="0"/>
    <n v="0"/>
    <n v="0"/>
    <n v="0"/>
    <n v="0"/>
    <n v="0"/>
    <n v="0"/>
    <x v="1879"/>
    <x v="1879"/>
    <x v="5"/>
    <x v="4"/>
    <x v="0"/>
    <n v="1513"/>
    <n v="739"/>
    <n v="804"/>
    <n v="770"/>
    <n v="825"/>
    <n v="847"/>
    <n v="860"/>
    <n v="838"/>
    <n v="428"/>
    <n v="0"/>
    <n v="0"/>
    <n v="595"/>
    <n v="8219"/>
    <n v="22.517808219178082"/>
  </r>
  <r>
    <x v="3"/>
    <x v="2"/>
    <s v="Kambrium-Vend"/>
    <n v="0"/>
    <n v="0"/>
    <x v="31"/>
    <n v="0"/>
    <n v="0"/>
    <n v="0"/>
    <n v="0"/>
    <n v="0"/>
    <n v="0"/>
    <n v="0"/>
    <n v="0"/>
    <n v="0"/>
    <x v="1879"/>
    <x v="1879"/>
    <x v="5"/>
    <x v="4"/>
    <x v="0"/>
    <n v="0"/>
    <n v="2"/>
    <n v="0"/>
    <n v="0"/>
    <n v="0"/>
    <n v="1"/>
    <n v="0"/>
    <n v="0"/>
    <n v="417"/>
    <n v="849"/>
    <n v="825"/>
    <n v="513"/>
    <n v="2607"/>
    <n v="7.1424657534246574"/>
  </r>
  <r>
    <x v="3"/>
    <x v="2"/>
    <s v="Ordoviitsium-Kambrium"/>
    <n v="0"/>
    <n v="0"/>
    <x v="31"/>
    <n v="0"/>
    <n v="0"/>
    <n v="0"/>
    <n v="0"/>
    <n v="0"/>
    <n v="0"/>
    <n v="0"/>
    <n v="0"/>
    <n v="0"/>
    <x v="1879"/>
    <x v="1879"/>
    <x v="12"/>
    <x v="4"/>
    <x v="0"/>
    <n v="315"/>
    <n v="251"/>
    <n v="276"/>
    <n v="267"/>
    <n v="274"/>
    <n v="357"/>
    <n v="435"/>
    <n v="275"/>
    <n v="245"/>
    <n v="258"/>
    <n v="254"/>
    <n v="258"/>
    <n v="3465"/>
    <n v="9.493150684931507"/>
  </r>
  <r>
    <x v="1"/>
    <x v="2"/>
    <s v="Ordoviitsium-Kambrium"/>
    <n v="0"/>
    <n v="0"/>
    <x v="31"/>
    <n v="0"/>
    <n v="0"/>
    <n v="0"/>
    <n v="0"/>
    <n v="0"/>
    <n v="0"/>
    <n v="0"/>
    <n v="0"/>
    <n v="0"/>
    <x v="1879"/>
    <x v="1879"/>
    <x v="9"/>
    <x v="4"/>
    <x v="0"/>
    <n v="0"/>
    <n v="0"/>
    <n v="0"/>
    <n v="1663"/>
    <n v="1429"/>
    <n v="1440"/>
    <n v="1094"/>
    <n v="1534"/>
    <n v="1834"/>
    <n v="2046"/>
    <n v="1856"/>
    <n v="1610"/>
    <n v="14506"/>
    <n v="39.742465753424661"/>
  </r>
  <r>
    <x v="1"/>
    <x v="2"/>
    <s v="Silur-Ordoviitsium"/>
    <n v="0"/>
    <n v="0"/>
    <x v="31"/>
    <n v="0"/>
    <n v="0"/>
    <n v="0"/>
    <n v="0"/>
    <n v="0"/>
    <n v="0"/>
    <n v="0"/>
    <n v="0"/>
    <n v="0"/>
    <x v="1879"/>
    <x v="1879"/>
    <x v="9"/>
    <x v="4"/>
    <x v="0"/>
    <n v="1219"/>
    <n v="1245"/>
    <n v="1491"/>
    <n v="1843"/>
    <n v="1645"/>
    <n v="1456"/>
    <n v="1696"/>
    <n v="1466"/>
    <n v="1444"/>
    <n v="1255"/>
    <n v="1357"/>
    <n v="948"/>
    <n v="17065"/>
    <n v="46.753424657534246"/>
  </r>
  <r>
    <x v="1"/>
    <x v="2"/>
    <s v="Silur-Ordoviitsium"/>
    <n v="0"/>
    <n v="0"/>
    <x v="31"/>
    <n v="0"/>
    <n v="0"/>
    <n v="0"/>
    <n v="0"/>
    <n v="0"/>
    <n v="0"/>
    <n v="0"/>
    <n v="0"/>
    <n v="0"/>
    <x v="1879"/>
    <x v="1879"/>
    <x v="4"/>
    <x v="4"/>
    <x v="0"/>
    <n v="201"/>
    <n v="210"/>
    <n v="210"/>
    <n v="165"/>
    <n v="240"/>
    <n v="263"/>
    <n v="159"/>
    <n v="190"/>
    <n v="122"/>
    <n v="180"/>
    <n v="173"/>
    <n v="166"/>
    <n v="2279"/>
    <n v="6.2438356164383562"/>
  </r>
  <r>
    <x v="1"/>
    <x v="2"/>
    <s v="Ordoviitsium-Kambrium"/>
    <n v="0"/>
    <n v="0"/>
    <x v="31"/>
    <n v="0"/>
    <n v="0"/>
    <n v="0"/>
    <n v="0"/>
    <n v="0"/>
    <n v="0"/>
    <n v="0"/>
    <n v="0"/>
    <n v="0"/>
    <x v="1879"/>
    <x v="1879"/>
    <x v="3"/>
    <x v="1"/>
    <x v="0"/>
    <n v="8794"/>
    <n v="8056"/>
    <n v="10044"/>
    <n v="6241"/>
    <n v="8999"/>
    <n v="9683"/>
    <n v="11153"/>
    <n v="10631"/>
    <n v="12330"/>
    <n v="10435"/>
    <n v="11275"/>
    <n v="11330"/>
    <n v="118971"/>
    <n v="325.94794520547947"/>
  </r>
  <r>
    <x v="1"/>
    <x v="2"/>
    <s v="Kambrium-Vend"/>
    <n v="0"/>
    <n v="0"/>
    <x v="31"/>
    <n v="0"/>
    <n v="0"/>
    <n v="0"/>
    <n v="0"/>
    <n v="0"/>
    <n v="0"/>
    <n v="0"/>
    <n v="0"/>
    <n v="0"/>
    <x v="1879"/>
    <x v="1879"/>
    <x v="3"/>
    <x v="2"/>
    <x v="0"/>
    <n v="1668"/>
    <n v="1794"/>
    <n v="1955"/>
    <n v="1574"/>
    <n v="1847"/>
    <n v="2372"/>
    <n v="2298"/>
    <n v="2225"/>
    <n v="2285"/>
    <n v="2675"/>
    <n v="2644"/>
    <n v="2687"/>
    <n v="26024"/>
    <n v="71.298630136986304"/>
  </r>
  <r>
    <x v="3"/>
    <x v="2"/>
    <s v="Kambrium-Vend"/>
    <n v="0"/>
    <n v="0"/>
    <x v="31"/>
    <n v="0"/>
    <n v="0"/>
    <n v="0"/>
    <n v="0"/>
    <n v="0"/>
    <n v="0"/>
    <n v="0"/>
    <n v="0"/>
    <n v="0"/>
    <x v="1879"/>
    <x v="1879"/>
    <x v="3"/>
    <x v="1"/>
    <x v="0"/>
    <n v="2456"/>
    <n v="3712"/>
    <n v="4847"/>
    <n v="4036"/>
    <n v="5040"/>
    <n v="4988"/>
    <n v="5681"/>
    <n v="3311"/>
    <n v="3541"/>
    <n v="4435"/>
    <n v="3303"/>
    <n v="3317"/>
    <n v="48667"/>
    <n v="133.33424657534246"/>
  </r>
  <r>
    <x v="3"/>
    <x v="2"/>
    <s v="Kambrium-Vend"/>
    <n v="0"/>
    <n v="0"/>
    <x v="31"/>
    <n v="0"/>
    <n v="0"/>
    <n v="0"/>
    <n v="0"/>
    <n v="0"/>
    <n v="0"/>
    <n v="0"/>
    <n v="0"/>
    <n v="0"/>
    <x v="1879"/>
    <x v="1879"/>
    <x v="3"/>
    <x v="2"/>
    <x v="0"/>
    <n v="0"/>
    <n v="0"/>
    <n v="0"/>
    <n v="0"/>
    <n v="0"/>
    <n v="0"/>
    <n v="0"/>
    <n v="0"/>
    <n v="0"/>
    <n v="0"/>
    <n v="0"/>
    <n v="0"/>
    <n v="0"/>
    <n v="0"/>
  </r>
  <r>
    <x v="3"/>
    <x v="2"/>
    <s v="Kambrium-Vend"/>
    <n v="0"/>
    <n v="0"/>
    <x v="31"/>
    <n v="0"/>
    <n v="0"/>
    <n v="0"/>
    <n v="0"/>
    <n v="0"/>
    <n v="0"/>
    <n v="0"/>
    <n v="0"/>
    <n v="0"/>
    <x v="1879"/>
    <x v="1879"/>
    <x v="3"/>
    <x v="2"/>
    <x v="0"/>
    <n v="2224"/>
    <n v="2245"/>
    <n v="2448"/>
    <n v="2215"/>
    <n v="2684"/>
    <n v="2956"/>
    <n v="3222"/>
    <n v="2949"/>
    <n v="2600"/>
    <n v="3195"/>
    <n v="2775"/>
    <n v="2434"/>
    <n v="31947"/>
    <n v="87.526027397260279"/>
  </r>
  <r>
    <x v="3"/>
    <x v="2"/>
    <s v="Vend"/>
    <n v="0"/>
    <n v="0"/>
    <x v="31"/>
    <n v="0"/>
    <n v="0"/>
    <n v="0"/>
    <n v="0"/>
    <n v="0"/>
    <n v="0"/>
    <n v="0"/>
    <n v="0"/>
    <n v="0"/>
    <x v="1879"/>
    <x v="1879"/>
    <x v="3"/>
    <x v="1"/>
    <x v="0"/>
    <n v="6992"/>
    <n v="5942"/>
    <n v="5674"/>
    <n v="5162"/>
    <n v="5928"/>
    <n v="6813"/>
    <n v="9645"/>
    <n v="7881"/>
    <n v="7722"/>
    <n v="8816"/>
    <n v="9570"/>
    <n v="9560"/>
    <n v="89705"/>
    <n v="245.76712328767124"/>
  </r>
  <r>
    <x v="0"/>
    <x v="2"/>
    <s v="Gdov"/>
    <n v="0"/>
    <n v="0"/>
    <x v="31"/>
    <n v="0"/>
    <n v="0"/>
    <n v="0"/>
    <n v="0"/>
    <n v="0"/>
    <n v="0"/>
    <n v="0"/>
    <n v="0"/>
    <n v="0"/>
    <x v="1879"/>
    <x v="1879"/>
    <x v="3"/>
    <x v="2"/>
    <x v="0"/>
    <n v="3769"/>
    <n v="3058"/>
    <n v="2844"/>
    <n v="2907"/>
    <n v="3164"/>
    <n v="3302"/>
    <n v="4308"/>
    <n v="3443"/>
    <n v="3340"/>
    <n v="3279"/>
    <n v="2984"/>
    <n v="3577"/>
    <n v="39975"/>
    <n v="109.52054794520548"/>
  </r>
  <r>
    <x v="0"/>
    <x v="2"/>
    <s v="Gdov"/>
    <n v="0"/>
    <n v="0"/>
    <x v="31"/>
    <n v="0"/>
    <n v="0"/>
    <n v="0"/>
    <n v="0"/>
    <n v="0"/>
    <n v="0"/>
    <n v="0"/>
    <n v="0"/>
    <n v="0"/>
    <x v="1879"/>
    <x v="1879"/>
    <x v="3"/>
    <x v="1"/>
    <x v="0"/>
    <n v="8963"/>
    <n v="9029"/>
    <n v="7603"/>
    <n v="7735"/>
    <n v="8301"/>
    <n v="9136"/>
    <n v="11864"/>
    <n v="8782"/>
    <n v="7993"/>
    <n v="10161"/>
    <n v="8234"/>
    <n v="9385"/>
    <n v="107186"/>
    <n v="293.66027397260274"/>
  </r>
  <r>
    <x v="0"/>
    <x v="2"/>
    <s v="Silur"/>
    <n v="0"/>
    <n v="0"/>
    <x v="31"/>
    <n v="0"/>
    <n v="0"/>
    <n v="0"/>
    <n v="0"/>
    <n v="0"/>
    <n v="0"/>
    <n v="0"/>
    <n v="0"/>
    <n v="0"/>
    <x v="1879"/>
    <x v="1879"/>
    <x v="3"/>
    <x v="1"/>
    <x v="0"/>
    <n v="11009"/>
    <n v="8745"/>
    <n v="8244"/>
    <n v="9683"/>
    <n v="9598"/>
    <n v="11645"/>
    <n v="12232"/>
    <n v="10893"/>
    <n v="10072"/>
    <n v="11323"/>
    <n v="10949"/>
    <n v="12905"/>
    <n v="127298"/>
    <n v="348.76164383561644"/>
  </r>
  <r>
    <x v="2"/>
    <x v="2"/>
    <s v="Silur-Ordoviitsium"/>
    <n v="0"/>
    <n v="0"/>
    <x v="31"/>
    <n v="0"/>
    <n v="0"/>
    <n v="0"/>
    <n v="0"/>
    <n v="0"/>
    <n v="0"/>
    <n v="0"/>
    <n v="0"/>
    <n v="0"/>
    <x v="1879"/>
    <x v="1879"/>
    <x v="3"/>
    <x v="2"/>
    <x v="0"/>
    <n v="37"/>
    <n v="4"/>
    <n v="2"/>
    <n v="2"/>
    <n v="4"/>
    <n v="38"/>
    <n v="53"/>
    <n v="22"/>
    <n v="16"/>
    <n v="18"/>
    <n v="11"/>
    <n v="11"/>
    <n v="218"/>
    <n v="0.59726027397260273"/>
  </r>
  <r>
    <x v="5"/>
    <x v="2"/>
    <s v="Siluri-Ordoviitsium"/>
    <n v="0"/>
    <n v="0"/>
    <x v="31"/>
    <n v="0"/>
    <n v="0"/>
    <n v="0"/>
    <n v="0"/>
    <n v="0"/>
    <n v="0"/>
    <n v="0"/>
    <n v="0"/>
    <n v="0"/>
    <x v="1879"/>
    <x v="1879"/>
    <x v="4"/>
    <x v="4"/>
    <x v="0"/>
    <n v="140"/>
    <n v="150"/>
    <n v="140"/>
    <n v="130"/>
    <n v="150"/>
    <n v="170"/>
    <n v="140"/>
    <n v="150"/>
    <n v="155"/>
    <n v="170"/>
    <n v="160"/>
    <n v="172"/>
    <n v="1827"/>
    <n v="5.0054794520547947"/>
  </r>
  <r>
    <x v="6"/>
    <x v="2"/>
    <s v="Siluri-Ordoviitsium"/>
    <n v="0"/>
    <n v="0"/>
    <x v="31"/>
    <n v="0"/>
    <n v="0"/>
    <n v="0"/>
    <n v="0"/>
    <n v="0"/>
    <n v="0"/>
    <n v="0"/>
    <n v="0"/>
    <n v="0"/>
    <x v="1879"/>
    <x v="1879"/>
    <x v="3"/>
    <x v="2"/>
    <x v="0"/>
    <n v="682"/>
    <n v="599"/>
    <n v="790"/>
    <n v="699"/>
    <n v="776"/>
    <n v="652"/>
    <n v="677"/>
    <n v="1143"/>
    <n v="664"/>
    <n v="813"/>
    <n v="839"/>
    <n v="663"/>
    <n v="8997"/>
    <n v="24.649315068493152"/>
  </r>
  <r>
    <x v="6"/>
    <x v="2"/>
    <s v="Silur"/>
    <n v="0"/>
    <n v="0"/>
    <x v="31"/>
    <n v="0"/>
    <n v="0"/>
    <n v="0"/>
    <n v="0"/>
    <n v="0"/>
    <n v="0"/>
    <n v="0"/>
    <n v="0"/>
    <n v="0"/>
    <x v="1879"/>
    <x v="1879"/>
    <x v="3"/>
    <x v="2"/>
    <x v="0"/>
    <n v="2534"/>
    <n v="2238"/>
    <n v="2728"/>
    <n v="2365"/>
    <n v="2869"/>
    <n v="2825"/>
    <n v="2697"/>
    <n v="3135"/>
    <n v="2565"/>
    <n v="2888"/>
    <n v="2495"/>
    <n v="2749"/>
    <n v="32088"/>
    <n v="87.912328767123284"/>
  </r>
  <r>
    <x v="6"/>
    <x v="2"/>
    <s v="Voronka"/>
    <n v="0"/>
    <n v="0"/>
    <x v="31"/>
    <n v="0"/>
    <n v="0"/>
    <n v="0"/>
    <n v="0"/>
    <n v="0"/>
    <n v="0"/>
    <n v="0"/>
    <n v="0"/>
    <n v="0"/>
    <x v="1879"/>
    <x v="1879"/>
    <x v="0"/>
    <x v="1"/>
    <x v="0"/>
    <n v="0"/>
    <n v="0"/>
    <n v="0"/>
    <n v="0"/>
    <n v="0"/>
    <n v="0"/>
    <n v="14"/>
    <n v="16"/>
    <n v="15"/>
    <n v="12"/>
    <n v="11"/>
    <n v="0"/>
    <n v="68"/>
    <n v="0.18630136986301371"/>
  </r>
  <r>
    <x v="1"/>
    <x v="2"/>
    <s v="Gdov"/>
    <n v="0"/>
    <n v="0"/>
    <x v="31"/>
    <n v="0"/>
    <n v="0"/>
    <n v="0"/>
    <n v="0"/>
    <n v="0"/>
    <n v="0"/>
    <n v="0"/>
    <n v="0"/>
    <n v="0"/>
    <x v="1879"/>
    <x v="1879"/>
    <x v="0"/>
    <x v="2"/>
    <x v="0"/>
    <n v="0"/>
    <n v="0"/>
    <n v="0"/>
    <n v="0"/>
    <n v="0"/>
    <n v="0"/>
    <n v="0"/>
    <n v="0"/>
    <n v="0"/>
    <n v="0"/>
    <n v="0"/>
    <n v="0"/>
    <n v="0"/>
    <n v="0"/>
  </r>
  <r>
    <x v="1"/>
    <x v="2"/>
    <s v="Gdov"/>
    <n v="0"/>
    <n v="0"/>
    <x v="31"/>
    <n v="0"/>
    <n v="0"/>
    <n v="0"/>
    <n v="0"/>
    <n v="0"/>
    <n v="0"/>
    <n v="0"/>
    <n v="0"/>
    <n v="0"/>
    <x v="1879"/>
    <x v="1879"/>
    <x v="0"/>
    <x v="2"/>
    <x v="0"/>
    <n v="595"/>
    <n v="519"/>
    <n v="627"/>
    <n v="604"/>
    <n v="536"/>
    <n v="531"/>
    <n v="463"/>
    <n v="438"/>
    <n v="445"/>
    <n v="468"/>
    <n v="481"/>
    <n v="413"/>
    <n v="6120"/>
    <n v="16.767123287671232"/>
  </r>
  <r>
    <x v="1"/>
    <x v="2"/>
    <s v="Voronka"/>
    <n v="0"/>
    <n v="0"/>
    <x v="31"/>
    <n v="0"/>
    <n v="0"/>
    <n v="0"/>
    <n v="0"/>
    <n v="0"/>
    <n v="0"/>
    <n v="0"/>
    <n v="0"/>
    <n v="0"/>
    <x v="1879"/>
    <x v="1879"/>
    <x v="0"/>
    <x v="1"/>
    <x v="0"/>
    <n v="0"/>
    <n v="0"/>
    <n v="0"/>
    <n v="0"/>
    <n v="0"/>
    <n v="0"/>
    <n v="0"/>
    <n v="0"/>
    <n v="0"/>
    <n v="0"/>
    <n v="0"/>
    <n v="0"/>
    <n v="0"/>
    <n v="0"/>
  </r>
  <r>
    <x v="1"/>
    <x v="2"/>
    <s v="Ordoviitsium-Kambrium"/>
    <n v="0"/>
    <n v="0"/>
    <x v="31"/>
    <n v="0"/>
    <n v="0"/>
    <n v="0"/>
    <n v="0"/>
    <n v="0"/>
    <n v="0"/>
    <n v="0"/>
    <n v="0"/>
    <n v="0"/>
    <x v="1879"/>
    <x v="1879"/>
    <x v="0"/>
    <x v="1"/>
    <x v="0"/>
    <n v="3198"/>
    <n v="3599"/>
    <n v="4076"/>
    <n v="4640"/>
    <n v="6098"/>
    <n v="7401"/>
    <n v="8173"/>
    <n v="6335"/>
    <n v="3076"/>
    <n v="2941"/>
    <n v="3212"/>
    <n v="3802"/>
    <n v="56551"/>
    <n v="154.93424657534246"/>
  </r>
  <r>
    <x v="1"/>
    <x v="2"/>
    <s v="Kesk-Devon"/>
    <n v="0"/>
    <n v="0"/>
    <x v="31"/>
    <n v="0"/>
    <n v="0"/>
    <n v="0"/>
    <n v="0"/>
    <n v="0"/>
    <n v="0"/>
    <n v="0"/>
    <n v="0"/>
    <n v="0"/>
    <x v="1879"/>
    <x v="1879"/>
    <x v="0"/>
    <x v="1"/>
    <x v="0"/>
    <n v="105"/>
    <n v="102"/>
    <n v="134"/>
    <n v="104"/>
    <n v="101"/>
    <n v="121"/>
    <n v="124"/>
    <n v="100"/>
    <n v="95"/>
    <n v="100"/>
    <n v="89"/>
    <n v="111"/>
    <n v="1286"/>
    <n v="3.5232876712328767"/>
  </r>
  <r>
    <x v="2"/>
    <x v="2"/>
    <s v="Ordoviitsium-Kambrium"/>
    <n v="0"/>
    <n v="0"/>
    <x v="31"/>
    <n v="0"/>
    <n v="0"/>
    <n v="0"/>
    <n v="0"/>
    <n v="0"/>
    <n v="0"/>
    <n v="0"/>
    <n v="0"/>
    <n v="0"/>
    <x v="1879"/>
    <x v="1879"/>
    <x v="0"/>
    <x v="1"/>
    <x v="0"/>
    <n v="546"/>
    <n v="757"/>
    <n v="1396"/>
    <n v="983"/>
    <n v="617"/>
    <n v="909"/>
    <n v="1084"/>
    <n v="713"/>
    <n v="565"/>
    <n v="576"/>
    <n v="557"/>
    <n v="537"/>
    <n v="9240"/>
    <n v="25.315068493150687"/>
  </r>
  <r>
    <x v="1"/>
    <x v="2"/>
    <s v="Ordoviitsium-Kambrium"/>
    <n v="0"/>
    <n v="0"/>
    <x v="31"/>
    <n v="0"/>
    <n v="0"/>
    <n v="0"/>
    <n v="0"/>
    <n v="0"/>
    <n v="0"/>
    <n v="0"/>
    <n v="0"/>
    <n v="0"/>
    <x v="1879"/>
    <x v="1879"/>
    <x v="0"/>
    <x v="1"/>
    <x v="0"/>
    <n v="369"/>
    <n v="135"/>
    <n v="277"/>
    <n v="387"/>
    <n v="489"/>
    <n v="1114"/>
    <n v="1655"/>
    <n v="962"/>
    <n v="1601"/>
    <n v="453"/>
    <n v="417"/>
    <n v="599"/>
    <n v="8458"/>
    <n v="23.172602739726027"/>
  </r>
  <r>
    <x v="1"/>
    <x v="2"/>
    <s v="Ordoviitsium"/>
    <n v="0"/>
    <n v="0"/>
    <x v="31"/>
    <n v="0"/>
    <n v="0"/>
    <n v="0"/>
    <n v="0"/>
    <n v="0"/>
    <n v="0"/>
    <n v="0"/>
    <n v="0"/>
    <n v="0"/>
    <x v="1879"/>
    <x v="1879"/>
    <x v="0"/>
    <x v="0"/>
    <x v="0"/>
    <n v="2934"/>
    <n v="2416"/>
    <n v="2438"/>
    <n v="2267"/>
    <n v="2862"/>
    <n v="3183"/>
    <n v="2827"/>
    <n v="2467"/>
    <n v="2188"/>
    <n v="2366"/>
    <n v="2325"/>
    <n v="2418"/>
    <n v="30691"/>
    <n v="84.084931506849315"/>
  </r>
  <r>
    <x v="1"/>
    <x v="2"/>
    <s v="Gdov"/>
    <n v="0"/>
    <n v="0"/>
    <x v="31"/>
    <n v="0"/>
    <n v="0"/>
    <n v="0"/>
    <n v="0"/>
    <n v="0"/>
    <n v="0"/>
    <n v="0"/>
    <n v="0"/>
    <n v="0"/>
    <x v="1879"/>
    <x v="1879"/>
    <x v="0"/>
    <x v="0"/>
    <x v="0"/>
    <n v="136"/>
    <n v="123"/>
    <n v="139"/>
    <n v="128"/>
    <n v="138"/>
    <n v="134"/>
    <n v="132"/>
    <n v="125"/>
    <n v="114"/>
    <n v="125"/>
    <n v="129"/>
    <n v="117"/>
    <n v="1540"/>
    <n v="4.2191780821917808"/>
  </r>
  <r>
    <x v="0"/>
    <x v="2"/>
    <s v="Kambrium-Vend"/>
    <n v="0"/>
    <n v="0"/>
    <x v="31"/>
    <n v="0"/>
    <n v="0"/>
    <n v="0"/>
    <n v="0"/>
    <n v="0"/>
    <n v="0"/>
    <n v="0"/>
    <n v="0"/>
    <n v="0"/>
    <x v="1879"/>
    <x v="1879"/>
    <x v="0"/>
    <x v="0"/>
    <x v="0"/>
    <n v="516"/>
    <n v="459"/>
    <n v="534"/>
    <n v="478"/>
    <n v="529"/>
    <n v="595"/>
    <n v="639"/>
    <n v="505"/>
    <n v="459"/>
    <n v="476"/>
    <n v="456"/>
    <n v="531"/>
    <n v="6177"/>
    <n v="16.923287671232877"/>
  </r>
  <r>
    <x v="0"/>
    <x v="2"/>
    <s v="Kambrium-Vend"/>
    <n v="0"/>
    <n v="0"/>
    <x v="31"/>
    <n v="0"/>
    <n v="0"/>
    <n v="0"/>
    <n v="0"/>
    <n v="0"/>
    <n v="0"/>
    <n v="0"/>
    <n v="0"/>
    <n v="0"/>
    <x v="1879"/>
    <x v="1879"/>
    <x v="0"/>
    <x v="0"/>
    <x v="0"/>
    <n v="367"/>
    <n v="302"/>
    <n v="366"/>
    <n v="333"/>
    <n v="372"/>
    <n v="395"/>
    <n v="432"/>
    <n v="368"/>
    <n v="324"/>
    <n v="321"/>
    <n v="315"/>
    <n v="337"/>
    <n v="4232"/>
    <n v="11.594520547945205"/>
  </r>
  <r>
    <x v="0"/>
    <x v="2"/>
    <s v="Voronka"/>
    <n v="0"/>
    <n v="0"/>
    <x v="31"/>
    <n v="0"/>
    <n v="0"/>
    <n v="0"/>
    <n v="0"/>
    <n v="0"/>
    <n v="0"/>
    <n v="0"/>
    <n v="0"/>
    <n v="0"/>
    <x v="1879"/>
    <x v="1879"/>
    <x v="11"/>
    <x v="8"/>
    <x v="0"/>
    <n v="0"/>
    <n v="0"/>
    <n v="0"/>
    <n v="32"/>
    <n v="38"/>
    <n v="40"/>
    <n v="32"/>
    <n v="36"/>
    <n v="34"/>
    <n v="32"/>
    <n v="34"/>
    <n v="28"/>
    <n v="306"/>
    <n v="0.83835616438356164"/>
  </r>
  <r>
    <x v="0"/>
    <x v="2"/>
    <s v="Kvaternaar"/>
    <n v="0"/>
    <n v="0"/>
    <x v="31"/>
    <n v="0"/>
    <n v="0"/>
    <n v="0"/>
    <n v="0"/>
    <n v="0"/>
    <n v="0"/>
    <n v="0"/>
    <n v="0"/>
    <n v="0"/>
    <x v="1879"/>
    <x v="1879"/>
    <x v="2"/>
    <x v="1"/>
    <x v="0"/>
    <n v="0"/>
    <n v="0"/>
    <n v="0"/>
    <n v="0"/>
    <n v="0"/>
    <n v="0"/>
    <n v="0"/>
    <n v="0"/>
    <n v="0"/>
    <n v="0"/>
    <n v="0"/>
    <n v="0"/>
    <n v="0"/>
    <n v="0"/>
  </r>
  <r>
    <x v="0"/>
    <x v="2"/>
    <s v="Voronka"/>
    <n v="0"/>
    <n v="0"/>
    <x v="31"/>
    <n v="0"/>
    <n v="0"/>
    <n v="0"/>
    <n v="0"/>
    <n v="0"/>
    <n v="0"/>
    <n v="0"/>
    <n v="0"/>
    <n v="0"/>
    <x v="1879"/>
    <x v="1879"/>
    <x v="2"/>
    <x v="1"/>
    <x v="0"/>
    <n v="995"/>
    <n v="1004"/>
    <n v="1421"/>
    <n v="1759"/>
    <n v="2309"/>
    <n v="2907"/>
    <n v="2815"/>
    <n v="3099"/>
    <n v="3080"/>
    <n v="211"/>
    <n v="0"/>
    <n v="752"/>
    <n v="20352"/>
    <n v="55.758904109589039"/>
  </r>
  <r>
    <x v="0"/>
    <x v="2"/>
    <s v="Gdov"/>
    <n v="0"/>
    <n v="0"/>
    <x v="31"/>
    <n v="0"/>
    <n v="0"/>
    <n v="0"/>
    <n v="0"/>
    <n v="0"/>
    <n v="0"/>
    <n v="0"/>
    <n v="0"/>
    <n v="0"/>
    <x v="1879"/>
    <x v="1879"/>
    <x v="2"/>
    <x v="1"/>
    <x v="0"/>
    <n v="2238"/>
    <n v="2693"/>
    <n v="2546"/>
    <n v="2119"/>
    <n v="2216"/>
    <n v="1326"/>
    <n v="1431"/>
    <n v="1292"/>
    <n v="1131"/>
    <n v="2119"/>
    <n v="2409"/>
    <n v="2690"/>
    <n v="24210"/>
    <n v="66.328767123287676"/>
  </r>
  <r>
    <x v="0"/>
    <x v="2"/>
    <s v="Voronka"/>
    <n v="0"/>
    <n v="0"/>
    <x v="31"/>
    <n v="0"/>
    <n v="0"/>
    <n v="0"/>
    <n v="0"/>
    <n v="0"/>
    <n v="0"/>
    <n v="0"/>
    <n v="0"/>
    <n v="0"/>
    <x v="1879"/>
    <x v="1879"/>
    <x v="2"/>
    <x v="1"/>
    <x v="0"/>
    <n v="2812"/>
    <n v="1701"/>
    <n v="1877"/>
    <n v="1424"/>
    <n v="1479"/>
    <n v="1521"/>
    <n v="1322"/>
    <n v="1382"/>
    <n v="1355"/>
    <n v="3405"/>
    <n v="3129"/>
    <n v="2457"/>
    <n v="23864"/>
    <n v="65.38082191780822"/>
  </r>
  <r>
    <x v="0"/>
    <x v="2"/>
    <s v="Voronka"/>
    <n v="0"/>
    <n v="0"/>
    <x v="31"/>
    <n v="0"/>
    <n v="0"/>
    <n v="0"/>
    <n v="0"/>
    <n v="0"/>
    <n v="0"/>
    <n v="0"/>
    <n v="0"/>
    <n v="0"/>
    <x v="1879"/>
    <x v="1879"/>
    <x v="3"/>
    <x v="2"/>
    <x v="0"/>
    <n v="577"/>
    <n v="518"/>
    <n v="567"/>
    <n v="716"/>
    <n v="477"/>
    <n v="664"/>
    <n v="809"/>
    <n v="562"/>
    <n v="726"/>
    <n v="741"/>
    <n v="728"/>
    <n v="1187"/>
    <n v="8272"/>
    <n v="22.663013698630138"/>
  </r>
  <r>
    <x v="0"/>
    <x v="2"/>
    <s v="Kesk-Devon"/>
    <n v="0"/>
    <n v="0"/>
    <x v="31"/>
    <n v="0"/>
    <n v="0"/>
    <n v="0"/>
    <n v="0"/>
    <n v="0"/>
    <n v="0"/>
    <n v="0"/>
    <n v="0"/>
    <n v="0"/>
    <x v="1879"/>
    <x v="1879"/>
    <x v="5"/>
    <x v="4"/>
    <x v="0"/>
    <n v="120"/>
    <n v="118"/>
    <n v="116"/>
    <n v="103"/>
    <n v="98"/>
    <n v="100"/>
    <n v="119"/>
    <n v="124"/>
    <n v="121"/>
    <n v="122"/>
    <n v="0"/>
    <n v="0"/>
    <n v="1141"/>
    <n v="3.1260273972602741"/>
  </r>
  <r>
    <x v="2"/>
    <x v="2"/>
    <s v="Siluri-Ordoviitsium"/>
    <n v="0"/>
    <n v="0"/>
    <x v="31"/>
    <n v="0"/>
    <n v="0"/>
    <n v="0"/>
    <n v="0"/>
    <n v="0"/>
    <n v="0"/>
    <n v="0"/>
    <n v="0"/>
    <n v="0"/>
    <x v="1879"/>
    <x v="1879"/>
    <x v="10"/>
    <x v="0"/>
    <x v="0"/>
    <n v="177"/>
    <n v="152"/>
    <n v="168"/>
    <n v="154"/>
    <n v="143"/>
    <n v="152"/>
    <n v="165"/>
    <n v="155"/>
    <n v="130"/>
    <n v="155"/>
    <n v="121"/>
    <n v="178"/>
    <n v="1850"/>
    <n v="5.0684931506849313"/>
  </r>
  <r>
    <x v="4"/>
    <x v="2"/>
    <s v="Siluri-Ordoviitsium"/>
    <n v="0"/>
    <n v="0"/>
    <x v="31"/>
    <n v="0"/>
    <n v="0"/>
    <n v="0"/>
    <n v="0"/>
    <n v="0"/>
    <n v="0"/>
    <n v="0"/>
    <n v="0"/>
    <n v="0"/>
    <x v="1879"/>
    <x v="1879"/>
    <x v="2"/>
    <x v="6"/>
    <x v="1"/>
    <n v="0"/>
    <n v="23143"/>
    <n v="97843"/>
    <n v="69736"/>
    <n v="45024"/>
    <n v="34488"/>
    <n v="25632"/>
    <n v="69892"/>
    <n v="26440"/>
    <n v="61145"/>
    <n v="96694"/>
    <n v="59224"/>
    <n v="609261"/>
    <n v="1669.2082191780821"/>
  </r>
  <r>
    <x v="4"/>
    <x v="2"/>
    <s v="Ordoviitsium-Kambrium"/>
    <n v="0"/>
    <n v="0"/>
    <x v="31"/>
    <n v="0"/>
    <n v="0"/>
    <n v="0"/>
    <n v="0"/>
    <n v="0"/>
    <n v="0"/>
    <n v="0"/>
    <n v="0"/>
    <n v="0"/>
    <x v="1879"/>
    <x v="1879"/>
    <x v="3"/>
    <x v="0"/>
    <x v="0"/>
    <n v="180"/>
    <n v="245"/>
    <n v="260"/>
    <n v="548"/>
    <n v="607"/>
    <n v="664"/>
    <n v="668"/>
    <n v="587"/>
    <n v="569"/>
    <n v="620"/>
    <n v="456"/>
    <n v="486"/>
    <n v="5890"/>
    <n v="16.136986301369863"/>
  </r>
  <r>
    <x v="3"/>
    <x v="2"/>
    <s v="Kambrium-Vend"/>
    <n v="0"/>
    <n v="0"/>
    <x v="31"/>
    <n v="0"/>
    <n v="0"/>
    <n v="0"/>
    <n v="0"/>
    <n v="0"/>
    <n v="0"/>
    <n v="0"/>
    <n v="0"/>
    <n v="0"/>
    <x v="1879"/>
    <x v="1879"/>
    <x v="0"/>
    <x v="2"/>
    <x v="0"/>
    <n v="0"/>
    <n v="0"/>
    <n v="0"/>
    <n v="670"/>
    <n v="709"/>
    <n v="688"/>
    <n v="679"/>
    <n v="675"/>
    <n v="702"/>
    <n v="741"/>
    <n v="688"/>
    <n v="690"/>
    <n v="6242"/>
    <n v="17.101369863013698"/>
  </r>
  <r>
    <x v="3"/>
    <x v="2"/>
    <s v="Kesk-Alam-Devon"/>
    <n v="0"/>
    <n v="0"/>
    <x v="31"/>
    <n v="0"/>
    <n v="0"/>
    <n v="0"/>
    <n v="0"/>
    <n v="0"/>
    <n v="0"/>
    <n v="0"/>
    <n v="0"/>
    <n v="0"/>
    <x v="1879"/>
    <x v="1879"/>
    <x v="0"/>
    <x v="2"/>
    <x v="0"/>
    <n v="701"/>
    <n v="680"/>
    <n v="777"/>
    <n v="0"/>
    <n v="0"/>
    <n v="0"/>
    <n v="0"/>
    <n v="0"/>
    <n v="0"/>
    <n v="0"/>
    <n v="0"/>
    <n v="0"/>
    <n v="2158"/>
    <n v="5.912328767123288"/>
  </r>
  <r>
    <x v="5"/>
    <x v="2"/>
    <s v="Silur-Ordoviitsium"/>
    <n v="0"/>
    <n v="0"/>
    <x v="31"/>
    <n v="0"/>
    <n v="0"/>
    <n v="0"/>
    <n v="0"/>
    <n v="0"/>
    <n v="0"/>
    <n v="0"/>
    <n v="0"/>
    <n v="0"/>
    <x v="1879"/>
    <x v="1879"/>
    <x v="2"/>
    <x v="0"/>
    <x v="0"/>
    <n v="81"/>
    <n v="76"/>
    <n v="91"/>
    <n v="219"/>
    <n v="107"/>
    <n v="199"/>
    <n v="146"/>
    <n v="116"/>
    <n v="100"/>
    <n v="84"/>
    <n v="80"/>
    <n v="84"/>
    <n v="1383"/>
    <n v="3.7890410958904108"/>
  </r>
  <r>
    <x v="1"/>
    <x v="2"/>
    <s v="Silur-Ordoviitsium"/>
    <n v="0"/>
    <n v="0"/>
    <x v="31"/>
    <n v="0"/>
    <n v="0"/>
    <n v="0"/>
    <n v="0"/>
    <n v="0"/>
    <n v="0"/>
    <n v="0"/>
    <n v="0"/>
    <n v="0"/>
    <x v="1879"/>
    <x v="1879"/>
    <x v="2"/>
    <x v="2"/>
    <x v="0"/>
    <n v="159"/>
    <n v="184"/>
    <n v="172"/>
    <n v="195"/>
    <n v="161"/>
    <n v="161"/>
    <n v="169"/>
    <n v="137"/>
    <n v="124"/>
    <n v="131"/>
    <n v="137"/>
    <n v="198"/>
    <n v="1928"/>
    <n v="5.2821917808219174"/>
  </r>
  <r>
    <x v="1"/>
    <x v="2"/>
    <s v="Ordoviitsium-Kambrium"/>
    <n v="0"/>
    <n v="0"/>
    <x v="31"/>
    <n v="0"/>
    <n v="0"/>
    <n v="0"/>
    <n v="0"/>
    <n v="0"/>
    <n v="0"/>
    <n v="0"/>
    <n v="0"/>
    <n v="0"/>
    <x v="1879"/>
    <x v="1879"/>
    <x v="2"/>
    <x v="2"/>
    <x v="0"/>
    <n v="2179"/>
    <n v="2522"/>
    <n v="2469"/>
    <n v="2512"/>
    <n v="2441"/>
    <n v="2765"/>
    <n v="2822"/>
    <n v="2753"/>
    <n v="2667"/>
    <n v="2672"/>
    <n v="2519"/>
    <n v="2181"/>
    <n v="30502"/>
    <n v="83.567123287671237"/>
  </r>
  <r>
    <x v="6"/>
    <x v="2"/>
    <s v="Ordoviitsium-Kambrium"/>
    <n v="0"/>
    <n v="0"/>
    <x v="31"/>
    <n v="0"/>
    <n v="0"/>
    <n v="0"/>
    <n v="0"/>
    <n v="0"/>
    <n v="0"/>
    <n v="0"/>
    <n v="0"/>
    <n v="0"/>
    <x v="1879"/>
    <x v="1879"/>
    <x v="2"/>
    <x v="0"/>
    <x v="0"/>
    <n v="4536"/>
    <n v="4911"/>
    <n v="4743"/>
    <n v="4843"/>
    <n v="5341"/>
    <n v="5440"/>
    <n v="5437"/>
    <n v="5229"/>
    <n v="5074"/>
    <n v="5099"/>
    <n v="4926"/>
    <n v="2262"/>
    <n v="57841"/>
    <n v="158.46849315068494"/>
  </r>
  <r>
    <x v="6"/>
    <x v="2"/>
    <s v="Ordoviitsium-Kambrium"/>
    <n v="0"/>
    <n v="0"/>
    <x v="31"/>
    <n v="0"/>
    <n v="0"/>
    <n v="0"/>
    <n v="0"/>
    <n v="0"/>
    <n v="0"/>
    <n v="0"/>
    <n v="0"/>
    <n v="0"/>
    <x v="1879"/>
    <x v="1879"/>
    <x v="2"/>
    <x v="2"/>
    <x v="0"/>
    <n v="2094"/>
    <n v="2203"/>
    <n v="2118"/>
    <n v="2178"/>
    <n v="2389"/>
    <n v="2454"/>
    <n v="2442"/>
    <n v="2346"/>
    <n v="2268"/>
    <n v="2266"/>
    <n v="2180"/>
    <n v="2763"/>
    <n v="27701"/>
    <n v="75.893150684931513"/>
  </r>
  <r>
    <x v="6"/>
    <x v="2"/>
    <s v="Silur"/>
    <n v="0"/>
    <n v="0"/>
    <x v="31"/>
    <n v="0"/>
    <n v="0"/>
    <n v="0"/>
    <n v="0"/>
    <n v="0"/>
    <n v="0"/>
    <n v="0"/>
    <n v="0"/>
    <n v="0"/>
    <x v="1879"/>
    <x v="1879"/>
    <x v="2"/>
    <x v="0"/>
    <x v="0"/>
    <n v="0"/>
    <n v="0"/>
    <n v="0"/>
    <n v="0"/>
    <n v="0"/>
    <n v="0"/>
    <n v="0"/>
    <n v="0"/>
    <n v="0"/>
    <n v="0"/>
    <n v="0"/>
    <n v="0"/>
    <n v="0"/>
    <n v="0"/>
  </r>
  <r>
    <x v="6"/>
    <x v="2"/>
    <s v="Silur"/>
    <n v="0"/>
    <n v="0"/>
    <x v="31"/>
    <n v="0"/>
    <n v="0"/>
    <n v="0"/>
    <n v="0"/>
    <n v="0"/>
    <n v="0"/>
    <n v="0"/>
    <n v="0"/>
    <n v="0"/>
    <x v="1879"/>
    <x v="1879"/>
    <x v="2"/>
    <x v="1"/>
    <x v="0"/>
    <n v="0"/>
    <n v="0"/>
    <n v="0"/>
    <n v="0"/>
    <n v="0"/>
    <n v="0"/>
    <n v="0"/>
    <n v="0"/>
    <n v="0"/>
    <n v="0"/>
    <n v="0"/>
    <n v="2882"/>
    <n v="2882"/>
    <n v="7.8958904109589039"/>
  </r>
  <r>
    <x v="6"/>
    <x v="2"/>
    <s v="Ordoviitsium"/>
    <n v="0"/>
    <n v="0"/>
    <x v="31"/>
    <n v="0"/>
    <n v="0"/>
    <n v="0"/>
    <n v="0"/>
    <n v="0"/>
    <n v="0"/>
    <n v="0"/>
    <n v="0"/>
    <n v="0"/>
    <x v="1879"/>
    <x v="1879"/>
    <x v="2"/>
    <x v="2"/>
    <x v="0"/>
    <n v="290"/>
    <n v="271"/>
    <n v="297"/>
    <n v="299"/>
    <n v="328"/>
    <n v="372"/>
    <n v="392"/>
    <n v="341"/>
    <n v="321"/>
    <n v="312"/>
    <n v="310"/>
    <n v="356"/>
    <n v="3889"/>
    <n v="10.654794520547945"/>
  </r>
  <r>
    <x v="1"/>
    <x v="2"/>
    <s v="Silur-Ordoviitsium"/>
    <n v="0"/>
    <n v="0"/>
    <x v="31"/>
    <n v="0"/>
    <n v="0"/>
    <n v="0"/>
    <n v="0"/>
    <n v="0"/>
    <n v="0"/>
    <n v="0"/>
    <n v="0"/>
    <n v="0"/>
    <x v="1879"/>
    <x v="1879"/>
    <x v="2"/>
    <x v="0"/>
    <x v="0"/>
    <n v="1140"/>
    <n v="1034"/>
    <n v="1219"/>
    <n v="1221"/>
    <n v="1231"/>
    <n v="1417"/>
    <n v="1422"/>
    <n v="1220"/>
    <n v="1155"/>
    <n v="1220"/>
    <n v="1350"/>
    <n v="1371"/>
    <n v="15000"/>
    <n v="41.095890410958901"/>
  </r>
  <r>
    <x v="3"/>
    <x v="2"/>
    <s v="Silur-Ordoviitsium"/>
    <n v="0"/>
    <n v="0"/>
    <x v="31"/>
    <n v="0"/>
    <n v="0"/>
    <n v="0"/>
    <n v="0"/>
    <n v="0"/>
    <n v="0"/>
    <n v="0"/>
    <n v="0"/>
    <n v="0"/>
    <x v="1879"/>
    <x v="1879"/>
    <x v="2"/>
    <x v="0"/>
    <x v="0"/>
    <n v="396"/>
    <n v="367"/>
    <n v="420"/>
    <n v="420"/>
    <n v="423"/>
    <n v="488"/>
    <n v="538"/>
    <n v="547"/>
    <n v="467"/>
    <n v="416"/>
    <n v="417"/>
    <n v="449"/>
    <n v="5348"/>
    <n v="14.652054794520549"/>
  </r>
  <r>
    <x v="11"/>
    <x v="2"/>
    <s v="Silur-Ordoviitsium"/>
    <n v="0"/>
    <n v="0"/>
    <x v="31"/>
    <n v="0"/>
    <n v="0"/>
    <n v="0"/>
    <n v="0"/>
    <n v="0"/>
    <n v="0"/>
    <n v="0"/>
    <n v="0"/>
    <n v="0"/>
    <x v="1879"/>
    <x v="1879"/>
    <x v="2"/>
    <x v="0"/>
    <x v="0"/>
    <n v="147"/>
    <n v="143"/>
    <n v="126"/>
    <n v="123"/>
    <n v="113"/>
    <n v="160"/>
    <n v="199"/>
    <n v="210"/>
    <n v="296"/>
    <n v="180"/>
    <n v="303"/>
    <n v="231"/>
    <n v="2231"/>
    <n v="6.1123287671232873"/>
  </r>
  <r>
    <x v="11"/>
    <x v="2"/>
    <s v="Silur-Ordoviitsium"/>
    <n v="0"/>
    <n v="0"/>
    <x v="31"/>
    <n v="0"/>
    <n v="0"/>
    <n v="0"/>
    <n v="0"/>
    <n v="0"/>
    <n v="0"/>
    <n v="0"/>
    <n v="0"/>
    <n v="0"/>
    <x v="1879"/>
    <x v="1879"/>
    <x v="2"/>
    <x v="0"/>
    <x v="0"/>
    <n v="540"/>
    <n v="550"/>
    <n v="539"/>
    <n v="542"/>
    <n v="602"/>
    <n v="747"/>
    <n v="887"/>
    <n v="758"/>
    <n v="445"/>
    <n v="523"/>
    <n v="327"/>
    <n v="444"/>
    <n v="6904"/>
    <n v="18.915068493150685"/>
  </r>
  <r>
    <x v="1"/>
    <x v="2"/>
    <s v="Ordoviitsium-Kambrium"/>
    <n v="0"/>
    <n v="0"/>
    <x v="31"/>
    <n v="0"/>
    <n v="0"/>
    <n v="0"/>
    <n v="0"/>
    <n v="0"/>
    <n v="0"/>
    <n v="0"/>
    <n v="0"/>
    <n v="0"/>
    <x v="1879"/>
    <x v="1879"/>
    <x v="11"/>
    <x v="2"/>
    <x v="0"/>
    <n v="206"/>
    <n v="178"/>
    <n v="226"/>
    <n v="238"/>
    <n v="181"/>
    <n v="199"/>
    <n v="244"/>
    <n v="229"/>
    <n v="240"/>
    <n v="233"/>
    <n v="253"/>
    <n v="282"/>
    <n v="2709"/>
    <n v="7.4219178082191783"/>
  </r>
  <r>
    <x v="1"/>
    <x v="2"/>
    <s v="Silur-Ordoviitsium"/>
    <n v="0"/>
    <n v="0"/>
    <x v="31"/>
    <n v="0"/>
    <n v="0"/>
    <n v="0"/>
    <n v="0"/>
    <n v="0"/>
    <n v="0"/>
    <n v="0"/>
    <n v="0"/>
    <n v="0"/>
    <x v="1879"/>
    <x v="1879"/>
    <x v="2"/>
    <x v="0"/>
    <x v="0"/>
    <n v="165"/>
    <n v="162"/>
    <n v="149"/>
    <n v="134"/>
    <n v="200"/>
    <n v="317"/>
    <n v="425"/>
    <n v="278"/>
    <n v="186"/>
    <n v="159"/>
    <n v="107"/>
    <n v="158"/>
    <n v="2440"/>
    <n v="6.6849315068493151"/>
  </r>
  <r>
    <x v="1"/>
    <x v="2"/>
    <s v="Silur-Ordoviitsium"/>
    <n v="0"/>
    <n v="0"/>
    <x v="31"/>
    <n v="0"/>
    <n v="0"/>
    <n v="0"/>
    <n v="0"/>
    <n v="0"/>
    <n v="0"/>
    <n v="0"/>
    <n v="0"/>
    <n v="0"/>
    <x v="1879"/>
    <x v="1879"/>
    <x v="10"/>
    <x v="3"/>
    <x v="0"/>
    <n v="735"/>
    <n v="727"/>
    <n v="689"/>
    <n v="798"/>
    <n v="814"/>
    <n v="953"/>
    <n v="1203"/>
    <n v="1097"/>
    <n v="1038"/>
    <n v="720"/>
    <n v="650"/>
    <n v="641"/>
    <n v="10065"/>
    <n v="27.575342465753426"/>
  </r>
  <r>
    <x v="1"/>
    <x v="2"/>
    <s v="Kesk-Devon"/>
    <n v="0"/>
    <n v="0"/>
    <x v="31"/>
    <n v="0"/>
    <n v="0"/>
    <n v="0"/>
    <n v="0"/>
    <n v="0"/>
    <n v="0"/>
    <n v="0"/>
    <n v="0"/>
    <n v="0"/>
    <x v="1879"/>
    <x v="1879"/>
    <x v="14"/>
    <x v="0"/>
    <x v="0"/>
    <n v="0"/>
    <n v="0"/>
    <n v="0"/>
    <n v="0"/>
    <n v="0"/>
    <n v="0"/>
    <n v="0"/>
    <n v="0"/>
    <n v="0"/>
    <n v="0"/>
    <n v="0"/>
    <n v="0"/>
    <n v="0"/>
    <n v="0"/>
  </r>
  <r>
    <x v="2"/>
    <x v="2"/>
    <s v="Kesk-Devon"/>
    <n v="0"/>
    <n v="0"/>
    <x v="31"/>
    <n v="0"/>
    <n v="0"/>
    <n v="0"/>
    <n v="0"/>
    <n v="0"/>
    <n v="0"/>
    <n v="0"/>
    <n v="0"/>
    <n v="0"/>
    <x v="1879"/>
    <x v="1879"/>
    <x v="14"/>
    <x v="2"/>
    <x v="0"/>
    <n v="0"/>
    <n v="0"/>
    <n v="0"/>
    <n v="0"/>
    <n v="0"/>
    <n v="0"/>
    <n v="0"/>
    <n v="0"/>
    <n v="0"/>
    <n v="0"/>
    <n v="0"/>
    <n v="0"/>
    <n v="0"/>
    <n v="0"/>
  </r>
  <r>
    <x v="2"/>
    <x v="2"/>
    <s v="Ordoviitsium-Kambrium"/>
    <n v="0"/>
    <n v="0"/>
    <x v="31"/>
    <n v="0"/>
    <n v="0"/>
    <n v="0"/>
    <n v="0"/>
    <n v="0"/>
    <n v="0"/>
    <n v="0"/>
    <n v="0"/>
    <n v="0"/>
    <x v="1879"/>
    <x v="1879"/>
    <x v="14"/>
    <x v="2"/>
    <x v="0"/>
    <n v="0"/>
    <n v="0"/>
    <n v="0"/>
    <n v="0"/>
    <n v="0"/>
    <n v="0"/>
    <n v="0"/>
    <n v="0"/>
    <n v="0"/>
    <n v="0"/>
    <n v="0"/>
    <n v="0"/>
    <n v="0"/>
    <n v="0"/>
  </r>
  <r>
    <x v="1"/>
    <x v="2"/>
    <s v="Kambrium-Vend"/>
    <n v="0"/>
    <n v="0"/>
    <x v="31"/>
    <n v="0"/>
    <n v="0"/>
    <n v="0"/>
    <n v="0"/>
    <n v="0"/>
    <n v="0"/>
    <n v="0"/>
    <n v="0"/>
    <n v="0"/>
    <x v="1879"/>
    <x v="1879"/>
    <x v="14"/>
    <x v="0"/>
    <x v="0"/>
    <n v="10757"/>
    <n v="9591"/>
    <n v="9100"/>
    <n v="9318"/>
    <n v="9877"/>
    <n v="12282"/>
    <n v="15467"/>
    <n v="12345"/>
    <n v="10126"/>
    <n v="9345"/>
    <n v="8665"/>
    <n v="9485"/>
    <n v="126358"/>
    <n v="346.18630136986303"/>
  </r>
  <r>
    <x v="1"/>
    <x v="2"/>
    <s v="Ordoviitsium-Kambrium"/>
    <n v="0"/>
    <n v="0"/>
    <x v="31"/>
    <n v="0"/>
    <n v="0"/>
    <n v="0"/>
    <n v="0"/>
    <n v="0"/>
    <n v="0"/>
    <n v="0"/>
    <n v="0"/>
    <n v="0"/>
    <x v="1879"/>
    <x v="1879"/>
    <x v="14"/>
    <x v="0"/>
    <x v="0"/>
    <n v="0"/>
    <n v="0"/>
    <n v="0"/>
    <n v="0"/>
    <n v="0"/>
    <n v="0"/>
    <n v="0"/>
    <n v="0"/>
    <n v="0"/>
    <n v="0"/>
    <n v="0"/>
    <n v="0"/>
    <n v="0"/>
    <n v="0"/>
  </r>
  <r>
    <x v="1"/>
    <x v="2"/>
    <s v="Kambrium-Vend"/>
    <n v="0"/>
    <n v="0"/>
    <x v="31"/>
    <n v="0"/>
    <n v="0"/>
    <n v="0"/>
    <n v="0"/>
    <n v="0"/>
    <n v="0"/>
    <n v="0"/>
    <n v="0"/>
    <n v="0"/>
    <x v="1879"/>
    <x v="1879"/>
    <x v="14"/>
    <x v="0"/>
    <x v="0"/>
    <n v="210"/>
    <n v="203"/>
    <n v="210"/>
    <n v="204"/>
    <n v="201"/>
    <n v="196"/>
    <n v="200"/>
    <n v="200"/>
    <n v="200"/>
    <n v="270"/>
    <n v="189"/>
    <n v="164"/>
    <n v="2447"/>
    <n v="6.7041095890410958"/>
  </r>
  <r>
    <x v="1"/>
    <x v="2"/>
    <s v="Ordoviitsium-Kambrium"/>
    <n v="0"/>
    <n v="0"/>
    <x v="31"/>
    <n v="0"/>
    <n v="0"/>
    <n v="0"/>
    <n v="0"/>
    <n v="0"/>
    <n v="0"/>
    <n v="0"/>
    <n v="0"/>
    <n v="0"/>
    <x v="1879"/>
    <x v="1879"/>
    <x v="14"/>
    <x v="0"/>
    <x v="0"/>
    <n v="0"/>
    <n v="0"/>
    <n v="0"/>
    <n v="0"/>
    <n v="0"/>
    <n v="0"/>
    <n v="0"/>
    <n v="0"/>
    <n v="0"/>
    <n v="0"/>
    <n v="0"/>
    <n v="0"/>
    <n v="0"/>
    <n v="0"/>
  </r>
  <r>
    <x v="3"/>
    <x v="2"/>
    <s v="Silur-Ordoviitsium"/>
    <n v="0"/>
    <n v="0"/>
    <x v="31"/>
    <n v="0"/>
    <n v="0"/>
    <n v="0"/>
    <n v="0"/>
    <n v="0"/>
    <n v="0"/>
    <n v="0"/>
    <n v="0"/>
    <n v="0"/>
    <x v="1879"/>
    <x v="1879"/>
    <x v="14"/>
    <x v="0"/>
    <x v="0"/>
    <n v="424"/>
    <n v="585"/>
    <n v="477"/>
    <n v="560"/>
    <n v="587"/>
    <n v="408"/>
    <n v="338"/>
    <n v="377"/>
    <n v="299"/>
    <n v="354"/>
    <n v="362"/>
    <n v="380"/>
    <n v="5151"/>
    <n v="14.112328767123287"/>
  </r>
  <r>
    <x v="4"/>
    <x v="2"/>
    <s v="Silur-Ordoviitsium"/>
    <n v="0"/>
    <n v="0"/>
    <x v="31"/>
    <n v="0"/>
    <n v="0"/>
    <n v="0"/>
    <n v="0"/>
    <n v="0"/>
    <n v="0"/>
    <n v="0"/>
    <n v="0"/>
    <n v="0"/>
    <x v="1879"/>
    <x v="1879"/>
    <x v="14"/>
    <x v="0"/>
    <x v="0"/>
    <n v="0"/>
    <n v="0"/>
    <n v="0"/>
    <n v="0"/>
    <n v="0"/>
    <n v="0"/>
    <n v="0"/>
    <n v="0"/>
    <n v="0"/>
    <n v="0"/>
    <n v="0"/>
    <n v="0"/>
    <n v="0"/>
    <n v="0"/>
  </r>
  <r>
    <x v="4"/>
    <x v="2"/>
    <s v="Kesk-Alam-Devon- Silur"/>
    <n v="0"/>
    <n v="0"/>
    <x v="31"/>
    <n v="0"/>
    <n v="0"/>
    <n v="0"/>
    <n v="0"/>
    <n v="0"/>
    <n v="0"/>
    <n v="0"/>
    <n v="0"/>
    <n v="0"/>
    <x v="1879"/>
    <x v="1879"/>
    <x v="14"/>
    <x v="0"/>
    <x v="0"/>
    <n v="611"/>
    <n v="572"/>
    <n v="604"/>
    <n v="584"/>
    <n v="674"/>
    <n v="717"/>
    <n v="857"/>
    <n v="695"/>
    <n v="424"/>
    <n v="468"/>
    <n v="454"/>
    <n v="1038"/>
    <n v="7698"/>
    <n v="21.090410958904108"/>
  </r>
  <r>
    <x v="2"/>
    <x v="2"/>
    <s v="Kesk-Alam-Devon"/>
    <n v="0"/>
    <n v="0"/>
    <x v="31"/>
    <n v="0"/>
    <n v="0"/>
    <n v="0"/>
    <n v="0"/>
    <n v="0"/>
    <n v="0"/>
    <n v="0"/>
    <n v="0"/>
    <n v="0"/>
    <x v="1879"/>
    <x v="1879"/>
    <x v="3"/>
    <x v="2"/>
    <x v="0"/>
    <n v="214"/>
    <n v="210"/>
    <n v="203"/>
    <n v="181"/>
    <n v="199"/>
    <n v="232"/>
    <n v="258"/>
    <n v="188"/>
    <n v="137"/>
    <n v="168"/>
    <n v="301"/>
    <n v="238"/>
    <n v="2529"/>
    <n v="6.9287671232876713"/>
  </r>
  <r>
    <x v="11"/>
    <x v="2"/>
    <s v="Silur"/>
    <n v="0"/>
    <n v="0"/>
    <x v="31"/>
    <n v="0"/>
    <n v="0"/>
    <n v="0"/>
    <n v="0"/>
    <n v="0"/>
    <n v="0"/>
    <n v="0"/>
    <n v="0"/>
    <n v="0"/>
    <x v="1879"/>
    <x v="1879"/>
    <x v="3"/>
    <x v="1"/>
    <x v="0"/>
    <n v="1247"/>
    <n v="1090"/>
    <n v="1187"/>
    <n v="1208"/>
    <n v="1363"/>
    <n v="1504"/>
    <n v="1609"/>
    <n v="1346"/>
    <n v="1191"/>
    <n v="1216"/>
    <n v="997"/>
    <n v="1075"/>
    <n v="15033"/>
    <n v="41.186301369863017"/>
  </r>
  <r>
    <x v="11"/>
    <x v="2"/>
    <s v="Ordoviitsium"/>
    <n v="0"/>
    <n v="0"/>
    <x v="31"/>
    <n v="0"/>
    <n v="0"/>
    <n v="0"/>
    <n v="0"/>
    <n v="0"/>
    <n v="0"/>
    <n v="0"/>
    <n v="0"/>
    <n v="0"/>
    <x v="1879"/>
    <x v="1879"/>
    <x v="3"/>
    <x v="0"/>
    <x v="0"/>
    <n v="90"/>
    <n v="79"/>
    <n v="76"/>
    <n v="72"/>
    <n v="87"/>
    <n v="112"/>
    <n v="141"/>
    <n v="100"/>
    <n v="87"/>
    <n v="92"/>
    <n v="82"/>
    <n v="81"/>
    <n v="1099"/>
    <n v="3.010958904109589"/>
  </r>
  <r>
    <x v="7"/>
    <x v="2"/>
    <s v="Ordoviitsium"/>
    <n v="0"/>
    <n v="0"/>
    <x v="31"/>
    <n v="0"/>
    <n v="0"/>
    <n v="0"/>
    <n v="0"/>
    <n v="0"/>
    <n v="0"/>
    <n v="0"/>
    <n v="0"/>
    <n v="0"/>
    <x v="1879"/>
    <x v="1879"/>
    <x v="10"/>
    <x v="0"/>
    <x v="0"/>
    <n v="90"/>
    <n v="90"/>
    <n v="90"/>
    <n v="90"/>
    <n v="90"/>
    <n v="90"/>
    <n v="30"/>
    <n v="30"/>
    <n v="30"/>
    <n v="90"/>
    <n v="90"/>
    <n v="90"/>
    <n v="900"/>
    <n v="2.4657534246575343"/>
  </r>
  <r>
    <x v="7"/>
    <x v="2"/>
    <s v="Kambrium-Vend"/>
    <n v="0"/>
    <n v="0"/>
    <x v="31"/>
    <n v="0"/>
    <n v="0"/>
    <n v="0"/>
    <n v="0"/>
    <n v="0"/>
    <n v="0"/>
    <n v="0"/>
    <n v="0"/>
    <n v="0"/>
    <x v="1879"/>
    <x v="1879"/>
    <x v="10"/>
    <x v="0"/>
    <x v="0"/>
    <n v="180"/>
    <n v="180"/>
    <n v="180"/>
    <n v="250"/>
    <n v="250"/>
    <n v="250"/>
    <n v="180"/>
    <n v="180"/>
    <n v="180"/>
    <n v="180"/>
    <n v="180"/>
    <n v="180"/>
    <n v="2370"/>
    <n v="6.493150684931507"/>
  </r>
  <r>
    <x v="3"/>
    <x v="2"/>
    <s v="Voronka"/>
    <n v="0"/>
    <n v="0"/>
    <x v="31"/>
    <n v="0"/>
    <n v="0"/>
    <n v="0"/>
    <n v="0"/>
    <n v="0"/>
    <n v="0"/>
    <n v="0"/>
    <n v="0"/>
    <n v="0"/>
    <x v="1879"/>
    <x v="1879"/>
    <x v="10"/>
    <x v="0"/>
    <x v="0"/>
    <n v="0"/>
    <n v="0"/>
    <n v="0"/>
    <n v="2220"/>
    <n v="2220"/>
    <n v="2220"/>
    <n v="2600"/>
    <n v="2600"/>
    <n v="2600"/>
    <n v="1990"/>
    <n v="1990"/>
    <n v="1990"/>
    <n v="20430"/>
    <n v="55.972602739726028"/>
  </r>
  <r>
    <x v="3"/>
    <x v="2"/>
    <s v="Voronka"/>
    <n v="0"/>
    <n v="0"/>
    <x v="31"/>
    <n v="0"/>
    <n v="0"/>
    <n v="0"/>
    <n v="0"/>
    <n v="0"/>
    <n v="0"/>
    <n v="0"/>
    <n v="0"/>
    <n v="0"/>
    <x v="1879"/>
    <x v="1879"/>
    <x v="10"/>
    <x v="0"/>
    <x v="0"/>
    <n v="1650"/>
    <n v="1650"/>
    <n v="1650"/>
    <n v="0"/>
    <n v="0"/>
    <n v="0"/>
    <n v="0"/>
    <n v="0"/>
    <n v="0"/>
    <n v="0"/>
    <n v="0"/>
    <n v="0"/>
    <n v="4950"/>
    <n v="13.561643835616438"/>
  </r>
  <r>
    <x v="3"/>
    <x v="2"/>
    <s v="Kvaternaar"/>
    <n v="0"/>
    <n v="0"/>
    <x v="31"/>
    <n v="0"/>
    <n v="0"/>
    <n v="0"/>
    <n v="0"/>
    <n v="0"/>
    <n v="0"/>
    <n v="0"/>
    <n v="0"/>
    <n v="0"/>
    <x v="1879"/>
    <x v="1879"/>
    <x v="13"/>
    <x v="6"/>
    <x v="1"/>
    <n v="16543"/>
    <n v="16282"/>
    <n v="25663"/>
    <n v="21299"/>
    <n v="16758"/>
    <n v="13063"/>
    <n v="15378"/>
    <n v="16830"/>
    <n v="14344"/>
    <n v="14718"/>
    <n v="15708"/>
    <n v="16104"/>
    <n v="202690"/>
    <n v="555.31506849315065"/>
  </r>
  <r>
    <x v="3"/>
    <x v="2"/>
    <s v="Voronka"/>
    <n v="0"/>
    <n v="0"/>
    <x v="31"/>
    <n v="0"/>
    <n v="0"/>
    <n v="0"/>
    <n v="0"/>
    <n v="0"/>
    <n v="0"/>
    <n v="0"/>
    <n v="0"/>
    <n v="0"/>
    <x v="1879"/>
    <x v="1879"/>
    <x v="1"/>
    <x v="6"/>
    <x v="1"/>
    <n v="29400"/>
    <n v="27300"/>
    <n v="38700"/>
    <n v="65580"/>
    <n v="35400"/>
    <n v="25800"/>
    <n v="20280"/>
    <n v="25260"/>
    <n v="20880"/>
    <n v="29340"/>
    <n v="47520"/>
    <n v="40500"/>
    <n v="405960"/>
    <n v="1112.2191780821918"/>
  </r>
  <r>
    <x v="3"/>
    <x v="2"/>
    <s v="Ordoviitsium-Kambrium"/>
    <n v="0"/>
    <n v="0"/>
    <x v="31"/>
    <n v="0"/>
    <n v="0"/>
    <n v="0"/>
    <n v="0"/>
    <n v="0"/>
    <n v="0"/>
    <n v="0"/>
    <n v="0"/>
    <n v="0"/>
    <x v="1879"/>
    <x v="1879"/>
    <x v="6"/>
    <x v="0"/>
    <x v="0"/>
    <n v="2221"/>
    <n v="2324"/>
    <n v="2376"/>
    <n v="2006"/>
    <n v="2169"/>
    <n v="2448"/>
    <n v="3247"/>
    <n v="2534"/>
    <n v="2334"/>
    <n v="2266"/>
    <n v="2178"/>
    <n v="2744"/>
    <n v="28847"/>
    <n v="79.032876712328772"/>
  </r>
  <r>
    <x v="3"/>
    <x v="2"/>
    <s v="Gdov"/>
    <n v="0"/>
    <n v="0"/>
    <x v="31"/>
    <n v="0"/>
    <n v="0"/>
    <n v="0"/>
    <n v="0"/>
    <n v="0"/>
    <n v="0"/>
    <n v="0"/>
    <n v="0"/>
    <n v="0"/>
    <x v="1879"/>
    <x v="1879"/>
    <x v="6"/>
    <x v="0"/>
    <x v="0"/>
    <n v="233"/>
    <n v="218"/>
    <n v="233"/>
    <n v="207"/>
    <n v="258"/>
    <n v="243"/>
    <n v="299"/>
    <n v="303"/>
    <n v="253"/>
    <n v="278"/>
    <n v="275"/>
    <n v="332"/>
    <n v="3132"/>
    <n v="8.580821917808219"/>
  </r>
  <r>
    <x v="0"/>
    <x v="2"/>
    <s v="Ordoviitsium-Kambrium"/>
    <n v="0"/>
    <n v="0"/>
    <x v="31"/>
    <n v="0"/>
    <n v="0"/>
    <n v="0"/>
    <n v="0"/>
    <n v="0"/>
    <n v="0"/>
    <n v="0"/>
    <n v="0"/>
    <n v="0"/>
    <x v="1879"/>
    <x v="1879"/>
    <x v="6"/>
    <x v="0"/>
    <x v="0"/>
    <n v="197"/>
    <n v="170"/>
    <n v="198"/>
    <n v="189"/>
    <n v="187"/>
    <n v="191"/>
    <n v="50"/>
    <n v="57"/>
    <n v="187"/>
    <n v="195"/>
    <n v="187"/>
    <n v="198"/>
    <n v="2006"/>
    <n v="5.4958904109589044"/>
  </r>
  <r>
    <x v="0"/>
    <x v="2"/>
    <s v="Ordoviitsium-Kambrium"/>
    <n v="0"/>
    <n v="0"/>
    <x v="31"/>
    <n v="0"/>
    <n v="0"/>
    <n v="0"/>
    <n v="0"/>
    <n v="0"/>
    <n v="0"/>
    <n v="0"/>
    <n v="0"/>
    <n v="0"/>
    <x v="1879"/>
    <x v="1879"/>
    <x v="6"/>
    <x v="0"/>
    <x v="0"/>
    <n v="139"/>
    <n v="136"/>
    <n v="135"/>
    <n v="139"/>
    <n v="151"/>
    <n v="168"/>
    <n v="166"/>
    <n v="139"/>
    <n v="139"/>
    <n v="125"/>
    <n v="113"/>
    <n v="135"/>
    <n v="1685"/>
    <n v="4.6164383561643838"/>
  </r>
  <r>
    <x v="0"/>
    <x v="2"/>
    <s v="Ordoviitsium"/>
    <n v="0"/>
    <n v="0"/>
    <x v="31"/>
    <n v="0"/>
    <n v="0"/>
    <n v="0"/>
    <n v="0"/>
    <n v="0"/>
    <n v="0"/>
    <n v="0"/>
    <n v="0"/>
    <n v="0"/>
    <x v="1879"/>
    <x v="1879"/>
    <x v="6"/>
    <x v="0"/>
    <x v="0"/>
    <n v="565"/>
    <n v="451"/>
    <n v="526"/>
    <n v="532"/>
    <n v="631"/>
    <n v="712"/>
    <n v="974"/>
    <n v="714"/>
    <n v="601"/>
    <n v="574"/>
    <n v="544"/>
    <n v="622"/>
    <n v="7446"/>
    <n v="20.399999999999999"/>
  </r>
  <r>
    <x v="0"/>
    <x v="2"/>
    <s v="Silur-Ordoviitsium"/>
    <n v="0"/>
    <n v="0"/>
    <x v="31"/>
    <n v="0"/>
    <n v="0"/>
    <n v="0"/>
    <n v="0"/>
    <n v="0"/>
    <n v="0"/>
    <n v="0"/>
    <n v="0"/>
    <n v="0"/>
    <x v="1879"/>
    <x v="1879"/>
    <x v="6"/>
    <x v="0"/>
    <x v="0"/>
    <n v="335"/>
    <n v="316"/>
    <n v="376"/>
    <n v="297"/>
    <n v="325"/>
    <n v="369"/>
    <n v="319"/>
    <n v="353"/>
    <n v="386"/>
    <n v="306"/>
    <n v="290"/>
    <n v="294"/>
    <n v="3966"/>
    <n v="10.865753424657534"/>
  </r>
  <r>
    <x v="13"/>
    <x v="2"/>
    <s v="Ordoviitsium-Kambrium"/>
    <n v="0"/>
    <n v="0"/>
    <x v="31"/>
    <n v="0"/>
    <n v="0"/>
    <n v="0"/>
    <n v="0"/>
    <n v="0"/>
    <n v="0"/>
    <n v="0"/>
    <n v="0"/>
    <n v="0"/>
    <x v="1879"/>
    <x v="1879"/>
    <x v="6"/>
    <x v="0"/>
    <x v="0"/>
    <n v="11"/>
    <n v="8"/>
    <n v="11"/>
    <n v="12"/>
    <n v="11"/>
    <n v="12"/>
    <n v="17"/>
    <n v="14"/>
    <n v="14"/>
    <n v="9"/>
    <n v="12"/>
    <n v="14"/>
    <n v="145"/>
    <n v="0.39726027397260272"/>
  </r>
  <r>
    <x v="13"/>
    <x v="2"/>
    <s v="Silur-Ordoviitsium"/>
    <n v="0"/>
    <n v="0"/>
    <x v="31"/>
    <n v="0"/>
    <n v="0"/>
    <n v="0"/>
    <n v="0"/>
    <n v="0"/>
    <n v="0"/>
    <n v="0"/>
    <n v="0"/>
    <n v="0"/>
    <x v="1879"/>
    <x v="1879"/>
    <x v="6"/>
    <x v="0"/>
    <x v="0"/>
    <n v="635"/>
    <n v="732"/>
    <n v="703"/>
    <n v="962"/>
    <n v="874"/>
    <n v="937"/>
    <n v="1112"/>
    <n v="924"/>
    <n v="873"/>
    <n v="809"/>
    <n v="781"/>
    <n v="780"/>
    <n v="10122"/>
    <n v="27.731506849315068"/>
  </r>
  <r>
    <x v="13"/>
    <x v="2"/>
    <s v="Ordoviitsium-Kambrium"/>
    <n v="0"/>
    <n v="0"/>
    <x v="31"/>
    <n v="0"/>
    <n v="0"/>
    <n v="0"/>
    <n v="0"/>
    <n v="0"/>
    <n v="0"/>
    <n v="0"/>
    <n v="0"/>
    <n v="0"/>
    <x v="1879"/>
    <x v="1879"/>
    <x v="6"/>
    <x v="0"/>
    <x v="0"/>
    <n v="205"/>
    <n v="156"/>
    <n v="164"/>
    <n v="163"/>
    <n v="175"/>
    <n v="309"/>
    <n v="353"/>
    <n v="295"/>
    <n v="216"/>
    <n v="218"/>
    <n v="180"/>
    <n v="224"/>
    <n v="2658"/>
    <n v="7.2821917808219174"/>
  </r>
  <r>
    <x v="13"/>
    <x v="2"/>
    <s v="Silur"/>
    <n v="0"/>
    <n v="0"/>
    <x v="31"/>
    <n v="0"/>
    <n v="0"/>
    <n v="0"/>
    <n v="0"/>
    <n v="0"/>
    <n v="0"/>
    <n v="0"/>
    <n v="0"/>
    <n v="0"/>
    <x v="1879"/>
    <x v="1879"/>
    <x v="6"/>
    <x v="0"/>
    <x v="0"/>
    <n v="210"/>
    <n v="177"/>
    <n v="184"/>
    <n v="203"/>
    <n v="230"/>
    <n v="384"/>
    <n v="601"/>
    <n v="362"/>
    <n v="251"/>
    <n v="263"/>
    <n v="236"/>
    <n v="263"/>
    <n v="3364"/>
    <n v="9.2164383561643834"/>
  </r>
  <r>
    <x v="13"/>
    <x v="2"/>
    <s v="Silur"/>
    <n v="0"/>
    <n v="0"/>
    <x v="31"/>
    <n v="0"/>
    <n v="0"/>
    <n v="0"/>
    <n v="0"/>
    <n v="0"/>
    <n v="0"/>
    <n v="0"/>
    <n v="0"/>
    <n v="0"/>
    <x v="1879"/>
    <x v="1879"/>
    <x v="6"/>
    <x v="0"/>
    <x v="0"/>
    <n v="3"/>
    <n v="1"/>
    <n v="16"/>
    <n v="3"/>
    <n v="3"/>
    <n v="3"/>
    <n v="2"/>
    <n v="4"/>
    <n v="2"/>
    <n v="2"/>
    <n v="2"/>
    <n v="3"/>
    <n v="44"/>
    <n v="0.12054794520547946"/>
  </r>
  <r>
    <x v="13"/>
    <x v="2"/>
    <s v="Siluri-Ordoviitsium"/>
    <n v="0"/>
    <n v="0"/>
    <x v="31"/>
    <n v="0"/>
    <n v="0"/>
    <n v="0"/>
    <n v="0"/>
    <n v="0"/>
    <n v="0"/>
    <n v="0"/>
    <n v="0"/>
    <n v="0"/>
    <x v="1879"/>
    <x v="1879"/>
    <x v="6"/>
    <x v="0"/>
    <x v="0"/>
    <n v="649"/>
    <n v="625"/>
    <n v="668"/>
    <n v="677"/>
    <n v="752"/>
    <n v="944"/>
    <n v="1015"/>
    <n v="781"/>
    <n v="705"/>
    <n v="772"/>
    <n v="699"/>
    <n v="736"/>
    <n v="9023"/>
    <n v="24.720547945205478"/>
  </r>
  <r>
    <x v="11"/>
    <x v="2"/>
    <s v="Ordoviitsium-Kambrium"/>
    <n v="0"/>
    <n v="0"/>
    <x v="31"/>
    <n v="0"/>
    <n v="0"/>
    <n v="0"/>
    <n v="0"/>
    <n v="0"/>
    <n v="0"/>
    <n v="0"/>
    <n v="0"/>
    <n v="0"/>
    <x v="1879"/>
    <x v="1879"/>
    <x v="4"/>
    <x v="4"/>
    <x v="0"/>
    <n v="503"/>
    <n v="449"/>
    <n v="510"/>
    <n v="576"/>
    <n v="565"/>
    <n v="553"/>
    <n v="591"/>
    <n v="534"/>
    <n v="450"/>
    <n v="505"/>
    <n v="520"/>
    <n v="524"/>
    <n v="6280"/>
    <n v="17.205479452054796"/>
  </r>
  <r>
    <x v="11"/>
    <x v="2"/>
    <s v="Ordoviitsium-Kambrium"/>
    <n v="0"/>
    <n v="0"/>
    <x v="31"/>
    <n v="0"/>
    <n v="0"/>
    <n v="0"/>
    <n v="0"/>
    <n v="0"/>
    <n v="0"/>
    <n v="0"/>
    <n v="0"/>
    <n v="0"/>
    <x v="1879"/>
    <x v="1879"/>
    <x v="9"/>
    <x v="4"/>
    <x v="0"/>
    <n v="7074"/>
    <n v="1500"/>
    <n v="3185"/>
    <n v="4074"/>
    <n v="5136"/>
    <n v="3123"/>
    <n v="4601"/>
    <n v="2603"/>
    <n v="1019"/>
    <n v="3190"/>
    <n v="3459"/>
    <n v="2248"/>
    <n v="41212"/>
    <n v="112.90958904109588"/>
  </r>
  <r>
    <x v="11"/>
    <x v="2"/>
    <s v="Kesk-Alam-Devon- Silur"/>
    <n v="0"/>
    <n v="0"/>
    <x v="31"/>
    <n v="0"/>
    <n v="0"/>
    <n v="0"/>
    <n v="0"/>
    <n v="0"/>
    <n v="0"/>
    <n v="0"/>
    <n v="0"/>
    <n v="0"/>
    <x v="1879"/>
    <x v="1879"/>
    <x v="9"/>
    <x v="2"/>
    <x v="0"/>
    <n v="0"/>
    <n v="0"/>
    <n v="0"/>
    <n v="0"/>
    <n v="0"/>
    <n v="0"/>
    <n v="0"/>
    <n v="0"/>
    <n v="0"/>
    <n v="0"/>
    <n v="0"/>
    <n v="0"/>
    <n v="0"/>
    <n v="0"/>
  </r>
  <r>
    <x v="2"/>
    <x v="2"/>
    <s v="Kesk-Alam-Devon- Silur"/>
    <n v="0"/>
    <n v="0"/>
    <x v="31"/>
    <n v="0"/>
    <n v="0"/>
    <n v="0"/>
    <n v="0"/>
    <n v="0"/>
    <n v="0"/>
    <n v="0"/>
    <n v="0"/>
    <n v="0"/>
    <x v="1879"/>
    <x v="1879"/>
    <x v="9"/>
    <x v="2"/>
    <x v="2"/>
    <n v="1309"/>
    <n v="473"/>
    <n v="1349"/>
    <n v="1745"/>
    <n v="1917"/>
    <n v="1313"/>
    <n v="2235"/>
    <n v="1235"/>
    <n v="502"/>
    <n v="1178"/>
    <n v="978"/>
    <n v="579"/>
    <n v="14813"/>
    <n v="40.583561643835615"/>
  </r>
  <r>
    <x v="2"/>
    <x v="2"/>
    <s v="Ordoviitsium-Kambrium"/>
    <n v="0"/>
    <n v="0"/>
    <x v="31"/>
    <n v="0"/>
    <n v="0"/>
    <n v="0"/>
    <n v="0"/>
    <n v="0"/>
    <n v="0"/>
    <n v="0"/>
    <n v="0"/>
    <n v="0"/>
    <x v="1879"/>
    <x v="1879"/>
    <x v="9"/>
    <x v="4"/>
    <x v="0"/>
    <n v="936"/>
    <n v="611"/>
    <n v="1396"/>
    <n v="973"/>
    <n v="1685"/>
    <n v="1247"/>
    <n v="4770"/>
    <n v="724"/>
    <n v="200"/>
    <n v="2042"/>
    <n v="306"/>
    <n v="1968"/>
    <n v="16858"/>
    <n v="46.186301369863017"/>
  </r>
  <r>
    <x v="2"/>
    <x v="2"/>
    <s v="Kesk-Alam-Devon- Silur"/>
    <n v="0"/>
    <n v="0"/>
    <x v="31"/>
    <n v="0"/>
    <n v="0"/>
    <n v="0"/>
    <n v="0"/>
    <n v="0"/>
    <n v="0"/>
    <n v="0"/>
    <n v="0"/>
    <n v="0"/>
    <x v="1879"/>
    <x v="1879"/>
    <x v="3"/>
    <x v="1"/>
    <x v="0"/>
    <n v="376"/>
    <n v="278"/>
    <n v="357"/>
    <n v="231"/>
    <n v="354"/>
    <n v="337"/>
    <n v="402"/>
    <n v="317"/>
    <n v="269"/>
    <n v="295"/>
    <n v="277"/>
    <n v="269"/>
    <n v="3762"/>
    <n v="10.306849315068494"/>
  </r>
  <r>
    <x v="2"/>
    <x v="2"/>
    <s v="Kesk-Alam-Devon- Silur"/>
    <n v="0"/>
    <n v="0"/>
    <x v="31"/>
    <n v="0"/>
    <n v="0"/>
    <n v="0"/>
    <n v="0"/>
    <n v="0"/>
    <n v="0"/>
    <n v="0"/>
    <n v="0"/>
    <n v="0"/>
    <x v="1879"/>
    <x v="1879"/>
    <x v="10"/>
    <x v="0"/>
    <x v="0"/>
    <n v="76"/>
    <n v="48"/>
    <n v="60"/>
    <n v="72"/>
    <n v="66"/>
    <n v="78"/>
    <n v="82"/>
    <n v="58"/>
    <n v="65"/>
    <n v="57"/>
    <n v="82"/>
    <n v="51"/>
    <n v="795"/>
    <n v="2.1780821917808217"/>
  </r>
  <r>
    <x v="2"/>
    <x v="2"/>
    <s v="Kesk-Alam-Devon- Silur"/>
    <n v="0"/>
    <n v="0"/>
    <x v="31"/>
    <n v="0"/>
    <n v="0"/>
    <n v="0"/>
    <n v="0"/>
    <n v="0"/>
    <n v="0"/>
    <n v="0"/>
    <n v="0"/>
    <n v="0"/>
    <x v="1879"/>
    <x v="1879"/>
    <x v="4"/>
    <x v="0"/>
    <x v="0"/>
    <n v="360"/>
    <n v="360"/>
    <n v="380"/>
    <n v="440"/>
    <n v="440"/>
    <n v="448"/>
    <n v="400"/>
    <n v="400"/>
    <n v="400"/>
    <n v="430"/>
    <n v="430"/>
    <n v="440"/>
    <n v="4928"/>
    <n v="13.501369863013698"/>
  </r>
  <r>
    <x v="2"/>
    <x v="2"/>
    <s v="Ordoviitsium-Kambrium"/>
    <n v="0"/>
    <n v="0"/>
    <x v="31"/>
    <n v="0"/>
    <n v="0"/>
    <n v="0"/>
    <n v="0"/>
    <n v="0"/>
    <n v="0"/>
    <n v="0"/>
    <n v="0"/>
    <n v="0"/>
    <x v="1879"/>
    <x v="1879"/>
    <x v="12"/>
    <x v="5"/>
    <x v="0"/>
    <n v="2407"/>
    <n v="2063"/>
    <n v="848"/>
    <n v="2042"/>
    <n v="900"/>
    <n v="1776"/>
    <n v="2554"/>
    <n v="2152"/>
    <n v="1924"/>
    <n v="1831"/>
    <n v="1565"/>
    <n v="1732"/>
    <n v="21794"/>
    <n v="59.709589041095889"/>
  </r>
  <r>
    <x v="2"/>
    <x v="2"/>
    <s v="Kesk-Alam-Devon- Silur"/>
    <n v="0"/>
    <n v="0"/>
    <x v="31"/>
    <n v="0"/>
    <n v="0"/>
    <n v="0"/>
    <n v="0"/>
    <n v="0"/>
    <n v="0"/>
    <n v="0"/>
    <n v="0"/>
    <n v="0"/>
    <x v="1879"/>
    <x v="1879"/>
    <x v="14"/>
    <x v="2"/>
    <x v="0"/>
    <n v="4068"/>
    <n v="4113"/>
    <n v="3616"/>
    <n v="4229"/>
    <n v="4723"/>
    <n v="5331"/>
    <n v="5559"/>
    <n v="4634"/>
    <n v="3896"/>
    <n v="3914"/>
    <n v="3858"/>
    <n v="3950"/>
    <n v="51891"/>
    <n v="142.16712328767125"/>
  </r>
  <r>
    <x v="2"/>
    <x v="2"/>
    <s v="Kesk-Alam-Devon- Silur"/>
    <n v="0"/>
    <n v="0"/>
    <x v="31"/>
    <n v="0"/>
    <n v="0"/>
    <n v="0"/>
    <n v="0"/>
    <n v="0"/>
    <n v="0"/>
    <n v="0"/>
    <n v="0"/>
    <n v="0"/>
    <x v="1879"/>
    <x v="1879"/>
    <x v="14"/>
    <x v="0"/>
    <x v="0"/>
    <n v="54"/>
    <n v="76"/>
    <n v="70"/>
    <n v="73"/>
    <n v="60"/>
    <n v="15"/>
    <n v="96"/>
    <n v="64"/>
    <n v="84"/>
    <n v="89"/>
    <n v="285"/>
    <n v="230"/>
    <n v="1196"/>
    <n v="3.2767123287671232"/>
  </r>
  <r>
    <x v="2"/>
    <x v="2"/>
    <s v="Kesk-Alam-Devon- Silur"/>
    <n v="0"/>
    <n v="0"/>
    <x v="31"/>
    <n v="0"/>
    <n v="0"/>
    <n v="0"/>
    <n v="0"/>
    <n v="0"/>
    <n v="0"/>
    <n v="0"/>
    <n v="0"/>
    <n v="0"/>
    <x v="1879"/>
    <x v="1879"/>
    <x v="14"/>
    <x v="0"/>
    <x v="0"/>
    <n v="232"/>
    <n v="205"/>
    <n v="255"/>
    <n v="270"/>
    <n v="274"/>
    <n v="335"/>
    <n v="342"/>
    <n v="259"/>
    <n v="261"/>
    <n v="263"/>
    <n v="85"/>
    <n v="80"/>
    <n v="2861"/>
    <n v="7.838356164383562"/>
  </r>
  <r>
    <x v="2"/>
    <x v="2"/>
    <s v="Kesk-Alam-Devon- Silur"/>
    <n v="0"/>
    <n v="0"/>
    <x v="31"/>
    <n v="0"/>
    <n v="0"/>
    <n v="0"/>
    <n v="0"/>
    <n v="0"/>
    <n v="0"/>
    <n v="0"/>
    <n v="0"/>
    <n v="0"/>
    <x v="1879"/>
    <x v="1879"/>
    <x v="14"/>
    <x v="2"/>
    <x v="0"/>
    <n v="17"/>
    <n v="1224"/>
    <n v="0"/>
    <n v="19"/>
    <n v="18"/>
    <n v="259"/>
    <n v="20"/>
    <n v="0"/>
    <n v="1"/>
    <n v="0"/>
    <n v="130"/>
    <n v="4"/>
    <n v="1692"/>
    <n v="4.6356164383561644"/>
  </r>
  <r>
    <x v="2"/>
    <x v="2"/>
    <s v="Kesk-Alam-Devon- Silur"/>
    <n v="0"/>
    <n v="0"/>
    <x v="31"/>
    <n v="0"/>
    <n v="0"/>
    <n v="0"/>
    <n v="0"/>
    <n v="0"/>
    <n v="0"/>
    <n v="0"/>
    <n v="0"/>
    <n v="0"/>
    <x v="1879"/>
    <x v="1879"/>
    <x v="14"/>
    <x v="2"/>
    <x v="0"/>
    <n v="12"/>
    <n v="12"/>
    <n v="26"/>
    <n v="13"/>
    <n v="15"/>
    <n v="27"/>
    <n v="62"/>
    <n v="0"/>
    <n v="512"/>
    <n v="144"/>
    <n v="20"/>
    <n v="0"/>
    <n v="843"/>
    <n v="2.3095890410958906"/>
  </r>
  <r>
    <x v="2"/>
    <x v="2"/>
    <s v="Kesk-Alam-Devon- Silur"/>
    <n v="0"/>
    <n v="0"/>
    <x v="31"/>
    <n v="0"/>
    <n v="0"/>
    <n v="0"/>
    <n v="0"/>
    <n v="0"/>
    <n v="0"/>
    <n v="0"/>
    <n v="0"/>
    <n v="0"/>
    <x v="1879"/>
    <x v="1879"/>
    <x v="14"/>
    <x v="0"/>
    <x v="0"/>
    <n v="115"/>
    <n v="134"/>
    <n v="160"/>
    <n v="214"/>
    <n v="282"/>
    <n v="377"/>
    <n v="521"/>
    <n v="372"/>
    <n v="208"/>
    <n v="186"/>
    <n v="153"/>
    <n v="199"/>
    <n v="2921"/>
    <n v="8.0027397260273965"/>
  </r>
  <r>
    <x v="2"/>
    <x v="2"/>
    <s v="Kesk-Alam-Devon- Silur"/>
    <n v="0"/>
    <n v="0"/>
    <x v="31"/>
    <n v="0"/>
    <n v="0"/>
    <n v="0"/>
    <n v="0"/>
    <n v="0"/>
    <n v="0"/>
    <n v="0"/>
    <n v="0"/>
    <n v="0"/>
    <x v="1879"/>
    <x v="1879"/>
    <x v="0"/>
    <x v="1"/>
    <x v="0"/>
    <n v="0"/>
    <n v="0"/>
    <n v="0"/>
    <n v="0"/>
    <n v="0"/>
    <n v="0"/>
    <n v="0"/>
    <n v="0"/>
    <n v="0"/>
    <n v="0"/>
    <n v="0"/>
    <n v="0"/>
    <n v="0"/>
    <n v="0"/>
  </r>
  <r>
    <x v="2"/>
    <x v="2"/>
    <s v="Ordoviitsium-Kambrium"/>
    <n v="0"/>
    <n v="0"/>
    <x v="31"/>
    <n v="0"/>
    <n v="0"/>
    <n v="0"/>
    <n v="0"/>
    <n v="0"/>
    <n v="0"/>
    <n v="0"/>
    <n v="0"/>
    <n v="0"/>
    <x v="1879"/>
    <x v="1879"/>
    <x v="0"/>
    <x v="1"/>
    <x v="0"/>
    <n v="0"/>
    <n v="1400"/>
    <n v="1468"/>
    <n v="0"/>
    <n v="0"/>
    <n v="1600"/>
    <n v="0"/>
    <n v="0"/>
    <n v="1106"/>
    <n v="0"/>
    <n v="0"/>
    <n v="791"/>
    <n v="6365"/>
    <n v="17.438356164383563"/>
  </r>
  <r>
    <x v="2"/>
    <x v="2"/>
    <s v="Kesk-Alam-Devon- Silur"/>
    <n v="0"/>
    <n v="0"/>
    <x v="31"/>
    <n v="0"/>
    <n v="0"/>
    <n v="0"/>
    <n v="0"/>
    <n v="0"/>
    <n v="0"/>
    <n v="0"/>
    <n v="0"/>
    <n v="0"/>
    <x v="1879"/>
    <x v="1879"/>
    <x v="0"/>
    <x v="1"/>
    <x v="0"/>
    <n v="12593"/>
    <n v="10600"/>
    <n v="11750"/>
    <n v="11380"/>
    <n v="12186"/>
    <n v="11358"/>
    <n v="11993"/>
    <n v="11740"/>
    <n v="11200"/>
    <n v="12116"/>
    <n v="12117"/>
    <n v="10100"/>
    <n v="139133"/>
    <n v="381.18630136986303"/>
  </r>
  <r>
    <x v="2"/>
    <x v="2"/>
    <s v="Ordoviitsium-Kambrium"/>
    <n v="0"/>
    <n v="0"/>
    <x v="31"/>
    <n v="0"/>
    <n v="0"/>
    <n v="0"/>
    <n v="0"/>
    <n v="0"/>
    <n v="0"/>
    <n v="0"/>
    <n v="0"/>
    <n v="0"/>
    <x v="1879"/>
    <x v="1879"/>
    <x v="0"/>
    <x v="1"/>
    <x v="0"/>
    <n v="0"/>
    <n v="0"/>
    <n v="0"/>
    <n v="0"/>
    <n v="0"/>
    <n v="0"/>
    <n v="0"/>
    <n v="0"/>
    <n v="0"/>
    <n v="0"/>
    <n v="0"/>
    <n v="0"/>
    <n v="0"/>
    <n v="0"/>
  </r>
  <r>
    <x v="2"/>
    <x v="2"/>
    <s v="Ordoviitsium-Kambrium"/>
    <n v="0"/>
    <n v="0"/>
    <x v="31"/>
    <n v="0"/>
    <n v="0"/>
    <n v="0"/>
    <n v="0"/>
    <n v="0"/>
    <n v="0"/>
    <n v="0"/>
    <n v="0"/>
    <n v="0"/>
    <x v="1879"/>
    <x v="1879"/>
    <x v="0"/>
    <x v="1"/>
    <x v="0"/>
    <n v="0"/>
    <n v="0"/>
    <n v="0"/>
    <n v="0"/>
    <n v="0"/>
    <n v="0"/>
    <n v="0"/>
    <n v="0"/>
    <n v="0"/>
    <n v="0"/>
    <n v="0"/>
    <n v="0"/>
    <n v="0"/>
    <n v="0"/>
  </r>
  <r>
    <x v="2"/>
    <x v="2"/>
    <s v="Ordoviitsium-Kambrium"/>
    <n v="0"/>
    <n v="0"/>
    <x v="31"/>
    <n v="0"/>
    <n v="0"/>
    <n v="0"/>
    <n v="0"/>
    <n v="0"/>
    <n v="0"/>
    <n v="0"/>
    <n v="0"/>
    <n v="0"/>
    <x v="1879"/>
    <x v="1879"/>
    <x v="10"/>
    <x v="0"/>
    <x v="0"/>
    <n v="100"/>
    <n v="100"/>
    <n v="100"/>
    <n v="80"/>
    <n v="80"/>
    <n v="80"/>
    <n v="155"/>
    <n v="155"/>
    <n v="150"/>
    <n v="150"/>
    <n v="150"/>
    <n v="150"/>
    <n v="1450"/>
    <n v="3.9726027397260273"/>
  </r>
  <r>
    <x v="2"/>
    <x v="2"/>
    <s v="Kesk-Alam-Devon- Silur"/>
    <n v="0"/>
    <n v="0"/>
    <x v="31"/>
    <n v="0"/>
    <n v="0"/>
    <n v="0"/>
    <n v="0"/>
    <n v="0"/>
    <n v="0"/>
    <n v="0"/>
    <n v="0"/>
    <n v="0"/>
    <x v="1879"/>
    <x v="1879"/>
    <x v="12"/>
    <x v="4"/>
    <x v="0"/>
    <n v="533"/>
    <n v="511"/>
    <n v="714"/>
    <n v="618"/>
    <n v="551"/>
    <n v="676"/>
    <n v="628"/>
    <n v="542"/>
    <n v="557"/>
    <n v="771"/>
    <n v="683"/>
    <n v="689"/>
    <n v="7473"/>
    <n v="20.473972602739725"/>
  </r>
  <r>
    <x v="2"/>
    <x v="2"/>
    <s v="Kesk-Alam-Devon- Silur"/>
    <n v="0"/>
    <n v="0"/>
    <x v="31"/>
    <n v="0"/>
    <n v="0"/>
    <n v="0"/>
    <n v="0"/>
    <n v="0"/>
    <n v="0"/>
    <n v="0"/>
    <n v="0"/>
    <n v="0"/>
    <x v="1879"/>
    <x v="1879"/>
    <x v="6"/>
    <x v="2"/>
    <x v="2"/>
    <n v="0"/>
    <n v="0"/>
    <n v="0"/>
    <n v="0"/>
    <n v="0"/>
    <n v="0"/>
    <n v="0"/>
    <n v="0"/>
    <n v="0"/>
    <n v="0"/>
    <n v="0"/>
    <n v="0"/>
    <n v="0"/>
    <n v="0"/>
  </r>
  <r>
    <x v="2"/>
    <x v="2"/>
    <s v="Kesk-Devon"/>
    <n v="0"/>
    <n v="0"/>
    <x v="31"/>
    <n v="0"/>
    <n v="0"/>
    <n v="0"/>
    <n v="0"/>
    <n v="0"/>
    <n v="0"/>
    <n v="0"/>
    <n v="0"/>
    <n v="0"/>
    <x v="1879"/>
    <x v="1879"/>
    <x v="6"/>
    <x v="1"/>
    <x v="2"/>
    <n v="109"/>
    <n v="98"/>
    <n v="30"/>
    <n v="45"/>
    <n v="27"/>
    <n v="0"/>
    <n v="0"/>
    <n v="0"/>
    <n v="0"/>
    <n v="0"/>
    <n v="0"/>
    <n v="0"/>
    <n v="309"/>
    <n v="0.84657534246575339"/>
  </r>
  <r>
    <x v="2"/>
    <x v="2"/>
    <s v="Kesk-Alam-Devon- Silur"/>
    <n v="0"/>
    <n v="0"/>
    <x v="31"/>
    <n v="0"/>
    <n v="0"/>
    <n v="0"/>
    <n v="0"/>
    <n v="0"/>
    <n v="0"/>
    <n v="0"/>
    <n v="0"/>
    <n v="0"/>
    <x v="1879"/>
    <x v="1879"/>
    <x v="4"/>
    <x v="0"/>
    <x v="0"/>
    <n v="1146"/>
    <n v="1226"/>
    <n v="1005"/>
    <n v="1138"/>
    <n v="134"/>
    <n v="1378"/>
    <n v="1046"/>
    <n v="1134"/>
    <n v="1180"/>
    <n v="1400"/>
    <n v="1078"/>
    <n v="1381"/>
    <n v="13246"/>
    <n v="36.290410958904111"/>
  </r>
  <r>
    <x v="2"/>
    <x v="2"/>
    <s v="Ordoviitsium"/>
    <n v="0"/>
    <n v="0"/>
    <x v="31"/>
    <n v="0"/>
    <n v="0"/>
    <n v="0"/>
    <n v="0"/>
    <n v="0"/>
    <n v="0"/>
    <n v="0"/>
    <n v="0"/>
    <n v="0"/>
    <x v="1879"/>
    <x v="1879"/>
    <x v="0"/>
    <x v="0"/>
    <x v="0"/>
    <n v="0"/>
    <n v="0"/>
    <n v="0"/>
    <n v="0"/>
    <n v="0"/>
    <n v="0"/>
    <n v="0"/>
    <n v="0"/>
    <n v="0"/>
    <n v="0"/>
    <n v="0"/>
    <n v="0"/>
    <n v="0"/>
    <n v="0"/>
  </r>
  <r>
    <x v="1"/>
    <x v="2"/>
    <s v="Silur"/>
    <n v="0"/>
    <n v="0"/>
    <x v="31"/>
    <n v="0"/>
    <n v="0"/>
    <n v="0"/>
    <n v="0"/>
    <n v="0"/>
    <n v="0"/>
    <n v="0"/>
    <n v="0"/>
    <n v="0"/>
    <x v="1879"/>
    <x v="1879"/>
    <x v="0"/>
    <x v="0"/>
    <x v="0"/>
    <n v="103"/>
    <n v="107"/>
    <n v="96"/>
    <n v="127"/>
    <n v="126"/>
    <n v="196"/>
    <n v="283"/>
    <n v="210"/>
    <n v="184"/>
    <n v="290"/>
    <n v="228"/>
    <n v="218"/>
    <n v="2168"/>
    <n v="5.9397260273972599"/>
  </r>
  <r>
    <x v="2"/>
    <x v="2"/>
    <s v="Kambrium-Vend"/>
    <n v="0"/>
    <n v="0"/>
    <x v="31"/>
    <n v="0"/>
    <n v="0"/>
    <n v="0"/>
    <n v="0"/>
    <n v="0"/>
    <n v="0"/>
    <n v="0"/>
    <n v="0"/>
    <n v="0"/>
    <x v="1879"/>
    <x v="1879"/>
    <x v="0"/>
    <x v="0"/>
    <x v="0"/>
    <n v="0"/>
    <n v="0"/>
    <n v="0"/>
    <n v="0"/>
    <n v="0"/>
    <n v="0"/>
    <n v="0"/>
    <n v="0"/>
    <n v="0"/>
    <n v="0"/>
    <n v="0"/>
    <n v="0"/>
    <n v="0"/>
    <n v="0"/>
  </r>
  <r>
    <x v="0"/>
    <x v="2"/>
    <s v="Kvaternaar"/>
    <n v="0"/>
    <n v="0"/>
    <x v="31"/>
    <n v="0"/>
    <n v="0"/>
    <n v="0"/>
    <n v="0"/>
    <n v="0"/>
    <n v="0"/>
    <n v="0"/>
    <n v="0"/>
    <n v="0"/>
    <x v="1879"/>
    <x v="1879"/>
    <x v="0"/>
    <x v="0"/>
    <x v="0"/>
    <n v="1050"/>
    <n v="1028"/>
    <n v="909"/>
    <n v="1032"/>
    <n v="1005"/>
    <n v="1098"/>
    <n v="1039"/>
    <n v="1194"/>
    <n v="1018"/>
    <n v="1143"/>
    <n v="927"/>
    <n v="1059"/>
    <n v="12502"/>
    <n v="34.252054794520546"/>
  </r>
  <r>
    <x v="9"/>
    <x v="2"/>
    <s v="Ordoviitsium-Kambrium"/>
    <n v="0"/>
    <n v="0"/>
    <x v="31"/>
    <n v="0"/>
    <n v="0"/>
    <n v="0"/>
    <n v="0"/>
    <n v="0"/>
    <n v="0"/>
    <n v="0"/>
    <n v="0"/>
    <n v="0"/>
    <x v="1879"/>
    <x v="1879"/>
    <x v="10"/>
    <x v="0"/>
    <x v="0"/>
    <n v="199"/>
    <n v="197"/>
    <n v="126"/>
    <n v="231"/>
    <n v="143"/>
    <n v="468"/>
    <n v="343"/>
    <n v="322"/>
    <n v="247"/>
    <n v="258"/>
    <n v="144"/>
    <n v="283"/>
    <n v="2961"/>
    <n v="8.1123287671232873"/>
  </r>
  <r>
    <x v="14"/>
    <x v="2"/>
    <s v="Ordoviitsium-Kambrium"/>
    <n v="0"/>
    <n v="0"/>
    <x v="31"/>
    <n v="0"/>
    <n v="0"/>
    <n v="0"/>
    <n v="0"/>
    <n v="0"/>
    <n v="0"/>
    <n v="0"/>
    <n v="0"/>
    <n v="0"/>
    <x v="1879"/>
    <x v="1879"/>
    <x v="2"/>
    <x v="2"/>
    <x v="0"/>
    <n v="105"/>
    <n v="115"/>
    <n v="265"/>
    <n v="415"/>
    <n v="950"/>
    <n v="0"/>
    <n v="0"/>
    <n v="0"/>
    <n v="0"/>
    <n v="0"/>
    <n v="0"/>
    <n v="0"/>
    <n v="1850"/>
    <n v="5.0684931506849313"/>
  </r>
  <r>
    <x v="3"/>
    <x v="2"/>
    <s v="Ordoviitsium-Kambrium"/>
    <n v="0"/>
    <n v="0"/>
    <x v="31"/>
    <n v="0"/>
    <n v="0"/>
    <n v="0"/>
    <n v="0"/>
    <n v="0"/>
    <n v="0"/>
    <n v="0"/>
    <n v="0"/>
    <n v="0"/>
    <x v="1879"/>
    <x v="1879"/>
    <x v="2"/>
    <x v="2"/>
    <x v="0"/>
    <n v="0"/>
    <n v="0"/>
    <n v="0"/>
    <n v="0"/>
    <n v="0"/>
    <n v="0"/>
    <n v="0"/>
    <n v="0"/>
    <n v="0"/>
    <n v="0"/>
    <n v="0"/>
    <n v="0"/>
    <n v="0"/>
    <n v="0"/>
  </r>
  <r>
    <x v="3"/>
    <x v="2"/>
    <s v="Kesk-Alam-Devon- Silur"/>
    <n v="0"/>
    <n v="0"/>
    <x v="31"/>
    <n v="0"/>
    <n v="0"/>
    <n v="0"/>
    <n v="0"/>
    <n v="0"/>
    <n v="0"/>
    <n v="0"/>
    <n v="0"/>
    <n v="0"/>
    <x v="1879"/>
    <x v="1879"/>
    <x v="2"/>
    <x v="2"/>
    <x v="0"/>
    <n v="301"/>
    <n v="481"/>
    <n v="378"/>
    <n v="301"/>
    <n v="380"/>
    <n v="540"/>
    <n v="494"/>
    <n v="497"/>
    <n v="500"/>
    <n v="563"/>
    <n v="506"/>
    <n v="632"/>
    <n v="5573"/>
    <n v="15.268493150684931"/>
  </r>
  <r>
    <x v="2"/>
    <x v="2"/>
    <s v="Kesk-Alam-Devon- Silur"/>
    <n v="0"/>
    <n v="0"/>
    <x v="31"/>
    <n v="0"/>
    <n v="0"/>
    <n v="0"/>
    <n v="0"/>
    <n v="0"/>
    <n v="0"/>
    <n v="0"/>
    <n v="0"/>
    <n v="0"/>
    <x v="1879"/>
    <x v="1879"/>
    <x v="2"/>
    <x v="2"/>
    <x v="0"/>
    <n v="2421"/>
    <n v="2552"/>
    <n v="1880"/>
    <n v="1543"/>
    <n v="1620"/>
    <n v="2200"/>
    <n v="1986"/>
    <n v="1924"/>
    <n v="2262"/>
    <n v="1697"/>
    <n v="1849"/>
    <n v="1865"/>
    <n v="23799"/>
    <n v="65.202739726027403"/>
  </r>
  <r>
    <x v="2"/>
    <x v="2"/>
    <s v="Kambrium-Vend"/>
    <n v="0"/>
    <n v="0"/>
    <x v="31"/>
    <n v="0"/>
    <n v="0"/>
    <n v="0"/>
    <n v="0"/>
    <n v="0"/>
    <n v="0"/>
    <n v="0"/>
    <n v="0"/>
    <n v="0"/>
    <x v="1879"/>
    <x v="1879"/>
    <x v="9"/>
    <x v="4"/>
    <x v="0"/>
    <n v="1875"/>
    <n v="1836"/>
    <n v="2018"/>
    <n v="2401"/>
    <n v="2446"/>
    <n v="2489"/>
    <n v="2391"/>
    <n v="2357"/>
    <n v="2326"/>
    <n v="2305"/>
    <n v="2271"/>
    <n v="2254"/>
    <n v="26969"/>
    <n v="73.887671232876713"/>
  </r>
  <r>
    <x v="3"/>
    <x v="2"/>
    <s v="Kambrium-Vend"/>
    <n v="0"/>
    <n v="0"/>
    <x v="31"/>
    <n v="0"/>
    <n v="0"/>
    <n v="0"/>
    <n v="0"/>
    <n v="0"/>
    <n v="0"/>
    <n v="0"/>
    <n v="0"/>
    <n v="0"/>
    <x v="1879"/>
    <x v="1879"/>
    <x v="9"/>
    <x v="4"/>
    <x v="0"/>
    <n v="404"/>
    <n v="369"/>
    <n v="449"/>
    <n v="384"/>
    <n v="355"/>
    <n v="462"/>
    <n v="395"/>
    <n v="370"/>
    <n v="350"/>
    <n v="280"/>
    <n v="337"/>
    <n v="266"/>
    <n v="4421"/>
    <n v="12.112328767123287"/>
  </r>
  <r>
    <x v="3"/>
    <x v="2"/>
    <s v="Kambrium-Vend"/>
    <n v="0"/>
    <n v="0"/>
    <x v="31"/>
    <n v="0"/>
    <n v="0"/>
    <n v="0"/>
    <n v="0"/>
    <n v="0"/>
    <n v="0"/>
    <n v="0"/>
    <n v="0"/>
    <n v="0"/>
    <x v="1879"/>
    <x v="1879"/>
    <x v="0"/>
    <x v="0"/>
    <x v="0"/>
    <n v="1223"/>
    <n v="1101"/>
    <n v="1203"/>
    <n v="1160"/>
    <n v="1176"/>
    <n v="1308"/>
    <n v="1499"/>
    <n v="1154"/>
    <n v="1165"/>
    <n v="1195"/>
    <n v="1154"/>
    <n v="1217"/>
    <n v="14555"/>
    <n v="39.876712328767127"/>
  </r>
  <r>
    <x v="3"/>
    <x v="2"/>
    <m/>
    <m/>
    <m/>
    <x v="1288"/>
    <m/>
    <m/>
    <m/>
    <m/>
    <m/>
    <m/>
    <m/>
    <m/>
    <m/>
    <x v="1880"/>
    <x v="1879"/>
    <x v="7"/>
    <x v="4"/>
    <x v="0"/>
    <n v="63"/>
    <n v="32"/>
    <n v="43"/>
    <n v="40"/>
    <n v="47"/>
    <n v="89"/>
    <n v="84"/>
    <n v="77"/>
    <n v="52"/>
    <n v="36"/>
    <n v="31"/>
    <n v="57"/>
    <n v="651"/>
    <n v="1.7835616438356163"/>
  </r>
  <r>
    <x v="15"/>
    <x v="5"/>
    <m/>
    <m/>
    <m/>
    <x v="1288"/>
    <m/>
    <m/>
    <m/>
    <m/>
    <m/>
    <m/>
    <m/>
    <m/>
    <m/>
    <x v="1880"/>
    <x v="1880"/>
    <x v="0"/>
    <x v="2"/>
    <x v="0"/>
    <n v="62"/>
    <n v="56"/>
    <n v="76"/>
    <n v="62"/>
    <n v="81"/>
    <n v="121"/>
    <n v="119"/>
    <n v="63"/>
    <n v="90"/>
    <n v="58"/>
    <n v="49"/>
    <n v="49"/>
    <n v="886"/>
    <n v="2.4273972602739726"/>
  </r>
  <r>
    <x v="15"/>
    <x v="5"/>
    <m/>
    <m/>
    <m/>
    <x v="1288"/>
    <m/>
    <m/>
    <m/>
    <m/>
    <m/>
    <m/>
    <m/>
    <m/>
    <m/>
    <x v="1880"/>
    <x v="1880"/>
    <x v="10"/>
    <x v="0"/>
    <x v="0"/>
    <n v="80"/>
    <n v="140"/>
    <n v="305"/>
    <n v="40"/>
    <n v="40"/>
    <n v="40"/>
    <n v="40"/>
    <n v="40"/>
    <n v="41"/>
    <n v="80"/>
    <n v="100"/>
    <n v="310"/>
    <n v="1256"/>
    <n v="3.441095890410959"/>
  </r>
  <r>
    <x v="15"/>
    <x v="5"/>
    <m/>
    <m/>
    <m/>
    <x v="1288"/>
    <m/>
    <m/>
    <m/>
    <m/>
    <m/>
    <m/>
    <m/>
    <m/>
    <m/>
    <x v="1880"/>
    <x v="1880"/>
    <x v="6"/>
    <x v="0"/>
    <x v="0"/>
    <n v="272"/>
    <n v="233"/>
    <n v="276"/>
    <n v="256"/>
    <n v="273"/>
    <n v="290"/>
    <n v="284"/>
    <n v="285"/>
    <n v="275"/>
    <n v="264"/>
    <n v="289"/>
    <n v="290"/>
    <n v="3287"/>
    <n v="9.0054794520547947"/>
  </r>
  <r>
    <x v="15"/>
    <x v="5"/>
    <m/>
    <m/>
    <m/>
    <x v="1288"/>
    <m/>
    <m/>
    <m/>
    <m/>
    <m/>
    <m/>
    <m/>
    <m/>
    <m/>
    <x v="1880"/>
    <x v="1880"/>
    <x v="1"/>
    <x v="0"/>
    <x v="0"/>
    <n v="572"/>
    <n v="547"/>
    <n v="960"/>
    <n v="1170"/>
    <n v="1138"/>
    <n v="767"/>
    <n v="734"/>
    <n v="807"/>
    <n v="715"/>
    <n v="809"/>
    <n v="750"/>
    <n v="1172"/>
    <n v="10141"/>
    <n v="27.783561643835615"/>
  </r>
  <r>
    <x v="15"/>
    <x v="5"/>
    <m/>
    <m/>
    <m/>
    <x v="1288"/>
    <m/>
    <m/>
    <m/>
    <m/>
    <m/>
    <m/>
    <m/>
    <m/>
    <m/>
    <x v="1880"/>
    <x v="1880"/>
    <x v="1"/>
    <x v="0"/>
    <x v="0"/>
    <n v="163"/>
    <n v="137"/>
    <n v="140"/>
    <n v="114"/>
    <n v="230"/>
    <n v="147"/>
    <n v="136"/>
    <n v="150"/>
    <n v="134"/>
    <n v="129"/>
    <n v="109"/>
    <n v="113"/>
    <n v="1702"/>
    <n v="4.6630136986301371"/>
  </r>
  <r>
    <x v="15"/>
    <x v="5"/>
    <m/>
    <m/>
    <m/>
    <x v="1288"/>
    <m/>
    <m/>
    <m/>
    <m/>
    <m/>
    <m/>
    <m/>
    <m/>
    <m/>
    <x v="1880"/>
    <x v="1880"/>
    <x v="1"/>
    <x v="0"/>
    <x v="0"/>
    <n v="0"/>
    <n v="0"/>
    <n v="0"/>
    <n v="0"/>
    <n v="0"/>
    <n v="0"/>
    <n v="0"/>
    <n v="0"/>
    <n v="0"/>
    <n v="0"/>
    <n v="0"/>
    <n v="0"/>
    <n v="0"/>
    <n v="0"/>
  </r>
  <r>
    <x v="15"/>
    <x v="5"/>
    <m/>
    <m/>
    <m/>
    <x v="1288"/>
    <m/>
    <m/>
    <m/>
    <m/>
    <m/>
    <m/>
    <m/>
    <m/>
    <m/>
    <x v="1880"/>
    <x v="1880"/>
    <x v="1"/>
    <x v="0"/>
    <x v="0"/>
    <n v="80"/>
    <n v="78"/>
    <n v="101"/>
    <n v="109"/>
    <n v="98"/>
    <n v="124"/>
    <n v="115"/>
    <n v="113"/>
    <n v="88"/>
    <n v="86"/>
    <n v="91"/>
    <n v="100"/>
    <n v="1183"/>
    <n v="3.2410958904109588"/>
  </r>
  <r>
    <x v="15"/>
    <x v="5"/>
    <m/>
    <m/>
    <m/>
    <x v="1288"/>
    <m/>
    <m/>
    <m/>
    <m/>
    <m/>
    <m/>
    <m/>
    <m/>
    <m/>
    <x v="1880"/>
    <x v="1880"/>
    <x v="1"/>
    <x v="0"/>
    <x v="0"/>
    <n v="390"/>
    <n v="319"/>
    <n v="631"/>
    <n v="258"/>
    <n v="230"/>
    <n v="288"/>
    <n v="362"/>
    <n v="339"/>
    <n v="305"/>
    <n v="354"/>
    <n v="300"/>
    <n v="63"/>
    <n v="3839"/>
    <n v="10.517808219178082"/>
  </r>
  <r>
    <x v="15"/>
    <x v="5"/>
    <m/>
    <m/>
    <m/>
    <x v="1288"/>
    <m/>
    <m/>
    <m/>
    <m/>
    <m/>
    <m/>
    <m/>
    <m/>
    <m/>
    <x v="1880"/>
    <x v="1880"/>
    <x v="1"/>
    <x v="0"/>
    <x v="0"/>
    <n v="605"/>
    <n v="517"/>
    <n v="223"/>
    <n v="938"/>
    <n v="802"/>
    <n v="1074"/>
    <n v="752"/>
    <n v="685"/>
    <n v="636"/>
    <n v="464"/>
    <n v="671"/>
    <n v="801"/>
    <n v="8168"/>
    <n v="22.378082191780823"/>
  </r>
  <r>
    <x v="15"/>
    <x v="5"/>
    <m/>
    <m/>
    <m/>
    <x v="1288"/>
    <m/>
    <m/>
    <m/>
    <m/>
    <m/>
    <m/>
    <m/>
    <m/>
    <m/>
    <x v="1880"/>
    <x v="1880"/>
    <x v="0"/>
    <x v="0"/>
    <x v="0"/>
    <n v="5078"/>
    <n v="5080"/>
    <n v="5070"/>
    <n v="5077"/>
    <n v="5067"/>
    <n v="5080"/>
    <n v="5075"/>
    <n v="5070"/>
    <n v="5078"/>
    <n v="5075"/>
    <n v="5078"/>
    <n v="5077"/>
    <n v="60905"/>
    <n v="166.86301369863014"/>
  </r>
  <r>
    <x v="15"/>
    <x v="5"/>
    <m/>
    <m/>
    <m/>
    <x v="1288"/>
    <m/>
    <m/>
    <m/>
    <m/>
    <m/>
    <m/>
    <m/>
    <m/>
    <m/>
    <x v="1880"/>
    <x v="1880"/>
    <x v="0"/>
    <x v="0"/>
    <x v="0"/>
    <n v="102"/>
    <n v="98"/>
    <n v="94"/>
    <n v="83"/>
    <n v="89"/>
    <n v="122"/>
    <n v="157"/>
    <n v="105"/>
    <n v="98"/>
    <n v="272"/>
    <n v="271"/>
    <n v="270"/>
    <n v="1761"/>
    <n v="4.8246575342465752"/>
  </r>
  <r>
    <x v="15"/>
    <x v="5"/>
    <m/>
    <m/>
    <m/>
    <x v="1288"/>
    <m/>
    <m/>
    <m/>
    <m/>
    <m/>
    <m/>
    <m/>
    <m/>
    <m/>
    <x v="1880"/>
    <x v="1880"/>
    <x v="2"/>
    <x v="1"/>
    <x v="0"/>
    <n v="311"/>
    <n v="282"/>
    <n v="340"/>
    <n v="296"/>
    <n v="341"/>
    <n v="615"/>
    <n v="623"/>
    <n v="231"/>
    <n v="305"/>
    <n v="286"/>
    <n v="304"/>
    <n v="300"/>
    <n v="4234"/>
    <n v="11.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-liigendtabel1" cacheId="0" applyNumberFormats="0" applyBorderFormats="0" applyFontFormats="0" applyPatternFormats="0" applyAlignmentFormats="0" applyWidthHeightFormats="1" dataCaption="Väärtused" updatedVersion="5" minRefreshableVersion="3" useAutoFormatting="1" itemPrintTitles="1" createdVersion="5" indent="0" outline="1" outlineData="1" multipleFieldFilters="0" chartFormat="7" rowHeaderCaption="2021">
  <location ref="I3:J44" firstHeaderRow="1" firstDataRow="1" firstDataCol="1"/>
  <pivotFields count="34">
    <pivotField showAll="0">
      <items count="17">
        <item x="3"/>
        <item x="13"/>
        <item x="0"/>
        <item x="5"/>
        <item x="4"/>
        <item x="14"/>
        <item x="1"/>
        <item x="10"/>
        <item x="6"/>
        <item x="7"/>
        <item x="8"/>
        <item x="2"/>
        <item x="9"/>
        <item x="11"/>
        <item x="12"/>
        <item x="15"/>
        <item t="default"/>
      </items>
    </pivotField>
    <pivotField showAll="0">
      <items count="7">
        <item x="0"/>
        <item x="1"/>
        <item x="4"/>
        <item x="2"/>
        <item x="3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6">
        <item x="2"/>
        <item x="14"/>
        <item x="11"/>
        <item x="8"/>
        <item x="1"/>
        <item x="3"/>
        <item x="0"/>
        <item x="5"/>
        <item x="10"/>
        <item x="13"/>
        <item x="6"/>
        <item x="4"/>
        <item x="12"/>
        <item x="7"/>
        <item x="9"/>
        <item t="default"/>
      </items>
    </pivotField>
    <pivotField showAll="0"/>
    <pivotField axis="axisRow" showAll="0">
      <items count="4">
        <item x="2"/>
        <item x="0"/>
        <item x="1"/>
        <item t="default"/>
      </items>
    </pivotField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dataField="1" numFmtId="166" showAll="0"/>
  </pivotFields>
  <rowFields count="2">
    <field x="17"/>
    <field x="19"/>
  </rowFields>
  <rowItems count="41">
    <i>
      <x/>
    </i>
    <i r="1">
      <x v="1"/>
    </i>
    <i r="1">
      <x v="2"/>
    </i>
    <i>
      <x v="1"/>
    </i>
    <i r="1">
      <x v="1"/>
    </i>
    <i>
      <x v="2"/>
    </i>
    <i r="1">
      <x v="1"/>
    </i>
    <i r="1">
      <x v="2"/>
    </i>
    <i>
      <x v="3"/>
    </i>
    <i r="1">
      <x v="1"/>
    </i>
    <i r="1">
      <x v="2"/>
    </i>
    <i>
      <x v="4"/>
    </i>
    <i r="1">
      <x v="1"/>
    </i>
    <i r="1">
      <x v="2"/>
    </i>
    <i>
      <x v="5"/>
    </i>
    <i r="1">
      <x v="1"/>
    </i>
    <i>
      <x v="6"/>
    </i>
    <i r="1">
      <x v="1"/>
    </i>
    <i r="1">
      <x v="2"/>
    </i>
    <i>
      <x v="7"/>
    </i>
    <i r="1">
      <x v="1"/>
    </i>
    <i>
      <x v="8"/>
    </i>
    <i r="1">
      <x/>
    </i>
    <i r="1">
      <x v="1"/>
    </i>
    <i r="1">
      <x v="2"/>
    </i>
    <i>
      <x v="9"/>
    </i>
    <i r="1">
      <x v="1"/>
    </i>
    <i r="1">
      <x v="2"/>
    </i>
    <i>
      <x v="10"/>
    </i>
    <i r="1">
      <x/>
    </i>
    <i r="1">
      <x v="1"/>
    </i>
    <i>
      <x v="11"/>
    </i>
    <i r="1">
      <x v="1"/>
    </i>
    <i>
      <x v="12"/>
    </i>
    <i r="1">
      <x v="1"/>
    </i>
    <i>
      <x v="13"/>
    </i>
    <i r="1">
      <x v="1"/>
    </i>
    <i>
      <x v="14"/>
    </i>
    <i r="1">
      <x/>
    </i>
    <i r="1">
      <x v="1"/>
    </i>
    <i t="grand">
      <x/>
    </i>
  </rowItems>
  <colItems count="1">
    <i/>
  </colItems>
  <dataFields count="1">
    <dataField name="Põhjaveevõtt (m3/d)" fld="33" baseField="17" baseItem="0" numFmtId="165"/>
  </dataFields>
  <formats count="1">
    <format dxfId="0">
      <pivotArea collapsedLevelsAreSubtotals="1" fieldPosition="0">
        <references count="1">
          <reference field="17" count="1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-liigendtabel2" cacheId="1" applyNumberFormats="0" applyBorderFormats="0" applyFontFormats="0" applyPatternFormats="0" applyAlignmentFormats="0" applyWidthHeightFormats="1" dataCaption="Väärtused" updatedVersion="5" minRefreshableVersion="3" useAutoFormatting="1" itemPrintTitles="1" createdVersion="5" indent="0" outline="1" outlineData="1" multipleFieldFilters="0" chartFormat="30">
  <location ref="H3:I25" firstHeaderRow="1" firstDataRow="1" firstDataCol="1"/>
  <pivotFields count="3">
    <pivotField dataField="1" showAll="0"/>
    <pivotField axis="axisRow" allDrilled="1" showAll="0" dataSourceSort="1" defaultAttributeDrillState="1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axis="axisRow" allDrilled="1" showAll="0" dataSourceSort="1" defaultAttributeDrillState="1">
      <items count="4">
        <item x="0"/>
        <item x="1"/>
        <item x="2"/>
        <item t="default"/>
      </items>
    </pivotField>
  </pivotFields>
  <rowFields count="2">
    <field x="1"/>
    <field x="2"/>
  </rowFields>
  <rowItems count="22">
    <i>
      <x/>
    </i>
    <i r="1">
      <x/>
    </i>
    <i r="1">
      <x v="1"/>
    </i>
    <i>
      <x v="1"/>
    </i>
    <i r="1">
      <x v="1"/>
    </i>
    <i>
      <x v="2"/>
    </i>
    <i r="1">
      <x v="1"/>
    </i>
    <i>
      <x v="3"/>
    </i>
    <i r="1">
      <x v="1"/>
    </i>
    <i>
      <x v="4"/>
    </i>
    <i r="1">
      <x v="1"/>
    </i>
    <i r="1">
      <x v="2"/>
    </i>
    <i>
      <x v="5"/>
    </i>
    <i r="1">
      <x/>
    </i>
    <i r="1">
      <x v="1"/>
    </i>
    <i r="1">
      <x v="2"/>
    </i>
    <i>
      <x v="6"/>
    </i>
    <i r="1">
      <x v="1"/>
    </i>
    <i r="1">
      <x v="2"/>
    </i>
    <i>
      <x v="7"/>
    </i>
    <i r="1">
      <x v="1"/>
    </i>
    <i t="grand">
      <x/>
    </i>
  </rowItems>
  <colItems count="1">
    <i/>
  </colItems>
  <dataFields count="1">
    <dataField name="Veeru summa: m3/d" fld="0" baseField="0" baseItem="0" numFmtId="165"/>
  </dataFields>
  <chartFormats count="17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6"/>
          </reference>
        </references>
      </pivotArea>
    </chartFormat>
    <chartFormat chart="0" format="2">
      <pivotArea type="data" outline="0" fieldPosition="0">
        <references count="2">
          <reference field="4294967294" count="1" selected="0">
            <x v="0"/>
          </reference>
          <reference field="1" count="1" selected="0">
            <x v="7"/>
          </reference>
        </references>
      </pivotArea>
    </chartFormat>
    <chartFormat chart="0" format="3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0" format="4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  <chartFormat chart="0" format="5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0" format="6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0" format="7">
      <pivotArea type="data" outline="0" fieldPosition="0">
        <references count="3">
          <reference field="4294967294" count="1" selected="0">
            <x v="0"/>
          </reference>
          <reference field="1" count="1" selected="0">
            <x v="0"/>
          </reference>
          <reference field="2" count="1" selected="0">
            <x v="0"/>
          </reference>
        </references>
      </pivotArea>
    </chartFormat>
    <chartFormat chart="0" format="8">
      <pivotArea type="data" outline="0" fieldPosition="0">
        <references count="3">
          <reference field="4294967294" count="1" selected="0">
            <x v="0"/>
          </reference>
          <reference field="1" count="1" selected="0">
            <x v="0"/>
          </reference>
          <reference field="2" count="1" selected="0">
            <x v="1"/>
          </reference>
        </references>
      </pivotArea>
    </chartFormat>
    <chartFormat chart="0" format="9">
      <pivotArea type="data" outline="0" fieldPosition="0">
        <references count="3">
          <reference field="4294967294" count="1" selected="0">
            <x v="0"/>
          </reference>
          <reference field="1" count="1" selected="0">
            <x v="2"/>
          </reference>
          <reference field="2" count="1" selected="0">
            <x v="1"/>
          </reference>
        </references>
      </pivotArea>
    </chartFormat>
    <chartFormat chart="0" format="10">
      <pivotArea type="data" outline="0" fieldPosition="0">
        <references count="3">
          <reference field="4294967294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</references>
      </pivotArea>
    </chartFormat>
    <chartFormat chart="0" format="11">
      <pivotArea type="data" outline="0" fieldPosition="0">
        <references count="3">
          <reference field="4294967294" count="1" selected="0">
            <x v="0"/>
          </reference>
          <reference field="1" count="1" selected="0">
            <x v="4"/>
          </reference>
          <reference field="2" count="1" selected="0">
            <x v="2"/>
          </reference>
        </references>
      </pivotArea>
    </chartFormat>
    <chartFormat chart="0" format="12">
      <pivotArea type="data" outline="0" fieldPosition="0">
        <references count="3">
          <reference field="4294967294" count="1" selected="0">
            <x v="0"/>
          </reference>
          <reference field="1" count="1" selected="0">
            <x v="5"/>
          </reference>
          <reference field="2" count="1" selected="0">
            <x v="0"/>
          </reference>
        </references>
      </pivotArea>
    </chartFormat>
    <chartFormat chart="0" format="13">
      <pivotArea type="data" outline="0" fieldPosition="0">
        <references count="3">
          <reference field="4294967294" count="1" selected="0">
            <x v="0"/>
          </reference>
          <reference field="1" count="1" selected="0">
            <x v="5"/>
          </reference>
          <reference field="2" count="1" selected="0">
            <x v="1"/>
          </reference>
        </references>
      </pivotArea>
    </chartFormat>
    <chartFormat chart="0" format="14">
      <pivotArea type="data" outline="0" fieldPosition="0">
        <references count="3">
          <reference field="4294967294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</references>
      </pivotArea>
    </chartFormat>
    <chartFormat chart="0" format="15">
      <pivotArea type="data" outline="0" fieldPosition="0">
        <references count="3">
          <reference field="4294967294" count="1" selected="0">
            <x v="0"/>
          </reference>
          <reference field="1" count="1" selected="0">
            <x v="6"/>
          </reference>
          <reference field="2" count="1" selected="0">
            <x v="1"/>
          </reference>
        </references>
      </pivotArea>
    </chartFormat>
    <chartFormat chart="0" format="16">
      <pivotArea type="data" outline="0" fieldPosition="0">
        <references count="3">
          <reference field="4294967294" count="1" selected="0">
            <x v="0"/>
          </reference>
          <reference field="1" count="1" selected="0">
            <x v="6"/>
          </reference>
          <reference field="2" count="1" selected="0">
            <x v="2"/>
          </reference>
        </references>
      </pivotArea>
    </chartFormat>
  </chartFormats>
  <pivotHierarchies count="31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2">
    <rowHierarchyUsage hierarchyUsage="12"/>
    <rowHierarchyUsage hierarchyUsage="5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2021_veekasutus.xlsx!Tabel1">
        <x15:activeTabTopLevelEntity name="[Tabel1]"/>
      </x15:pivotTableUISettings>
    </ext>
  </extLst>
</pivotTableDefinition>
</file>

<file path=xl/theme/theme1.xml><?xml version="1.0" encoding="utf-8"?>
<a:theme xmlns:a="http://schemas.openxmlformats.org/drawingml/2006/main" name="Office'i kujundus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323"/>
  <sheetViews>
    <sheetView topLeftCell="A307" workbookViewId="0">
      <selection activeCell="B264" sqref="B264:L264"/>
    </sheetView>
  </sheetViews>
  <sheetFormatPr defaultRowHeight="14.4" x14ac:dyDescent="0.3"/>
  <cols>
    <col min="1" max="1" width="13.6640625" customWidth="1"/>
    <col min="3" max="3" width="11" style="126" customWidth="1"/>
    <col min="5" max="5" width="11.21875" customWidth="1"/>
    <col min="6" max="6" width="12" customWidth="1"/>
    <col min="7" max="7" width="10.44140625" customWidth="1"/>
    <col min="10" max="10" width="13.21875" customWidth="1"/>
    <col min="11" max="11" width="11.88671875" customWidth="1"/>
    <col min="12" max="12" width="11.6640625" customWidth="1"/>
  </cols>
  <sheetData>
    <row r="1" spans="1:12" x14ac:dyDescent="0.3">
      <c r="A1" s="145" t="s">
        <v>0</v>
      </c>
      <c r="B1" s="145" t="s">
        <v>1</v>
      </c>
      <c r="C1" s="145" t="s">
        <v>2</v>
      </c>
      <c r="D1" s="146" t="s">
        <v>463</v>
      </c>
      <c r="E1" s="146"/>
      <c r="F1" s="146"/>
      <c r="G1" s="146"/>
      <c r="H1" s="146"/>
      <c r="I1" s="146"/>
      <c r="J1" s="146"/>
      <c r="K1" s="146"/>
      <c r="L1" s="146"/>
    </row>
    <row r="2" spans="1:12" x14ac:dyDescent="0.3">
      <c r="A2" s="145"/>
      <c r="B2" s="145"/>
      <c r="C2" s="145"/>
      <c r="D2" s="146" t="s">
        <v>3</v>
      </c>
      <c r="E2" s="146"/>
      <c r="F2" s="146"/>
      <c r="G2" s="146"/>
      <c r="H2" s="145" t="s">
        <v>4</v>
      </c>
      <c r="I2" s="146" t="s">
        <v>5</v>
      </c>
      <c r="J2" s="146"/>
      <c r="K2" s="146"/>
      <c r="L2" s="146"/>
    </row>
    <row r="3" spans="1:12" ht="26.4" x14ac:dyDescent="0.3">
      <c r="A3" s="145"/>
      <c r="B3" s="145"/>
      <c r="C3" s="145"/>
      <c r="D3" s="1" t="s">
        <v>6</v>
      </c>
      <c r="E3" s="1" t="s">
        <v>7</v>
      </c>
      <c r="F3" s="1" t="s">
        <v>8</v>
      </c>
      <c r="G3" s="1" t="s">
        <v>464</v>
      </c>
      <c r="H3" s="145"/>
      <c r="I3" s="1" t="s">
        <v>6</v>
      </c>
      <c r="J3" s="1" t="s">
        <v>7</v>
      </c>
      <c r="K3" s="1" t="s">
        <v>8</v>
      </c>
      <c r="L3" s="1" t="s">
        <v>464</v>
      </c>
    </row>
    <row r="4" spans="1:12" x14ac:dyDescent="0.3">
      <c r="A4" s="144" t="s">
        <v>9</v>
      </c>
      <c r="B4" s="144"/>
      <c r="C4" s="144"/>
      <c r="D4" s="144"/>
      <c r="E4" s="144"/>
      <c r="F4" s="144"/>
      <c r="G4" s="144"/>
      <c r="H4" s="144"/>
      <c r="I4" s="144"/>
      <c r="J4" s="144"/>
      <c r="K4" s="144"/>
      <c r="L4" s="144"/>
    </row>
    <row r="5" spans="1:12" x14ac:dyDescent="0.3">
      <c r="A5" s="2" t="s">
        <v>10</v>
      </c>
      <c r="B5" s="3" t="s">
        <v>10</v>
      </c>
      <c r="C5" s="130" t="s">
        <v>11</v>
      </c>
      <c r="D5" s="4">
        <v>300</v>
      </c>
      <c r="E5" s="5">
        <v>36538</v>
      </c>
      <c r="F5" s="4" t="s">
        <v>12</v>
      </c>
      <c r="G5" s="6">
        <v>2030</v>
      </c>
      <c r="H5" s="4"/>
      <c r="I5" s="4">
        <v>300</v>
      </c>
      <c r="J5" s="5">
        <v>36538</v>
      </c>
      <c r="K5" s="4" t="s">
        <v>12</v>
      </c>
      <c r="L5" s="6">
        <v>2030</v>
      </c>
    </row>
    <row r="6" spans="1:12" x14ac:dyDescent="0.3">
      <c r="A6" s="140" t="s">
        <v>13</v>
      </c>
      <c r="B6" s="3" t="s">
        <v>13</v>
      </c>
      <c r="C6" s="130" t="s">
        <v>14</v>
      </c>
      <c r="D6" s="4">
        <v>100</v>
      </c>
      <c r="E6" s="5">
        <v>36538</v>
      </c>
      <c r="F6" s="4" t="s">
        <v>12</v>
      </c>
      <c r="G6" s="6">
        <v>2030</v>
      </c>
      <c r="H6" s="4"/>
      <c r="I6" s="4">
        <v>100</v>
      </c>
      <c r="J6" s="5">
        <v>36538</v>
      </c>
      <c r="K6" s="4" t="s">
        <v>12</v>
      </c>
      <c r="L6" s="6">
        <v>2030</v>
      </c>
    </row>
    <row r="7" spans="1:12" x14ac:dyDescent="0.3">
      <c r="A7" s="140"/>
      <c r="B7" s="3" t="s">
        <v>13</v>
      </c>
      <c r="C7" s="130" t="s">
        <v>11</v>
      </c>
      <c r="D7" s="4">
        <v>600</v>
      </c>
      <c r="E7" s="5">
        <v>36538</v>
      </c>
      <c r="F7" s="4" t="s">
        <v>12</v>
      </c>
      <c r="G7" s="6">
        <v>2030</v>
      </c>
      <c r="H7" s="4"/>
      <c r="I7" s="4">
        <v>600</v>
      </c>
      <c r="J7" s="5">
        <v>36538</v>
      </c>
      <c r="K7" s="4" t="s">
        <v>12</v>
      </c>
      <c r="L7" s="6">
        <v>2030</v>
      </c>
    </row>
    <row r="8" spans="1:12" x14ac:dyDescent="0.3">
      <c r="A8" s="140" t="s">
        <v>15</v>
      </c>
      <c r="B8" s="3" t="s">
        <v>15</v>
      </c>
      <c r="C8" s="130" t="s">
        <v>11</v>
      </c>
      <c r="D8" s="4">
        <v>200</v>
      </c>
      <c r="E8" s="5">
        <v>42485</v>
      </c>
      <c r="F8" s="4" t="s">
        <v>16</v>
      </c>
      <c r="G8" s="6">
        <v>2042</v>
      </c>
      <c r="H8" s="4"/>
      <c r="I8" s="4">
        <v>200</v>
      </c>
      <c r="J8" s="5">
        <v>42485</v>
      </c>
      <c r="K8" s="4" t="s">
        <v>16</v>
      </c>
      <c r="L8" s="6">
        <v>2042</v>
      </c>
    </row>
    <row r="9" spans="1:12" x14ac:dyDescent="0.3">
      <c r="A9" s="140"/>
      <c r="B9" s="3" t="s">
        <v>15</v>
      </c>
      <c r="C9" s="130" t="s">
        <v>14</v>
      </c>
      <c r="D9" s="4">
        <v>1000</v>
      </c>
      <c r="E9" s="5">
        <v>42485</v>
      </c>
      <c r="F9" s="4" t="s">
        <v>16</v>
      </c>
      <c r="G9" s="6">
        <v>2042</v>
      </c>
      <c r="H9" s="4"/>
      <c r="I9" s="4">
        <v>1000</v>
      </c>
      <c r="J9" s="5">
        <v>42485</v>
      </c>
      <c r="K9" s="4" t="s">
        <v>16</v>
      </c>
      <c r="L9" s="6">
        <v>2042</v>
      </c>
    </row>
    <row r="10" spans="1:12" x14ac:dyDescent="0.3">
      <c r="A10" s="140"/>
      <c r="B10" s="3" t="s">
        <v>17</v>
      </c>
      <c r="C10" s="130" t="s">
        <v>14</v>
      </c>
      <c r="D10" s="4">
        <v>2000</v>
      </c>
      <c r="E10" s="5">
        <v>42485</v>
      </c>
      <c r="F10" s="4" t="s">
        <v>16</v>
      </c>
      <c r="G10" s="6">
        <v>2042</v>
      </c>
      <c r="H10" s="4"/>
      <c r="I10" s="4">
        <v>2000</v>
      </c>
      <c r="J10" s="5">
        <v>42485</v>
      </c>
      <c r="K10" s="4" t="s">
        <v>16</v>
      </c>
      <c r="L10" s="6">
        <v>2042</v>
      </c>
    </row>
    <row r="11" spans="1:12" x14ac:dyDescent="0.3">
      <c r="A11" s="140"/>
      <c r="B11" s="3" t="s">
        <v>18</v>
      </c>
      <c r="C11" s="130" t="s">
        <v>14</v>
      </c>
      <c r="D11" s="4">
        <v>2000</v>
      </c>
      <c r="E11" s="5">
        <v>42485</v>
      </c>
      <c r="F11" s="4" t="s">
        <v>16</v>
      </c>
      <c r="G11" s="6">
        <v>2042</v>
      </c>
      <c r="H11" s="4"/>
      <c r="I11" s="4">
        <v>2000</v>
      </c>
      <c r="J11" s="5">
        <v>42485</v>
      </c>
      <c r="K11" s="4" t="s">
        <v>16</v>
      </c>
      <c r="L11" s="6">
        <v>2042</v>
      </c>
    </row>
    <row r="12" spans="1:12" ht="27" x14ac:dyDescent="0.3">
      <c r="A12" s="140"/>
      <c r="B12" s="3" t="s">
        <v>19</v>
      </c>
      <c r="C12" s="130" t="s">
        <v>11</v>
      </c>
      <c r="D12" s="4">
        <v>1100</v>
      </c>
      <c r="E12" s="5">
        <v>42485</v>
      </c>
      <c r="F12" s="4" t="s">
        <v>16</v>
      </c>
      <c r="G12" s="6">
        <v>2042</v>
      </c>
      <c r="H12" s="4"/>
      <c r="I12" s="4">
        <v>1100</v>
      </c>
      <c r="J12" s="5">
        <v>42485</v>
      </c>
      <c r="K12" s="4" t="s">
        <v>16</v>
      </c>
      <c r="L12" s="6">
        <v>2042</v>
      </c>
    </row>
    <row r="13" spans="1:12" ht="27" x14ac:dyDescent="0.3">
      <c r="A13" s="140"/>
      <c r="B13" s="3" t="s">
        <v>19</v>
      </c>
      <c r="C13" s="130" t="s">
        <v>14</v>
      </c>
      <c r="D13" s="4">
        <v>2000</v>
      </c>
      <c r="E13" s="5">
        <v>42485</v>
      </c>
      <c r="F13" s="4" t="s">
        <v>16</v>
      </c>
      <c r="G13" s="6">
        <v>2042</v>
      </c>
      <c r="H13" s="4"/>
      <c r="I13" s="4">
        <v>2000</v>
      </c>
      <c r="J13" s="5">
        <v>42485</v>
      </c>
      <c r="K13" s="4" t="s">
        <v>16</v>
      </c>
      <c r="L13" s="6">
        <v>2042</v>
      </c>
    </row>
    <row r="14" spans="1:12" ht="27" x14ac:dyDescent="0.3">
      <c r="A14" s="140" t="s">
        <v>20</v>
      </c>
      <c r="B14" s="3" t="s">
        <v>21</v>
      </c>
      <c r="C14" s="130" t="s">
        <v>11</v>
      </c>
      <c r="D14" s="4">
        <v>1000</v>
      </c>
      <c r="E14" s="5">
        <v>42485</v>
      </c>
      <c r="F14" s="4" t="s">
        <v>16</v>
      </c>
      <c r="G14" s="6">
        <v>2042</v>
      </c>
      <c r="H14" s="4"/>
      <c r="I14" s="4">
        <v>1000</v>
      </c>
      <c r="J14" s="5">
        <v>42485</v>
      </c>
      <c r="K14" s="4" t="s">
        <v>16</v>
      </c>
      <c r="L14" s="6">
        <v>2042</v>
      </c>
    </row>
    <row r="15" spans="1:12" ht="27" x14ac:dyDescent="0.3">
      <c r="A15" s="140"/>
      <c r="B15" s="3" t="s">
        <v>21</v>
      </c>
      <c r="C15" s="130" t="s">
        <v>14</v>
      </c>
      <c r="D15" s="4">
        <v>1500</v>
      </c>
      <c r="E15" s="5">
        <v>42485</v>
      </c>
      <c r="F15" s="4" t="s">
        <v>16</v>
      </c>
      <c r="G15" s="6">
        <v>2042</v>
      </c>
      <c r="H15" s="4"/>
      <c r="I15" s="4">
        <v>1500</v>
      </c>
      <c r="J15" s="5">
        <v>42485</v>
      </c>
      <c r="K15" s="4" t="s">
        <v>16</v>
      </c>
      <c r="L15" s="6">
        <v>2042</v>
      </c>
    </row>
    <row r="16" spans="1:12" x14ac:dyDescent="0.3">
      <c r="A16" s="140"/>
      <c r="B16" s="3" t="s">
        <v>22</v>
      </c>
      <c r="C16" s="130" t="s">
        <v>11</v>
      </c>
      <c r="D16" s="4">
        <v>1500</v>
      </c>
      <c r="E16" s="5">
        <v>42485</v>
      </c>
      <c r="F16" s="4" t="s">
        <v>16</v>
      </c>
      <c r="G16" s="6">
        <v>2042</v>
      </c>
      <c r="H16" s="4"/>
      <c r="I16" s="4">
        <v>1500</v>
      </c>
      <c r="J16" s="5">
        <v>42485</v>
      </c>
      <c r="K16" s="4" t="s">
        <v>16</v>
      </c>
      <c r="L16" s="6">
        <v>2042</v>
      </c>
    </row>
    <row r="17" spans="1:12" x14ac:dyDescent="0.3">
      <c r="A17" s="140"/>
      <c r="B17" s="3" t="s">
        <v>22</v>
      </c>
      <c r="C17" s="130" t="s">
        <v>14</v>
      </c>
      <c r="D17" s="4">
        <v>1500</v>
      </c>
      <c r="E17" s="5">
        <v>42485</v>
      </c>
      <c r="F17" s="4" t="s">
        <v>16</v>
      </c>
      <c r="G17" s="6">
        <v>2042</v>
      </c>
      <c r="H17" s="4"/>
      <c r="I17" s="4">
        <v>1500</v>
      </c>
      <c r="J17" s="5">
        <v>42485</v>
      </c>
      <c r="K17" s="4" t="s">
        <v>16</v>
      </c>
      <c r="L17" s="6">
        <v>2042</v>
      </c>
    </row>
    <row r="18" spans="1:12" x14ac:dyDescent="0.3">
      <c r="A18" s="140" t="s">
        <v>23</v>
      </c>
      <c r="B18" s="3" t="s">
        <v>23</v>
      </c>
      <c r="C18" s="130" t="s">
        <v>11</v>
      </c>
      <c r="D18" s="4">
        <v>1000</v>
      </c>
      <c r="E18" s="5">
        <v>38275</v>
      </c>
      <c r="F18" s="4" t="s">
        <v>24</v>
      </c>
      <c r="G18" s="6">
        <v>2030</v>
      </c>
      <c r="H18" s="4"/>
      <c r="I18" s="4">
        <v>1000</v>
      </c>
      <c r="J18" s="5">
        <v>38275</v>
      </c>
      <c r="K18" s="4" t="s">
        <v>24</v>
      </c>
      <c r="L18" s="6">
        <v>2030</v>
      </c>
    </row>
    <row r="19" spans="1:12" x14ac:dyDescent="0.3">
      <c r="A19" s="140"/>
      <c r="B19" s="3" t="s">
        <v>23</v>
      </c>
      <c r="C19" s="130" t="s">
        <v>14</v>
      </c>
      <c r="D19" s="4">
        <v>1000</v>
      </c>
      <c r="E19" s="5">
        <v>38275</v>
      </c>
      <c r="F19" s="4" t="s">
        <v>24</v>
      </c>
      <c r="G19" s="6">
        <v>2030</v>
      </c>
      <c r="H19" s="4"/>
      <c r="I19" s="4">
        <v>1000</v>
      </c>
      <c r="J19" s="5">
        <v>38275</v>
      </c>
      <c r="K19" s="4" t="s">
        <v>24</v>
      </c>
      <c r="L19" s="6">
        <v>2030</v>
      </c>
    </row>
    <row r="20" spans="1:12" x14ac:dyDescent="0.3">
      <c r="A20" s="140" t="s">
        <v>25</v>
      </c>
      <c r="B20" s="3" t="s">
        <v>26</v>
      </c>
      <c r="C20" s="130" t="s">
        <v>11</v>
      </c>
      <c r="D20" s="4">
        <v>500</v>
      </c>
      <c r="E20" s="5">
        <v>36538</v>
      </c>
      <c r="F20" s="4" t="s">
        <v>12</v>
      </c>
      <c r="G20" s="6">
        <v>2030</v>
      </c>
      <c r="H20" s="4"/>
      <c r="I20" s="4">
        <v>500</v>
      </c>
      <c r="J20" s="5">
        <v>36538</v>
      </c>
      <c r="K20" s="4" t="s">
        <v>12</v>
      </c>
      <c r="L20" s="6">
        <v>2030</v>
      </c>
    </row>
    <row r="21" spans="1:12" x14ac:dyDescent="0.3">
      <c r="A21" s="140"/>
      <c r="B21" s="3" t="s">
        <v>26</v>
      </c>
      <c r="C21" s="130" t="s">
        <v>14</v>
      </c>
      <c r="D21" s="4">
        <v>900</v>
      </c>
      <c r="E21" s="5">
        <v>36538</v>
      </c>
      <c r="F21" s="4" t="s">
        <v>12</v>
      </c>
      <c r="G21" s="6">
        <v>2030</v>
      </c>
      <c r="H21" s="4"/>
      <c r="I21" s="4">
        <v>900</v>
      </c>
      <c r="J21" s="5">
        <v>36538</v>
      </c>
      <c r="K21" s="4" t="s">
        <v>12</v>
      </c>
      <c r="L21" s="6">
        <v>2030</v>
      </c>
    </row>
    <row r="22" spans="1:12" x14ac:dyDescent="0.3">
      <c r="A22" s="140"/>
      <c r="B22" s="3" t="s">
        <v>27</v>
      </c>
      <c r="C22" s="130" t="s">
        <v>11</v>
      </c>
      <c r="D22" s="4">
        <v>1000</v>
      </c>
      <c r="E22" s="5">
        <v>36538</v>
      </c>
      <c r="F22" s="4" t="s">
        <v>12</v>
      </c>
      <c r="G22" s="6">
        <v>2030</v>
      </c>
      <c r="H22" s="4"/>
      <c r="I22" s="4">
        <v>1000</v>
      </c>
      <c r="J22" s="5">
        <v>36538</v>
      </c>
      <c r="K22" s="4" t="s">
        <v>12</v>
      </c>
      <c r="L22" s="6">
        <v>2030</v>
      </c>
    </row>
    <row r="23" spans="1:12" x14ac:dyDescent="0.3">
      <c r="A23" s="140"/>
      <c r="B23" s="3" t="s">
        <v>27</v>
      </c>
      <c r="C23" s="130" t="s">
        <v>14</v>
      </c>
      <c r="D23" s="4">
        <v>4000</v>
      </c>
      <c r="E23" s="5">
        <v>36538</v>
      </c>
      <c r="F23" s="4" t="s">
        <v>12</v>
      </c>
      <c r="G23" s="6">
        <v>2030</v>
      </c>
      <c r="H23" s="4"/>
      <c r="I23" s="4">
        <v>4000</v>
      </c>
      <c r="J23" s="5">
        <v>36538</v>
      </c>
      <c r="K23" s="4" t="s">
        <v>12</v>
      </c>
      <c r="L23" s="6">
        <v>2030</v>
      </c>
    </row>
    <row r="24" spans="1:12" x14ac:dyDescent="0.3">
      <c r="A24" s="140" t="s">
        <v>28</v>
      </c>
      <c r="B24" s="3" t="s">
        <v>28</v>
      </c>
      <c r="C24" s="130" t="s">
        <v>11</v>
      </c>
      <c r="D24" s="4">
        <v>500</v>
      </c>
      <c r="E24" s="5">
        <v>38275</v>
      </c>
      <c r="F24" s="4" t="s">
        <v>24</v>
      </c>
      <c r="G24" s="6">
        <v>2030</v>
      </c>
      <c r="H24" s="4"/>
      <c r="I24" s="4">
        <v>500</v>
      </c>
      <c r="J24" s="5">
        <v>38275</v>
      </c>
      <c r="K24" s="4" t="s">
        <v>24</v>
      </c>
      <c r="L24" s="6">
        <v>2030</v>
      </c>
    </row>
    <row r="25" spans="1:12" x14ac:dyDescent="0.3">
      <c r="A25" s="140"/>
      <c r="B25" s="3" t="s">
        <v>28</v>
      </c>
      <c r="C25" s="130" t="s">
        <v>14</v>
      </c>
      <c r="D25" s="4">
        <v>2000</v>
      </c>
      <c r="E25" s="5">
        <v>36538</v>
      </c>
      <c r="F25" s="4" t="s">
        <v>12</v>
      </c>
      <c r="G25" s="6">
        <v>2030</v>
      </c>
      <c r="H25" s="4"/>
      <c r="I25" s="4">
        <v>2000</v>
      </c>
      <c r="J25" s="5">
        <v>36538</v>
      </c>
      <c r="K25" s="4" t="s">
        <v>12</v>
      </c>
      <c r="L25" s="6">
        <v>2030</v>
      </c>
    </row>
    <row r="26" spans="1:12" ht="27" x14ac:dyDescent="0.3">
      <c r="A26" s="2" t="s">
        <v>29</v>
      </c>
      <c r="B26" s="3" t="s">
        <v>29</v>
      </c>
      <c r="C26" s="130" t="s">
        <v>11</v>
      </c>
      <c r="D26" s="4">
        <v>300</v>
      </c>
      <c r="E26" s="5">
        <v>36538</v>
      </c>
      <c r="F26" s="4" t="s">
        <v>12</v>
      </c>
      <c r="G26" s="6">
        <v>2030</v>
      </c>
      <c r="H26" s="4"/>
      <c r="I26" s="4">
        <v>300</v>
      </c>
      <c r="J26" s="5">
        <v>36538</v>
      </c>
      <c r="K26" s="4" t="s">
        <v>12</v>
      </c>
      <c r="L26" s="6">
        <v>2030</v>
      </c>
    </row>
    <row r="27" spans="1:12" x14ac:dyDescent="0.3">
      <c r="A27" s="140" t="s">
        <v>30</v>
      </c>
      <c r="B27" s="3" t="s">
        <v>30</v>
      </c>
      <c r="C27" s="130" t="s">
        <v>11</v>
      </c>
      <c r="D27" s="4">
        <v>800</v>
      </c>
      <c r="E27" s="5">
        <v>38275</v>
      </c>
      <c r="F27" s="4" t="s">
        <v>24</v>
      </c>
      <c r="G27" s="6">
        <v>2030</v>
      </c>
      <c r="H27" s="4"/>
      <c r="I27" s="4">
        <v>800</v>
      </c>
      <c r="J27" s="5">
        <v>38275</v>
      </c>
      <c r="K27" s="4" t="s">
        <v>24</v>
      </c>
      <c r="L27" s="6">
        <v>2030</v>
      </c>
    </row>
    <row r="28" spans="1:12" x14ac:dyDescent="0.3">
      <c r="A28" s="140"/>
      <c r="B28" s="3" t="s">
        <v>30</v>
      </c>
      <c r="C28" s="130" t="s">
        <v>14</v>
      </c>
      <c r="D28" s="4">
        <v>500</v>
      </c>
      <c r="E28" s="5">
        <v>38275</v>
      </c>
      <c r="F28" s="4" t="s">
        <v>24</v>
      </c>
      <c r="G28" s="6">
        <v>2030</v>
      </c>
      <c r="H28" s="4"/>
      <c r="I28" s="4">
        <v>500</v>
      </c>
      <c r="J28" s="5">
        <v>38275</v>
      </c>
      <c r="K28" s="4" t="s">
        <v>24</v>
      </c>
      <c r="L28" s="6">
        <v>2030</v>
      </c>
    </row>
    <row r="29" spans="1:12" x14ac:dyDescent="0.3">
      <c r="A29" s="2" t="s">
        <v>31</v>
      </c>
      <c r="B29" s="3" t="s">
        <v>31</v>
      </c>
      <c r="C29" s="130" t="s">
        <v>11</v>
      </c>
      <c r="D29" s="4">
        <v>500</v>
      </c>
      <c r="E29" s="5">
        <v>36538</v>
      </c>
      <c r="F29" s="4" t="s">
        <v>12</v>
      </c>
      <c r="G29" s="6">
        <v>2030</v>
      </c>
      <c r="H29" s="4"/>
      <c r="I29" s="4">
        <v>500</v>
      </c>
      <c r="J29" s="5">
        <v>36538</v>
      </c>
      <c r="K29" s="4" t="s">
        <v>12</v>
      </c>
      <c r="L29" s="6">
        <v>2030</v>
      </c>
    </row>
    <row r="30" spans="1:12" ht="27" x14ac:dyDescent="0.3">
      <c r="A30" s="2" t="s">
        <v>32</v>
      </c>
      <c r="B30" s="3" t="s">
        <v>33</v>
      </c>
      <c r="C30" s="130" t="s">
        <v>34</v>
      </c>
      <c r="D30" s="4">
        <v>800</v>
      </c>
      <c r="E30" s="5">
        <v>36130</v>
      </c>
      <c r="F30" s="4" t="s">
        <v>35</v>
      </c>
      <c r="G30" s="6">
        <v>2023</v>
      </c>
      <c r="H30" s="4"/>
      <c r="I30" s="4">
        <v>800</v>
      </c>
      <c r="J30" s="5">
        <v>36130</v>
      </c>
      <c r="K30" s="4" t="s">
        <v>35</v>
      </c>
      <c r="L30" s="6">
        <v>2023</v>
      </c>
    </row>
    <row r="31" spans="1:12" ht="40.200000000000003" x14ac:dyDescent="0.3">
      <c r="A31" s="140" t="s">
        <v>36</v>
      </c>
      <c r="B31" s="3" t="s">
        <v>37</v>
      </c>
      <c r="C31" s="130" t="s">
        <v>11</v>
      </c>
      <c r="D31" s="4">
        <v>100</v>
      </c>
      <c r="E31" s="5">
        <v>36538</v>
      </c>
      <c r="F31" s="4" t="s">
        <v>12</v>
      </c>
      <c r="G31" s="6">
        <v>2030</v>
      </c>
      <c r="H31" s="4"/>
      <c r="I31" s="4">
        <v>100</v>
      </c>
      <c r="J31" s="5">
        <v>36538</v>
      </c>
      <c r="K31" s="4" t="s">
        <v>12</v>
      </c>
      <c r="L31" s="6">
        <v>2030</v>
      </c>
    </row>
    <row r="32" spans="1:12" ht="40.200000000000003" x14ac:dyDescent="0.3">
      <c r="A32" s="140"/>
      <c r="B32" s="3" t="s">
        <v>37</v>
      </c>
      <c r="C32" s="130" t="s">
        <v>14</v>
      </c>
      <c r="D32" s="4">
        <v>400</v>
      </c>
      <c r="E32" s="5">
        <v>36538</v>
      </c>
      <c r="F32" s="4" t="s">
        <v>12</v>
      </c>
      <c r="G32" s="6">
        <v>2030</v>
      </c>
      <c r="H32" s="4"/>
      <c r="I32" s="4">
        <v>400</v>
      </c>
      <c r="J32" s="5">
        <v>36538</v>
      </c>
      <c r="K32" s="4" t="s">
        <v>12</v>
      </c>
      <c r="L32" s="6">
        <v>2030</v>
      </c>
    </row>
    <row r="33" spans="1:12" ht="27" x14ac:dyDescent="0.3">
      <c r="A33" s="140"/>
      <c r="B33" s="3" t="s">
        <v>36</v>
      </c>
      <c r="C33" s="130" t="s">
        <v>11</v>
      </c>
      <c r="D33" s="4">
        <v>700</v>
      </c>
      <c r="E33" s="5">
        <v>36538</v>
      </c>
      <c r="F33" s="4" t="s">
        <v>12</v>
      </c>
      <c r="G33" s="6">
        <v>2030</v>
      </c>
      <c r="H33" s="4"/>
      <c r="I33" s="4">
        <v>700</v>
      </c>
      <c r="J33" s="5">
        <v>36538</v>
      </c>
      <c r="K33" s="4" t="s">
        <v>12</v>
      </c>
      <c r="L33" s="6">
        <v>2030</v>
      </c>
    </row>
    <row r="34" spans="1:12" ht="27" x14ac:dyDescent="0.3">
      <c r="A34" s="140"/>
      <c r="B34" s="3" t="s">
        <v>36</v>
      </c>
      <c r="C34" s="130" t="s">
        <v>14</v>
      </c>
      <c r="D34" s="4">
        <v>500</v>
      </c>
      <c r="E34" s="5">
        <v>36538</v>
      </c>
      <c r="F34" s="4" t="s">
        <v>12</v>
      </c>
      <c r="G34" s="6">
        <v>2030</v>
      </c>
      <c r="H34" s="4"/>
      <c r="I34" s="4">
        <v>500</v>
      </c>
      <c r="J34" s="5">
        <v>36538</v>
      </c>
      <c r="K34" s="4" t="s">
        <v>12</v>
      </c>
      <c r="L34" s="6">
        <v>2030</v>
      </c>
    </row>
    <row r="35" spans="1:12" x14ac:dyDescent="0.3">
      <c r="A35" s="140"/>
      <c r="B35" s="3" t="s">
        <v>38</v>
      </c>
      <c r="C35" s="130" t="s">
        <v>14</v>
      </c>
      <c r="D35" s="4">
        <v>3000</v>
      </c>
      <c r="E35" s="5">
        <v>36538</v>
      </c>
      <c r="F35" s="4" t="s">
        <v>12</v>
      </c>
      <c r="G35" s="6">
        <v>2030</v>
      </c>
      <c r="H35" s="4"/>
      <c r="I35" s="4">
        <v>3000</v>
      </c>
      <c r="J35" s="5">
        <v>36538</v>
      </c>
      <c r="K35" s="4" t="s">
        <v>12</v>
      </c>
      <c r="L35" s="6">
        <v>2030</v>
      </c>
    </row>
    <row r="36" spans="1:12" ht="27" x14ac:dyDescent="0.3">
      <c r="A36" s="2" t="s">
        <v>39</v>
      </c>
      <c r="B36" s="3" t="s">
        <v>39</v>
      </c>
      <c r="C36" s="130" t="s">
        <v>11</v>
      </c>
      <c r="D36" s="4">
        <v>700</v>
      </c>
      <c r="E36" s="5">
        <v>36538</v>
      </c>
      <c r="F36" s="4" t="s">
        <v>12</v>
      </c>
      <c r="G36" s="6">
        <v>2030</v>
      </c>
      <c r="H36" s="4"/>
      <c r="I36" s="4">
        <v>700</v>
      </c>
      <c r="J36" s="5">
        <v>36538</v>
      </c>
      <c r="K36" s="4" t="s">
        <v>12</v>
      </c>
      <c r="L36" s="6">
        <v>2030</v>
      </c>
    </row>
    <row r="37" spans="1:12" x14ac:dyDescent="0.3">
      <c r="A37" s="2" t="s">
        <v>40</v>
      </c>
      <c r="B37" s="3" t="s">
        <v>40</v>
      </c>
      <c r="C37" s="130" t="s">
        <v>11</v>
      </c>
      <c r="D37" s="4">
        <v>200</v>
      </c>
      <c r="E37" s="5">
        <v>36538</v>
      </c>
      <c r="F37" s="4" t="s">
        <v>12</v>
      </c>
      <c r="G37" s="6">
        <v>2030</v>
      </c>
      <c r="H37" s="4"/>
      <c r="I37" s="4">
        <v>200</v>
      </c>
      <c r="J37" s="5">
        <v>36538</v>
      </c>
      <c r="K37" s="4" t="s">
        <v>12</v>
      </c>
      <c r="L37" s="6">
        <v>2030</v>
      </c>
    </row>
    <row r="38" spans="1:12" ht="27" x14ac:dyDescent="0.3">
      <c r="A38" s="140" t="s">
        <v>41</v>
      </c>
      <c r="B38" s="3" t="s">
        <v>42</v>
      </c>
      <c r="C38" s="130" t="s">
        <v>11</v>
      </c>
      <c r="D38" s="4">
        <v>500</v>
      </c>
      <c r="E38" s="5">
        <v>38275</v>
      </c>
      <c r="F38" s="4" t="s">
        <v>24</v>
      </c>
      <c r="G38" s="6">
        <v>2030</v>
      </c>
      <c r="H38" s="4"/>
      <c r="I38" s="4">
        <v>500</v>
      </c>
      <c r="J38" s="5">
        <v>38275</v>
      </c>
      <c r="K38" s="4" t="s">
        <v>24</v>
      </c>
      <c r="L38" s="6">
        <v>2030</v>
      </c>
    </row>
    <row r="39" spans="1:12" ht="27" x14ac:dyDescent="0.3">
      <c r="A39" s="140"/>
      <c r="B39" s="3" t="s">
        <v>42</v>
      </c>
      <c r="C39" s="130" t="s">
        <v>14</v>
      </c>
      <c r="D39" s="4">
        <v>1500</v>
      </c>
      <c r="E39" s="5">
        <v>36538</v>
      </c>
      <c r="F39" s="4" t="s">
        <v>12</v>
      </c>
      <c r="G39" s="6">
        <v>2030</v>
      </c>
      <c r="H39" s="4"/>
      <c r="I39" s="4">
        <v>1500</v>
      </c>
      <c r="J39" s="5">
        <v>36538</v>
      </c>
      <c r="K39" s="4" t="s">
        <v>12</v>
      </c>
      <c r="L39" s="6">
        <v>2030</v>
      </c>
    </row>
    <row r="40" spans="1:12" x14ac:dyDescent="0.3">
      <c r="A40" s="140" t="s">
        <v>43</v>
      </c>
      <c r="B40" s="3" t="s">
        <v>43</v>
      </c>
      <c r="C40" s="130" t="s">
        <v>11</v>
      </c>
      <c r="D40" s="4">
        <v>260</v>
      </c>
      <c r="E40" s="5">
        <v>42485</v>
      </c>
      <c r="F40" s="4" t="s">
        <v>16</v>
      </c>
      <c r="G40" s="6">
        <v>2042</v>
      </c>
      <c r="H40" s="4"/>
      <c r="I40" s="4">
        <v>260</v>
      </c>
      <c r="J40" s="5">
        <v>42485</v>
      </c>
      <c r="K40" s="4" t="s">
        <v>16</v>
      </c>
      <c r="L40" s="6">
        <v>2042</v>
      </c>
    </row>
    <row r="41" spans="1:12" x14ac:dyDescent="0.3">
      <c r="A41" s="140"/>
      <c r="B41" s="3" t="s">
        <v>43</v>
      </c>
      <c r="C41" s="130" t="s">
        <v>14</v>
      </c>
      <c r="D41" s="4">
        <v>8000</v>
      </c>
      <c r="E41" s="5">
        <v>42485</v>
      </c>
      <c r="F41" s="4" t="s">
        <v>16</v>
      </c>
      <c r="G41" s="6">
        <v>2042</v>
      </c>
      <c r="H41" s="4"/>
      <c r="I41" s="4">
        <v>8000</v>
      </c>
      <c r="J41" s="5">
        <v>42485</v>
      </c>
      <c r="K41" s="4" t="s">
        <v>16</v>
      </c>
      <c r="L41" s="6">
        <v>2042</v>
      </c>
    </row>
    <row r="42" spans="1:12" ht="27" x14ac:dyDescent="0.3">
      <c r="A42" s="7" t="s">
        <v>44</v>
      </c>
      <c r="B42" s="3" t="s">
        <v>44</v>
      </c>
      <c r="C42" s="130" t="s">
        <v>14</v>
      </c>
      <c r="D42" s="4">
        <v>1500</v>
      </c>
      <c r="E42" s="5">
        <v>42485</v>
      </c>
      <c r="F42" s="4" t="s">
        <v>16</v>
      </c>
      <c r="G42" s="6">
        <v>2042</v>
      </c>
      <c r="H42" s="4"/>
      <c r="I42" s="4">
        <v>1500</v>
      </c>
      <c r="J42" s="5">
        <v>42485</v>
      </c>
      <c r="K42" s="4" t="s">
        <v>16</v>
      </c>
      <c r="L42" s="6">
        <v>2042</v>
      </c>
    </row>
    <row r="43" spans="1:12" x14ac:dyDescent="0.3">
      <c r="A43" s="140" t="s">
        <v>45</v>
      </c>
      <c r="B43" s="3" t="s">
        <v>45</v>
      </c>
      <c r="C43" s="130" t="s">
        <v>11</v>
      </c>
      <c r="D43" s="4">
        <v>800</v>
      </c>
      <c r="E43" s="5">
        <v>36538</v>
      </c>
      <c r="F43" s="4" t="s">
        <v>12</v>
      </c>
      <c r="G43" s="6">
        <v>2030</v>
      </c>
      <c r="H43" s="4"/>
      <c r="I43" s="4">
        <v>800</v>
      </c>
      <c r="J43" s="5">
        <v>36538</v>
      </c>
      <c r="K43" s="4" t="s">
        <v>12</v>
      </c>
      <c r="L43" s="6">
        <v>2030</v>
      </c>
    </row>
    <row r="44" spans="1:12" x14ac:dyDescent="0.3">
      <c r="A44" s="140"/>
      <c r="B44" s="3" t="s">
        <v>45</v>
      </c>
      <c r="C44" s="130" t="s">
        <v>14</v>
      </c>
      <c r="D44" s="4">
        <v>200</v>
      </c>
      <c r="E44" s="5">
        <v>36538</v>
      </c>
      <c r="F44" s="4" t="s">
        <v>12</v>
      </c>
      <c r="G44" s="6">
        <v>2030</v>
      </c>
      <c r="H44" s="4"/>
      <c r="I44" s="4">
        <v>200</v>
      </c>
      <c r="J44" s="5">
        <v>36538</v>
      </c>
      <c r="K44" s="4" t="s">
        <v>12</v>
      </c>
      <c r="L44" s="6">
        <v>2030</v>
      </c>
    </row>
    <row r="45" spans="1:12" ht="27" x14ac:dyDescent="0.3">
      <c r="A45" s="2" t="s">
        <v>46</v>
      </c>
      <c r="B45" s="3" t="s">
        <v>46</v>
      </c>
      <c r="C45" s="130" t="s">
        <v>11</v>
      </c>
      <c r="D45" s="4">
        <v>400</v>
      </c>
      <c r="E45" s="5">
        <v>36538</v>
      </c>
      <c r="F45" s="4" t="s">
        <v>12</v>
      </c>
      <c r="G45" s="6">
        <v>2030</v>
      </c>
      <c r="H45" s="4"/>
      <c r="I45" s="4">
        <v>400</v>
      </c>
      <c r="J45" s="5">
        <v>36538</v>
      </c>
      <c r="K45" s="4" t="s">
        <v>12</v>
      </c>
      <c r="L45" s="6">
        <v>2030</v>
      </c>
    </row>
    <row r="46" spans="1:12" x14ac:dyDescent="0.3">
      <c r="A46" s="2" t="s">
        <v>47</v>
      </c>
      <c r="B46" s="3" t="s">
        <v>47</v>
      </c>
      <c r="C46" s="130" t="s">
        <v>14</v>
      </c>
      <c r="D46" s="4">
        <v>4000</v>
      </c>
      <c r="E46" s="5">
        <v>36538</v>
      </c>
      <c r="F46" s="4" t="s">
        <v>12</v>
      </c>
      <c r="G46" s="6">
        <v>2030</v>
      </c>
      <c r="H46" s="4"/>
      <c r="I46" s="4">
        <v>4000</v>
      </c>
      <c r="J46" s="5">
        <v>36538</v>
      </c>
      <c r="K46" s="4" t="s">
        <v>12</v>
      </c>
      <c r="L46" s="6">
        <v>2030</v>
      </c>
    </row>
    <row r="47" spans="1:12" x14ac:dyDescent="0.3">
      <c r="A47" s="2" t="s">
        <v>48</v>
      </c>
      <c r="B47" s="3" t="s">
        <v>48</v>
      </c>
      <c r="C47" s="130" t="s">
        <v>14</v>
      </c>
      <c r="D47" s="4">
        <v>1000</v>
      </c>
      <c r="E47" s="5">
        <v>36538</v>
      </c>
      <c r="F47" s="4" t="s">
        <v>12</v>
      </c>
      <c r="G47" s="6">
        <v>2030</v>
      </c>
      <c r="H47" s="4"/>
      <c r="I47" s="4">
        <v>1000</v>
      </c>
      <c r="J47" s="5">
        <v>36538</v>
      </c>
      <c r="K47" s="4" t="s">
        <v>12</v>
      </c>
      <c r="L47" s="6">
        <v>2030</v>
      </c>
    </row>
    <row r="48" spans="1:12" ht="27" x14ac:dyDescent="0.3">
      <c r="A48" s="140" t="s">
        <v>49</v>
      </c>
      <c r="B48" s="3" t="s">
        <v>49</v>
      </c>
      <c r="C48" s="130" t="s">
        <v>11</v>
      </c>
      <c r="D48" s="4">
        <v>900</v>
      </c>
      <c r="E48" s="5">
        <v>36538</v>
      </c>
      <c r="F48" s="4" t="s">
        <v>12</v>
      </c>
      <c r="G48" s="6">
        <v>2030</v>
      </c>
      <c r="H48" s="4"/>
      <c r="I48" s="4">
        <v>900</v>
      </c>
      <c r="J48" s="5">
        <v>36538</v>
      </c>
      <c r="K48" s="4" t="s">
        <v>12</v>
      </c>
      <c r="L48" s="6">
        <v>2030</v>
      </c>
    </row>
    <row r="49" spans="1:12" ht="27" x14ac:dyDescent="0.3">
      <c r="A49" s="140"/>
      <c r="B49" s="3" t="s">
        <v>49</v>
      </c>
      <c r="C49" s="130" t="s">
        <v>14</v>
      </c>
      <c r="D49" s="4">
        <v>600</v>
      </c>
      <c r="E49" s="5">
        <v>36538</v>
      </c>
      <c r="F49" s="4" t="s">
        <v>12</v>
      </c>
      <c r="G49" s="6">
        <v>2030</v>
      </c>
      <c r="H49" s="4"/>
      <c r="I49" s="4">
        <v>600</v>
      </c>
      <c r="J49" s="5">
        <v>36538</v>
      </c>
      <c r="K49" s="4" t="s">
        <v>12</v>
      </c>
      <c r="L49" s="6">
        <v>2030</v>
      </c>
    </row>
    <row r="50" spans="1:12" x14ac:dyDescent="0.3">
      <c r="A50" s="140" t="s">
        <v>50</v>
      </c>
      <c r="B50" s="3" t="s">
        <v>50</v>
      </c>
      <c r="C50" s="130" t="s">
        <v>11</v>
      </c>
      <c r="D50" s="4">
        <v>1500</v>
      </c>
      <c r="E50" s="5">
        <v>38275</v>
      </c>
      <c r="F50" s="4" t="s">
        <v>24</v>
      </c>
      <c r="G50" s="6">
        <v>2030</v>
      </c>
      <c r="H50" s="4"/>
      <c r="I50" s="4">
        <v>1500</v>
      </c>
      <c r="J50" s="5">
        <v>38275</v>
      </c>
      <c r="K50" s="4" t="s">
        <v>24</v>
      </c>
      <c r="L50" s="6">
        <v>2030</v>
      </c>
    </row>
    <row r="51" spans="1:12" x14ac:dyDescent="0.3">
      <c r="A51" s="140"/>
      <c r="B51" s="3" t="s">
        <v>50</v>
      </c>
      <c r="C51" s="130" t="s">
        <v>14</v>
      </c>
      <c r="D51" s="4">
        <v>500</v>
      </c>
      <c r="E51" s="5">
        <v>38275</v>
      </c>
      <c r="F51" s="4" t="s">
        <v>24</v>
      </c>
      <c r="G51" s="6">
        <v>2030</v>
      </c>
      <c r="H51" s="4"/>
      <c r="I51" s="4">
        <v>500</v>
      </c>
      <c r="J51" s="5">
        <v>38275</v>
      </c>
      <c r="K51" s="4" t="s">
        <v>24</v>
      </c>
      <c r="L51" s="6">
        <v>2030</v>
      </c>
    </row>
    <row r="52" spans="1:12" ht="27" x14ac:dyDescent="0.3">
      <c r="A52" s="2" t="s">
        <v>51</v>
      </c>
      <c r="B52" s="3" t="s">
        <v>52</v>
      </c>
      <c r="C52" s="130" t="s">
        <v>11</v>
      </c>
      <c r="D52" s="4">
        <v>900</v>
      </c>
      <c r="E52" s="5">
        <v>36538</v>
      </c>
      <c r="F52" s="4" t="s">
        <v>12</v>
      </c>
      <c r="G52" s="6">
        <v>2030</v>
      </c>
      <c r="H52" s="4"/>
      <c r="I52" s="4">
        <v>900</v>
      </c>
      <c r="J52" s="5">
        <v>36538</v>
      </c>
      <c r="K52" s="4" t="s">
        <v>12</v>
      </c>
      <c r="L52" s="6">
        <v>2030</v>
      </c>
    </row>
    <row r="53" spans="1:12" ht="27" x14ac:dyDescent="0.3">
      <c r="A53" s="140" t="s">
        <v>53</v>
      </c>
      <c r="B53" s="3" t="s">
        <v>54</v>
      </c>
      <c r="C53" s="130" t="s">
        <v>11</v>
      </c>
      <c r="D53" s="4">
        <v>1100</v>
      </c>
      <c r="E53" s="5">
        <v>42485</v>
      </c>
      <c r="F53" s="4" t="s">
        <v>16</v>
      </c>
      <c r="G53" s="6">
        <v>2042</v>
      </c>
      <c r="H53" s="4"/>
      <c r="I53" s="4">
        <v>1100</v>
      </c>
      <c r="J53" s="5">
        <v>42485</v>
      </c>
      <c r="K53" s="4" t="s">
        <v>16</v>
      </c>
      <c r="L53" s="6">
        <v>2042</v>
      </c>
    </row>
    <row r="54" spans="1:12" ht="27" x14ac:dyDescent="0.3">
      <c r="A54" s="140"/>
      <c r="B54" s="3" t="s">
        <v>54</v>
      </c>
      <c r="C54" s="130" t="s">
        <v>14</v>
      </c>
      <c r="D54" s="4">
        <v>3000</v>
      </c>
      <c r="E54" s="5">
        <v>42485</v>
      </c>
      <c r="F54" s="4" t="s">
        <v>16</v>
      </c>
      <c r="G54" s="6">
        <v>2042</v>
      </c>
      <c r="H54" s="4"/>
      <c r="I54" s="4">
        <v>3000</v>
      </c>
      <c r="J54" s="5">
        <v>42485</v>
      </c>
      <c r="K54" s="4" t="s">
        <v>16</v>
      </c>
      <c r="L54" s="6">
        <v>2042</v>
      </c>
    </row>
    <row r="55" spans="1:12" x14ac:dyDescent="0.3">
      <c r="A55" s="140"/>
      <c r="B55" s="3" t="s">
        <v>55</v>
      </c>
      <c r="C55" s="130" t="s">
        <v>11</v>
      </c>
      <c r="D55" s="4">
        <v>1200</v>
      </c>
      <c r="E55" s="5">
        <v>38275</v>
      </c>
      <c r="F55" s="4" t="s">
        <v>24</v>
      </c>
      <c r="G55" s="6">
        <v>2030</v>
      </c>
      <c r="H55" s="4"/>
      <c r="I55" s="4">
        <v>1200</v>
      </c>
      <c r="J55" s="5">
        <v>38275</v>
      </c>
      <c r="K55" s="4" t="s">
        <v>24</v>
      </c>
      <c r="L55" s="6">
        <v>2030</v>
      </c>
    </row>
    <row r="56" spans="1:12" x14ac:dyDescent="0.3">
      <c r="A56" s="140"/>
      <c r="B56" s="3" t="s">
        <v>55</v>
      </c>
      <c r="C56" s="130" t="s">
        <v>14</v>
      </c>
      <c r="D56" s="4">
        <v>2200</v>
      </c>
      <c r="E56" s="5">
        <v>42485</v>
      </c>
      <c r="F56" s="4" t="s">
        <v>16</v>
      </c>
      <c r="G56" s="6">
        <v>2042</v>
      </c>
      <c r="H56" s="4"/>
      <c r="I56" s="4">
        <v>2200</v>
      </c>
      <c r="J56" s="5">
        <v>42485</v>
      </c>
      <c r="K56" s="4" t="s">
        <v>16</v>
      </c>
      <c r="L56" s="6">
        <v>2042</v>
      </c>
    </row>
    <row r="57" spans="1:12" x14ac:dyDescent="0.3">
      <c r="A57" s="2" t="s">
        <v>56</v>
      </c>
      <c r="B57" s="3" t="s">
        <v>57</v>
      </c>
      <c r="C57" s="130" t="s">
        <v>14</v>
      </c>
      <c r="D57" s="4">
        <v>1500</v>
      </c>
      <c r="E57" s="5">
        <v>36538</v>
      </c>
      <c r="F57" s="4" t="s">
        <v>12</v>
      </c>
      <c r="G57" s="6">
        <v>2030</v>
      </c>
      <c r="H57" s="4"/>
      <c r="I57" s="4">
        <v>1500</v>
      </c>
      <c r="J57" s="5">
        <v>36538</v>
      </c>
      <c r="K57" s="4" t="s">
        <v>12</v>
      </c>
      <c r="L57" s="6">
        <v>2030</v>
      </c>
    </row>
    <row r="58" spans="1:12" x14ac:dyDescent="0.3">
      <c r="A58" s="140" t="s">
        <v>58</v>
      </c>
      <c r="B58" s="3" t="s">
        <v>58</v>
      </c>
      <c r="C58" s="130" t="s">
        <v>11</v>
      </c>
      <c r="D58" s="4">
        <v>1300</v>
      </c>
      <c r="E58" s="5">
        <v>38275</v>
      </c>
      <c r="F58" s="4" t="s">
        <v>24</v>
      </c>
      <c r="G58" s="6">
        <v>2030</v>
      </c>
      <c r="H58" s="4"/>
      <c r="I58" s="4">
        <v>1300</v>
      </c>
      <c r="J58" s="5">
        <v>38275</v>
      </c>
      <c r="K58" s="4" t="s">
        <v>24</v>
      </c>
      <c r="L58" s="6">
        <v>2030</v>
      </c>
    </row>
    <row r="59" spans="1:12" x14ac:dyDescent="0.3">
      <c r="A59" s="140"/>
      <c r="B59" s="3" t="s">
        <v>58</v>
      </c>
      <c r="C59" s="130" t="s">
        <v>14</v>
      </c>
      <c r="D59" s="4">
        <v>1200</v>
      </c>
      <c r="E59" s="5">
        <v>38275</v>
      </c>
      <c r="F59" s="4" t="s">
        <v>24</v>
      </c>
      <c r="G59" s="6">
        <v>2030</v>
      </c>
      <c r="H59" s="4"/>
      <c r="I59" s="4">
        <v>1200</v>
      </c>
      <c r="J59" s="5">
        <v>38275</v>
      </c>
      <c r="K59" s="4" t="s">
        <v>24</v>
      </c>
      <c r="L59" s="6">
        <v>2030</v>
      </c>
    </row>
    <row r="60" spans="1:12" x14ac:dyDescent="0.3">
      <c r="A60" s="140" t="s">
        <v>59</v>
      </c>
      <c r="B60" s="3" t="s">
        <v>60</v>
      </c>
      <c r="C60" s="130" t="s">
        <v>14</v>
      </c>
      <c r="D60" s="4">
        <v>2000</v>
      </c>
      <c r="E60" s="5">
        <v>42485</v>
      </c>
      <c r="F60" s="4" t="s">
        <v>16</v>
      </c>
      <c r="G60" s="6">
        <v>2042</v>
      </c>
      <c r="H60" s="8"/>
      <c r="I60" s="4">
        <v>2000</v>
      </c>
      <c r="J60" s="5">
        <v>42485</v>
      </c>
      <c r="K60" s="4" t="s">
        <v>16</v>
      </c>
      <c r="L60" s="6">
        <v>2042</v>
      </c>
    </row>
    <row r="61" spans="1:12" x14ac:dyDescent="0.3">
      <c r="A61" s="140"/>
      <c r="B61" s="3" t="s">
        <v>61</v>
      </c>
      <c r="C61" s="130" t="s">
        <v>14</v>
      </c>
      <c r="D61" s="4">
        <v>3700</v>
      </c>
      <c r="E61" s="5">
        <v>36227</v>
      </c>
      <c r="F61" s="4" t="s">
        <v>62</v>
      </c>
      <c r="G61" s="6">
        <v>2030</v>
      </c>
      <c r="H61" s="4"/>
      <c r="I61" s="4">
        <v>3700</v>
      </c>
      <c r="J61" s="5">
        <v>36227</v>
      </c>
      <c r="K61" s="4" t="s">
        <v>62</v>
      </c>
      <c r="L61" s="6">
        <v>2030</v>
      </c>
    </row>
    <row r="62" spans="1:12" x14ac:dyDescent="0.3">
      <c r="A62" s="140"/>
      <c r="B62" s="3" t="s">
        <v>63</v>
      </c>
      <c r="C62" s="130" t="s">
        <v>14</v>
      </c>
      <c r="D62" s="4">
        <v>1500</v>
      </c>
      <c r="E62" s="5">
        <v>42485</v>
      </c>
      <c r="F62" s="4" t="s">
        <v>16</v>
      </c>
      <c r="G62" s="6">
        <v>2042</v>
      </c>
      <c r="H62" s="8"/>
      <c r="I62" s="4">
        <v>1500</v>
      </c>
      <c r="J62" s="5">
        <v>42485</v>
      </c>
      <c r="K62" s="4" t="s">
        <v>16</v>
      </c>
      <c r="L62" s="6">
        <v>2042</v>
      </c>
    </row>
    <row r="63" spans="1:12" x14ac:dyDescent="0.3">
      <c r="A63" s="140"/>
      <c r="B63" s="3"/>
      <c r="C63" s="130"/>
      <c r="D63" s="4"/>
      <c r="E63" s="5"/>
      <c r="F63" s="4"/>
      <c r="G63" s="6"/>
      <c r="H63" s="8"/>
      <c r="I63" s="4"/>
      <c r="J63" s="5"/>
      <c r="K63" s="4"/>
      <c r="L63" s="6"/>
    </row>
    <row r="64" spans="1:12" x14ac:dyDescent="0.3">
      <c r="A64" s="140"/>
      <c r="B64" s="3" t="s">
        <v>64</v>
      </c>
      <c r="C64" s="130" t="s">
        <v>14</v>
      </c>
      <c r="D64" s="4">
        <v>2000</v>
      </c>
      <c r="E64" s="5">
        <v>42485</v>
      </c>
      <c r="F64" s="4" t="s">
        <v>16</v>
      </c>
      <c r="G64" s="6">
        <v>2042</v>
      </c>
      <c r="H64" s="4"/>
      <c r="I64" s="4">
        <v>2000</v>
      </c>
      <c r="J64" s="5">
        <v>42485</v>
      </c>
      <c r="K64" s="4" t="s">
        <v>16</v>
      </c>
      <c r="L64" s="6">
        <v>2042</v>
      </c>
    </row>
    <row r="65" spans="1:12" x14ac:dyDescent="0.3">
      <c r="A65" s="140"/>
      <c r="B65" s="3" t="s">
        <v>65</v>
      </c>
      <c r="C65" s="130" t="s">
        <v>14</v>
      </c>
      <c r="D65" s="4">
        <v>6000</v>
      </c>
      <c r="E65" s="5">
        <v>42485</v>
      </c>
      <c r="F65" s="4" t="s">
        <v>16</v>
      </c>
      <c r="G65" s="6">
        <v>2042</v>
      </c>
      <c r="H65" s="8"/>
      <c r="I65" s="4">
        <v>6000</v>
      </c>
      <c r="J65" s="5">
        <v>42485</v>
      </c>
      <c r="K65" s="4" t="s">
        <v>16</v>
      </c>
      <c r="L65" s="6">
        <v>2042</v>
      </c>
    </row>
    <row r="66" spans="1:12" x14ac:dyDescent="0.3">
      <c r="A66" s="140"/>
      <c r="B66" s="3" t="s">
        <v>66</v>
      </c>
      <c r="C66" s="130" t="s">
        <v>14</v>
      </c>
      <c r="D66" s="4">
        <v>8000</v>
      </c>
      <c r="E66" s="5">
        <v>42485</v>
      </c>
      <c r="F66" s="4" t="s">
        <v>16</v>
      </c>
      <c r="G66" s="6">
        <v>2042</v>
      </c>
      <c r="H66" s="8"/>
      <c r="I66" s="4">
        <v>8000</v>
      </c>
      <c r="J66" s="5">
        <v>42485</v>
      </c>
      <c r="K66" s="4" t="s">
        <v>16</v>
      </c>
      <c r="L66" s="6">
        <v>2042</v>
      </c>
    </row>
    <row r="67" spans="1:12" x14ac:dyDescent="0.3">
      <c r="A67" s="140"/>
      <c r="B67" s="3" t="s">
        <v>66</v>
      </c>
      <c r="C67" s="130" t="s">
        <v>11</v>
      </c>
      <c r="D67" s="4">
        <v>3500</v>
      </c>
      <c r="E67" s="9">
        <v>43739</v>
      </c>
      <c r="F67" s="4"/>
      <c r="G67" s="6">
        <v>2030</v>
      </c>
      <c r="H67" s="8"/>
      <c r="I67" s="4">
        <v>3500</v>
      </c>
      <c r="J67" s="9">
        <v>43739</v>
      </c>
      <c r="K67" s="4" t="s">
        <v>24</v>
      </c>
      <c r="L67" s="6">
        <v>2030</v>
      </c>
    </row>
    <row r="68" spans="1:12" x14ac:dyDescent="0.3">
      <c r="A68" s="140"/>
      <c r="B68" s="3" t="s">
        <v>67</v>
      </c>
      <c r="C68" s="130" t="s">
        <v>14</v>
      </c>
      <c r="D68" s="4">
        <v>2000</v>
      </c>
      <c r="E68" s="5">
        <v>42485</v>
      </c>
      <c r="F68" s="4" t="s">
        <v>16</v>
      </c>
      <c r="G68" s="6">
        <v>2042</v>
      </c>
      <c r="H68" s="8"/>
      <c r="I68" s="4">
        <v>2000</v>
      </c>
      <c r="J68" s="5">
        <v>42485</v>
      </c>
      <c r="K68" s="4" t="s">
        <v>16</v>
      </c>
      <c r="L68" s="6">
        <v>2042</v>
      </c>
    </row>
    <row r="69" spans="1:12" x14ac:dyDescent="0.3">
      <c r="A69" s="140"/>
      <c r="B69" s="3" t="s">
        <v>68</v>
      </c>
      <c r="C69" s="130" t="s">
        <v>14</v>
      </c>
      <c r="D69" s="4">
        <v>3500</v>
      </c>
      <c r="E69" s="5">
        <v>42485</v>
      </c>
      <c r="F69" s="4" t="s">
        <v>16</v>
      </c>
      <c r="G69" s="6">
        <v>2042</v>
      </c>
      <c r="H69" s="8"/>
      <c r="I69" s="4">
        <v>3500</v>
      </c>
      <c r="J69" s="5">
        <v>42485</v>
      </c>
      <c r="K69" s="4" t="s">
        <v>16</v>
      </c>
      <c r="L69" s="6">
        <v>2042</v>
      </c>
    </row>
    <row r="70" spans="1:12" x14ac:dyDescent="0.3">
      <c r="A70" s="140"/>
      <c r="B70" s="3" t="s">
        <v>69</v>
      </c>
      <c r="C70" s="130" t="s">
        <v>14</v>
      </c>
      <c r="D70" s="4">
        <v>1200</v>
      </c>
      <c r="E70" s="5">
        <v>42485</v>
      </c>
      <c r="F70" s="4" t="s">
        <v>16</v>
      </c>
      <c r="G70" s="6">
        <v>2042</v>
      </c>
      <c r="H70" s="4"/>
      <c r="I70" s="4">
        <v>1200</v>
      </c>
      <c r="J70" s="5">
        <v>42485</v>
      </c>
      <c r="K70" s="4" t="s">
        <v>16</v>
      </c>
      <c r="L70" s="6">
        <v>2042</v>
      </c>
    </row>
    <row r="71" spans="1:12" x14ac:dyDescent="0.3">
      <c r="A71" s="140"/>
      <c r="B71" s="3" t="s">
        <v>69</v>
      </c>
      <c r="C71" s="130" t="s">
        <v>11</v>
      </c>
      <c r="D71" s="4">
        <v>1000</v>
      </c>
      <c r="E71" s="9">
        <v>43739</v>
      </c>
      <c r="F71" s="4"/>
      <c r="G71" s="6">
        <v>2042</v>
      </c>
      <c r="H71" s="4"/>
      <c r="I71" s="4">
        <v>1000</v>
      </c>
      <c r="J71" s="9">
        <v>43739</v>
      </c>
      <c r="K71" s="4"/>
      <c r="L71" s="6">
        <v>2042</v>
      </c>
    </row>
    <row r="72" spans="1:12" x14ac:dyDescent="0.3">
      <c r="A72" s="140"/>
      <c r="B72" s="3" t="s">
        <v>70</v>
      </c>
      <c r="C72" s="130" t="s">
        <v>14</v>
      </c>
      <c r="D72" s="4">
        <v>4000</v>
      </c>
      <c r="E72" s="5">
        <v>42485</v>
      </c>
      <c r="F72" s="4" t="s">
        <v>16</v>
      </c>
      <c r="G72" s="6">
        <v>2042</v>
      </c>
      <c r="H72" s="4"/>
      <c r="I72" s="4">
        <v>4000</v>
      </c>
      <c r="J72" s="5">
        <v>42485</v>
      </c>
      <c r="K72" s="4" t="s">
        <v>16</v>
      </c>
      <c r="L72" s="6">
        <v>2042</v>
      </c>
    </row>
    <row r="73" spans="1:12" ht="27" x14ac:dyDescent="0.3">
      <c r="A73" s="140"/>
      <c r="B73" s="3" t="s">
        <v>71</v>
      </c>
      <c r="C73" s="130" t="s">
        <v>14</v>
      </c>
      <c r="D73" s="4">
        <v>3000</v>
      </c>
      <c r="E73" s="5">
        <v>42920</v>
      </c>
      <c r="F73" s="4" t="s">
        <v>24</v>
      </c>
      <c r="G73" s="6">
        <v>2030</v>
      </c>
      <c r="H73" s="4"/>
      <c r="I73" s="4">
        <v>3000</v>
      </c>
      <c r="J73" s="5">
        <v>42920</v>
      </c>
      <c r="K73" s="4" t="s">
        <v>24</v>
      </c>
      <c r="L73" s="6">
        <v>2030</v>
      </c>
    </row>
    <row r="74" spans="1:12" ht="27" x14ac:dyDescent="0.3">
      <c r="A74" s="140"/>
      <c r="B74" s="3" t="s">
        <v>72</v>
      </c>
      <c r="C74" s="130" t="s">
        <v>14</v>
      </c>
      <c r="D74" s="4">
        <v>1000</v>
      </c>
      <c r="E74" s="5">
        <v>42485</v>
      </c>
      <c r="F74" s="4" t="s">
        <v>16</v>
      </c>
      <c r="G74" s="6">
        <v>2042</v>
      </c>
      <c r="H74" s="4"/>
      <c r="I74" s="4">
        <v>1000</v>
      </c>
      <c r="J74" s="5">
        <v>42485</v>
      </c>
      <c r="K74" s="4" t="s">
        <v>16</v>
      </c>
      <c r="L74" s="6">
        <v>2042</v>
      </c>
    </row>
    <row r="75" spans="1:12" ht="27" x14ac:dyDescent="0.3">
      <c r="A75" s="140" t="s">
        <v>73</v>
      </c>
      <c r="B75" s="3" t="s">
        <v>73</v>
      </c>
      <c r="C75" s="130" t="s">
        <v>11</v>
      </c>
      <c r="D75" s="4">
        <v>400</v>
      </c>
      <c r="E75" s="5">
        <v>36538</v>
      </c>
      <c r="F75" s="4" t="s">
        <v>12</v>
      </c>
      <c r="G75" s="6">
        <v>2030</v>
      </c>
      <c r="H75" s="4"/>
      <c r="I75" s="4">
        <v>400</v>
      </c>
      <c r="J75" s="5">
        <v>36538</v>
      </c>
      <c r="K75" s="4" t="s">
        <v>12</v>
      </c>
      <c r="L75" s="6">
        <v>2030</v>
      </c>
    </row>
    <row r="76" spans="1:12" ht="27" x14ac:dyDescent="0.3">
      <c r="A76" s="140"/>
      <c r="B76" s="3" t="s">
        <v>73</v>
      </c>
      <c r="C76" s="130" t="s">
        <v>14</v>
      </c>
      <c r="D76" s="4">
        <v>600</v>
      </c>
      <c r="E76" s="5">
        <v>36538</v>
      </c>
      <c r="F76" s="4" t="s">
        <v>12</v>
      </c>
      <c r="G76" s="6">
        <v>2030</v>
      </c>
      <c r="H76" s="4"/>
      <c r="I76" s="4">
        <v>600</v>
      </c>
      <c r="J76" s="5">
        <v>36538</v>
      </c>
      <c r="K76" s="4" t="s">
        <v>12</v>
      </c>
      <c r="L76" s="6">
        <v>2030</v>
      </c>
    </row>
    <row r="77" spans="1:12" x14ac:dyDescent="0.3">
      <c r="A77" s="2" t="s">
        <v>74</v>
      </c>
      <c r="B77" s="3" t="s">
        <v>74</v>
      </c>
      <c r="C77" s="130" t="s">
        <v>14</v>
      </c>
      <c r="D77" s="4">
        <v>4500</v>
      </c>
      <c r="E77" s="5">
        <v>42485</v>
      </c>
      <c r="F77" s="4" t="s">
        <v>16</v>
      </c>
      <c r="G77" s="6">
        <v>2042</v>
      </c>
      <c r="H77" s="4"/>
      <c r="I77" s="4">
        <v>4500</v>
      </c>
      <c r="J77" s="5">
        <v>42485</v>
      </c>
      <c r="K77" s="4" t="s">
        <v>16</v>
      </c>
      <c r="L77" s="6">
        <v>2042</v>
      </c>
    </row>
    <row r="78" spans="1:12" x14ac:dyDescent="0.3">
      <c r="A78" s="138" t="s">
        <v>75</v>
      </c>
      <c r="B78" s="138"/>
      <c r="C78" s="10"/>
      <c r="D78" s="11">
        <f>SUM(D5:D77)</f>
        <v>116160</v>
      </c>
      <c r="E78" s="10"/>
      <c r="F78" s="10"/>
      <c r="G78" s="10"/>
      <c r="H78" s="11"/>
      <c r="I78" s="11">
        <f>SUM(I5:I77)</f>
        <v>116160</v>
      </c>
      <c r="J78" s="10"/>
      <c r="K78" s="10"/>
      <c r="L78" s="10"/>
    </row>
    <row r="79" spans="1:12" x14ac:dyDescent="0.3">
      <c r="A79" s="135" t="s">
        <v>76</v>
      </c>
      <c r="B79" s="135"/>
      <c r="C79" s="35"/>
      <c r="D79" s="13"/>
      <c r="E79" s="12"/>
      <c r="F79" s="12"/>
      <c r="G79" s="12"/>
      <c r="H79" s="14">
        <v>0</v>
      </c>
      <c r="I79" s="13"/>
      <c r="J79" s="12"/>
      <c r="K79" s="12"/>
      <c r="L79" s="12"/>
    </row>
    <row r="80" spans="1:12" x14ac:dyDescent="0.3">
      <c r="A80" s="139" t="s">
        <v>77</v>
      </c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</row>
    <row r="81" spans="1:12" ht="27" x14ac:dyDescent="0.3">
      <c r="A81" s="7" t="s">
        <v>78</v>
      </c>
      <c r="B81" s="3" t="s">
        <v>78</v>
      </c>
      <c r="C81" s="130" t="s">
        <v>79</v>
      </c>
      <c r="D81" s="4">
        <v>2800</v>
      </c>
      <c r="E81" s="5">
        <v>40504</v>
      </c>
      <c r="F81" s="4" t="s">
        <v>80</v>
      </c>
      <c r="G81" s="6">
        <v>2039</v>
      </c>
      <c r="H81" s="4"/>
      <c r="I81" s="4">
        <v>2800</v>
      </c>
      <c r="J81" s="5">
        <v>40504</v>
      </c>
      <c r="K81" s="4" t="s">
        <v>80</v>
      </c>
      <c r="L81" s="6">
        <v>2039</v>
      </c>
    </row>
    <row r="82" spans="1:12" ht="27" x14ac:dyDescent="0.3">
      <c r="A82" s="140" t="s">
        <v>81</v>
      </c>
      <c r="B82" s="3" t="s">
        <v>81</v>
      </c>
      <c r="C82" s="131" t="s">
        <v>82</v>
      </c>
      <c r="D82" s="4">
        <v>100</v>
      </c>
      <c r="E82" s="5">
        <v>36538</v>
      </c>
      <c r="F82" s="4" t="s">
        <v>12</v>
      </c>
      <c r="G82" s="4">
        <v>2020</v>
      </c>
      <c r="H82" s="4">
        <f t="shared" ref="H82:H88" si="0">I82-D82</f>
        <v>-100</v>
      </c>
      <c r="I82" s="4">
        <v>0</v>
      </c>
      <c r="J82" s="5"/>
      <c r="K82" s="4"/>
      <c r="L82" s="4">
        <v>2020</v>
      </c>
    </row>
    <row r="83" spans="1:12" ht="27" x14ac:dyDescent="0.3">
      <c r="A83" s="140"/>
      <c r="B83" s="3" t="s">
        <v>81</v>
      </c>
      <c r="C83" s="131" t="s">
        <v>83</v>
      </c>
      <c r="D83" s="4">
        <v>300</v>
      </c>
      <c r="E83" s="5">
        <v>36538</v>
      </c>
      <c r="F83" s="4" t="s">
        <v>12</v>
      </c>
      <c r="G83" s="4">
        <v>2020</v>
      </c>
      <c r="H83" s="4">
        <f t="shared" si="0"/>
        <v>-300</v>
      </c>
      <c r="I83" s="4">
        <v>0</v>
      </c>
      <c r="J83" s="5"/>
      <c r="K83" s="4"/>
      <c r="L83" s="4">
        <v>2020</v>
      </c>
    </row>
    <row r="84" spans="1:12" x14ac:dyDescent="0.3">
      <c r="A84" s="140" t="s">
        <v>84</v>
      </c>
      <c r="B84" s="3" t="s">
        <v>84</v>
      </c>
      <c r="C84" s="131" t="s">
        <v>82</v>
      </c>
      <c r="D84" s="4">
        <v>200</v>
      </c>
      <c r="E84" s="5">
        <v>36538</v>
      </c>
      <c r="F84" s="4" t="s">
        <v>12</v>
      </c>
      <c r="G84" s="4">
        <v>2020</v>
      </c>
      <c r="H84" s="4">
        <f t="shared" si="0"/>
        <v>-200</v>
      </c>
      <c r="I84" s="4">
        <v>0</v>
      </c>
      <c r="J84" s="5"/>
      <c r="K84" s="4"/>
      <c r="L84" s="4">
        <v>2020</v>
      </c>
    </row>
    <row r="85" spans="1:12" x14ac:dyDescent="0.3">
      <c r="A85" s="140"/>
      <c r="B85" s="3" t="s">
        <v>84</v>
      </c>
      <c r="C85" s="131" t="s">
        <v>83</v>
      </c>
      <c r="D85" s="4">
        <v>600</v>
      </c>
      <c r="E85" s="5">
        <v>36538</v>
      </c>
      <c r="F85" s="4" t="s">
        <v>12</v>
      </c>
      <c r="G85" s="4">
        <v>2020</v>
      </c>
      <c r="H85" s="4">
        <f t="shared" si="0"/>
        <v>-600</v>
      </c>
      <c r="I85" s="4">
        <v>0</v>
      </c>
      <c r="J85" s="5"/>
      <c r="K85" s="4"/>
      <c r="L85" s="4">
        <v>2020</v>
      </c>
    </row>
    <row r="86" spans="1:12" x14ac:dyDescent="0.3">
      <c r="A86" s="140" t="s">
        <v>85</v>
      </c>
      <c r="B86" s="3" t="s">
        <v>85</v>
      </c>
      <c r="C86" s="130" t="s">
        <v>86</v>
      </c>
      <c r="D86" s="4">
        <v>150</v>
      </c>
      <c r="E86" s="15">
        <v>38813</v>
      </c>
      <c r="F86" s="4" t="s">
        <v>87</v>
      </c>
      <c r="G86" s="4">
        <v>2020</v>
      </c>
      <c r="H86" s="4">
        <f t="shared" si="0"/>
        <v>-150</v>
      </c>
      <c r="I86" s="4">
        <v>0</v>
      </c>
      <c r="J86" s="15"/>
      <c r="K86" s="4"/>
      <c r="L86" s="4">
        <v>2020</v>
      </c>
    </row>
    <row r="87" spans="1:12" x14ac:dyDescent="0.3">
      <c r="A87" s="140"/>
      <c r="B87" s="3" t="s">
        <v>85</v>
      </c>
      <c r="C87" s="131" t="s">
        <v>82</v>
      </c>
      <c r="D87" s="4">
        <v>100</v>
      </c>
      <c r="E87" s="5">
        <v>36538</v>
      </c>
      <c r="F87" s="4" t="s">
        <v>12</v>
      </c>
      <c r="G87" s="4">
        <v>2020</v>
      </c>
      <c r="H87" s="4">
        <f t="shared" si="0"/>
        <v>-100</v>
      </c>
      <c r="I87" s="4">
        <v>0</v>
      </c>
      <c r="J87" s="5"/>
      <c r="K87" s="4"/>
      <c r="L87" s="4">
        <v>2020</v>
      </c>
    </row>
    <row r="88" spans="1:12" x14ac:dyDescent="0.3">
      <c r="A88" s="140"/>
      <c r="B88" s="3" t="s">
        <v>85</v>
      </c>
      <c r="C88" s="131" t="s">
        <v>83</v>
      </c>
      <c r="D88" s="4">
        <v>300</v>
      </c>
      <c r="E88" s="5">
        <v>36538</v>
      </c>
      <c r="F88" s="4" t="s">
        <v>12</v>
      </c>
      <c r="G88" s="4">
        <v>2020</v>
      </c>
      <c r="H88" s="4">
        <f t="shared" si="0"/>
        <v>-300</v>
      </c>
      <c r="I88" s="4">
        <v>0</v>
      </c>
      <c r="J88" s="5"/>
      <c r="K88" s="4"/>
      <c r="L88" s="4">
        <v>2020</v>
      </c>
    </row>
    <row r="89" spans="1:12" ht="27" x14ac:dyDescent="0.3">
      <c r="A89" s="140" t="s">
        <v>88</v>
      </c>
      <c r="B89" s="3" t="s">
        <v>89</v>
      </c>
      <c r="C89" s="130" t="s">
        <v>86</v>
      </c>
      <c r="D89" s="4">
        <v>370</v>
      </c>
      <c r="E89" s="5">
        <v>37211</v>
      </c>
      <c r="F89" s="4" t="s">
        <v>90</v>
      </c>
      <c r="G89" s="4">
        <v>2020</v>
      </c>
      <c r="H89" s="4">
        <v>0</v>
      </c>
      <c r="I89" s="4">
        <v>370</v>
      </c>
      <c r="J89" s="5">
        <v>44403</v>
      </c>
      <c r="K89" s="4"/>
      <c r="L89" s="4">
        <v>2045</v>
      </c>
    </row>
    <row r="90" spans="1:12" ht="27" x14ac:dyDescent="0.3">
      <c r="A90" s="140"/>
      <c r="B90" s="3" t="s">
        <v>89</v>
      </c>
      <c r="C90" s="130" t="s">
        <v>91</v>
      </c>
      <c r="D90" s="4">
        <v>120</v>
      </c>
      <c r="E90" s="5">
        <v>37211</v>
      </c>
      <c r="F90" s="4" t="s">
        <v>90</v>
      </c>
      <c r="G90" s="4">
        <v>2020</v>
      </c>
      <c r="H90" s="4">
        <v>0</v>
      </c>
      <c r="I90" s="4">
        <v>120</v>
      </c>
      <c r="J90" s="5">
        <v>44403</v>
      </c>
      <c r="K90" s="4"/>
      <c r="L90" s="4">
        <v>2045</v>
      </c>
    </row>
    <row r="91" spans="1:12" x14ac:dyDescent="0.3">
      <c r="A91" s="140"/>
      <c r="B91" s="3" t="s">
        <v>92</v>
      </c>
      <c r="C91" s="130" t="s">
        <v>11</v>
      </c>
      <c r="D91" s="4">
        <v>50</v>
      </c>
      <c r="E91" s="5">
        <v>37211</v>
      </c>
      <c r="F91" s="4" t="s">
        <v>90</v>
      </c>
      <c r="G91" s="4">
        <v>2020</v>
      </c>
      <c r="H91" s="4">
        <f t="shared" ref="H91:H96" si="1">I91-D91</f>
        <v>-50</v>
      </c>
      <c r="I91" s="4">
        <v>0</v>
      </c>
      <c r="J91" s="5"/>
      <c r="K91" s="4"/>
      <c r="L91" s="4">
        <v>2020</v>
      </c>
    </row>
    <row r="92" spans="1:12" x14ac:dyDescent="0.3">
      <c r="A92" s="140"/>
      <c r="B92" s="3" t="s">
        <v>92</v>
      </c>
      <c r="C92" s="130" t="s">
        <v>82</v>
      </c>
      <c r="D92" s="4">
        <v>20</v>
      </c>
      <c r="E92" s="5">
        <v>37211</v>
      </c>
      <c r="F92" s="4" t="s">
        <v>90</v>
      </c>
      <c r="G92" s="4">
        <v>2020</v>
      </c>
      <c r="H92" s="4">
        <f t="shared" si="1"/>
        <v>-20</v>
      </c>
      <c r="I92" s="4">
        <v>0</v>
      </c>
      <c r="J92" s="5"/>
      <c r="K92" s="4"/>
      <c r="L92" s="4">
        <v>2020</v>
      </c>
    </row>
    <row r="93" spans="1:12" x14ac:dyDescent="0.3">
      <c r="A93" s="2" t="s">
        <v>93</v>
      </c>
      <c r="B93" s="3" t="s">
        <v>93</v>
      </c>
      <c r="C93" s="130" t="s">
        <v>86</v>
      </c>
      <c r="D93" s="4">
        <v>300</v>
      </c>
      <c r="E93" s="4">
        <v>2001</v>
      </c>
      <c r="F93" s="4" t="s">
        <v>90</v>
      </c>
      <c r="G93" s="4">
        <v>2020</v>
      </c>
      <c r="H93" s="4">
        <f t="shared" si="1"/>
        <v>-300</v>
      </c>
      <c r="I93" s="4">
        <v>0</v>
      </c>
      <c r="J93" s="4"/>
      <c r="K93" s="4"/>
      <c r="L93" s="4">
        <v>2020</v>
      </c>
    </row>
    <row r="94" spans="1:12" x14ac:dyDescent="0.3">
      <c r="A94" s="140" t="s">
        <v>94</v>
      </c>
      <c r="B94" s="3" t="s">
        <v>94</v>
      </c>
      <c r="C94" s="130" t="s">
        <v>86</v>
      </c>
      <c r="D94" s="4">
        <v>500</v>
      </c>
      <c r="E94" s="15">
        <v>38813</v>
      </c>
      <c r="F94" s="4" t="s">
        <v>87</v>
      </c>
      <c r="G94" s="4">
        <v>2020</v>
      </c>
      <c r="H94" s="4">
        <f t="shared" si="1"/>
        <v>-500</v>
      </c>
      <c r="I94" s="4">
        <v>0</v>
      </c>
      <c r="J94" s="15"/>
      <c r="K94" s="4"/>
      <c r="L94" s="4">
        <v>2020</v>
      </c>
    </row>
    <row r="95" spans="1:12" x14ac:dyDescent="0.3">
      <c r="A95" s="140"/>
      <c r="B95" s="3" t="s">
        <v>94</v>
      </c>
      <c r="C95" s="130" t="s">
        <v>82</v>
      </c>
      <c r="D95" s="4">
        <v>200</v>
      </c>
      <c r="E95" s="5">
        <v>36538</v>
      </c>
      <c r="F95" s="4" t="s">
        <v>12</v>
      </c>
      <c r="G95" s="4">
        <v>2020</v>
      </c>
      <c r="H95" s="4">
        <f t="shared" si="1"/>
        <v>-200</v>
      </c>
      <c r="I95" s="4">
        <v>0</v>
      </c>
      <c r="J95" s="5"/>
      <c r="K95" s="4"/>
      <c r="L95" s="4">
        <v>2020</v>
      </c>
    </row>
    <row r="96" spans="1:12" x14ac:dyDescent="0.3">
      <c r="A96" s="140" t="s">
        <v>95</v>
      </c>
      <c r="B96" s="3" t="s">
        <v>95</v>
      </c>
      <c r="C96" s="130" t="s">
        <v>86</v>
      </c>
      <c r="D96" s="4">
        <v>600</v>
      </c>
      <c r="E96" s="15">
        <v>38813</v>
      </c>
      <c r="F96" s="4" t="s">
        <v>87</v>
      </c>
      <c r="G96" s="4">
        <v>2020</v>
      </c>
      <c r="H96" s="4">
        <f t="shared" si="1"/>
        <v>-600</v>
      </c>
      <c r="I96" s="4">
        <v>0</v>
      </c>
      <c r="J96" s="15"/>
      <c r="K96" s="4"/>
      <c r="L96" s="4">
        <v>2020</v>
      </c>
    </row>
    <row r="97" spans="1:12" x14ac:dyDescent="0.3">
      <c r="A97" s="140"/>
      <c r="B97" s="3" t="s">
        <v>95</v>
      </c>
      <c r="C97" s="131" t="s">
        <v>83</v>
      </c>
      <c r="D97" s="4">
        <v>1000</v>
      </c>
      <c r="E97" s="5">
        <v>38813</v>
      </c>
      <c r="F97" s="4" t="s">
        <v>87</v>
      </c>
      <c r="G97" s="4">
        <v>2035</v>
      </c>
      <c r="H97" s="4"/>
      <c r="I97" s="4">
        <v>1000</v>
      </c>
      <c r="J97" s="5">
        <v>38813</v>
      </c>
      <c r="K97" s="4" t="s">
        <v>87</v>
      </c>
      <c r="L97" s="4">
        <v>2035</v>
      </c>
    </row>
    <row r="98" spans="1:12" x14ac:dyDescent="0.3">
      <c r="A98" s="140"/>
      <c r="B98" s="3" t="s">
        <v>95</v>
      </c>
      <c r="C98" s="130" t="s">
        <v>82</v>
      </c>
      <c r="D98" s="4">
        <v>250</v>
      </c>
      <c r="E98" s="5">
        <v>38813</v>
      </c>
      <c r="F98" s="4" t="s">
        <v>87</v>
      </c>
      <c r="G98" s="4">
        <v>2035</v>
      </c>
      <c r="H98" s="4"/>
      <c r="I98" s="4">
        <v>250</v>
      </c>
      <c r="J98" s="5">
        <v>38813</v>
      </c>
      <c r="K98" s="4" t="s">
        <v>87</v>
      </c>
      <c r="L98" s="4">
        <v>2035</v>
      </c>
    </row>
    <row r="99" spans="1:12" x14ac:dyDescent="0.3">
      <c r="A99" s="140" t="s">
        <v>96</v>
      </c>
      <c r="B99" s="3" t="s">
        <v>96</v>
      </c>
      <c r="C99" s="130" t="s">
        <v>11</v>
      </c>
      <c r="D99" s="4">
        <v>250</v>
      </c>
      <c r="E99" s="5">
        <v>38813</v>
      </c>
      <c r="F99" s="4" t="s">
        <v>87</v>
      </c>
      <c r="G99" s="4">
        <v>2020</v>
      </c>
      <c r="H99" s="4">
        <f>I99-D99</f>
        <v>-250</v>
      </c>
      <c r="I99" s="4">
        <v>0</v>
      </c>
      <c r="J99" s="5"/>
      <c r="K99" s="4"/>
      <c r="L99" s="4">
        <v>2020</v>
      </c>
    </row>
    <row r="100" spans="1:12" x14ac:dyDescent="0.3">
      <c r="A100" s="140"/>
      <c r="B100" s="3" t="s">
        <v>96</v>
      </c>
      <c r="C100" s="131" t="s">
        <v>82</v>
      </c>
      <c r="D100" s="4">
        <v>80</v>
      </c>
      <c r="E100" s="5">
        <v>36538</v>
      </c>
      <c r="F100" s="4" t="s">
        <v>12</v>
      </c>
      <c r="G100" s="4">
        <v>2020</v>
      </c>
      <c r="H100" s="4">
        <f>I100-D100</f>
        <v>-80</v>
      </c>
      <c r="I100" s="4">
        <v>0</v>
      </c>
      <c r="J100" s="5"/>
      <c r="K100" s="4"/>
      <c r="L100" s="4">
        <v>2020</v>
      </c>
    </row>
    <row r="101" spans="1:12" x14ac:dyDescent="0.3">
      <c r="A101" s="140"/>
      <c r="B101" s="3" t="s">
        <v>96</v>
      </c>
      <c r="C101" s="131" t="s">
        <v>83</v>
      </c>
      <c r="D101" s="4">
        <v>170</v>
      </c>
      <c r="E101" s="5">
        <v>36538</v>
      </c>
      <c r="F101" s="4" t="s">
        <v>12</v>
      </c>
      <c r="G101" s="4">
        <v>2020</v>
      </c>
      <c r="H101" s="4">
        <f>I101-D101</f>
        <v>-170</v>
      </c>
      <c r="I101" s="4">
        <v>0</v>
      </c>
      <c r="J101" s="5"/>
      <c r="K101" s="4"/>
      <c r="L101" s="4">
        <v>2020</v>
      </c>
    </row>
    <row r="102" spans="1:12" ht="53.4" x14ac:dyDescent="0.3">
      <c r="A102" s="2" t="s">
        <v>97</v>
      </c>
      <c r="B102" s="3" t="s">
        <v>97</v>
      </c>
      <c r="C102" s="130" t="s">
        <v>79</v>
      </c>
      <c r="D102" s="3">
        <v>2200</v>
      </c>
      <c r="E102" s="16">
        <v>40388</v>
      </c>
      <c r="F102" s="4" t="s">
        <v>98</v>
      </c>
      <c r="G102" s="4">
        <v>2036</v>
      </c>
      <c r="H102" s="4"/>
      <c r="I102" s="3">
        <v>2200</v>
      </c>
      <c r="J102" s="16">
        <v>40388</v>
      </c>
      <c r="K102" s="4" t="s">
        <v>98</v>
      </c>
      <c r="L102" s="4">
        <v>2036</v>
      </c>
    </row>
    <row r="103" spans="1:12" ht="40.200000000000003" x14ac:dyDescent="0.3">
      <c r="A103" s="143" t="s">
        <v>99</v>
      </c>
      <c r="B103" s="3" t="s">
        <v>100</v>
      </c>
      <c r="C103" s="130" t="s">
        <v>86</v>
      </c>
      <c r="D103" s="4">
        <v>700</v>
      </c>
      <c r="E103" s="5">
        <v>37211</v>
      </c>
      <c r="F103" s="4" t="s">
        <v>90</v>
      </c>
      <c r="G103" s="4">
        <v>2020</v>
      </c>
      <c r="H103" s="4">
        <v>0</v>
      </c>
      <c r="I103" s="4">
        <v>700</v>
      </c>
      <c r="J103" s="5">
        <v>44216</v>
      </c>
      <c r="K103" s="4"/>
      <c r="L103" s="4">
        <v>2050</v>
      </c>
    </row>
    <row r="104" spans="1:12" ht="27" x14ac:dyDescent="0.3">
      <c r="A104" s="143"/>
      <c r="B104" s="3" t="s">
        <v>101</v>
      </c>
      <c r="C104" s="131" t="s">
        <v>83</v>
      </c>
      <c r="D104" s="4"/>
      <c r="E104" s="5"/>
      <c r="F104" s="4"/>
      <c r="G104" s="4"/>
      <c r="H104" s="4">
        <f>I104</f>
        <v>50</v>
      </c>
      <c r="I104" s="4">
        <v>50</v>
      </c>
      <c r="J104" s="5">
        <v>44217</v>
      </c>
      <c r="K104" s="4"/>
      <c r="L104" s="4">
        <v>2050</v>
      </c>
    </row>
    <row r="105" spans="1:12" ht="27" x14ac:dyDescent="0.3">
      <c r="A105" s="143"/>
      <c r="B105" s="3" t="s">
        <v>101</v>
      </c>
      <c r="C105" s="131" t="s">
        <v>83</v>
      </c>
      <c r="D105" s="4"/>
      <c r="E105" s="5"/>
      <c r="F105" s="4"/>
      <c r="G105" s="4"/>
      <c r="H105" s="4">
        <v>1400</v>
      </c>
      <c r="I105" s="4">
        <v>1400</v>
      </c>
      <c r="J105" s="5">
        <v>44216</v>
      </c>
      <c r="K105" s="4"/>
      <c r="L105" s="4">
        <v>2050</v>
      </c>
    </row>
    <row r="106" spans="1:12" ht="40.200000000000003" x14ac:dyDescent="0.3">
      <c r="A106" s="143"/>
      <c r="B106" s="3" t="s">
        <v>102</v>
      </c>
      <c r="C106" s="131" t="s">
        <v>86</v>
      </c>
      <c r="D106" s="4"/>
      <c r="E106" s="5"/>
      <c r="F106" s="4"/>
      <c r="G106" s="4"/>
      <c r="H106" s="4">
        <v>700</v>
      </c>
      <c r="I106" s="4">
        <v>700</v>
      </c>
      <c r="J106" s="5">
        <v>44217</v>
      </c>
      <c r="K106" s="4"/>
      <c r="L106" s="4">
        <v>2050</v>
      </c>
    </row>
    <row r="107" spans="1:12" ht="40.200000000000003" x14ac:dyDescent="0.3">
      <c r="A107" s="143"/>
      <c r="B107" s="3" t="s">
        <v>100</v>
      </c>
      <c r="C107" s="131" t="s">
        <v>83</v>
      </c>
      <c r="D107" s="4"/>
      <c r="E107" s="5"/>
      <c r="F107" s="4"/>
      <c r="G107" s="4"/>
      <c r="H107" s="4">
        <v>700</v>
      </c>
      <c r="I107" s="4">
        <v>700</v>
      </c>
      <c r="J107" s="5">
        <v>44218</v>
      </c>
      <c r="K107" s="4"/>
      <c r="L107" s="4">
        <v>2050</v>
      </c>
    </row>
    <row r="108" spans="1:12" ht="40.200000000000003" x14ac:dyDescent="0.3">
      <c r="A108" s="143"/>
      <c r="B108" s="3" t="s">
        <v>100</v>
      </c>
      <c r="C108" s="131" t="s">
        <v>83</v>
      </c>
      <c r="D108" s="4"/>
      <c r="E108" s="5"/>
      <c r="F108" s="4"/>
      <c r="G108" s="4"/>
      <c r="H108" s="4">
        <v>50</v>
      </c>
      <c r="I108" s="4">
        <v>50</v>
      </c>
      <c r="J108" s="5">
        <v>44218</v>
      </c>
      <c r="K108" s="4"/>
      <c r="L108" s="4">
        <v>2050</v>
      </c>
    </row>
    <row r="109" spans="1:12" x14ac:dyDescent="0.3">
      <c r="A109" s="143"/>
      <c r="B109" s="3" t="s">
        <v>99</v>
      </c>
      <c r="C109" s="130" t="s">
        <v>11</v>
      </c>
      <c r="D109" s="4">
        <v>150</v>
      </c>
      <c r="E109" s="5">
        <v>38813</v>
      </c>
      <c r="F109" s="4" t="s">
        <v>87</v>
      </c>
      <c r="G109" s="4">
        <v>2020</v>
      </c>
      <c r="H109" s="4">
        <f t="shared" ref="H109:H114" si="2">I109-D109</f>
        <v>-150</v>
      </c>
      <c r="I109" s="4">
        <v>0</v>
      </c>
      <c r="J109" s="5"/>
      <c r="K109" s="4"/>
      <c r="L109" s="4">
        <v>2020</v>
      </c>
    </row>
    <row r="110" spans="1:12" x14ac:dyDescent="0.3">
      <c r="A110" s="143"/>
      <c r="B110" s="3" t="s">
        <v>99</v>
      </c>
      <c r="C110" s="130" t="s">
        <v>103</v>
      </c>
      <c r="D110" s="4">
        <v>3900</v>
      </c>
      <c r="E110" s="5">
        <v>36851</v>
      </c>
      <c r="F110" s="4" t="s">
        <v>104</v>
      </c>
      <c r="G110" s="4">
        <v>2020</v>
      </c>
      <c r="H110" s="4">
        <f t="shared" si="2"/>
        <v>-3900</v>
      </c>
      <c r="I110" s="4">
        <v>0</v>
      </c>
      <c r="J110" s="5"/>
      <c r="K110" s="4"/>
      <c r="L110" s="4">
        <v>2020</v>
      </c>
    </row>
    <row r="111" spans="1:12" x14ac:dyDescent="0.3">
      <c r="A111" s="143"/>
      <c r="B111" s="3" t="s">
        <v>99</v>
      </c>
      <c r="C111" s="130" t="s">
        <v>82</v>
      </c>
      <c r="D111" s="4">
        <v>100</v>
      </c>
      <c r="E111" s="5">
        <v>36851</v>
      </c>
      <c r="F111" s="4" t="s">
        <v>104</v>
      </c>
      <c r="G111" s="4">
        <v>2020</v>
      </c>
      <c r="H111" s="4">
        <f t="shared" si="2"/>
        <v>-100</v>
      </c>
      <c r="I111" s="4">
        <v>0</v>
      </c>
      <c r="J111" s="5"/>
      <c r="K111" s="4"/>
      <c r="L111" s="4">
        <v>2020</v>
      </c>
    </row>
    <row r="112" spans="1:12" ht="40.200000000000003" x14ac:dyDescent="0.3">
      <c r="A112" s="143"/>
      <c r="B112" s="3" t="s">
        <v>105</v>
      </c>
      <c r="C112" s="130" t="s">
        <v>86</v>
      </c>
      <c r="D112" s="4">
        <v>150</v>
      </c>
      <c r="E112" s="5">
        <v>37211</v>
      </c>
      <c r="F112" s="4" t="s">
        <v>90</v>
      </c>
      <c r="G112" s="4">
        <v>2020</v>
      </c>
      <c r="H112" s="4">
        <f t="shared" si="2"/>
        <v>-150</v>
      </c>
      <c r="I112" s="4">
        <v>0</v>
      </c>
      <c r="J112" s="5"/>
      <c r="K112" s="4"/>
      <c r="L112" s="4">
        <v>2020</v>
      </c>
    </row>
    <row r="113" spans="1:12" ht="40.200000000000003" x14ac:dyDescent="0.3">
      <c r="A113" s="143"/>
      <c r="B113" s="3" t="s">
        <v>106</v>
      </c>
      <c r="C113" s="130" t="s">
        <v>86</v>
      </c>
      <c r="D113" s="4">
        <v>150</v>
      </c>
      <c r="E113" s="5">
        <v>37211</v>
      </c>
      <c r="F113" s="4" t="s">
        <v>90</v>
      </c>
      <c r="G113" s="4">
        <v>2020</v>
      </c>
      <c r="H113" s="4">
        <f t="shared" si="2"/>
        <v>-150</v>
      </c>
      <c r="I113" s="4">
        <v>0</v>
      </c>
      <c r="J113" s="5"/>
      <c r="K113" s="4"/>
      <c r="L113" s="4">
        <v>2020</v>
      </c>
    </row>
    <row r="114" spans="1:12" ht="27" x14ac:dyDescent="0.3">
      <c r="A114" s="140" t="s">
        <v>107</v>
      </c>
      <c r="B114" s="3" t="s">
        <v>107</v>
      </c>
      <c r="C114" s="130" t="s">
        <v>86</v>
      </c>
      <c r="D114" s="4">
        <v>360</v>
      </c>
      <c r="E114" s="5">
        <v>38813</v>
      </c>
      <c r="F114" s="4" t="s">
        <v>87</v>
      </c>
      <c r="G114" s="4">
        <v>2020</v>
      </c>
      <c r="H114" s="4">
        <f t="shared" si="2"/>
        <v>-360</v>
      </c>
      <c r="I114" s="4">
        <v>0</v>
      </c>
      <c r="J114" s="5"/>
      <c r="K114" s="4"/>
      <c r="L114" s="4">
        <v>2020</v>
      </c>
    </row>
    <row r="115" spans="1:12" ht="27" x14ac:dyDescent="0.3">
      <c r="A115" s="140"/>
      <c r="B115" s="3" t="s">
        <v>107</v>
      </c>
      <c r="C115" s="131" t="s">
        <v>82</v>
      </c>
      <c r="D115" s="4">
        <v>100</v>
      </c>
      <c r="E115" s="5">
        <v>36538</v>
      </c>
      <c r="F115" s="4" t="s">
        <v>12</v>
      </c>
      <c r="G115" s="4">
        <v>2035</v>
      </c>
      <c r="H115" s="4"/>
      <c r="I115" s="4">
        <v>100</v>
      </c>
      <c r="J115" s="5">
        <v>36538</v>
      </c>
      <c r="K115" s="4" t="s">
        <v>12</v>
      </c>
      <c r="L115" s="4">
        <v>2035</v>
      </c>
    </row>
    <row r="116" spans="1:12" ht="27" x14ac:dyDescent="0.3">
      <c r="A116" s="140"/>
      <c r="B116" s="3" t="s">
        <v>107</v>
      </c>
      <c r="C116" s="131" t="s">
        <v>83</v>
      </c>
      <c r="D116" s="4">
        <v>200</v>
      </c>
      <c r="E116" s="5">
        <v>36538</v>
      </c>
      <c r="F116" s="4" t="s">
        <v>12</v>
      </c>
      <c r="G116" s="4">
        <v>2035</v>
      </c>
      <c r="H116" s="4"/>
      <c r="I116" s="4">
        <v>200</v>
      </c>
      <c r="J116" s="5">
        <v>36538</v>
      </c>
      <c r="K116" s="4" t="s">
        <v>12</v>
      </c>
      <c r="L116" s="4">
        <v>2035</v>
      </c>
    </row>
    <row r="117" spans="1:12" ht="27" x14ac:dyDescent="0.3">
      <c r="A117" s="140" t="s">
        <v>108</v>
      </c>
      <c r="B117" s="3" t="s">
        <v>109</v>
      </c>
      <c r="C117" s="131" t="s">
        <v>83</v>
      </c>
      <c r="D117" s="4">
        <v>3300</v>
      </c>
      <c r="E117" s="5">
        <v>38813</v>
      </c>
      <c r="F117" s="4" t="s">
        <v>87</v>
      </c>
      <c r="G117" s="4">
        <v>2035</v>
      </c>
      <c r="H117" s="4"/>
      <c r="I117" s="4">
        <v>3300</v>
      </c>
      <c r="J117" s="5">
        <v>38813</v>
      </c>
      <c r="K117" s="4" t="s">
        <v>87</v>
      </c>
      <c r="L117" s="4">
        <v>2035</v>
      </c>
    </row>
    <row r="118" spans="1:12" x14ac:dyDescent="0.3">
      <c r="A118" s="140"/>
      <c r="B118" s="3" t="s">
        <v>110</v>
      </c>
      <c r="C118" s="130" t="s">
        <v>91</v>
      </c>
      <c r="D118" s="4">
        <v>3600</v>
      </c>
      <c r="E118" s="5">
        <v>38813</v>
      </c>
      <c r="F118" s="4" t="s">
        <v>87</v>
      </c>
      <c r="G118" s="4">
        <v>2035</v>
      </c>
      <c r="H118" s="4"/>
      <c r="I118" s="4">
        <v>3600</v>
      </c>
      <c r="J118" s="5">
        <v>38813</v>
      </c>
      <c r="K118" s="4" t="s">
        <v>87</v>
      </c>
      <c r="L118" s="4">
        <v>2035</v>
      </c>
    </row>
    <row r="119" spans="1:12" ht="40.200000000000003" x14ac:dyDescent="0.3">
      <c r="A119" s="140"/>
      <c r="B119" s="3" t="s">
        <v>111</v>
      </c>
      <c r="C119" s="130" t="s">
        <v>91</v>
      </c>
      <c r="D119" s="4">
        <v>1200</v>
      </c>
      <c r="E119" s="5">
        <v>38813</v>
      </c>
      <c r="F119" s="4" t="s">
        <v>87</v>
      </c>
      <c r="G119" s="4">
        <v>2035</v>
      </c>
      <c r="H119" s="4"/>
      <c r="I119" s="4">
        <v>1200</v>
      </c>
      <c r="J119" s="5">
        <v>38813</v>
      </c>
      <c r="K119" s="4" t="s">
        <v>87</v>
      </c>
      <c r="L119" s="4">
        <v>2035</v>
      </c>
    </row>
    <row r="120" spans="1:12" ht="27" x14ac:dyDescent="0.3">
      <c r="A120" s="140"/>
      <c r="B120" s="3" t="s">
        <v>112</v>
      </c>
      <c r="C120" s="130" t="s">
        <v>91</v>
      </c>
      <c r="D120" s="4">
        <v>900</v>
      </c>
      <c r="E120" s="5">
        <v>38813</v>
      </c>
      <c r="F120" s="4" t="s">
        <v>87</v>
      </c>
      <c r="G120" s="4">
        <v>2035</v>
      </c>
      <c r="H120" s="4"/>
      <c r="I120" s="4">
        <v>900</v>
      </c>
      <c r="J120" s="5">
        <v>38813</v>
      </c>
      <c r="K120" s="4" t="s">
        <v>87</v>
      </c>
      <c r="L120" s="4">
        <v>2035</v>
      </c>
    </row>
    <row r="121" spans="1:12" ht="27" x14ac:dyDescent="0.3">
      <c r="A121" s="140"/>
      <c r="B121" s="3" t="s">
        <v>113</v>
      </c>
      <c r="C121" s="130" t="s">
        <v>91</v>
      </c>
      <c r="D121" s="4">
        <v>50</v>
      </c>
      <c r="E121" s="5">
        <v>38813</v>
      </c>
      <c r="F121" s="4" t="s">
        <v>87</v>
      </c>
      <c r="G121" s="4">
        <v>2035</v>
      </c>
      <c r="H121" s="4"/>
      <c r="I121" s="4">
        <v>50</v>
      </c>
      <c r="J121" s="5">
        <v>38813</v>
      </c>
      <c r="K121" s="4" t="s">
        <v>87</v>
      </c>
      <c r="L121" s="4">
        <v>2035</v>
      </c>
    </row>
    <row r="122" spans="1:12" ht="27" x14ac:dyDescent="0.3">
      <c r="A122" s="140"/>
      <c r="B122" s="3" t="s">
        <v>114</v>
      </c>
      <c r="C122" s="130" t="s">
        <v>91</v>
      </c>
      <c r="D122" s="4">
        <v>50</v>
      </c>
      <c r="E122" s="5">
        <v>38813</v>
      </c>
      <c r="F122" s="4" t="s">
        <v>87</v>
      </c>
      <c r="G122" s="4">
        <v>2035</v>
      </c>
      <c r="H122" s="4"/>
      <c r="I122" s="4">
        <v>50</v>
      </c>
      <c r="J122" s="5">
        <v>38813</v>
      </c>
      <c r="K122" s="4" t="s">
        <v>87</v>
      </c>
      <c r="L122" s="4">
        <v>2035</v>
      </c>
    </row>
    <row r="123" spans="1:12" ht="27" x14ac:dyDescent="0.3">
      <c r="A123" s="140"/>
      <c r="B123" s="3" t="s">
        <v>115</v>
      </c>
      <c r="C123" s="130" t="s">
        <v>91</v>
      </c>
      <c r="D123" s="4">
        <v>5970</v>
      </c>
      <c r="E123" s="5">
        <v>38813</v>
      </c>
      <c r="F123" s="4" t="s">
        <v>87</v>
      </c>
      <c r="G123" s="4">
        <v>2035</v>
      </c>
      <c r="H123" s="4"/>
      <c r="I123" s="4">
        <v>5970</v>
      </c>
      <c r="J123" s="5">
        <v>38813</v>
      </c>
      <c r="K123" s="4" t="s">
        <v>87</v>
      </c>
      <c r="L123" s="4">
        <v>2035</v>
      </c>
    </row>
    <row r="124" spans="1:12" x14ac:dyDescent="0.3">
      <c r="A124" s="140"/>
      <c r="B124" s="3" t="s">
        <v>116</v>
      </c>
      <c r="C124" s="131" t="s">
        <v>82</v>
      </c>
      <c r="D124" s="4">
        <v>170</v>
      </c>
      <c r="E124" s="5">
        <v>38813</v>
      </c>
      <c r="F124" s="4" t="s">
        <v>87</v>
      </c>
      <c r="G124" s="4">
        <v>2035</v>
      </c>
      <c r="H124" s="4"/>
      <c r="I124" s="4">
        <v>170</v>
      </c>
      <c r="J124" s="5">
        <v>38813</v>
      </c>
      <c r="K124" s="4" t="s">
        <v>87</v>
      </c>
      <c r="L124" s="4">
        <v>2035</v>
      </c>
    </row>
    <row r="125" spans="1:12" x14ac:dyDescent="0.3">
      <c r="A125" s="140"/>
      <c r="B125" s="3" t="s">
        <v>117</v>
      </c>
      <c r="C125" s="131" t="s">
        <v>82</v>
      </c>
      <c r="D125" s="4">
        <v>450</v>
      </c>
      <c r="E125" s="5">
        <v>38813</v>
      </c>
      <c r="F125" s="4" t="s">
        <v>87</v>
      </c>
      <c r="G125" s="4">
        <v>2035</v>
      </c>
      <c r="H125" s="4"/>
      <c r="I125" s="4">
        <v>450</v>
      </c>
      <c r="J125" s="5">
        <v>38813</v>
      </c>
      <c r="K125" s="4" t="s">
        <v>87</v>
      </c>
      <c r="L125" s="4">
        <v>2035</v>
      </c>
    </row>
    <row r="126" spans="1:12" ht="40.200000000000003" x14ac:dyDescent="0.3">
      <c r="A126" s="140"/>
      <c r="B126" s="3" t="s">
        <v>118</v>
      </c>
      <c r="C126" s="131" t="s">
        <v>82</v>
      </c>
      <c r="D126" s="4">
        <v>100</v>
      </c>
      <c r="E126" s="5">
        <v>38813</v>
      </c>
      <c r="F126" s="4" t="s">
        <v>87</v>
      </c>
      <c r="G126" s="4">
        <v>2035</v>
      </c>
      <c r="H126" s="4"/>
      <c r="I126" s="4">
        <v>100</v>
      </c>
      <c r="J126" s="5">
        <v>38813</v>
      </c>
      <c r="K126" s="4" t="s">
        <v>87</v>
      </c>
      <c r="L126" s="4">
        <v>2035</v>
      </c>
    </row>
    <row r="127" spans="1:12" ht="27" x14ac:dyDescent="0.3">
      <c r="A127" s="140"/>
      <c r="B127" s="3" t="s">
        <v>119</v>
      </c>
      <c r="C127" s="131" t="s">
        <v>82</v>
      </c>
      <c r="D127" s="4">
        <v>390</v>
      </c>
      <c r="E127" s="5">
        <v>38813</v>
      </c>
      <c r="F127" s="4" t="s">
        <v>87</v>
      </c>
      <c r="G127" s="4">
        <v>2035</v>
      </c>
      <c r="H127" s="4"/>
      <c r="I127" s="4">
        <v>390</v>
      </c>
      <c r="J127" s="5">
        <v>38813</v>
      </c>
      <c r="K127" s="4" t="s">
        <v>87</v>
      </c>
      <c r="L127" s="4">
        <v>2035</v>
      </c>
    </row>
    <row r="128" spans="1:12" ht="27" x14ac:dyDescent="0.3">
      <c r="A128" s="17" t="s">
        <v>120</v>
      </c>
      <c r="B128" s="3" t="s">
        <v>120</v>
      </c>
      <c r="C128" s="131" t="s">
        <v>82</v>
      </c>
      <c r="D128" s="4">
        <v>270</v>
      </c>
      <c r="E128" s="5">
        <v>38813</v>
      </c>
      <c r="F128" s="4" t="s">
        <v>87</v>
      </c>
      <c r="G128" s="4">
        <v>2035</v>
      </c>
      <c r="H128" s="4"/>
      <c r="I128" s="4">
        <v>270</v>
      </c>
      <c r="J128" s="5">
        <v>38813</v>
      </c>
      <c r="K128" s="4" t="s">
        <v>87</v>
      </c>
      <c r="L128" s="4">
        <v>2035</v>
      </c>
    </row>
    <row r="129" spans="1:12" ht="27" x14ac:dyDescent="0.3">
      <c r="A129" s="140" t="s">
        <v>121</v>
      </c>
      <c r="B129" s="3" t="s">
        <v>121</v>
      </c>
      <c r="C129" s="130" t="s">
        <v>11</v>
      </c>
      <c r="D129" s="4">
        <v>300</v>
      </c>
      <c r="E129" s="5">
        <v>38813</v>
      </c>
      <c r="F129" s="4" t="s">
        <v>87</v>
      </c>
      <c r="G129" s="4">
        <v>2020</v>
      </c>
      <c r="H129" s="4">
        <f>I129-D129</f>
        <v>-300</v>
      </c>
      <c r="I129" s="4">
        <v>0</v>
      </c>
      <c r="J129" s="5"/>
      <c r="K129" s="4"/>
      <c r="L129" s="4">
        <v>2020</v>
      </c>
    </row>
    <row r="130" spans="1:12" ht="27" x14ac:dyDescent="0.3">
      <c r="A130" s="140"/>
      <c r="B130" s="3" t="s">
        <v>121</v>
      </c>
      <c r="C130" s="131" t="s">
        <v>82</v>
      </c>
      <c r="D130" s="4">
        <v>100</v>
      </c>
      <c r="E130" s="5">
        <v>36538</v>
      </c>
      <c r="F130" s="4" t="s">
        <v>12</v>
      </c>
      <c r="G130" s="4">
        <v>2020</v>
      </c>
      <c r="H130" s="4">
        <f>I130-D130</f>
        <v>-100</v>
      </c>
      <c r="I130" s="4">
        <v>0</v>
      </c>
      <c r="J130" s="5"/>
      <c r="K130" s="4"/>
      <c r="L130" s="4">
        <v>2020</v>
      </c>
    </row>
    <row r="131" spans="1:12" ht="27" x14ac:dyDescent="0.3">
      <c r="A131" s="140"/>
      <c r="B131" s="3" t="s">
        <v>121</v>
      </c>
      <c r="C131" s="131" t="s">
        <v>83</v>
      </c>
      <c r="D131" s="4">
        <v>200</v>
      </c>
      <c r="E131" s="5">
        <v>36538</v>
      </c>
      <c r="F131" s="4" t="s">
        <v>12</v>
      </c>
      <c r="G131" s="4">
        <v>2020</v>
      </c>
      <c r="H131" s="4">
        <f>I131-D131</f>
        <v>-200</v>
      </c>
      <c r="I131" s="4">
        <v>0</v>
      </c>
      <c r="J131" s="5"/>
      <c r="K131" s="4"/>
      <c r="L131" s="4">
        <v>2020</v>
      </c>
    </row>
    <row r="132" spans="1:12" ht="27" x14ac:dyDescent="0.3">
      <c r="A132" s="7"/>
      <c r="B132" s="3" t="s">
        <v>122</v>
      </c>
      <c r="C132" s="131" t="s">
        <v>86</v>
      </c>
      <c r="D132" s="4"/>
      <c r="E132" s="5"/>
      <c r="F132" s="4"/>
      <c r="G132" s="4"/>
      <c r="H132" s="4">
        <v>250</v>
      </c>
      <c r="I132" s="4">
        <v>250</v>
      </c>
      <c r="J132" s="5">
        <v>44216</v>
      </c>
      <c r="K132" s="4"/>
      <c r="L132" s="4">
        <v>2050</v>
      </c>
    </row>
    <row r="133" spans="1:12" ht="27" x14ac:dyDescent="0.3">
      <c r="A133" s="7"/>
      <c r="B133" s="3" t="s">
        <v>122</v>
      </c>
      <c r="C133" s="131" t="s">
        <v>82</v>
      </c>
      <c r="D133" s="4"/>
      <c r="E133" s="5"/>
      <c r="F133" s="4"/>
      <c r="G133" s="4"/>
      <c r="H133" s="4">
        <v>200</v>
      </c>
      <c r="I133" s="4">
        <v>200</v>
      </c>
      <c r="J133" s="5">
        <v>44216</v>
      </c>
      <c r="K133" s="4"/>
      <c r="L133" s="4">
        <v>2050</v>
      </c>
    </row>
    <row r="134" spans="1:12" ht="27" x14ac:dyDescent="0.3">
      <c r="A134" s="7"/>
      <c r="B134" s="3" t="s">
        <v>122</v>
      </c>
      <c r="C134" s="131" t="s">
        <v>123</v>
      </c>
      <c r="D134" s="4"/>
      <c r="E134" s="5"/>
      <c r="F134" s="4"/>
      <c r="G134" s="4"/>
      <c r="H134" s="4">
        <v>100</v>
      </c>
      <c r="I134" s="4">
        <v>100</v>
      </c>
      <c r="J134" s="5">
        <v>44216</v>
      </c>
      <c r="K134" s="4"/>
      <c r="L134" s="4">
        <v>2050</v>
      </c>
    </row>
    <row r="135" spans="1:12" ht="27" x14ac:dyDescent="0.3">
      <c r="A135" s="140" t="s">
        <v>124</v>
      </c>
      <c r="B135" s="3" t="s">
        <v>124</v>
      </c>
      <c r="C135" s="130" t="s">
        <v>11</v>
      </c>
      <c r="D135" s="4">
        <v>360</v>
      </c>
      <c r="E135" s="5">
        <v>38813</v>
      </c>
      <c r="F135" s="4" t="s">
        <v>87</v>
      </c>
      <c r="G135" s="4">
        <v>2020</v>
      </c>
      <c r="H135" s="4">
        <f>I135-D135</f>
        <v>-360</v>
      </c>
      <c r="I135" s="4">
        <v>0</v>
      </c>
      <c r="J135" s="5"/>
      <c r="K135" s="4"/>
      <c r="L135" s="4">
        <v>2020</v>
      </c>
    </row>
    <row r="136" spans="1:12" ht="27" x14ac:dyDescent="0.3">
      <c r="A136" s="140"/>
      <c r="B136" s="3" t="s">
        <v>124</v>
      </c>
      <c r="C136" s="131" t="s">
        <v>82</v>
      </c>
      <c r="D136" s="4">
        <v>150</v>
      </c>
      <c r="E136" s="5">
        <v>36538</v>
      </c>
      <c r="F136" s="4" t="s">
        <v>12</v>
      </c>
      <c r="G136" s="4">
        <v>2020</v>
      </c>
      <c r="H136" s="4">
        <f>I136-D136</f>
        <v>-150</v>
      </c>
      <c r="I136" s="4">
        <v>0</v>
      </c>
      <c r="J136" s="5"/>
      <c r="K136" s="4"/>
      <c r="L136" s="4">
        <v>2020</v>
      </c>
    </row>
    <row r="137" spans="1:12" ht="27" x14ac:dyDescent="0.3">
      <c r="A137" s="140"/>
      <c r="B137" s="3" t="s">
        <v>124</v>
      </c>
      <c r="C137" s="131" t="s">
        <v>83</v>
      </c>
      <c r="D137" s="4">
        <v>350</v>
      </c>
      <c r="E137" s="5">
        <v>36538</v>
      </c>
      <c r="F137" s="4" t="s">
        <v>12</v>
      </c>
      <c r="G137" s="4">
        <v>2020</v>
      </c>
      <c r="H137" s="4">
        <f>I137-D137</f>
        <v>-350</v>
      </c>
      <c r="I137" s="4">
        <v>0</v>
      </c>
      <c r="J137" s="5"/>
      <c r="K137" s="4"/>
      <c r="L137" s="4">
        <v>2020</v>
      </c>
    </row>
    <row r="138" spans="1:12" ht="27" x14ac:dyDescent="0.3">
      <c r="A138" s="7"/>
      <c r="B138" s="3" t="s">
        <v>125</v>
      </c>
      <c r="C138" s="131" t="s">
        <v>86</v>
      </c>
      <c r="D138" s="4"/>
      <c r="E138" s="5"/>
      <c r="F138" s="4"/>
      <c r="G138" s="4"/>
      <c r="H138" s="4">
        <v>250</v>
      </c>
      <c r="I138" s="4">
        <v>250</v>
      </c>
      <c r="J138" s="5">
        <v>44216</v>
      </c>
      <c r="K138" s="4"/>
      <c r="L138" s="4">
        <v>2050</v>
      </c>
    </row>
    <row r="139" spans="1:12" ht="27" x14ac:dyDescent="0.3">
      <c r="A139" s="7"/>
      <c r="B139" s="3" t="s">
        <v>125</v>
      </c>
      <c r="C139" s="131" t="s">
        <v>82</v>
      </c>
      <c r="D139" s="4"/>
      <c r="E139" s="5"/>
      <c r="F139" s="4"/>
      <c r="G139" s="4"/>
      <c r="H139" s="4">
        <v>100</v>
      </c>
      <c r="I139" s="4">
        <v>100</v>
      </c>
      <c r="J139" s="5">
        <v>44216</v>
      </c>
      <c r="K139" s="4"/>
      <c r="L139" s="4">
        <v>2050</v>
      </c>
    </row>
    <row r="140" spans="1:12" x14ac:dyDescent="0.3">
      <c r="A140" s="140" t="s">
        <v>126</v>
      </c>
      <c r="B140" s="3" t="s">
        <v>127</v>
      </c>
      <c r="C140" s="130" t="s">
        <v>11</v>
      </c>
      <c r="D140" s="4">
        <v>40</v>
      </c>
      <c r="E140" s="5">
        <v>37438</v>
      </c>
      <c r="F140" s="4" t="s">
        <v>128</v>
      </c>
      <c r="G140" s="4">
        <v>2020</v>
      </c>
      <c r="H140" s="4">
        <f>I140-D140</f>
        <v>-40</v>
      </c>
      <c r="I140" s="4">
        <v>0</v>
      </c>
      <c r="J140" s="5"/>
      <c r="K140" s="4"/>
      <c r="L140" s="4">
        <v>2020</v>
      </c>
    </row>
    <row r="141" spans="1:12" x14ac:dyDescent="0.3">
      <c r="A141" s="140"/>
      <c r="B141" s="3" t="s">
        <v>129</v>
      </c>
      <c r="C141" s="130" t="s">
        <v>11</v>
      </c>
      <c r="D141" s="4">
        <v>10</v>
      </c>
      <c r="E141" s="5">
        <v>37438</v>
      </c>
      <c r="F141" s="4" t="s">
        <v>128</v>
      </c>
      <c r="G141" s="4">
        <v>2020</v>
      </c>
      <c r="H141" s="4">
        <f t="shared" ref="H141:H162" si="3">I141-D141</f>
        <v>-10</v>
      </c>
      <c r="I141" s="4">
        <v>0</v>
      </c>
      <c r="J141" s="5"/>
      <c r="K141" s="4"/>
      <c r="L141" s="4">
        <v>2020</v>
      </c>
    </row>
    <row r="142" spans="1:12" x14ac:dyDescent="0.3">
      <c r="A142" s="140"/>
      <c r="B142" s="3" t="s">
        <v>130</v>
      </c>
      <c r="C142" s="130" t="s">
        <v>11</v>
      </c>
      <c r="D142" s="4">
        <v>30</v>
      </c>
      <c r="E142" s="5">
        <v>37438</v>
      </c>
      <c r="F142" s="4" t="s">
        <v>128</v>
      </c>
      <c r="G142" s="4">
        <v>2020</v>
      </c>
      <c r="H142" s="4">
        <f t="shared" si="3"/>
        <v>-30</v>
      </c>
      <c r="I142" s="4">
        <v>0</v>
      </c>
      <c r="J142" s="5"/>
      <c r="K142" s="4"/>
      <c r="L142" s="4">
        <v>2020</v>
      </c>
    </row>
    <row r="143" spans="1:12" x14ac:dyDescent="0.3">
      <c r="A143" s="140"/>
      <c r="B143" s="3" t="s">
        <v>131</v>
      </c>
      <c r="C143" s="130" t="s">
        <v>11</v>
      </c>
      <c r="D143" s="4">
        <v>50</v>
      </c>
      <c r="E143" s="5">
        <v>37438</v>
      </c>
      <c r="F143" s="4" t="s">
        <v>128</v>
      </c>
      <c r="G143" s="4">
        <v>2020</v>
      </c>
      <c r="H143" s="4">
        <f t="shared" si="3"/>
        <v>-50</v>
      </c>
      <c r="I143" s="4">
        <v>0</v>
      </c>
      <c r="J143" s="5"/>
      <c r="K143" s="4"/>
      <c r="L143" s="4">
        <v>2020</v>
      </c>
    </row>
    <row r="144" spans="1:12" x14ac:dyDescent="0.3">
      <c r="A144" s="140"/>
      <c r="B144" s="3" t="s">
        <v>132</v>
      </c>
      <c r="C144" s="130" t="s">
        <v>11</v>
      </c>
      <c r="D144" s="4">
        <v>25</v>
      </c>
      <c r="E144" s="5">
        <v>37438</v>
      </c>
      <c r="F144" s="4" t="s">
        <v>128</v>
      </c>
      <c r="G144" s="4">
        <v>2020</v>
      </c>
      <c r="H144" s="4">
        <f t="shared" si="3"/>
        <v>-25</v>
      </c>
      <c r="I144" s="4">
        <v>0</v>
      </c>
      <c r="J144" s="5"/>
      <c r="K144" s="4"/>
      <c r="L144" s="4">
        <v>2020</v>
      </c>
    </row>
    <row r="145" spans="1:12" x14ac:dyDescent="0.3">
      <c r="A145" s="140"/>
      <c r="B145" s="3" t="s">
        <v>133</v>
      </c>
      <c r="C145" s="130" t="s">
        <v>11</v>
      </c>
      <c r="D145" s="4">
        <v>10</v>
      </c>
      <c r="E145" s="5">
        <v>37438</v>
      </c>
      <c r="F145" s="4" t="s">
        <v>128</v>
      </c>
      <c r="G145" s="4">
        <v>2020</v>
      </c>
      <c r="H145" s="4">
        <f t="shared" si="3"/>
        <v>-10</v>
      </c>
      <c r="I145" s="4">
        <v>0</v>
      </c>
      <c r="J145" s="5"/>
      <c r="K145" s="4"/>
      <c r="L145" s="4">
        <v>2020</v>
      </c>
    </row>
    <row r="146" spans="1:12" x14ac:dyDescent="0.3">
      <c r="A146" s="140"/>
      <c r="B146" s="3" t="s">
        <v>134</v>
      </c>
      <c r="C146" s="130" t="s">
        <v>11</v>
      </c>
      <c r="D146" s="4">
        <v>70</v>
      </c>
      <c r="E146" s="5">
        <v>37438</v>
      </c>
      <c r="F146" s="4" t="s">
        <v>128</v>
      </c>
      <c r="G146" s="4">
        <v>2020</v>
      </c>
      <c r="H146" s="4">
        <f t="shared" si="3"/>
        <v>-70</v>
      </c>
      <c r="I146" s="4">
        <v>0</v>
      </c>
      <c r="J146" s="5"/>
      <c r="K146" s="4"/>
      <c r="L146" s="4">
        <v>2020</v>
      </c>
    </row>
    <row r="147" spans="1:12" ht="27" x14ac:dyDescent="0.3">
      <c r="A147" s="140"/>
      <c r="B147" s="3" t="s">
        <v>135</v>
      </c>
      <c r="C147" s="130" t="s">
        <v>11</v>
      </c>
      <c r="D147" s="4">
        <v>30</v>
      </c>
      <c r="E147" s="5">
        <v>37438</v>
      </c>
      <c r="F147" s="4" t="s">
        <v>128</v>
      </c>
      <c r="G147" s="4">
        <v>2020</v>
      </c>
      <c r="H147" s="4">
        <f t="shared" si="3"/>
        <v>-30</v>
      </c>
      <c r="I147" s="4">
        <v>0</v>
      </c>
      <c r="J147" s="5"/>
      <c r="K147" s="4"/>
      <c r="L147" s="4">
        <v>2020</v>
      </c>
    </row>
    <row r="148" spans="1:12" x14ac:dyDescent="0.3">
      <c r="A148" s="140"/>
      <c r="B148" s="3" t="s">
        <v>136</v>
      </c>
      <c r="C148" s="130" t="s">
        <v>11</v>
      </c>
      <c r="D148" s="4">
        <v>20</v>
      </c>
      <c r="E148" s="5">
        <v>37438</v>
      </c>
      <c r="F148" s="4" t="s">
        <v>128</v>
      </c>
      <c r="G148" s="4">
        <v>2020</v>
      </c>
      <c r="H148" s="4">
        <f t="shared" si="3"/>
        <v>-20</v>
      </c>
      <c r="I148" s="4">
        <v>0</v>
      </c>
      <c r="J148" s="5"/>
      <c r="K148" s="4"/>
      <c r="L148" s="4">
        <v>2020</v>
      </c>
    </row>
    <row r="149" spans="1:12" ht="27" x14ac:dyDescent="0.3">
      <c r="A149" s="140"/>
      <c r="B149" s="3" t="s">
        <v>137</v>
      </c>
      <c r="C149" s="130" t="s">
        <v>11</v>
      </c>
      <c r="D149" s="4">
        <v>250</v>
      </c>
      <c r="E149" s="5">
        <v>37438</v>
      </c>
      <c r="F149" s="4" t="s">
        <v>128</v>
      </c>
      <c r="G149" s="4">
        <v>2020</v>
      </c>
      <c r="H149" s="4">
        <f t="shared" si="3"/>
        <v>-250</v>
      </c>
      <c r="I149" s="4">
        <v>0</v>
      </c>
      <c r="J149" s="5"/>
      <c r="K149" s="4"/>
      <c r="L149" s="4">
        <v>2020</v>
      </c>
    </row>
    <row r="150" spans="1:12" ht="27" x14ac:dyDescent="0.3">
      <c r="A150" s="140"/>
      <c r="B150" s="3" t="s">
        <v>126</v>
      </c>
      <c r="C150" s="131" t="s">
        <v>82</v>
      </c>
      <c r="D150" s="4">
        <v>150</v>
      </c>
      <c r="E150" s="5">
        <v>37211</v>
      </c>
      <c r="F150" s="4" t="s">
        <v>90</v>
      </c>
      <c r="G150" s="4">
        <v>2020</v>
      </c>
      <c r="H150" s="4">
        <f t="shared" si="3"/>
        <v>-150</v>
      </c>
      <c r="I150" s="4">
        <v>0</v>
      </c>
      <c r="J150" s="5"/>
      <c r="K150" s="4"/>
      <c r="L150" s="4">
        <v>2020</v>
      </c>
    </row>
    <row r="151" spans="1:12" ht="27" x14ac:dyDescent="0.3">
      <c r="A151" s="140"/>
      <c r="B151" s="3" t="s">
        <v>126</v>
      </c>
      <c r="C151" s="131" t="s">
        <v>83</v>
      </c>
      <c r="D151" s="4">
        <v>210</v>
      </c>
      <c r="E151" s="5">
        <v>37211</v>
      </c>
      <c r="F151" s="4" t="s">
        <v>90</v>
      </c>
      <c r="G151" s="4">
        <v>2020</v>
      </c>
      <c r="H151" s="4">
        <f t="shared" si="3"/>
        <v>-210</v>
      </c>
      <c r="I151" s="4">
        <v>0</v>
      </c>
      <c r="J151" s="5"/>
      <c r="K151" s="4"/>
      <c r="L151" s="4">
        <v>2020</v>
      </c>
    </row>
    <row r="152" spans="1:12" x14ac:dyDescent="0.3">
      <c r="A152" s="140"/>
      <c r="B152" s="3" t="s">
        <v>138</v>
      </c>
      <c r="C152" s="130" t="s">
        <v>11</v>
      </c>
      <c r="D152" s="4">
        <v>70</v>
      </c>
      <c r="E152" s="5">
        <v>37438</v>
      </c>
      <c r="F152" s="4" t="s">
        <v>128</v>
      </c>
      <c r="G152" s="4">
        <v>2020</v>
      </c>
      <c r="H152" s="4">
        <f t="shared" si="3"/>
        <v>-70</v>
      </c>
      <c r="I152" s="4">
        <v>0</v>
      </c>
      <c r="J152" s="5"/>
      <c r="K152" s="4"/>
      <c r="L152" s="4">
        <v>2020</v>
      </c>
    </row>
    <row r="153" spans="1:12" x14ac:dyDescent="0.3">
      <c r="A153" s="140"/>
      <c r="B153" s="3" t="s">
        <v>139</v>
      </c>
      <c r="C153" s="130" t="s">
        <v>11</v>
      </c>
      <c r="D153" s="4">
        <v>20</v>
      </c>
      <c r="E153" s="5">
        <v>37438</v>
      </c>
      <c r="F153" s="4" t="s">
        <v>128</v>
      </c>
      <c r="G153" s="4">
        <v>2020</v>
      </c>
      <c r="H153" s="4">
        <f t="shared" si="3"/>
        <v>-20</v>
      </c>
      <c r="I153" s="4">
        <v>0</v>
      </c>
      <c r="J153" s="5"/>
      <c r="K153" s="4"/>
      <c r="L153" s="4">
        <v>2020</v>
      </c>
    </row>
    <row r="154" spans="1:12" x14ac:dyDescent="0.3">
      <c r="A154" s="140"/>
      <c r="B154" s="3" t="s">
        <v>140</v>
      </c>
      <c r="C154" s="130" t="s">
        <v>11</v>
      </c>
      <c r="D154" s="4">
        <v>25</v>
      </c>
      <c r="E154" s="5">
        <v>37438</v>
      </c>
      <c r="F154" s="4" t="s">
        <v>128</v>
      </c>
      <c r="G154" s="4">
        <v>2020</v>
      </c>
      <c r="H154" s="4">
        <f t="shared" si="3"/>
        <v>-25</v>
      </c>
      <c r="I154" s="4">
        <v>0</v>
      </c>
      <c r="J154" s="5"/>
      <c r="K154" s="4"/>
      <c r="L154" s="4">
        <v>2020</v>
      </c>
    </row>
    <row r="155" spans="1:12" x14ac:dyDescent="0.3">
      <c r="A155" s="140"/>
      <c r="B155" s="3" t="s">
        <v>141</v>
      </c>
      <c r="C155" s="130" t="s">
        <v>11</v>
      </c>
      <c r="D155" s="4">
        <v>20</v>
      </c>
      <c r="E155" s="5">
        <v>37438</v>
      </c>
      <c r="F155" s="4" t="s">
        <v>128</v>
      </c>
      <c r="G155" s="4">
        <v>2020</v>
      </c>
      <c r="H155" s="4">
        <f t="shared" si="3"/>
        <v>-20</v>
      </c>
      <c r="I155" s="4">
        <v>0</v>
      </c>
      <c r="J155" s="5"/>
      <c r="K155" s="4"/>
      <c r="L155" s="4">
        <v>2020</v>
      </c>
    </row>
    <row r="156" spans="1:12" x14ac:dyDescent="0.3">
      <c r="A156" s="140"/>
      <c r="B156" s="3" t="s">
        <v>142</v>
      </c>
      <c r="C156" s="130" t="s">
        <v>11</v>
      </c>
      <c r="D156" s="4">
        <v>20</v>
      </c>
      <c r="E156" s="5">
        <v>37438</v>
      </c>
      <c r="F156" s="4" t="s">
        <v>128</v>
      </c>
      <c r="G156" s="4">
        <v>2020</v>
      </c>
      <c r="H156" s="4">
        <f t="shared" si="3"/>
        <v>-20</v>
      </c>
      <c r="I156" s="4">
        <v>0</v>
      </c>
      <c r="J156" s="5"/>
      <c r="K156" s="4"/>
      <c r="L156" s="4">
        <v>2020</v>
      </c>
    </row>
    <row r="157" spans="1:12" x14ac:dyDescent="0.3">
      <c r="A157" s="140"/>
      <c r="B157" s="3" t="s">
        <v>143</v>
      </c>
      <c r="C157" s="130" t="s">
        <v>11</v>
      </c>
      <c r="D157" s="4">
        <v>30</v>
      </c>
      <c r="E157" s="5">
        <v>37438</v>
      </c>
      <c r="F157" s="4" t="s">
        <v>128</v>
      </c>
      <c r="G157" s="4">
        <v>2020</v>
      </c>
      <c r="H157" s="4">
        <f t="shared" si="3"/>
        <v>-30</v>
      </c>
      <c r="I157" s="4">
        <v>0</v>
      </c>
      <c r="J157" s="5"/>
      <c r="K157" s="4"/>
      <c r="L157" s="4">
        <v>2020</v>
      </c>
    </row>
    <row r="158" spans="1:12" x14ac:dyDescent="0.3">
      <c r="A158" s="140"/>
      <c r="B158" s="3" t="s">
        <v>144</v>
      </c>
      <c r="C158" s="130" t="s">
        <v>11</v>
      </c>
      <c r="D158" s="4">
        <v>10</v>
      </c>
      <c r="E158" s="5">
        <v>37438</v>
      </c>
      <c r="F158" s="4" t="s">
        <v>128</v>
      </c>
      <c r="G158" s="4">
        <v>2020</v>
      </c>
      <c r="H158" s="4">
        <f t="shared" si="3"/>
        <v>-10</v>
      </c>
      <c r="I158" s="4">
        <v>0</v>
      </c>
      <c r="J158" s="5"/>
      <c r="K158" s="4"/>
      <c r="L158" s="4">
        <v>2020</v>
      </c>
    </row>
    <row r="159" spans="1:12" ht="27" x14ac:dyDescent="0.3">
      <c r="A159" s="140"/>
      <c r="B159" s="3" t="s">
        <v>145</v>
      </c>
      <c r="C159" s="130" t="s">
        <v>11</v>
      </c>
      <c r="D159" s="4">
        <v>20</v>
      </c>
      <c r="E159" s="5">
        <v>37438</v>
      </c>
      <c r="F159" s="4" t="s">
        <v>128</v>
      </c>
      <c r="G159" s="4">
        <v>2020</v>
      </c>
      <c r="H159" s="4">
        <f t="shared" si="3"/>
        <v>-20</v>
      </c>
      <c r="I159" s="4">
        <v>0</v>
      </c>
      <c r="J159" s="5"/>
      <c r="K159" s="4"/>
      <c r="L159" s="4">
        <v>2020</v>
      </c>
    </row>
    <row r="160" spans="1:12" ht="27" x14ac:dyDescent="0.3">
      <c r="A160" s="140" t="s">
        <v>146</v>
      </c>
      <c r="B160" s="3" t="s">
        <v>147</v>
      </c>
      <c r="C160" s="130" t="s">
        <v>82</v>
      </c>
      <c r="D160" s="4">
        <v>300</v>
      </c>
      <c r="E160" s="5">
        <v>36538</v>
      </c>
      <c r="F160" s="4" t="s">
        <v>12</v>
      </c>
      <c r="G160" s="4">
        <v>2020</v>
      </c>
      <c r="H160" s="4">
        <f t="shared" si="3"/>
        <v>-300</v>
      </c>
      <c r="I160" s="4">
        <v>0</v>
      </c>
      <c r="J160" s="5"/>
      <c r="K160" s="4"/>
      <c r="L160" s="4">
        <v>2020</v>
      </c>
    </row>
    <row r="161" spans="1:12" x14ac:dyDescent="0.3">
      <c r="A161" s="140"/>
      <c r="B161" s="3" t="s">
        <v>146</v>
      </c>
      <c r="C161" s="130" t="s">
        <v>82</v>
      </c>
      <c r="D161" s="4">
        <v>3500</v>
      </c>
      <c r="E161" s="5">
        <v>36538</v>
      </c>
      <c r="F161" s="4" t="s">
        <v>12</v>
      </c>
      <c r="G161" s="4">
        <v>2020</v>
      </c>
      <c r="H161" s="4">
        <f t="shared" si="3"/>
        <v>-3500</v>
      </c>
      <c r="I161" s="4">
        <v>0</v>
      </c>
      <c r="J161" s="5"/>
      <c r="K161" s="4"/>
      <c r="L161" s="4">
        <v>2020</v>
      </c>
    </row>
    <row r="162" spans="1:12" x14ac:dyDescent="0.3">
      <c r="A162" s="140"/>
      <c r="B162" s="3" t="s">
        <v>146</v>
      </c>
      <c r="C162" s="130" t="s">
        <v>11</v>
      </c>
      <c r="D162" s="4">
        <v>100</v>
      </c>
      <c r="E162" s="5">
        <v>38813</v>
      </c>
      <c r="F162" s="4" t="s">
        <v>87</v>
      </c>
      <c r="G162" s="4">
        <v>2020</v>
      </c>
      <c r="H162" s="4">
        <f t="shared" si="3"/>
        <v>-100</v>
      </c>
      <c r="I162" s="4">
        <v>0</v>
      </c>
      <c r="J162" s="5"/>
      <c r="K162" s="4"/>
      <c r="L162" s="4">
        <v>2020</v>
      </c>
    </row>
    <row r="163" spans="1:12" ht="27" x14ac:dyDescent="0.3">
      <c r="A163" s="7"/>
      <c r="B163" s="3" t="s">
        <v>148</v>
      </c>
      <c r="C163" s="130" t="s">
        <v>82</v>
      </c>
      <c r="D163" s="4"/>
      <c r="E163" s="5"/>
      <c r="F163" s="4"/>
      <c r="G163" s="4"/>
      <c r="H163" s="4">
        <v>180</v>
      </c>
      <c r="I163" s="4">
        <v>180</v>
      </c>
      <c r="J163" s="5">
        <v>44403</v>
      </c>
      <c r="K163" s="4"/>
      <c r="L163" s="4">
        <v>2045</v>
      </c>
    </row>
    <row r="164" spans="1:12" x14ac:dyDescent="0.3">
      <c r="A164" s="7"/>
      <c r="B164" s="3" t="s">
        <v>149</v>
      </c>
      <c r="C164" s="130" t="s">
        <v>82</v>
      </c>
      <c r="D164" s="4"/>
      <c r="E164" s="5"/>
      <c r="F164" s="4"/>
      <c r="G164" s="4"/>
      <c r="H164" s="4">
        <v>1000</v>
      </c>
      <c r="I164" s="4">
        <v>1000</v>
      </c>
      <c r="J164" s="5">
        <v>44491</v>
      </c>
      <c r="K164" s="4"/>
      <c r="L164" s="4">
        <v>2045</v>
      </c>
    </row>
    <row r="165" spans="1:12" x14ac:dyDescent="0.3">
      <c r="A165" s="140" t="s">
        <v>150</v>
      </c>
      <c r="B165" s="3" t="s">
        <v>151</v>
      </c>
      <c r="C165" s="130" t="s">
        <v>83</v>
      </c>
      <c r="D165" s="4">
        <v>100</v>
      </c>
      <c r="E165" s="5">
        <v>38813</v>
      </c>
      <c r="F165" s="4" t="s">
        <v>87</v>
      </c>
      <c r="G165" s="4">
        <v>2023</v>
      </c>
      <c r="H165" s="4"/>
      <c r="I165" s="4">
        <v>100</v>
      </c>
      <c r="J165" s="5">
        <v>38813</v>
      </c>
      <c r="K165" s="4" t="s">
        <v>87</v>
      </c>
      <c r="L165" s="4">
        <v>2023</v>
      </c>
    </row>
    <row r="166" spans="1:12" ht="27" x14ac:dyDescent="0.3">
      <c r="A166" s="140"/>
      <c r="B166" s="3" t="s">
        <v>150</v>
      </c>
      <c r="C166" s="130" t="s">
        <v>82</v>
      </c>
      <c r="D166" s="4">
        <v>2500</v>
      </c>
      <c r="E166" s="5">
        <v>36538</v>
      </c>
      <c r="F166" s="4" t="s">
        <v>12</v>
      </c>
      <c r="G166" s="4">
        <v>2020</v>
      </c>
      <c r="H166" s="4">
        <f>I166-D166</f>
        <v>-2500</v>
      </c>
      <c r="I166" s="4">
        <v>0</v>
      </c>
      <c r="J166" s="5"/>
      <c r="K166" s="4"/>
      <c r="L166" s="4">
        <v>2020</v>
      </c>
    </row>
    <row r="167" spans="1:12" ht="53.4" x14ac:dyDescent="0.3">
      <c r="A167" s="7"/>
      <c r="B167" s="3" t="s">
        <v>152</v>
      </c>
      <c r="C167" s="130" t="s">
        <v>82</v>
      </c>
      <c r="D167" s="4"/>
      <c r="E167" s="5"/>
      <c r="F167" s="4"/>
      <c r="G167" s="4"/>
      <c r="H167" s="4">
        <v>1600</v>
      </c>
      <c r="I167" s="4">
        <v>1600</v>
      </c>
      <c r="J167" s="5">
        <v>44491</v>
      </c>
      <c r="K167" s="4"/>
      <c r="L167" s="4">
        <v>2045</v>
      </c>
    </row>
    <row r="168" spans="1:12" x14ac:dyDescent="0.3">
      <c r="A168" s="140" t="s">
        <v>153</v>
      </c>
      <c r="B168" s="3" t="s">
        <v>154</v>
      </c>
      <c r="C168" s="131" t="s">
        <v>82</v>
      </c>
      <c r="D168" s="4">
        <v>450</v>
      </c>
      <c r="E168" s="5">
        <v>38813</v>
      </c>
      <c r="F168" s="4" t="s">
        <v>87</v>
      </c>
      <c r="G168" s="4">
        <v>2035</v>
      </c>
      <c r="H168" s="4"/>
      <c r="I168" s="4">
        <v>450</v>
      </c>
      <c r="J168" s="5">
        <v>38813</v>
      </c>
      <c r="K168" s="4" t="s">
        <v>87</v>
      </c>
      <c r="L168" s="4">
        <v>2035</v>
      </c>
    </row>
    <row r="169" spans="1:12" x14ac:dyDescent="0.3">
      <c r="A169" s="140"/>
      <c r="B169" s="3" t="s">
        <v>154</v>
      </c>
      <c r="C169" s="131" t="s">
        <v>83</v>
      </c>
      <c r="D169" s="4">
        <v>450</v>
      </c>
      <c r="E169" s="5">
        <v>38813</v>
      </c>
      <c r="F169" s="4" t="s">
        <v>87</v>
      </c>
      <c r="G169" s="4">
        <v>2035</v>
      </c>
      <c r="H169" s="4"/>
      <c r="I169" s="4">
        <v>450</v>
      </c>
      <c r="J169" s="5">
        <v>38813</v>
      </c>
      <c r="K169" s="4" t="s">
        <v>87</v>
      </c>
      <c r="L169" s="4">
        <v>2035</v>
      </c>
    </row>
    <row r="170" spans="1:12" x14ac:dyDescent="0.3">
      <c r="A170" s="140" t="s">
        <v>155</v>
      </c>
      <c r="B170" s="3" t="s">
        <v>155</v>
      </c>
      <c r="C170" s="131" t="s">
        <v>82</v>
      </c>
      <c r="D170" s="4">
        <v>6500</v>
      </c>
      <c r="E170" s="5">
        <v>36719</v>
      </c>
      <c r="F170" s="4" t="s">
        <v>156</v>
      </c>
      <c r="G170" s="4">
        <v>2020</v>
      </c>
      <c r="H170" s="4">
        <f>I170-D170</f>
        <v>-6500</v>
      </c>
      <c r="I170" s="4">
        <v>0</v>
      </c>
      <c r="J170" s="5"/>
      <c r="K170" s="4"/>
      <c r="L170" s="4">
        <v>2020</v>
      </c>
    </row>
    <row r="171" spans="1:12" x14ac:dyDescent="0.3">
      <c r="A171" s="140"/>
      <c r="B171" s="3" t="s">
        <v>155</v>
      </c>
      <c r="C171" s="131" t="s">
        <v>83</v>
      </c>
      <c r="D171" s="4">
        <v>500</v>
      </c>
      <c r="E171" s="5">
        <v>36719</v>
      </c>
      <c r="F171" s="4" t="s">
        <v>156</v>
      </c>
      <c r="G171" s="4">
        <v>2020</v>
      </c>
      <c r="H171" s="4">
        <f>I171-D171</f>
        <v>-500</v>
      </c>
      <c r="I171" s="4">
        <v>0</v>
      </c>
      <c r="J171" s="5"/>
      <c r="K171" s="4"/>
      <c r="L171" s="4">
        <v>2020</v>
      </c>
    </row>
    <row r="172" spans="1:12" ht="27" x14ac:dyDescent="0.3">
      <c r="A172" s="140"/>
      <c r="B172" s="3" t="s">
        <v>157</v>
      </c>
      <c r="C172" s="131" t="s">
        <v>82</v>
      </c>
      <c r="D172" s="4"/>
      <c r="E172" s="5"/>
      <c r="F172" s="4"/>
      <c r="G172" s="4"/>
      <c r="H172" s="4">
        <v>5000</v>
      </c>
      <c r="I172" s="4">
        <v>5000</v>
      </c>
      <c r="J172" s="5">
        <v>44403</v>
      </c>
      <c r="K172" s="4"/>
      <c r="L172" s="4">
        <v>2045</v>
      </c>
    </row>
    <row r="173" spans="1:12" ht="27" x14ac:dyDescent="0.3">
      <c r="A173" s="140" t="s">
        <v>158</v>
      </c>
      <c r="B173" s="3" t="s">
        <v>158</v>
      </c>
      <c r="C173" s="130" t="s">
        <v>11</v>
      </c>
      <c r="D173" s="4">
        <v>300</v>
      </c>
      <c r="E173" s="5">
        <v>38813</v>
      </c>
      <c r="F173" s="4" t="s">
        <v>87</v>
      </c>
      <c r="G173" s="4">
        <v>2020</v>
      </c>
      <c r="H173" s="4">
        <f>I173-D173</f>
        <v>-300</v>
      </c>
      <c r="I173" s="4">
        <v>0</v>
      </c>
      <c r="J173" s="5"/>
      <c r="K173" s="4"/>
      <c r="L173" s="4">
        <v>2020</v>
      </c>
    </row>
    <row r="174" spans="1:12" ht="27" x14ac:dyDescent="0.3">
      <c r="A174" s="140"/>
      <c r="B174" s="3" t="s">
        <v>158</v>
      </c>
      <c r="C174" s="130" t="s">
        <v>83</v>
      </c>
      <c r="D174" s="4">
        <v>260</v>
      </c>
      <c r="E174" s="5">
        <v>36538</v>
      </c>
      <c r="F174" s="4" t="s">
        <v>12</v>
      </c>
      <c r="G174" s="4">
        <v>2020</v>
      </c>
      <c r="H174" s="4">
        <f>I174-D174</f>
        <v>-260</v>
      </c>
      <c r="I174" s="4">
        <v>0</v>
      </c>
      <c r="J174" s="5"/>
      <c r="K174" s="4"/>
      <c r="L174" s="4">
        <v>2020</v>
      </c>
    </row>
    <row r="175" spans="1:12" ht="27" x14ac:dyDescent="0.3">
      <c r="A175" s="140"/>
      <c r="B175" s="3" t="s">
        <v>159</v>
      </c>
      <c r="C175" s="130" t="s">
        <v>86</v>
      </c>
      <c r="D175" s="4"/>
      <c r="E175" s="5"/>
      <c r="F175" s="4"/>
      <c r="G175" s="4"/>
      <c r="H175" s="4">
        <v>250</v>
      </c>
      <c r="I175" s="4">
        <v>250</v>
      </c>
      <c r="J175" s="5">
        <v>44216</v>
      </c>
      <c r="K175" s="4"/>
      <c r="L175" s="4">
        <v>2050</v>
      </c>
    </row>
    <row r="176" spans="1:12" ht="27" x14ac:dyDescent="0.3">
      <c r="A176" s="140"/>
      <c r="B176" s="3" t="s">
        <v>159</v>
      </c>
      <c r="C176" s="130" t="s">
        <v>83</v>
      </c>
      <c r="D176" s="4"/>
      <c r="E176" s="5"/>
      <c r="F176" s="4"/>
      <c r="G176" s="4"/>
      <c r="H176" s="4">
        <v>100</v>
      </c>
      <c r="I176" s="4">
        <v>100</v>
      </c>
      <c r="J176" s="5">
        <v>44216</v>
      </c>
      <c r="K176" s="4"/>
      <c r="L176" s="4">
        <v>2050</v>
      </c>
    </row>
    <row r="177" spans="1:12" x14ac:dyDescent="0.3">
      <c r="A177" s="140" t="s">
        <v>160</v>
      </c>
      <c r="B177" s="3" t="s">
        <v>160</v>
      </c>
      <c r="C177" s="131" t="s">
        <v>82</v>
      </c>
      <c r="D177" s="4">
        <v>750</v>
      </c>
      <c r="E177" s="5">
        <v>36538</v>
      </c>
      <c r="F177" s="4" t="s">
        <v>12</v>
      </c>
      <c r="G177" s="4">
        <v>2020</v>
      </c>
      <c r="H177" s="4">
        <f t="shared" ref="H177:H182" si="4">I177-D177</f>
        <v>-750</v>
      </c>
      <c r="I177" s="4">
        <v>0</v>
      </c>
      <c r="J177" s="5"/>
      <c r="K177" s="4"/>
      <c r="L177" s="4">
        <v>2020</v>
      </c>
    </row>
    <row r="178" spans="1:12" x14ac:dyDescent="0.3">
      <c r="A178" s="140"/>
      <c r="B178" s="3" t="s">
        <v>160</v>
      </c>
      <c r="C178" s="131" t="s">
        <v>83</v>
      </c>
      <c r="D178" s="4">
        <v>750</v>
      </c>
      <c r="E178" s="5">
        <v>36538</v>
      </c>
      <c r="F178" s="4" t="s">
        <v>12</v>
      </c>
      <c r="G178" s="4">
        <v>2020</v>
      </c>
      <c r="H178" s="4">
        <f t="shared" si="4"/>
        <v>-750</v>
      </c>
      <c r="I178" s="4">
        <v>0</v>
      </c>
      <c r="J178" s="5"/>
      <c r="K178" s="4"/>
      <c r="L178" s="4">
        <v>2020</v>
      </c>
    </row>
    <row r="179" spans="1:12" x14ac:dyDescent="0.3">
      <c r="A179" s="140" t="s">
        <v>161</v>
      </c>
      <c r="B179" s="3" t="s">
        <v>161</v>
      </c>
      <c r="C179" s="130" t="s">
        <v>11</v>
      </c>
      <c r="D179" s="4">
        <v>250</v>
      </c>
      <c r="E179" s="5">
        <v>38813</v>
      </c>
      <c r="F179" s="4" t="s">
        <v>87</v>
      </c>
      <c r="G179" s="4">
        <v>2020</v>
      </c>
      <c r="H179" s="4">
        <f t="shared" si="4"/>
        <v>-250</v>
      </c>
      <c r="I179" s="4">
        <v>0</v>
      </c>
      <c r="J179" s="5"/>
      <c r="K179" s="4"/>
      <c r="L179" s="4">
        <v>2020</v>
      </c>
    </row>
    <row r="180" spans="1:12" x14ac:dyDescent="0.3">
      <c r="A180" s="140"/>
      <c r="B180" s="3" t="s">
        <v>161</v>
      </c>
      <c r="C180" s="131" t="s">
        <v>82</v>
      </c>
      <c r="D180" s="4">
        <v>300</v>
      </c>
      <c r="E180" s="5">
        <v>36538</v>
      </c>
      <c r="F180" s="4" t="s">
        <v>12</v>
      </c>
      <c r="G180" s="4">
        <v>2020</v>
      </c>
      <c r="H180" s="4">
        <f t="shared" si="4"/>
        <v>-300</v>
      </c>
      <c r="I180" s="4">
        <v>0</v>
      </c>
      <c r="J180" s="5"/>
      <c r="K180" s="4"/>
      <c r="L180" s="4">
        <v>2020</v>
      </c>
    </row>
    <row r="181" spans="1:12" ht="27" x14ac:dyDescent="0.3">
      <c r="A181" s="140" t="s">
        <v>162</v>
      </c>
      <c r="B181" s="3" t="s">
        <v>162</v>
      </c>
      <c r="C181" s="130" t="s">
        <v>11</v>
      </c>
      <c r="D181" s="4">
        <v>350</v>
      </c>
      <c r="E181" s="5">
        <v>38813</v>
      </c>
      <c r="F181" s="4" t="s">
        <v>87</v>
      </c>
      <c r="G181" s="4">
        <v>2020</v>
      </c>
      <c r="H181" s="4">
        <f t="shared" si="4"/>
        <v>-350</v>
      </c>
      <c r="I181" s="4">
        <v>0</v>
      </c>
      <c r="J181" s="5"/>
      <c r="K181" s="4"/>
      <c r="L181" s="4">
        <v>2020</v>
      </c>
    </row>
    <row r="182" spans="1:12" ht="27" x14ac:dyDescent="0.3">
      <c r="A182" s="140"/>
      <c r="B182" s="3" t="s">
        <v>162</v>
      </c>
      <c r="C182" s="131" t="s">
        <v>82</v>
      </c>
      <c r="D182" s="4">
        <v>800</v>
      </c>
      <c r="E182" s="5">
        <v>36538</v>
      </c>
      <c r="F182" s="4" t="s">
        <v>12</v>
      </c>
      <c r="G182" s="4">
        <v>2020</v>
      </c>
      <c r="H182" s="4">
        <f t="shared" si="4"/>
        <v>-800</v>
      </c>
      <c r="I182" s="4">
        <v>0</v>
      </c>
      <c r="J182" s="5"/>
      <c r="K182" s="4"/>
      <c r="L182" s="4">
        <v>2020</v>
      </c>
    </row>
    <row r="183" spans="1:12" ht="27" x14ac:dyDescent="0.3">
      <c r="A183" s="2" t="s">
        <v>163</v>
      </c>
      <c r="B183" s="3" t="s">
        <v>164</v>
      </c>
      <c r="C183" s="130" t="s">
        <v>34</v>
      </c>
      <c r="D183" s="4">
        <v>8000</v>
      </c>
      <c r="E183" s="5">
        <v>38490</v>
      </c>
      <c r="F183" s="4" t="s">
        <v>165</v>
      </c>
      <c r="G183" s="4">
        <v>2035</v>
      </c>
      <c r="H183" s="4"/>
      <c r="I183" s="4">
        <v>8000</v>
      </c>
      <c r="J183" s="5">
        <v>38490</v>
      </c>
      <c r="K183" s="4" t="s">
        <v>165</v>
      </c>
      <c r="L183" s="4">
        <v>2035</v>
      </c>
    </row>
    <row r="184" spans="1:12" x14ac:dyDescent="0.3">
      <c r="A184" s="140" t="s">
        <v>166</v>
      </c>
      <c r="B184" s="3" t="s">
        <v>166</v>
      </c>
      <c r="C184" s="131" t="s">
        <v>82</v>
      </c>
      <c r="D184" s="4">
        <v>150</v>
      </c>
      <c r="E184" s="5">
        <v>36538</v>
      </c>
      <c r="F184" s="4" t="s">
        <v>12</v>
      </c>
      <c r="G184" s="4">
        <v>2020</v>
      </c>
      <c r="H184" s="4">
        <f>I184-D184</f>
        <v>-150</v>
      </c>
      <c r="I184" s="4">
        <v>0</v>
      </c>
      <c r="J184" s="5"/>
      <c r="K184" s="4"/>
      <c r="L184" s="4">
        <v>2020</v>
      </c>
    </row>
    <row r="185" spans="1:12" x14ac:dyDescent="0.3">
      <c r="A185" s="140"/>
      <c r="B185" s="3" t="s">
        <v>166</v>
      </c>
      <c r="C185" s="131" t="s">
        <v>83</v>
      </c>
      <c r="D185" s="4">
        <v>450</v>
      </c>
      <c r="E185" s="5">
        <v>36538</v>
      </c>
      <c r="F185" s="4" t="s">
        <v>12</v>
      </c>
      <c r="G185" s="4">
        <v>2020</v>
      </c>
      <c r="H185" s="4">
        <f>I185-D185</f>
        <v>-450</v>
      </c>
      <c r="I185" s="4">
        <v>0</v>
      </c>
      <c r="J185" s="5"/>
      <c r="K185" s="4"/>
      <c r="L185" s="4">
        <v>2020</v>
      </c>
    </row>
    <row r="186" spans="1:12" x14ac:dyDescent="0.3">
      <c r="A186" s="138" t="s">
        <v>75</v>
      </c>
      <c r="B186" s="138"/>
      <c r="C186" s="11"/>
      <c r="D186" s="11">
        <f>SUM(D81:D185)</f>
        <v>62250</v>
      </c>
      <c r="E186" s="10"/>
      <c r="F186" s="10"/>
      <c r="G186" s="10"/>
      <c r="H186" s="10"/>
      <c r="I186" s="11">
        <f>SUM(I81:I185)</f>
        <v>45120</v>
      </c>
      <c r="J186" s="19"/>
      <c r="K186" s="19"/>
      <c r="L186" s="19"/>
    </row>
    <row r="187" spans="1:12" x14ac:dyDescent="0.3">
      <c r="A187" s="135" t="s">
        <v>76</v>
      </c>
      <c r="B187" s="135"/>
      <c r="C187" s="14"/>
      <c r="D187" s="12"/>
      <c r="E187" s="12"/>
      <c r="F187" s="12"/>
      <c r="G187" s="12"/>
      <c r="H187" s="14">
        <f>SUM(H81:H185)</f>
        <v>-17130</v>
      </c>
      <c r="I187" s="12"/>
      <c r="J187" s="12"/>
      <c r="K187" s="12"/>
      <c r="L187" s="12"/>
    </row>
    <row r="188" spans="1:12" x14ac:dyDescent="0.3">
      <c r="A188" s="139" t="s">
        <v>167</v>
      </c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</row>
    <row r="189" spans="1:12" x14ac:dyDescent="0.3">
      <c r="A189" s="140" t="s">
        <v>168</v>
      </c>
      <c r="B189" s="3" t="s">
        <v>168</v>
      </c>
      <c r="C189" s="130" t="s">
        <v>169</v>
      </c>
      <c r="D189" s="4">
        <v>320</v>
      </c>
      <c r="E189" s="5">
        <v>36878</v>
      </c>
      <c r="F189" s="4" t="s">
        <v>170</v>
      </c>
      <c r="G189" s="4">
        <v>2025</v>
      </c>
      <c r="H189" s="4"/>
      <c r="I189" s="4">
        <v>320</v>
      </c>
      <c r="J189" s="5">
        <v>36878</v>
      </c>
      <c r="K189" s="4" t="s">
        <v>170</v>
      </c>
      <c r="L189" s="4">
        <v>2025</v>
      </c>
    </row>
    <row r="190" spans="1:12" x14ac:dyDescent="0.3">
      <c r="A190" s="140"/>
      <c r="B190" s="3" t="s">
        <v>171</v>
      </c>
      <c r="C190" s="130" t="s">
        <v>172</v>
      </c>
      <c r="D190" s="4">
        <v>1280</v>
      </c>
      <c r="E190" s="5">
        <v>36878</v>
      </c>
      <c r="F190" s="4" t="s">
        <v>170</v>
      </c>
      <c r="G190" s="4">
        <v>2025</v>
      </c>
      <c r="H190" s="4"/>
      <c r="I190" s="4">
        <v>1280</v>
      </c>
      <c r="J190" s="5">
        <v>36878</v>
      </c>
      <c r="K190" s="4" t="s">
        <v>170</v>
      </c>
      <c r="L190" s="4">
        <v>2025</v>
      </c>
    </row>
    <row r="191" spans="1:12" ht="93" x14ac:dyDescent="0.3">
      <c r="A191" s="7" t="s">
        <v>173</v>
      </c>
      <c r="B191" s="21" t="s">
        <v>174</v>
      </c>
      <c r="C191" s="131" t="s">
        <v>175</v>
      </c>
      <c r="D191" s="4">
        <v>2700</v>
      </c>
      <c r="E191" s="15">
        <v>41022</v>
      </c>
      <c r="F191" s="4" t="s">
        <v>176</v>
      </c>
      <c r="G191" s="4">
        <v>2038</v>
      </c>
      <c r="H191" s="4"/>
      <c r="I191" s="4">
        <v>2700</v>
      </c>
      <c r="J191" s="15">
        <v>41022</v>
      </c>
      <c r="K191" s="4" t="s">
        <v>176</v>
      </c>
      <c r="L191" s="4">
        <v>2038</v>
      </c>
    </row>
    <row r="192" spans="1:12" x14ac:dyDescent="0.3">
      <c r="A192" s="138" t="s">
        <v>75</v>
      </c>
      <c r="B192" s="138"/>
      <c r="C192" s="10"/>
      <c r="D192" s="11">
        <f>SUM(D189:D191)</f>
        <v>4300</v>
      </c>
      <c r="E192" s="10"/>
      <c r="F192" s="10"/>
      <c r="G192" s="10"/>
      <c r="H192" s="10"/>
      <c r="I192" s="11">
        <f>SUM(I189:I191)</f>
        <v>4300</v>
      </c>
      <c r="J192" s="10"/>
      <c r="K192" s="10"/>
      <c r="L192" s="10"/>
    </row>
    <row r="193" spans="1:12" x14ac:dyDescent="0.3">
      <c r="A193" s="135" t="s">
        <v>76</v>
      </c>
      <c r="B193" s="135"/>
      <c r="C193" s="35"/>
      <c r="D193" s="12"/>
      <c r="E193" s="12"/>
      <c r="F193" s="12"/>
      <c r="G193" s="12"/>
      <c r="H193" s="14">
        <v>0</v>
      </c>
      <c r="I193" s="12"/>
      <c r="J193" s="12"/>
      <c r="K193" s="12"/>
      <c r="L193" s="12"/>
    </row>
    <row r="194" spans="1:12" x14ac:dyDescent="0.3">
      <c r="A194" s="139" t="s">
        <v>177</v>
      </c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</row>
    <row r="195" spans="1:12" ht="27" x14ac:dyDescent="0.3">
      <c r="A195" s="140" t="s">
        <v>178</v>
      </c>
      <c r="B195" s="3" t="s">
        <v>178</v>
      </c>
      <c r="C195" s="130" t="s">
        <v>172</v>
      </c>
      <c r="D195" s="4">
        <v>1200</v>
      </c>
      <c r="E195" s="5">
        <v>38813</v>
      </c>
      <c r="F195" s="4" t="s">
        <v>179</v>
      </c>
      <c r="G195" s="4">
        <v>2033</v>
      </c>
      <c r="H195" s="4"/>
      <c r="I195" s="4">
        <v>1200</v>
      </c>
      <c r="J195" s="5">
        <v>38813</v>
      </c>
      <c r="K195" s="4" t="s">
        <v>179</v>
      </c>
      <c r="L195" s="4">
        <v>2033</v>
      </c>
    </row>
    <row r="196" spans="1:12" ht="27" x14ac:dyDescent="0.3">
      <c r="A196" s="140"/>
      <c r="B196" s="3" t="s">
        <v>180</v>
      </c>
      <c r="C196" s="130" t="s">
        <v>169</v>
      </c>
      <c r="D196" s="4">
        <v>2000</v>
      </c>
      <c r="E196" s="5">
        <v>36227</v>
      </c>
      <c r="F196" s="4" t="s">
        <v>62</v>
      </c>
      <c r="G196" s="4">
        <v>2024</v>
      </c>
      <c r="H196" s="4"/>
      <c r="I196" s="4">
        <v>2000</v>
      </c>
      <c r="J196" s="5">
        <v>36227</v>
      </c>
      <c r="K196" s="4" t="s">
        <v>62</v>
      </c>
      <c r="L196" s="4">
        <v>2024</v>
      </c>
    </row>
    <row r="197" spans="1:12" x14ac:dyDescent="0.3">
      <c r="A197" s="140" t="s">
        <v>181</v>
      </c>
      <c r="B197" s="3" t="s">
        <v>181</v>
      </c>
      <c r="C197" s="130" t="s">
        <v>182</v>
      </c>
      <c r="D197" s="4">
        <v>1880</v>
      </c>
      <c r="E197" s="5">
        <v>36577</v>
      </c>
      <c r="F197" s="4" t="s">
        <v>183</v>
      </c>
      <c r="G197" s="4">
        <v>2023</v>
      </c>
      <c r="H197" s="4"/>
      <c r="I197" s="4">
        <v>1880</v>
      </c>
      <c r="J197" s="5">
        <v>36577</v>
      </c>
      <c r="K197" s="4" t="s">
        <v>183</v>
      </c>
      <c r="L197" s="4">
        <v>2023</v>
      </c>
    </row>
    <row r="198" spans="1:12" x14ac:dyDescent="0.3">
      <c r="A198" s="140"/>
      <c r="B198" s="3" t="s">
        <v>184</v>
      </c>
      <c r="C198" s="130" t="s">
        <v>182</v>
      </c>
      <c r="D198" s="4">
        <v>700</v>
      </c>
      <c r="E198" s="22">
        <v>40890</v>
      </c>
      <c r="F198" s="23" t="s">
        <v>185</v>
      </c>
      <c r="G198" s="4">
        <v>2038</v>
      </c>
      <c r="H198" s="4"/>
      <c r="I198" s="4">
        <v>700</v>
      </c>
      <c r="J198" s="22">
        <v>40890</v>
      </c>
      <c r="K198" s="23" t="s">
        <v>185</v>
      </c>
      <c r="L198" s="4">
        <v>2038</v>
      </c>
    </row>
    <row r="199" spans="1:12" ht="40.200000000000003" x14ac:dyDescent="0.3">
      <c r="A199" s="140"/>
      <c r="B199" s="3" t="s">
        <v>186</v>
      </c>
      <c r="C199" s="130" t="s">
        <v>187</v>
      </c>
      <c r="D199" s="4">
        <v>700</v>
      </c>
      <c r="E199" s="22">
        <v>40890</v>
      </c>
      <c r="F199" s="23" t="s">
        <v>185</v>
      </c>
      <c r="G199" s="4">
        <v>2038</v>
      </c>
      <c r="H199" s="4"/>
      <c r="I199" s="4">
        <v>700</v>
      </c>
      <c r="J199" s="22">
        <v>40890</v>
      </c>
      <c r="K199" s="23" t="s">
        <v>185</v>
      </c>
      <c r="L199" s="4">
        <v>2038</v>
      </c>
    </row>
    <row r="200" spans="1:12" ht="27" x14ac:dyDescent="0.3">
      <c r="A200" s="7" t="s">
        <v>188</v>
      </c>
      <c r="B200" s="3" t="s">
        <v>189</v>
      </c>
      <c r="C200" s="130" t="s">
        <v>182</v>
      </c>
      <c r="D200" s="4"/>
      <c r="E200" s="22"/>
      <c r="F200" s="23"/>
      <c r="G200" s="4"/>
      <c r="H200" s="4">
        <v>2000</v>
      </c>
      <c r="I200" s="4">
        <v>2000</v>
      </c>
      <c r="J200" s="22">
        <v>44552</v>
      </c>
      <c r="K200" s="23"/>
      <c r="L200" s="4">
        <v>2051</v>
      </c>
    </row>
    <row r="201" spans="1:12" x14ac:dyDescent="0.3">
      <c r="A201" s="138" t="s">
        <v>75</v>
      </c>
      <c r="B201" s="138"/>
      <c r="C201" s="11"/>
      <c r="D201" s="18">
        <f>SUM(D195:D199)</f>
        <v>6480</v>
      </c>
      <c r="E201" s="24"/>
      <c r="F201" s="24"/>
      <c r="G201" s="24"/>
      <c r="H201" s="18"/>
      <c r="I201" s="18">
        <f>SUM(I195:I200)</f>
        <v>8480</v>
      </c>
      <c r="J201" s="24"/>
      <c r="K201" s="24"/>
      <c r="L201" s="24"/>
    </row>
    <row r="202" spans="1:12" x14ac:dyDescent="0.3">
      <c r="A202" s="135" t="s">
        <v>76</v>
      </c>
      <c r="B202" s="135"/>
      <c r="C202" s="35"/>
      <c r="D202" s="25"/>
      <c r="E202" s="25"/>
      <c r="F202" s="25"/>
      <c r="G202" s="25"/>
      <c r="H202" s="14">
        <f>SUM(H195:H200)</f>
        <v>2000</v>
      </c>
      <c r="I202" s="25"/>
      <c r="J202" s="25"/>
      <c r="K202" s="25"/>
      <c r="L202" s="25"/>
    </row>
    <row r="203" spans="1:12" x14ac:dyDescent="0.3">
      <c r="A203" s="139" t="s">
        <v>190</v>
      </c>
      <c r="B203" s="139"/>
      <c r="C203" s="139"/>
      <c r="D203" s="139"/>
      <c r="E203" s="139"/>
      <c r="F203" s="139"/>
      <c r="G203" s="139"/>
      <c r="H203" s="139"/>
      <c r="I203" s="139"/>
      <c r="J203" s="139"/>
      <c r="K203" s="139"/>
      <c r="L203" s="139"/>
    </row>
    <row r="204" spans="1:12" ht="27" x14ac:dyDescent="0.3">
      <c r="A204" s="140" t="s">
        <v>191</v>
      </c>
      <c r="B204" s="3" t="s">
        <v>192</v>
      </c>
      <c r="C204" s="130" t="s">
        <v>11</v>
      </c>
      <c r="D204" s="4">
        <v>1350</v>
      </c>
      <c r="E204" s="5">
        <v>35207</v>
      </c>
      <c r="F204" s="4" t="s">
        <v>193</v>
      </c>
      <c r="G204" s="4">
        <v>2020</v>
      </c>
      <c r="H204" s="4">
        <f>I204-D204</f>
        <v>-1350</v>
      </c>
      <c r="I204" s="4">
        <v>0</v>
      </c>
      <c r="J204" s="5"/>
      <c r="K204" s="4"/>
      <c r="L204" s="4">
        <v>2020</v>
      </c>
    </row>
    <row r="205" spans="1:12" ht="27" x14ac:dyDescent="0.3">
      <c r="A205" s="140"/>
      <c r="B205" s="3" t="s">
        <v>192</v>
      </c>
      <c r="C205" s="130" t="s">
        <v>14</v>
      </c>
      <c r="D205" s="4">
        <v>8900</v>
      </c>
      <c r="E205" s="5">
        <v>35207</v>
      </c>
      <c r="F205" s="4" t="s">
        <v>193</v>
      </c>
      <c r="G205" s="4">
        <v>2020</v>
      </c>
      <c r="H205" s="4">
        <f>I205-D205</f>
        <v>-8900</v>
      </c>
      <c r="I205" s="4">
        <v>0</v>
      </c>
      <c r="J205" s="5"/>
      <c r="K205" s="4"/>
      <c r="L205" s="4">
        <v>2020</v>
      </c>
    </row>
    <row r="206" spans="1:12" x14ac:dyDescent="0.3">
      <c r="A206" s="140"/>
      <c r="B206" s="3" t="s">
        <v>194</v>
      </c>
      <c r="C206" s="130" t="s">
        <v>11</v>
      </c>
      <c r="D206" s="4">
        <v>500</v>
      </c>
      <c r="E206" s="5">
        <v>35207</v>
      </c>
      <c r="F206" s="4" t="s">
        <v>193</v>
      </c>
      <c r="G206" s="4">
        <v>2020</v>
      </c>
      <c r="H206" s="4">
        <f>I206-D206</f>
        <v>-500</v>
      </c>
      <c r="I206" s="4">
        <v>0</v>
      </c>
      <c r="J206" s="5"/>
      <c r="K206" s="4"/>
      <c r="L206" s="4">
        <v>2020</v>
      </c>
    </row>
    <row r="207" spans="1:12" x14ac:dyDescent="0.3">
      <c r="A207" s="140"/>
      <c r="B207" s="3" t="s">
        <v>194</v>
      </c>
      <c r="C207" s="130" t="s">
        <v>14</v>
      </c>
      <c r="D207" s="4">
        <v>1000</v>
      </c>
      <c r="E207" s="5">
        <v>35207</v>
      </c>
      <c r="F207" s="4" t="s">
        <v>193</v>
      </c>
      <c r="G207" s="4">
        <v>2020</v>
      </c>
      <c r="H207" s="4">
        <f>I207-D207</f>
        <v>-1000</v>
      </c>
      <c r="I207" s="4">
        <v>0</v>
      </c>
      <c r="J207" s="5"/>
      <c r="K207" s="4"/>
      <c r="L207" s="4">
        <v>2020</v>
      </c>
    </row>
    <row r="208" spans="1:12" x14ac:dyDescent="0.3">
      <c r="A208" s="7"/>
      <c r="B208" s="3" t="s">
        <v>191</v>
      </c>
      <c r="C208" s="130" t="s">
        <v>86</v>
      </c>
      <c r="D208" s="4"/>
      <c r="E208" s="5"/>
      <c r="F208" s="4"/>
      <c r="G208" s="4"/>
      <c r="H208" s="4">
        <v>900</v>
      </c>
      <c r="I208" s="4">
        <v>900</v>
      </c>
      <c r="J208" s="5">
        <v>44216</v>
      </c>
      <c r="K208" s="4"/>
      <c r="L208" s="4">
        <v>2050</v>
      </c>
    </row>
    <row r="209" spans="1:12" x14ac:dyDescent="0.3">
      <c r="A209" s="7"/>
      <c r="B209" s="3" t="s">
        <v>191</v>
      </c>
      <c r="C209" s="130" t="s">
        <v>91</v>
      </c>
      <c r="D209" s="4"/>
      <c r="E209" s="5"/>
      <c r="F209" s="4"/>
      <c r="G209" s="4"/>
      <c r="H209" s="4">
        <v>3000</v>
      </c>
      <c r="I209" s="4">
        <v>3000</v>
      </c>
      <c r="J209" s="5">
        <v>44216</v>
      </c>
      <c r="K209" s="4"/>
      <c r="L209" s="4">
        <v>2050</v>
      </c>
    </row>
    <row r="210" spans="1:12" x14ac:dyDescent="0.3">
      <c r="A210" s="2" t="s">
        <v>195</v>
      </c>
      <c r="B210" s="3" t="s">
        <v>196</v>
      </c>
      <c r="C210" s="130" t="s">
        <v>169</v>
      </c>
      <c r="D210" s="4">
        <v>2000</v>
      </c>
      <c r="E210" s="5">
        <v>34137</v>
      </c>
      <c r="F210" s="4" t="s">
        <v>197</v>
      </c>
      <c r="G210" s="4">
        <v>2020</v>
      </c>
      <c r="H210" s="4">
        <f>I210-D210</f>
        <v>-2000</v>
      </c>
      <c r="I210" s="4">
        <v>0</v>
      </c>
      <c r="J210" s="5"/>
      <c r="K210" s="4"/>
      <c r="L210" s="4">
        <v>2020</v>
      </c>
    </row>
    <row r="211" spans="1:12" x14ac:dyDescent="0.3">
      <c r="A211" s="138" t="s">
        <v>75</v>
      </c>
      <c r="B211" s="138"/>
      <c r="C211" s="11"/>
      <c r="D211" s="11">
        <f>SUM(D204:D210)</f>
        <v>13750</v>
      </c>
      <c r="E211" s="11"/>
      <c r="F211" s="11"/>
      <c r="G211" s="11"/>
      <c r="H211" s="11"/>
      <c r="I211" s="11">
        <f>SUM(I204:I210)</f>
        <v>3900</v>
      </c>
      <c r="J211" s="11"/>
      <c r="K211" s="11"/>
      <c r="L211" s="11"/>
    </row>
    <row r="212" spans="1:12" x14ac:dyDescent="0.3">
      <c r="A212" s="135" t="s">
        <v>76</v>
      </c>
      <c r="B212" s="135"/>
      <c r="C212" s="14"/>
      <c r="D212" s="14"/>
      <c r="E212" s="14"/>
      <c r="F212" s="14"/>
      <c r="G212" s="14"/>
      <c r="H212" s="14">
        <f>SUM(H204:H210)</f>
        <v>-9850</v>
      </c>
      <c r="I212" s="14"/>
      <c r="J212" s="14"/>
      <c r="K212" s="14"/>
      <c r="L212" s="14"/>
    </row>
    <row r="213" spans="1:12" x14ac:dyDescent="0.3">
      <c r="A213" s="139" t="s">
        <v>198</v>
      </c>
      <c r="B213" s="139"/>
      <c r="C213" s="139"/>
      <c r="D213" s="139"/>
      <c r="E213" s="139"/>
      <c r="F213" s="139"/>
      <c r="G213" s="139"/>
      <c r="H213" s="139"/>
      <c r="I213" s="139"/>
      <c r="J213" s="139"/>
      <c r="K213" s="139"/>
      <c r="L213" s="139"/>
    </row>
    <row r="214" spans="1:12" ht="27" x14ac:dyDescent="0.3">
      <c r="A214" s="2" t="s">
        <v>199</v>
      </c>
      <c r="B214" s="3" t="s">
        <v>200</v>
      </c>
      <c r="C214" s="130" t="s">
        <v>14</v>
      </c>
      <c r="D214" s="4">
        <v>800</v>
      </c>
      <c r="E214" s="15">
        <v>39437</v>
      </c>
      <c r="F214" s="23" t="s">
        <v>201</v>
      </c>
      <c r="G214" s="4">
        <v>2024</v>
      </c>
      <c r="H214" s="4"/>
      <c r="I214" s="4">
        <v>800</v>
      </c>
      <c r="J214" s="15">
        <v>39437</v>
      </c>
      <c r="K214" s="23" t="s">
        <v>201</v>
      </c>
      <c r="L214" s="4">
        <v>2024</v>
      </c>
    </row>
    <row r="215" spans="1:12" x14ac:dyDescent="0.3">
      <c r="A215" s="140" t="s">
        <v>202</v>
      </c>
      <c r="B215" s="3" t="s">
        <v>202</v>
      </c>
      <c r="C215" s="130" t="s">
        <v>203</v>
      </c>
      <c r="D215" s="4">
        <v>400</v>
      </c>
      <c r="E215" s="5">
        <v>38450</v>
      </c>
      <c r="F215" s="4" t="s">
        <v>204</v>
      </c>
      <c r="G215" s="4">
        <v>2025</v>
      </c>
      <c r="H215" s="4"/>
      <c r="I215" s="4">
        <v>400</v>
      </c>
      <c r="J215" s="5">
        <v>38450</v>
      </c>
      <c r="K215" s="4" t="s">
        <v>204</v>
      </c>
      <c r="L215" s="4">
        <v>2025</v>
      </c>
    </row>
    <row r="216" spans="1:12" x14ac:dyDescent="0.3">
      <c r="A216" s="140"/>
      <c r="B216" s="3" t="s">
        <v>202</v>
      </c>
      <c r="C216" s="130" t="s">
        <v>11</v>
      </c>
      <c r="D216" s="4">
        <v>700</v>
      </c>
      <c r="E216" s="5">
        <v>38450</v>
      </c>
      <c r="F216" s="4" t="s">
        <v>204</v>
      </c>
      <c r="G216" s="4">
        <v>2025</v>
      </c>
      <c r="H216" s="4"/>
      <c r="I216" s="4">
        <v>700</v>
      </c>
      <c r="J216" s="5">
        <v>38450</v>
      </c>
      <c r="K216" s="4" t="s">
        <v>204</v>
      </c>
      <c r="L216" s="4">
        <v>2025</v>
      </c>
    </row>
    <row r="217" spans="1:12" x14ac:dyDescent="0.3">
      <c r="A217" s="140" t="s">
        <v>205</v>
      </c>
      <c r="B217" s="3" t="s">
        <v>205</v>
      </c>
      <c r="C217" s="131" t="s">
        <v>82</v>
      </c>
      <c r="D217" s="4">
        <v>720</v>
      </c>
      <c r="E217" s="5">
        <v>36691</v>
      </c>
      <c r="F217" s="4" t="s">
        <v>206</v>
      </c>
      <c r="G217" s="4">
        <v>2025</v>
      </c>
      <c r="H217" s="4"/>
      <c r="I217" s="4">
        <v>720</v>
      </c>
      <c r="J217" s="5">
        <v>36691</v>
      </c>
      <c r="K217" s="4" t="s">
        <v>206</v>
      </c>
      <c r="L217" s="4">
        <v>2025</v>
      </c>
    </row>
    <row r="218" spans="1:12" x14ac:dyDescent="0.3">
      <c r="A218" s="142"/>
      <c r="B218" s="3" t="s">
        <v>205</v>
      </c>
      <c r="C218" s="131" t="s">
        <v>83</v>
      </c>
      <c r="D218" s="4">
        <v>1290</v>
      </c>
      <c r="E218" s="5">
        <v>36691</v>
      </c>
      <c r="F218" s="4" t="s">
        <v>206</v>
      </c>
      <c r="G218" s="4">
        <v>2025</v>
      </c>
      <c r="H218" s="4"/>
      <c r="I218" s="4">
        <v>1290</v>
      </c>
      <c r="J218" s="5">
        <v>36691</v>
      </c>
      <c r="K218" s="4" t="s">
        <v>206</v>
      </c>
      <c r="L218" s="4">
        <v>2025</v>
      </c>
    </row>
    <row r="219" spans="1:12" ht="52.8" x14ac:dyDescent="0.3">
      <c r="A219" s="26" t="s">
        <v>207</v>
      </c>
      <c r="B219" s="3" t="s">
        <v>208</v>
      </c>
      <c r="C219" s="131" t="s">
        <v>209</v>
      </c>
      <c r="D219" s="4">
        <v>3500</v>
      </c>
      <c r="E219" s="5">
        <v>43098</v>
      </c>
      <c r="F219" s="4" t="s">
        <v>210</v>
      </c>
      <c r="G219" s="4">
        <v>2044</v>
      </c>
      <c r="H219" s="4"/>
      <c r="I219" s="4">
        <v>3500</v>
      </c>
      <c r="J219" s="5">
        <v>43098</v>
      </c>
      <c r="K219" s="4" t="s">
        <v>210</v>
      </c>
      <c r="L219" s="4">
        <v>2044</v>
      </c>
    </row>
    <row r="220" spans="1:12" ht="27" x14ac:dyDescent="0.3">
      <c r="A220" s="140" t="s">
        <v>211</v>
      </c>
      <c r="B220" s="3" t="s">
        <v>212</v>
      </c>
      <c r="C220" s="132" t="s">
        <v>172</v>
      </c>
      <c r="D220" s="28">
        <v>1400</v>
      </c>
      <c r="E220" s="29">
        <v>35713</v>
      </c>
      <c r="F220" s="28" t="s">
        <v>213</v>
      </c>
      <c r="G220" s="28">
        <v>2020</v>
      </c>
      <c r="H220" s="28"/>
      <c r="I220" s="28">
        <v>1400</v>
      </c>
      <c r="J220" s="29">
        <v>44216</v>
      </c>
      <c r="K220" s="28"/>
      <c r="L220" s="28">
        <v>2050</v>
      </c>
    </row>
    <row r="221" spans="1:12" ht="27" x14ac:dyDescent="0.3">
      <c r="A221" s="140"/>
      <c r="B221" s="30" t="s">
        <v>212</v>
      </c>
      <c r="C221" s="132" t="s">
        <v>11</v>
      </c>
      <c r="D221" s="28">
        <v>500</v>
      </c>
      <c r="E221" s="29">
        <v>35506</v>
      </c>
      <c r="F221" s="28" t="s">
        <v>193</v>
      </c>
      <c r="G221" s="28">
        <v>2020</v>
      </c>
      <c r="H221" s="28"/>
      <c r="I221" s="28">
        <v>500</v>
      </c>
      <c r="J221" s="29">
        <v>44216</v>
      </c>
      <c r="K221" s="28"/>
      <c r="L221" s="28">
        <v>2050</v>
      </c>
    </row>
    <row r="222" spans="1:12" ht="27" x14ac:dyDescent="0.3">
      <c r="A222" s="140"/>
      <c r="B222" s="30" t="s">
        <v>212</v>
      </c>
      <c r="C222" s="132" t="s">
        <v>214</v>
      </c>
      <c r="D222" s="28">
        <v>2000</v>
      </c>
      <c r="E222" s="29">
        <v>35506</v>
      </c>
      <c r="F222" s="28" t="s">
        <v>193</v>
      </c>
      <c r="G222" s="28">
        <v>2020</v>
      </c>
      <c r="H222" s="28"/>
      <c r="I222" s="28">
        <v>2000</v>
      </c>
      <c r="J222" s="29">
        <v>44216</v>
      </c>
      <c r="K222" s="28"/>
      <c r="L222" s="28">
        <v>2050</v>
      </c>
    </row>
    <row r="223" spans="1:12" ht="27" x14ac:dyDescent="0.3">
      <c r="A223" s="140"/>
      <c r="B223" s="30" t="s">
        <v>215</v>
      </c>
      <c r="C223" s="132" t="s">
        <v>82</v>
      </c>
      <c r="D223" s="28"/>
      <c r="E223" s="29"/>
      <c r="F223" s="28"/>
      <c r="G223" s="28"/>
      <c r="H223" s="31">
        <v>700</v>
      </c>
      <c r="I223" s="28">
        <v>700</v>
      </c>
      <c r="J223" s="29">
        <v>44216</v>
      </c>
      <c r="K223" s="28"/>
      <c r="L223" s="28">
        <v>2050</v>
      </c>
    </row>
    <row r="224" spans="1:12" ht="27" x14ac:dyDescent="0.3">
      <c r="A224" s="140"/>
      <c r="B224" s="30" t="s">
        <v>215</v>
      </c>
      <c r="C224" s="132" t="s">
        <v>214</v>
      </c>
      <c r="D224" s="28">
        <v>6000</v>
      </c>
      <c r="E224" s="29">
        <v>35506</v>
      </c>
      <c r="F224" s="28" t="s">
        <v>193</v>
      </c>
      <c r="G224" s="28">
        <v>2020</v>
      </c>
      <c r="H224" s="31">
        <f>I224-D224</f>
        <v>-1500</v>
      </c>
      <c r="I224" s="28">
        <v>4500</v>
      </c>
      <c r="J224" s="29">
        <v>44216</v>
      </c>
      <c r="K224" s="28"/>
      <c r="L224" s="28">
        <v>2050</v>
      </c>
    </row>
    <row r="225" spans="1:12" ht="53.4" x14ac:dyDescent="0.3">
      <c r="A225" s="140"/>
      <c r="B225" s="30" t="s">
        <v>216</v>
      </c>
      <c r="C225" s="132" t="s">
        <v>172</v>
      </c>
      <c r="D225" s="28">
        <v>1000</v>
      </c>
      <c r="E225" s="29">
        <v>35387</v>
      </c>
      <c r="F225" s="28" t="s">
        <v>217</v>
      </c>
      <c r="G225" s="28">
        <v>2020</v>
      </c>
      <c r="H225" s="28"/>
      <c r="I225" s="28">
        <v>1000</v>
      </c>
      <c r="J225" s="29">
        <v>44216</v>
      </c>
      <c r="K225" s="28"/>
      <c r="L225" s="28">
        <v>2025</v>
      </c>
    </row>
    <row r="226" spans="1:12" ht="52.8" x14ac:dyDescent="0.3">
      <c r="A226" s="140"/>
      <c r="B226" s="32" t="s">
        <v>216</v>
      </c>
      <c r="C226" s="132" t="s">
        <v>86</v>
      </c>
      <c r="D226" s="28">
        <v>500</v>
      </c>
      <c r="E226" s="29">
        <v>35506</v>
      </c>
      <c r="F226" s="28" t="s">
        <v>193</v>
      </c>
      <c r="G226" s="28">
        <v>2020</v>
      </c>
      <c r="H226" s="28"/>
      <c r="I226" s="28">
        <v>500</v>
      </c>
      <c r="J226" s="29">
        <v>44216</v>
      </c>
      <c r="K226" s="28"/>
      <c r="L226" s="28">
        <v>2050</v>
      </c>
    </row>
    <row r="227" spans="1:12" ht="27" x14ac:dyDescent="0.3">
      <c r="A227" s="140"/>
      <c r="B227" s="30" t="s">
        <v>218</v>
      </c>
      <c r="C227" s="132" t="s">
        <v>86</v>
      </c>
      <c r="D227" s="28">
        <v>800</v>
      </c>
      <c r="E227" s="29">
        <v>35506</v>
      </c>
      <c r="F227" s="28" t="s">
        <v>193</v>
      </c>
      <c r="G227" s="28">
        <v>2020</v>
      </c>
      <c r="H227" s="28"/>
      <c r="I227" s="28">
        <v>800</v>
      </c>
      <c r="J227" s="29">
        <v>44216</v>
      </c>
      <c r="K227" s="28"/>
      <c r="L227" s="28">
        <v>2050</v>
      </c>
    </row>
    <row r="228" spans="1:12" ht="27" x14ac:dyDescent="0.3">
      <c r="A228" s="140"/>
      <c r="B228" s="30" t="s">
        <v>218</v>
      </c>
      <c r="C228" s="132" t="s">
        <v>214</v>
      </c>
      <c r="D228" s="28">
        <v>500</v>
      </c>
      <c r="E228" s="29">
        <v>35506</v>
      </c>
      <c r="F228" s="28" t="s">
        <v>193</v>
      </c>
      <c r="G228" s="28">
        <v>2020</v>
      </c>
      <c r="H228" s="31">
        <v>-500</v>
      </c>
      <c r="I228" s="28">
        <v>0</v>
      </c>
      <c r="J228" s="29"/>
      <c r="K228" s="28"/>
      <c r="L228" s="28"/>
    </row>
    <row r="229" spans="1:12" ht="27" x14ac:dyDescent="0.3">
      <c r="A229" s="140"/>
      <c r="B229" s="30" t="s">
        <v>219</v>
      </c>
      <c r="C229" s="132" t="s">
        <v>214</v>
      </c>
      <c r="D229" s="28">
        <v>1660</v>
      </c>
      <c r="E229" s="29">
        <v>35506</v>
      </c>
      <c r="F229" s="28" t="s">
        <v>193</v>
      </c>
      <c r="G229" s="28">
        <v>2020</v>
      </c>
      <c r="H229" s="31">
        <f>I229-D229</f>
        <v>-1160</v>
      </c>
      <c r="I229" s="28">
        <v>500</v>
      </c>
      <c r="J229" s="29">
        <v>44216</v>
      </c>
      <c r="K229" s="28"/>
      <c r="L229" s="28">
        <v>2050</v>
      </c>
    </row>
    <row r="230" spans="1:12" ht="27" x14ac:dyDescent="0.3">
      <c r="A230" s="140"/>
      <c r="B230" s="30" t="s">
        <v>219</v>
      </c>
      <c r="C230" s="132" t="s">
        <v>82</v>
      </c>
      <c r="D230" s="4"/>
      <c r="E230" s="5"/>
      <c r="F230" s="4"/>
      <c r="G230" s="28">
        <v>2020</v>
      </c>
      <c r="H230" s="31">
        <f>I230-D230</f>
        <v>300</v>
      </c>
      <c r="I230" s="28">
        <v>300</v>
      </c>
      <c r="J230" s="29">
        <v>44216</v>
      </c>
      <c r="K230" s="28"/>
      <c r="L230" s="28">
        <v>2050</v>
      </c>
    </row>
    <row r="231" spans="1:12" ht="27" x14ac:dyDescent="0.3">
      <c r="A231" s="140"/>
      <c r="B231" s="27" t="s">
        <v>219</v>
      </c>
      <c r="C231" s="132" t="s">
        <v>86</v>
      </c>
      <c r="D231" s="28">
        <v>1760</v>
      </c>
      <c r="E231" s="29">
        <v>35506</v>
      </c>
      <c r="F231" s="28" t="s">
        <v>193</v>
      </c>
      <c r="G231" s="28">
        <v>2020</v>
      </c>
      <c r="H231" s="28"/>
      <c r="I231" s="28">
        <v>1760</v>
      </c>
      <c r="J231" s="29">
        <v>44216</v>
      </c>
      <c r="K231" s="28"/>
      <c r="L231" s="28">
        <v>2050</v>
      </c>
    </row>
    <row r="232" spans="1:12" ht="27" x14ac:dyDescent="0.3">
      <c r="A232" s="140" t="s">
        <v>220</v>
      </c>
      <c r="B232" s="3" t="s">
        <v>221</v>
      </c>
      <c r="C232" s="130" t="s">
        <v>172</v>
      </c>
      <c r="D232" s="4">
        <v>480</v>
      </c>
      <c r="E232" s="5">
        <v>36538</v>
      </c>
      <c r="F232" s="4" t="s">
        <v>12</v>
      </c>
      <c r="G232" s="4">
        <v>2025</v>
      </c>
      <c r="H232" s="4"/>
      <c r="I232" s="4">
        <v>480</v>
      </c>
      <c r="J232" s="5">
        <v>36538</v>
      </c>
      <c r="K232" s="4" t="s">
        <v>12</v>
      </c>
      <c r="L232" s="4">
        <v>2025</v>
      </c>
    </row>
    <row r="233" spans="1:12" ht="27" x14ac:dyDescent="0.3">
      <c r="A233" s="140"/>
      <c r="B233" s="3" t="s">
        <v>222</v>
      </c>
      <c r="C233" s="130" t="s">
        <v>11</v>
      </c>
      <c r="D233" s="4">
        <v>360</v>
      </c>
      <c r="E233" s="5">
        <v>36538</v>
      </c>
      <c r="F233" s="4" t="s">
        <v>12</v>
      </c>
      <c r="G233" s="4">
        <v>2025</v>
      </c>
      <c r="H233" s="4"/>
      <c r="I233" s="4">
        <v>360</v>
      </c>
      <c r="J233" s="5">
        <v>36538</v>
      </c>
      <c r="K233" s="4" t="s">
        <v>12</v>
      </c>
      <c r="L233" s="4">
        <v>2025</v>
      </c>
    </row>
    <row r="234" spans="1:12" ht="27" x14ac:dyDescent="0.3">
      <c r="A234" s="140"/>
      <c r="B234" s="3" t="s">
        <v>222</v>
      </c>
      <c r="C234" s="130" t="s">
        <v>172</v>
      </c>
      <c r="D234" s="4">
        <v>800</v>
      </c>
      <c r="E234" s="5">
        <v>36538</v>
      </c>
      <c r="F234" s="4" t="s">
        <v>12</v>
      </c>
      <c r="G234" s="4">
        <v>2025</v>
      </c>
      <c r="H234" s="4"/>
      <c r="I234" s="4">
        <v>800</v>
      </c>
      <c r="J234" s="5">
        <v>36538</v>
      </c>
      <c r="K234" s="4" t="s">
        <v>12</v>
      </c>
      <c r="L234" s="4">
        <v>2025</v>
      </c>
    </row>
    <row r="235" spans="1:12" x14ac:dyDescent="0.3">
      <c r="A235" s="140" t="s">
        <v>223</v>
      </c>
      <c r="B235" s="3" t="s">
        <v>224</v>
      </c>
      <c r="C235" s="130" t="s">
        <v>172</v>
      </c>
      <c r="D235" s="4">
        <v>2000</v>
      </c>
      <c r="E235" s="5">
        <v>39748</v>
      </c>
      <c r="F235" s="4" t="s">
        <v>225</v>
      </c>
      <c r="G235" s="4">
        <v>2033</v>
      </c>
      <c r="H235" s="4"/>
      <c r="I235" s="4">
        <v>2000</v>
      </c>
      <c r="J235" s="5">
        <v>39748</v>
      </c>
      <c r="K235" s="4" t="s">
        <v>225</v>
      </c>
      <c r="L235" s="4">
        <v>2033</v>
      </c>
    </row>
    <row r="236" spans="1:12" x14ac:dyDescent="0.3">
      <c r="A236" s="140"/>
      <c r="B236" s="3" t="s">
        <v>223</v>
      </c>
      <c r="C236" s="130" t="s">
        <v>11</v>
      </c>
      <c r="D236" s="4">
        <v>1500</v>
      </c>
      <c r="E236" s="5">
        <v>41785</v>
      </c>
      <c r="F236" s="4" t="s">
        <v>226</v>
      </c>
      <c r="G236" s="4">
        <v>2033</v>
      </c>
      <c r="H236" s="4"/>
      <c r="I236" s="4">
        <v>1500</v>
      </c>
      <c r="J236" s="5">
        <v>41785</v>
      </c>
      <c r="K236" s="4" t="s">
        <v>226</v>
      </c>
      <c r="L236" s="4">
        <v>2033</v>
      </c>
    </row>
    <row r="237" spans="1:12" x14ac:dyDescent="0.3">
      <c r="A237" s="140" t="s">
        <v>227</v>
      </c>
      <c r="B237" s="3" t="s">
        <v>227</v>
      </c>
      <c r="C237" s="130" t="s">
        <v>172</v>
      </c>
      <c r="D237" s="4">
        <v>450</v>
      </c>
      <c r="E237" s="5">
        <v>37056</v>
      </c>
      <c r="F237" s="4" t="s">
        <v>228</v>
      </c>
      <c r="G237" s="4">
        <v>2020</v>
      </c>
      <c r="H237" s="4">
        <f>I237-D237</f>
        <v>-450</v>
      </c>
      <c r="I237" s="4">
        <v>0</v>
      </c>
      <c r="J237" s="5"/>
      <c r="K237" s="4"/>
      <c r="L237" s="33"/>
    </row>
    <row r="238" spans="1:12" x14ac:dyDescent="0.3">
      <c r="A238" s="140"/>
      <c r="B238" s="3" t="s">
        <v>227</v>
      </c>
      <c r="C238" s="131" t="s">
        <v>82</v>
      </c>
      <c r="D238" s="4">
        <v>50</v>
      </c>
      <c r="E238" s="5">
        <v>37056</v>
      </c>
      <c r="F238" s="4" t="s">
        <v>228</v>
      </c>
      <c r="G238" s="4">
        <v>2020</v>
      </c>
      <c r="H238" s="4">
        <f>I238-D238</f>
        <v>-50</v>
      </c>
      <c r="I238" s="4">
        <v>0</v>
      </c>
      <c r="J238" s="5"/>
      <c r="K238" s="4"/>
      <c r="L238" s="33"/>
    </row>
    <row r="239" spans="1:12" x14ac:dyDescent="0.3">
      <c r="A239" s="138" t="s">
        <v>75</v>
      </c>
      <c r="B239" s="138"/>
      <c r="C239" s="11"/>
      <c r="D239" s="11">
        <f>SUM(D214:D238)</f>
        <v>29170</v>
      </c>
      <c r="E239" s="11"/>
      <c r="F239" s="11"/>
      <c r="G239" s="34"/>
      <c r="H239" s="11"/>
      <c r="I239" s="11">
        <f>SUM(I214:I238)</f>
        <v>26510</v>
      </c>
      <c r="J239" s="11"/>
      <c r="K239" s="11"/>
      <c r="L239" s="11"/>
    </row>
    <row r="240" spans="1:12" x14ac:dyDescent="0.3">
      <c r="A240" s="135" t="s">
        <v>76</v>
      </c>
      <c r="B240" s="135"/>
      <c r="C240" s="35"/>
      <c r="D240" s="35"/>
      <c r="E240" s="35"/>
      <c r="F240" s="35"/>
      <c r="G240" s="35"/>
      <c r="H240" s="14">
        <f>SUM(H214:H238)</f>
        <v>-2660</v>
      </c>
      <c r="I240" s="35"/>
      <c r="J240" s="35"/>
      <c r="K240" s="35"/>
      <c r="L240" s="35"/>
    </row>
    <row r="241" spans="1:12" x14ac:dyDescent="0.3">
      <c r="A241" s="139" t="s">
        <v>229</v>
      </c>
      <c r="B241" s="139"/>
      <c r="C241" s="139"/>
      <c r="D241" s="139"/>
      <c r="E241" s="139"/>
      <c r="F241" s="139"/>
      <c r="G241" s="139"/>
      <c r="H241" s="139"/>
      <c r="I241" s="139"/>
      <c r="J241" s="139"/>
      <c r="K241" s="139"/>
      <c r="L241" s="139"/>
    </row>
    <row r="242" spans="1:12" x14ac:dyDescent="0.3">
      <c r="A242" s="140" t="s">
        <v>230</v>
      </c>
      <c r="B242" s="3" t="s">
        <v>231</v>
      </c>
      <c r="C242" s="130" t="s">
        <v>232</v>
      </c>
      <c r="D242" s="4">
        <v>1200</v>
      </c>
      <c r="E242" s="5">
        <v>42710</v>
      </c>
      <c r="F242" s="4" t="s">
        <v>233</v>
      </c>
      <c r="G242" s="4">
        <v>2043</v>
      </c>
      <c r="H242" s="36"/>
      <c r="I242" s="4">
        <v>1200</v>
      </c>
      <c r="J242" s="5">
        <v>42710</v>
      </c>
      <c r="K242" s="4" t="s">
        <v>233</v>
      </c>
      <c r="L242" s="4">
        <v>2043</v>
      </c>
    </row>
    <row r="243" spans="1:12" x14ac:dyDescent="0.3">
      <c r="A243" s="140"/>
      <c r="B243" s="3" t="s">
        <v>231</v>
      </c>
      <c r="C243" s="130" t="s">
        <v>234</v>
      </c>
      <c r="D243" s="4">
        <v>1700</v>
      </c>
      <c r="E243" s="5">
        <v>42710</v>
      </c>
      <c r="F243" s="4" t="s">
        <v>233</v>
      </c>
      <c r="G243" s="4">
        <v>2043</v>
      </c>
      <c r="H243" s="36"/>
      <c r="I243" s="4">
        <v>1700</v>
      </c>
      <c r="J243" s="5">
        <v>42710</v>
      </c>
      <c r="K243" s="4" t="s">
        <v>233</v>
      </c>
      <c r="L243" s="4">
        <v>2043</v>
      </c>
    </row>
    <row r="244" spans="1:12" x14ac:dyDescent="0.3">
      <c r="A244" s="140"/>
      <c r="B244" s="3" t="s">
        <v>235</v>
      </c>
      <c r="C244" s="130" t="s">
        <v>232</v>
      </c>
      <c r="D244" s="4">
        <v>2180</v>
      </c>
      <c r="E244" s="5">
        <v>42710</v>
      </c>
      <c r="F244" s="4" t="s">
        <v>233</v>
      </c>
      <c r="G244" s="4">
        <v>2043</v>
      </c>
      <c r="H244" s="36"/>
      <c r="I244" s="4">
        <v>2180</v>
      </c>
      <c r="J244" s="5">
        <v>42710</v>
      </c>
      <c r="K244" s="4" t="s">
        <v>233</v>
      </c>
      <c r="L244" s="4">
        <v>2043</v>
      </c>
    </row>
    <row r="245" spans="1:12" x14ac:dyDescent="0.3">
      <c r="A245" s="140"/>
      <c r="B245" s="3" t="s">
        <v>235</v>
      </c>
      <c r="C245" s="130" t="s">
        <v>234</v>
      </c>
      <c r="D245" s="4">
        <v>940</v>
      </c>
      <c r="E245" s="5">
        <v>42710</v>
      </c>
      <c r="F245" s="4" t="s">
        <v>233</v>
      </c>
      <c r="G245" s="4">
        <v>2043</v>
      </c>
      <c r="H245" s="36"/>
      <c r="I245" s="4">
        <v>940</v>
      </c>
      <c r="J245" s="5">
        <v>42710</v>
      </c>
      <c r="K245" s="4" t="s">
        <v>233</v>
      </c>
      <c r="L245" s="4">
        <v>2043</v>
      </c>
    </row>
    <row r="246" spans="1:12" x14ac:dyDescent="0.3">
      <c r="A246" s="138" t="s">
        <v>75</v>
      </c>
      <c r="B246" s="138"/>
      <c r="C246" s="11"/>
      <c r="D246" s="11">
        <f>SUM(D242:D245)</f>
        <v>6020</v>
      </c>
      <c r="E246" s="10"/>
      <c r="F246" s="10"/>
      <c r="G246" s="10"/>
      <c r="H246" s="11"/>
      <c r="I246" s="11">
        <v>6020</v>
      </c>
      <c r="J246" s="10"/>
      <c r="K246" s="10"/>
      <c r="L246" s="10"/>
    </row>
    <row r="247" spans="1:12" x14ac:dyDescent="0.3">
      <c r="A247" s="135" t="s">
        <v>76</v>
      </c>
      <c r="B247" s="135"/>
      <c r="C247" s="35"/>
      <c r="D247" s="35"/>
      <c r="E247" s="35"/>
      <c r="F247" s="35"/>
      <c r="G247" s="35"/>
      <c r="H247" s="14">
        <v>0</v>
      </c>
      <c r="I247" s="35"/>
      <c r="J247" s="35"/>
      <c r="K247" s="35"/>
      <c r="L247" s="35"/>
    </row>
    <row r="248" spans="1:12" x14ac:dyDescent="0.3">
      <c r="A248" s="139" t="s">
        <v>236</v>
      </c>
      <c r="B248" s="139"/>
      <c r="C248" s="139"/>
      <c r="D248" s="139"/>
      <c r="E248" s="139"/>
      <c r="F248" s="139"/>
      <c r="G248" s="139"/>
      <c r="H248" s="139"/>
      <c r="I248" s="139"/>
      <c r="J248" s="139"/>
      <c r="K248" s="139"/>
      <c r="L248" s="139"/>
    </row>
    <row r="249" spans="1:12" ht="27" x14ac:dyDescent="0.3">
      <c r="A249" s="2" t="s">
        <v>237</v>
      </c>
      <c r="B249" s="3" t="s">
        <v>238</v>
      </c>
      <c r="C249" s="130" t="s">
        <v>169</v>
      </c>
      <c r="D249" s="4">
        <v>1000</v>
      </c>
      <c r="E249" s="5">
        <v>39318</v>
      </c>
      <c r="F249" s="4" t="s">
        <v>239</v>
      </c>
      <c r="G249" s="4">
        <v>2035</v>
      </c>
      <c r="H249" s="4"/>
      <c r="I249" s="4">
        <v>1000</v>
      </c>
      <c r="J249" s="5">
        <v>39318</v>
      </c>
      <c r="K249" s="4" t="s">
        <v>239</v>
      </c>
      <c r="L249" s="4">
        <v>2035</v>
      </c>
    </row>
    <row r="250" spans="1:12" x14ac:dyDescent="0.3">
      <c r="A250" s="140" t="s">
        <v>240</v>
      </c>
      <c r="B250" s="3" t="s">
        <v>241</v>
      </c>
      <c r="C250" s="130" t="s">
        <v>242</v>
      </c>
      <c r="D250" s="4">
        <v>5000</v>
      </c>
      <c r="E250" s="5">
        <v>36227</v>
      </c>
      <c r="F250" s="3" t="s">
        <v>183</v>
      </c>
      <c r="G250" s="4">
        <v>2024</v>
      </c>
      <c r="H250" s="4"/>
      <c r="I250" s="4">
        <v>5000</v>
      </c>
      <c r="J250" s="5">
        <v>36227</v>
      </c>
      <c r="K250" s="3" t="s">
        <v>183</v>
      </c>
      <c r="L250" s="4">
        <v>2024</v>
      </c>
    </row>
    <row r="251" spans="1:12" ht="27" x14ac:dyDescent="0.3">
      <c r="A251" s="140"/>
      <c r="B251" s="3" t="s">
        <v>243</v>
      </c>
      <c r="C251" s="130" t="s">
        <v>169</v>
      </c>
      <c r="D251" s="4">
        <v>10000</v>
      </c>
      <c r="E251" s="5">
        <v>39924</v>
      </c>
      <c r="F251" s="4" t="s">
        <v>244</v>
      </c>
      <c r="G251" s="4">
        <v>2036</v>
      </c>
      <c r="H251" s="4"/>
      <c r="I251" s="4">
        <v>10000</v>
      </c>
      <c r="J251" s="5">
        <v>39924</v>
      </c>
      <c r="K251" s="4" t="s">
        <v>244</v>
      </c>
      <c r="L251" s="4">
        <v>2036</v>
      </c>
    </row>
    <row r="252" spans="1:12" x14ac:dyDescent="0.3">
      <c r="A252" s="2" t="s">
        <v>245</v>
      </c>
      <c r="B252" s="3" t="s">
        <v>245</v>
      </c>
      <c r="C252" s="130" t="s">
        <v>169</v>
      </c>
      <c r="D252" s="4">
        <v>2000</v>
      </c>
      <c r="E252" s="5">
        <v>39651</v>
      </c>
      <c r="F252" s="4" t="s">
        <v>246</v>
      </c>
      <c r="G252" s="4">
        <v>2034</v>
      </c>
      <c r="H252" s="4"/>
      <c r="I252" s="4">
        <v>2000</v>
      </c>
      <c r="J252" s="5">
        <v>39651</v>
      </c>
      <c r="K252" s="4" t="s">
        <v>246</v>
      </c>
      <c r="L252" s="4">
        <v>2034</v>
      </c>
    </row>
    <row r="253" spans="1:12" x14ac:dyDescent="0.3">
      <c r="A253" s="2" t="s">
        <v>247</v>
      </c>
      <c r="B253" s="3" t="s">
        <v>247</v>
      </c>
      <c r="C253" s="130" t="s">
        <v>169</v>
      </c>
      <c r="D253" s="4">
        <v>2000</v>
      </c>
      <c r="E253" s="5">
        <v>37587</v>
      </c>
      <c r="F253" s="4" t="s">
        <v>248</v>
      </c>
      <c r="G253" s="4">
        <v>2029</v>
      </c>
      <c r="H253" s="4"/>
      <c r="I253" s="4">
        <v>2000</v>
      </c>
      <c r="J253" s="5">
        <v>37587</v>
      </c>
      <c r="K253" s="4" t="s">
        <v>248</v>
      </c>
      <c r="L253" s="4">
        <v>2029</v>
      </c>
    </row>
    <row r="254" spans="1:12" x14ac:dyDescent="0.3">
      <c r="A254" s="140" t="s">
        <v>249</v>
      </c>
      <c r="B254" s="3" t="s">
        <v>250</v>
      </c>
      <c r="C254" s="130" t="s">
        <v>169</v>
      </c>
      <c r="D254" s="6">
        <v>900</v>
      </c>
      <c r="E254" s="5">
        <v>36354</v>
      </c>
      <c r="F254" s="4" t="s">
        <v>251</v>
      </c>
      <c r="G254" s="4">
        <v>2024</v>
      </c>
      <c r="H254" s="4"/>
      <c r="I254" s="6">
        <v>900</v>
      </c>
      <c r="J254" s="5">
        <v>36354</v>
      </c>
      <c r="K254" s="4" t="s">
        <v>251</v>
      </c>
      <c r="L254" s="4">
        <v>2024</v>
      </c>
    </row>
    <row r="255" spans="1:12" ht="27" x14ac:dyDescent="0.3">
      <c r="A255" s="140"/>
      <c r="B255" s="3" t="s">
        <v>252</v>
      </c>
      <c r="C255" s="130" t="s">
        <v>169</v>
      </c>
      <c r="D255" s="6">
        <v>240</v>
      </c>
      <c r="E255" s="5">
        <v>36354</v>
      </c>
      <c r="F255" s="4" t="s">
        <v>251</v>
      </c>
      <c r="G255" s="4">
        <v>2024</v>
      </c>
      <c r="H255" s="4"/>
      <c r="I255" s="6">
        <v>240</v>
      </c>
      <c r="J255" s="5">
        <v>36354</v>
      </c>
      <c r="K255" s="4" t="s">
        <v>251</v>
      </c>
      <c r="L255" s="4">
        <v>2024</v>
      </c>
    </row>
    <row r="256" spans="1:12" x14ac:dyDescent="0.3">
      <c r="A256" s="138" t="s">
        <v>75</v>
      </c>
      <c r="B256" s="138"/>
      <c r="C256" s="11"/>
      <c r="D256" s="11">
        <f>SUM(D249:D255)</f>
        <v>21140</v>
      </c>
      <c r="E256" s="10"/>
      <c r="F256" s="10"/>
      <c r="G256" s="10"/>
      <c r="H256" s="11"/>
      <c r="I256" s="11">
        <f>SUM(I249:I255)</f>
        <v>21140</v>
      </c>
      <c r="J256" s="10"/>
      <c r="K256" s="10"/>
      <c r="L256" s="10" t="s">
        <v>253</v>
      </c>
    </row>
    <row r="257" spans="1:12" x14ac:dyDescent="0.3">
      <c r="A257" s="135" t="s">
        <v>76</v>
      </c>
      <c r="B257" s="135"/>
      <c r="C257" s="14"/>
      <c r="D257" s="14"/>
      <c r="E257" s="14"/>
      <c r="F257" s="14"/>
      <c r="G257" s="14"/>
      <c r="H257" s="14">
        <v>0</v>
      </c>
      <c r="I257" s="14"/>
      <c r="J257" s="14"/>
      <c r="K257" s="14"/>
      <c r="L257" s="14"/>
    </row>
    <row r="258" spans="1:12" x14ac:dyDescent="0.3">
      <c r="A258" s="139" t="s">
        <v>254</v>
      </c>
      <c r="B258" s="139"/>
      <c r="C258" s="139"/>
      <c r="D258" s="139"/>
      <c r="E258" s="139"/>
      <c r="F258" s="139"/>
      <c r="G258" s="139"/>
      <c r="H258" s="139"/>
      <c r="I258" s="139"/>
      <c r="J258" s="139"/>
      <c r="K258" s="139"/>
      <c r="L258" s="139"/>
    </row>
    <row r="259" spans="1:12" x14ac:dyDescent="0.3">
      <c r="A259" s="2" t="s">
        <v>255</v>
      </c>
      <c r="B259" s="3" t="s">
        <v>255</v>
      </c>
      <c r="C259" s="130" t="s">
        <v>172</v>
      </c>
      <c r="D259" s="4">
        <v>2400</v>
      </c>
      <c r="E259" s="5">
        <v>35409</v>
      </c>
      <c r="F259" s="4" t="s">
        <v>256</v>
      </c>
      <c r="G259" s="4">
        <v>2021</v>
      </c>
      <c r="H259" s="4"/>
      <c r="I259" s="4">
        <v>2400</v>
      </c>
      <c r="J259" s="5">
        <v>35409</v>
      </c>
      <c r="K259" s="4" t="s">
        <v>256</v>
      </c>
      <c r="L259" s="4">
        <v>2021</v>
      </c>
    </row>
    <row r="260" spans="1:12" x14ac:dyDescent="0.3">
      <c r="A260" s="140" t="s">
        <v>257</v>
      </c>
      <c r="B260" s="3" t="s">
        <v>257</v>
      </c>
      <c r="C260" s="130" t="s">
        <v>11</v>
      </c>
      <c r="D260" s="4">
        <v>900</v>
      </c>
      <c r="E260" s="5">
        <v>35956</v>
      </c>
      <c r="F260" s="4" t="s">
        <v>258</v>
      </c>
      <c r="G260" s="4">
        <v>2023</v>
      </c>
      <c r="H260" s="4"/>
      <c r="I260" s="4">
        <v>900</v>
      </c>
      <c r="J260" s="5">
        <v>35956</v>
      </c>
      <c r="K260" s="4" t="s">
        <v>258</v>
      </c>
      <c r="L260" s="4">
        <v>2023</v>
      </c>
    </row>
    <row r="261" spans="1:12" x14ac:dyDescent="0.3">
      <c r="A261" s="140"/>
      <c r="B261" s="3" t="s">
        <v>257</v>
      </c>
      <c r="C261" s="130" t="s">
        <v>172</v>
      </c>
      <c r="D261" s="4">
        <v>510</v>
      </c>
      <c r="E261" s="5">
        <v>35956</v>
      </c>
      <c r="F261" s="4" t="s">
        <v>258</v>
      </c>
      <c r="G261" s="4">
        <v>2023</v>
      </c>
      <c r="H261" s="4"/>
      <c r="I261" s="4">
        <v>510</v>
      </c>
      <c r="J261" s="5">
        <v>35956</v>
      </c>
      <c r="K261" s="4" t="s">
        <v>258</v>
      </c>
      <c r="L261" s="4">
        <v>2023</v>
      </c>
    </row>
    <row r="262" spans="1:12" ht="27" x14ac:dyDescent="0.3">
      <c r="A262" s="140"/>
      <c r="B262" s="3" t="s">
        <v>259</v>
      </c>
      <c r="C262" s="130" t="s">
        <v>172</v>
      </c>
      <c r="D262" s="4">
        <v>1200</v>
      </c>
      <c r="E262" s="5">
        <v>35366</v>
      </c>
      <c r="F262" s="4" t="s">
        <v>260</v>
      </c>
      <c r="G262" s="4">
        <v>2021</v>
      </c>
      <c r="H262" s="4"/>
      <c r="I262" s="4">
        <v>1200</v>
      </c>
      <c r="J262" s="5">
        <v>35366</v>
      </c>
      <c r="K262" s="4" t="s">
        <v>260</v>
      </c>
      <c r="L262" s="4">
        <v>2021</v>
      </c>
    </row>
    <row r="263" spans="1:12" ht="66" x14ac:dyDescent="0.3">
      <c r="A263" s="7" t="s">
        <v>261</v>
      </c>
      <c r="B263" s="3" t="s">
        <v>262</v>
      </c>
      <c r="C263" s="130" t="s">
        <v>11</v>
      </c>
      <c r="D263" s="6">
        <v>1800</v>
      </c>
      <c r="E263" s="5">
        <v>42577</v>
      </c>
      <c r="F263" s="4" t="s">
        <v>263</v>
      </c>
      <c r="G263" s="4">
        <v>2043</v>
      </c>
      <c r="H263" s="4"/>
      <c r="I263" s="6">
        <v>1800</v>
      </c>
      <c r="J263" s="5">
        <v>42577</v>
      </c>
      <c r="K263" s="4" t="s">
        <v>263</v>
      </c>
      <c r="L263" s="4">
        <v>2043</v>
      </c>
    </row>
    <row r="264" spans="1:12" x14ac:dyDescent="0.3">
      <c r="A264" s="140" t="s">
        <v>264</v>
      </c>
      <c r="B264" s="3"/>
      <c r="C264" s="130"/>
      <c r="D264" s="6"/>
      <c r="E264" s="5"/>
      <c r="F264" s="4"/>
      <c r="G264" s="4"/>
      <c r="H264" s="4"/>
      <c r="I264" s="6"/>
      <c r="J264" s="5"/>
      <c r="K264" s="4"/>
      <c r="L264" s="4"/>
    </row>
    <row r="265" spans="1:12" ht="27" x14ac:dyDescent="0.3">
      <c r="A265" s="140"/>
      <c r="B265" s="3" t="s">
        <v>266</v>
      </c>
      <c r="C265" s="130" t="s">
        <v>172</v>
      </c>
      <c r="D265" s="6">
        <v>3000</v>
      </c>
      <c r="E265" s="37">
        <v>2016</v>
      </c>
      <c r="F265" s="4"/>
      <c r="G265" s="4">
        <v>2037</v>
      </c>
      <c r="H265" s="4"/>
      <c r="I265" s="6">
        <v>3000</v>
      </c>
      <c r="J265" s="37">
        <v>2016</v>
      </c>
      <c r="K265" s="4"/>
      <c r="L265" s="4">
        <v>2037</v>
      </c>
    </row>
    <row r="266" spans="1:12" ht="40.200000000000003" x14ac:dyDescent="0.3">
      <c r="A266" s="140"/>
      <c r="B266" s="38" t="s">
        <v>267</v>
      </c>
      <c r="C266" s="130" t="s">
        <v>265</v>
      </c>
      <c r="D266" s="6">
        <v>500</v>
      </c>
      <c r="E266" s="5">
        <v>42577</v>
      </c>
      <c r="F266" s="4" t="s">
        <v>263</v>
      </c>
      <c r="G266" s="4">
        <v>2037</v>
      </c>
      <c r="H266" s="4"/>
      <c r="I266" s="6">
        <v>500</v>
      </c>
      <c r="J266" s="5">
        <v>42577</v>
      </c>
      <c r="K266" s="4" t="s">
        <v>263</v>
      </c>
      <c r="L266" s="4">
        <v>2037</v>
      </c>
    </row>
    <row r="267" spans="1:12" ht="40.200000000000003" x14ac:dyDescent="0.3">
      <c r="A267" s="140"/>
      <c r="B267" s="38" t="s">
        <v>268</v>
      </c>
      <c r="C267" s="130" t="s">
        <v>265</v>
      </c>
      <c r="D267" s="6">
        <v>100</v>
      </c>
      <c r="E267" s="5">
        <v>42577</v>
      </c>
      <c r="F267" s="4" t="s">
        <v>263</v>
      </c>
      <c r="G267" s="4">
        <v>2037</v>
      </c>
      <c r="H267" s="4"/>
      <c r="I267" s="6">
        <v>100</v>
      </c>
      <c r="J267" s="5">
        <v>42577</v>
      </c>
      <c r="K267" s="4" t="s">
        <v>263</v>
      </c>
      <c r="L267" s="4">
        <v>2037</v>
      </c>
    </row>
    <row r="268" spans="1:12" ht="27" x14ac:dyDescent="0.3">
      <c r="A268" s="2" t="s">
        <v>269</v>
      </c>
      <c r="B268" s="3" t="s">
        <v>269</v>
      </c>
      <c r="C268" s="130" t="s">
        <v>14</v>
      </c>
      <c r="D268" s="6">
        <v>1000</v>
      </c>
      <c r="E268" s="5">
        <v>39651</v>
      </c>
      <c r="F268" s="4" t="s">
        <v>246</v>
      </c>
      <c r="G268" s="4">
        <v>2034</v>
      </c>
      <c r="H268" s="4"/>
      <c r="I268" s="6">
        <v>1000</v>
      </c>
      <c r="J268" s="5">
        <v>39651</v>
      </c>
      <c r="K268" s="4" t="s">
        <v>246</v>
      </c>
      <c r="L268" s="4">
        <v>2034</v>
      </c>
    </row>
    <row r="269" spans="1:12" x14ac:dyDescent="0.3">
      <c r="A269" s="138" t="s">
        <v>75</v>
      </c>
      <c r="B269" s="138"/>
      <c r="C269" s="11"/>
      <c r="D269" s="11">
        <f>SUM(D259:D268)</f>
        <v>11410</v>
      </c>
      <c r="E269" s="10"/>
      <c r="F269" s="10"/>
      <c r="G269" s="10"/>
      <c r="H269" s="11"/>
      <c r="I269" s="11">
        <f>SUM(I259:I268)</f>
        <v>11410</v>
      </c>
      <c r="J269" s="10"/>
      <c r="K269" s="10"/>
      <c r="L269" s="10"/>
    </row>
    <row r="270" spans="1:12" x14ac:dyDescent="0.3">
      <c r="A270" s="135" t="s">
        <v>76</v>
      </c>
      <c r="B270" s="135"/>
      <c r="C270" s="14"/>
      <c r="D270" s="14"/>
      <c r="E270" s="14"/>
      <c r="F270" s="14"/>
      <c r="G270" s="14"/>
      <c r="H270" s="14">
        <v>0</v>
      </c>
      <c r="I270" s="14"/>
      <c r="J270" s="14"/>
      <c r="K270" s="14"/>
      <c r="L270" s="14"/>
    </row>
    <row r="271" spans="1:12" x14ac:dyDescent="0.3">
      <c r="A271" s="139" t="s">
        <v>270</v>
      </c>
      <c r="B271" s="139"/>
      <c r="C271" s="139"/>
      <c r="D271" s="139"/>
      <c r="E271" s="139"/>
      <c r="F271" s="139"/>
      <c r="G271" s="139"/>
      <c r="H271" s="139"/>
      <c r="I271" s="139"/>
      <c r="J271" s="139"/>
      <c r="K271" s="139"/>
      <c r="L271" s="139"/>
    </row>
    <row r="272" spans="1:12" ht="40.200000000000003" x14ac:dyDescent="0.3">
      <c r="A272" s="7" t="s">
        <v>271</v>
      </c>
      <c r="B272" s="3" t="s">
        <v>272</v>
      </c>
      <c r="C272" s="130" t="s">
        <v>273</v>
      </c>
      <c r="D272" s="6">
        <v>600</v>
      </c>
      <c r="E272" s="15">
        <v>40547</v>
      </c>
      <c r="F272" s="23" t="s">
        <v>274</v>
      </c>
      <c r="G272" s="4">
        <v>2037</v>
      </c>
      <c r="H272" s="4"/>
      <c r="I272" s="6">
        <v>600</v>
      </c>
      <c r="J272" s="15">
        <v>40547</v>
      </c>
      <c r="K272" s="23" t="s">
        <v>274</v>
      </c>
      <c r="L272" s="4">
        <v>2037</v>
      </c>
    </row>
    <row r="273" spans="1:12" x14ac:dyDescent="0.3">
      <c r="A273" s="7" t="s">
        <v>275</v>
      </c>
      <c r="B273" s="30" t="s">
        <v>276</v>
      </c>
      <c r="C273" s="133" t="s">
        <v>169</v>
      </c>
      <c r="D273" s="6">
        <v>8000</v>
      </c>
      <c r="E273" s="5">
        <v>35828</v>
      </c>
      <c r="F273" s="4" t="s">
        <v>277</v>
      </c>
      <c r="G273" s="6">
        <v>2023</v>
      </c>
      <c r="H273" s="31"/>
      <c r="I273" s="6">
        <v>8000</v>
      </c>
      <c r="J273" s="5">
        <v>35828</v>
      </c>
      <c r="K273" s="4" t="s">
        <v>277</v>
      </c>
      <c r="L273" s="6">
        <v>2023</v>
      </c>
    </row>
    <row r="274" spans="1:12" x14ac:dyDescent="0.3">
      <c r="A274" s="2" t="s">
        <v>278</v>
      </c>
      <c r="B274" s="3" t="s">
        <v>278</v>
      </c>
      <c r="C274" s="130" t="s">
        <v>169</v>
      </c>
      <c r="D274" s="6">
        <v>1500</v>
      </c>
      <c r="E274" s="5">
        <v>35828</v>
      </c>
      <c r="F274" s="4" t="s">
        <v>279</v>
      </c>
      <c r="G274" s="4">
        <v>2023</v>
      </c>
      <c r="H274" s="31"/>
      <c r="I274" s="6">
        <v>1500</v>
      </c>
      <c r="J274" s="5">
        <v>35828</v>
      </c>
      <c r="K274" s="4" t="s">
        <v>279</v>
      </c>
      <c r="L274" s="4">
        <v>2023</v>
      </c>
    </row>
    <row r="275" spans="1:12" x14ac:dyDescent="0.3">
      <c r="A275" s="138" t="s">
        <v>75</v>
      </c>
      <c r="B275" s="138"/>
      <c r="C275" s="11"/>
      <c r="D275" s="11">
        <v>10100</v>
      </c>
      <c r="E275" s="11"/>
      <c r="F275" s="11"/>
      <c r="G275" s="11"/>
      <c r="H275" s="11"/>
      <c r="I275" s="11">
        <f>SUM(I272:I274)</f>
        <v>10100</v>
      </c>
      <c r="J275" s="11"/>
      <c r="K275" s="11"/>
      <c r="L275" s="11"/>
    </row>
    <row r="276" spans="1:12" x14ac:dyDescent="0.3">
      <c r="A276" s="135" t="s">
        <v>76</v>
      </c>
      <c r="B276" s="135"/>
      <c r="C276" s="14"/>
      <c r="D276" s="14"/>
      <c r="E276" s="14"/>
      <c r="F276" s="14"/>
      <c r="G276" s="14"/>
      <c r="H276" s="14">
        <v>0</v>
      </c>
      <c r="I276" s="14"/>
      <c r="J276" s="14"/>
      <c r="K276" s="14"/>
      <c r="L276" s="14"/>
    </row>
    <row r="277" spans="1:12" x14ac:dyDescent="0.3">
      <c r="A277" s="139" t="s">
        <v>280</v>
      </c>
      <c r="B277" s="139"/>
      <c r="C277" s="139"/>
      <c r="D277" s="139"/>
      <c r="E277" s="139"/>
      <c r="F277" s="139"/>
      <c r="G277" s="139"/>
      <c r="H277" s="139"/>
      <c r="I277" s="139"/>
      <c r="J277" s="139"/>
      <c r="K277" s="139"/>
      <c r="L277" s="139"/>
    </row>
    <row r="278" spans="1:12" x14ac:dyDescent="0.3">
      <c r="A278" s="2" t="s">
        <v>281</v>
      </c>
      <c r="B278" s="3" t="s">
        <v>281</v>
      </c>
      <c r="C278" s="130" t="s">
        <v>242</v>
      </c>
      <c r="D278" s="6">
        <v>1200</v>
      </c>
      <c r="E278" s="5">
        <v>36878</v>
      </c>
      <c r="F278" s="3" t="s">
        <v>170</v>
      </c>
      <c r="G278" s="6">
        <v>2025</v>
      </c>
      <c r="H278" s="4"/>
      <c r="I278" s="6">
        <v>1200</v>
      </c>
      <c r="J278" s="5">
        <v>36878</v>
      </c>
      <c r="K278" s="3" t="s">
        <v>170</v>
      </c>
      <c r="L278" s="6">
        <v>2025</v>
      </c>
    </row>
    <row r="279" spans="1:12" ht="27" x14ac:dyDescent="0.3">
      <c r="A279" s="140" t="s">
        <v>282</v>
      </c>
      <c r="B279" s="3" t="s">
        <v>283</v>
      </c>
      <c r="C279" s="130" t="s">
        <v>242</v>
      </c>
      <c r="D279" s="6">
        <v>200</v>
      </c>
      <c r="E279" s="5">
        <v>39140</v>
      </c>
      <c r="F279" s="3" t="s">
        <v>284</v>
      </c>
      <c r="G279" s="4">
        <v>2035</v>
      </c>
      <c r="H279" s="4"/>
      <c r="I279" s="6">
        <v>200</v>
      </c>
      <c r="J279" s="5">
        <v>39140</v>
      </c>
      <c r="K279" s="3" t="s">
        <v>284</v>
      </c>
      <c r="L279" s="4">
        <v>2035</v>
      </c>
    </row>
    <row r="280" spans="1:12" ht="53.4" x14ac:dyDescent="0.3">
      <c r="A280" s="140"/>
      <c r="B280" s="3" t="s">
        <v>285</v>
      </c>
      <c r="C280" s="130" t="s">
        <v>242</v>
      </c>
      <c r="D280" s="6">
        <v>2300</v>
      </c>
      <c r="E280" s="5">
        <v>39140</v>
      </c>
      <c r="F280" s="3" t="s">
        <v>284</v>
      </c>
      <c r="G280" s="4">
        <v>2035</v>
      </c>
      <c r="H280" s="4"/>
      <c r="I280" s="6">
        <v>2300</v>
      </c>
      <c r="J280" s="5">
        <v>39140</v>
      </c>
      <c r="K280" s="3" t="s">
        <v>284</v>
      </c>
      <c r="L280" s="4">
        <v>2035</v>
      </c>
    </row>
    <row r="281" spans="1:12" ht="40.200000000000003" x14ac:dyDescent="0.3">
      <c r="A281" s="140" t="s">
        <v>286</v>
      </c>
      <c r="B281" s="3" t="s">
        <v>287</v>
      </c>
      <c r="C281" s="130" t="s">
        <v>11</v>
      </c>
      <c r="D281" s="39">
        <v>2700</v>
      </c>
      <c r="E281" s="40">
        <v>43054</v>
      </c>
      <c r="F281" s="30" t="s">
        <v>288</v>
      </c>
      <c r="G281" s="39">
        <v>2044</v>
      </c>
      <c r="H281" s="4"/>
      <c r="I281" s="6">
        <v>2700</v>
      </c>
      <c r="J281" s="5">
        <v>43054</v>
      </c>
      <c r="K281" s="3" t="s">
        <v>288</v>
      </c>
      <c r="L281" s="6">
        <v>2044</v>
      </c>
    </row>
    <row r="282" spans="1:12" x14ac:dyDescent="0.3">
      <c r="A282" s="140"/>
      <c r="B282" s="3" t="s">
        <v>287</v>
      </c>
      <c r="C282" s="130" t="s">
        <v>289</v>
      </c>
      <c r="D282" s="39">
        <v>2000</v>
      </c>
      <c r="E282" s="41">
        <v>2001</v>
      </c>
      <c r="F282" s="30"/>
      <c r="G282" s="39">
        <v>2025</v>
      </c>
      <c r="H282" s="4"/>
      <c r="I282" s="6">
        <v>2000</v>
      </c>
      <c r="J282" s="41">
        <v>2001</v>
      </c>
      <c r="K282" s="3"/>
      <c r="L282" s="6">
        <v>2025</v>
      </c>
    </row>
    <row r="283" spans="1:12" ht="93" x14ac:dyDescent="0.3">
      <c r="A283" s="140"/>
      <c r="B283" s="3" t="s">
        <v>290</v>
      </c>
      <c r="C283" s="130" t="s">
        <v>242</v>
      </c>
      <c r="D283" s="39">
        <v>6280</v>
      </c>
      <c r="E283" s="40">
        <v>43054</v>
      </c>
      <c r="F283" s="30" t="s">
        <v>288</v>
      </c>
      <c r="G283" s="39">
        <v>2044</v>
      </c>
      <c r="H283" s="4"/>
      <c r="I283" s="6">
        <v>6280</v>
      </c>
      <c r="J283" s="5">
        <v>43054</v>
      </c>
      <c r="K283" s="3" t="s">
        <v>288</v>
      </c>
      <c r="L283" s="6">
        <v>2044</v>
      </c>
    </row>
    <row r="284" spans="1:12" ht="40.200000000000003" x14ac:dyDescent="0.3">
      <c r="A284" s="140"/>
      <c r="B284" s="3" t="s">
        <v>291</v>
      </c>
      <c r="C284" s="130" t="s">
        <v>234</v>
      </c>
      <c r="D284" s="39">
        <v>2510</v>
      </c>
      <c r="E284" s="40">
        <v>43054</v>
      </c>
      <c r="F284" s="30" t="s">
        <v>288</v>
      </c>
      <c r="G284" s="39">
        <v>2044</v>
      </c>
      <c r="H284" s="4"/>
      <c r="I284" s="6">
        <v>2510</v>
      </c>
      <c r="J284" s="5">
        <v>43054</v>
      </c>
      <c r="K284" s="3" t="s">
        <v>288</v>
      </c>
      <c r="L284" s="6">
        <v>2044</v>
      </c>
    </row>
    <row r="285" spans="1:12" ht="40.200000000000003" x14ac:dyDescent="0.3">
      <c r="A285" s="140"/>
      <c r="B285" s="3" t="s">
        <v>292</v>
      </c>
      <c r="C285" s="130" t="s">
        <v>234</v>
      </c>
      <c r="D285" s="39">
        <v>2200</v>
      </c>
      <c r="E285" s="40">
        <v>43054</v>
      </c>
      <c r="F285" s="30" t="s">
        <v>288</v>
      </c>
      <c r="G285" s="39">
        <v>2044</v>
      </c>
      <c r="H285" s="42"/>
      <c r="I285" s="6">
        <v>2200</v>
      </c>
      <c r="J285" s="5">
        <v>43054</v>
      </c>
      <c r="K285" s="3" t="s">
        <v>288</v>
      </c>
      <c r="L285" s="6">
        <v>2044</v>
      </c>
    </row>
    <row r="286" spans="1:12" ht="27" x14ac:dyDescent="0.3">
      <c r="A286" s="140"/>
      <c r="B286" s="30" t="s">
        <v>292</v>
      </c>
      <c r="C286" s="133" t="s">
        <v>11</v>
      </c>
      <c r="D286" s="39">
        <v>2400</v>
      </c>
      <c r="E286" s="43">
        <v>43460</v>
      </c>
      <c r="F286" s="30" t="s">
        <v>293</v>
      </c>
      <c r="G286" s="39">
        <v>2045</v>
      </c>
      <c r="H286" s="31"/>
      <c r="I286" s="39">
        <v>2400</v>
      </c>
      <c r="J286" s="43">
        <v>43460</v>
      </c>
      <c r="K286" s="30" t="s">
        <v>293</v>
      </c>
      <c r="L286" s="39">
        <v>2045</v>
      </c>
    </row>
    <row r="287" spans="1:12" ht="40.200000000000003" x14ac:dyDescent="0.3">
      <c r="A287" s="140"/>
      <c r="B287" s="3" t="s">
        <v>294</v>
      </c>
      <c r="C287" s="130" t="s">
        <v>34</v>
      </c>
      <c r="D287" s="39">
        <v>7500</v>
      </c>
      <c r="E287" s="40">
        <v>43054</v>
      </c>
      <c r="F287" s="30" t="s">
        <v>288</v>
      </c>
      <c r="G287" s="39">
        <v>2044</v>
      </c>
      <c r="H287" s="42"/>
      <c r="I287" s="6">
        <v>7500</v>
      </c>
      <c r="J287" s="5">
        <v>43054</v>
      </c>
      <c r="K287" s="3" t="s">
        <v>288</v>
      </c>
      <c r="L287" s="6">
        <v>2044</v>
      </c>
    </row>
    <row r="288" spans="1:12" ht="40.200000000000003" x14ac:dyDescent="0.3">
      <c r="A288" s="140"/>
      <c r="B288" s="3" t="s">
        <v>295</v>
      </c>
      <c r="C288" s="130" t="s">
        <v>242</v>
      </c>
      <c r="D288" s="39">
        <v>4000</v>
      </c>
      <c r="E288" s="40">
        <v>43054</v>
      </c>
      <c r="F288" s="30" t="s">
        <v>288</v>
      </c>
      <c r="G288" s="39">
        <v>2044</v>
      </c>
      <c r="H288" s="4"/>
      <c r="I288" s="6">
        <v>4000</v>
      </c>
      <c r="J288" s="5">
        <v>43054</v>
      </c>
      <c r="K288" s="3" t="s">
        <v>288</v>
      </c>
      <c r="L288" s="6">
        <v>2044</v>
      </c>
    </row>
    <row r="289" spans="1:12" ht="40.200000000000003" x14ac:dyDescent="0.3">
      <c r="A289" s="140"/>
      <c r="B289" s="3" t="s">
        <v>296</v>
      </c>
      <c r="C289" s="130" t="s">
        <v>11</v>
      </c>
      <c r="D289" s="39">
        <v>4150</v>
      </c>
      <c r="E289" s="40">
        <v>43054</v>
      </c>
      <c r="F289" s="30" t="s">
        <v>288</v>
      </c>
      <c r="G289" s="39">
        <v>2044</v>
      </c>
      <c r="H289" s="42"/>
      <c r="I289" s="6">
        <v>4150</v>
      </c>
      <c r="J289" s="5">
        <v>43054</v>
      </c>
      <c r="K289" s="3" t="s">
        <v>288</v>
      </c>
      <c r="L289" s="6">
        <v>2044</v>
      </c>
    </row>
    <row r="290" spans="1:12" ht="40.200000000000003" x14ac:dyDescent="0.3">
      <c r="A290" s="140"/>
      <c r="B290" s="3" t="s">
        <v>286</v>
      </c>
      <c r="C290" s="130" t="s">
        <v>242</v>
      </c>
      <c r="D290" s="31">
        <v>10520</v>
      </c>
      <c r="E290" s="40">
        <v>43054</v>
      </c>
      <c r="F290" s="30" t="s">
        <v>288</v>
      </c>
      <c r="G290" s="39">
        <v>2044</v>
      </c>
      <c r="H290" s="6"/>
      <c r="I290" s="6">
        <v>10520</v>
      </c>
      <c r="J290" s="5">
        <v>43054</v>
      </c>
      <c r="K290" s="3" t="s">
        <v>288</v>
      </c>
      <c r="L290" s="6">
        <v>2044</v>
      </c>
    </row>
    <row r="291" spans="1:12" ht="40.200000000000003" x14ac:dyDescent="0.3">
      <c r="A291" s="140"/>
      <c r="B291" s="3" t="s">
        <v>292</v>
      </c>
      <c r="C291" s="130" t="s">
        <v>242</v>
      </c>
      <c r="D291" s="31">
        <v>5500</v>
      </c>
      <c r="E291" s="40">
        <v>43054</v>
      </c>
      <c r="F291" s="30" t="s">
        <v>288</v>
      </c>
      <c r="G291" s="39">
        <v>2044</v>
      </c>
      <c r="H291" s="6"/>
      <c r="I291" s="6">
        <v>5500</v>
      </c>
      <c r="J291" s="5">
        <v>43054</v>
      </c>
      <c r="K291" s="3" t="s">
        <v>288</v>
      </c>
      <c r="L291" s="6">
        <v>2044</v>
      </c>
    </row>
    <row r="292" spans="1:12" ht="40.200000000000003" x14ac:dyDescent="0.3">
      <c r="A292" s="140"/>
      <c r="B292" s="3" t="s">
        <v>297</v>
      </c>
      <c r="C292" s="130" t="s">
        <v>242</v>
      </c>
      <c r="D292" s="39">
        <v>1700</v>
      </c>
      <c r="E292" s="40">
        <v>43054</v>
      </c>
      <c r="F292" s="30" t="s">
        <v>288</v>
      </c>
      <c r="G292" s="39">
        <v>2044</v>
      </c>
      <c r="H292" s="42"/>
      <c r="I292" s="6">
        <v>1700</v>
      </c>
      <c r="J292" s="5">
        <v>43054</v>
      </c>
      <c r="K292" s="3" t="s">
        <v>288</v>
      </c>
      <c r="L292" s="6">
        <v>2044</v>
      </c>
    </row>
    <row r="293" spans="1:12" ht="27" x14ac:dyDescent="0.3">
      <c r="A293" s="7" t="s">
        <v>298</v>
      </c>
      <c r="B293" s="3" t="s">
        <v>299</v>
      </c>
      <c r="C293" s="130" t="s">
        <v>300</v>
      </c>
      <c r="D293" s="6">
        <v>700</v>
      </c>
      <c r="E293" s="5">
        <v>44365</v>
      </c>
      <c r="F293" s="23"/>
      <c r="G293" s="44">
        <v>2047</v>
      </c>
      <c r="H293" s="4">
        <v>800</v>
      </c>
      <c r="I293" s="6">
        <v>1500</v>
      </c>
      <c r="J293" s="5">
        <v>44365</v>
      </c>
      <c r="K293" s="23"/>
      <c r="L293" s="4">
        <v>2047</v>
      </c>
    </row>
    <row r="294" spans="1:12" x14ac:dyDescent="0.3">
      <c r="A294" s="138" t="s">
        <v>75</v>
      </c>
      <c r="B294" s="138"/>
      <c r="C294" s="11"/>
      <c r="D294" s="11">
        <f>SUM(D278:D293)</f>
        <v>55860</v>
      </c>
      <c r="E294" s="10"/>
      <c r="F294" s="10"/>
      <c r="G294" s="10"/>
      <c r="H294" s="11"/>
      <c r="I294" s="11">
        <f>SUM(I278:I293)</f>
        <v>56660</v>
      </c>
      <c r="J294" s="10"/>
      <c r="K294" s="10"/>
      <c r="L294" s="10"/>
    </row>
    <row r="295" spans="1:12" x14ac:dyDescent="0.3">
      <c r="A295" s="135" t="s">
        <v>76</v>
      </c>
      <c r="B295" s="135"/>
      <c r="C295" s="14"/>
      <c r="D295" s="14"/>
      <c r="E295" s="14"/>
      <c r="F295" s="14"/>
      <c r="G295" s="14"/>
      <c r="H295" s="14">
        <v>800</v>
      </c>
      <c r="I295" s="14"/>
      <c r="J295" s="14"/>
      <c r="K295" s="14"/>
      <c r="L295" s="14"/>
    </row>
    <row r="296" spans="1:12" x14ac:dyDescent="0.3">
      <c r="A296" s="139" t="s">
        <v>301</v>
      </c>
      <c r="B296" s="139"/>
      <c r="C296" s="139"/>
      <c r="D296" s="139"/>
      <c r="E296" s="139"/>
      <c r="F296" s="139"/>
      <c r="G296" s="139"/>
      <c r="H296" s="139"/>
      <c r="I296" s="139"/>
      <c r="J296" s="139"/>
      <c r="K296" s="139"/>
      <c r="L296" s="139"/>
    </row>
    <row r="297" spans="1:12" x14ac:dyDescent="0.3">
      <c r="A297" s="140" t="s">
        <v>302</v>
      </c>
      <c r="B297" s="3" t="s">
        <v>303</v>
      </c>
      <c r="C297" s="130" t="s">
        <v>242</v>
      </c>
      <c r="D297" s="6">
        <v>1000</v>
      </c>
      <c r="E297" s="5">
        <v>35892</v>
      </c>
      <c r="F297" s="3" t="s">
        <v>228</v>
      </c>
      <c r="G297" s="6">
        <v>2023</v>
      </c>
      <c r="H297" s="4"/>
      <c r="I297" s="6">
        <v>1000</v>
      </c>
      <c r="J297" s="5">
        <v>35892</v>
      </c>
      <c r="K297" s="3" t="s">
        <v>228</v>
      </c>
      <c r="L297" s="6">
        <v>2023</v>
      </c>
    </row>
    <row r="298" spans="1:12" x14ac:dyDescent="0.3">
      <c r="A298" s="140"/>
      <c r="B298" s="3" t="s">
        <v>302</v>
      </c>
      <c r="C298" s="130" t="s">
        <v>242</v>
      </c>
      <c r="D298" s="6">
        <v>500</v>
      </c>
      <c r="E298" s="5">
        <v>35892</v>
      </c>
      <c r="F298" s="3" t="s">
        <v>228</v>
      </c>
      <c r="G298" s="6">
        <v>2023</v>
      </c>
      <c r="H298" s="31"/>
      <c r="I298" s="6">
        <v>500</v>
      </c>
      <c r="J298" s="5">
        <v>35892</v>
      </c>
      <c r="K298" s="3" t="s">
        <v>228</v>
      </c>
      <c r="L298" s="6">
        <v>2023</v>
      </c>
    </row>
    <row r="299" spans="1:12" ht="27" x14ac:dyDescent="0.3">
      <c r="A299" s="7" t="s">
        <v>304</v>
      </c>
      <c r="B299" s="3" t="s">
        <v>305</v>
      </c>
      <c r="C299" s="130" t="s">
        <v>234</v>
      </c>
      <c r="D299" s="6">
        <v>3200</v>
      </c>
      <c r="E299" s="5">
        <v>42710</v>
      </c>
      <c r="F299" s="3" t="s">
        <v>233</v>
      </c>
      <c r="G299" s="6">
        <v>2043</v>
      </c>
      <c r="H299" s="45"/>
      <c r="I299" s="6">
        <v>3200</v>
      </c>
      <c r="J299" s="5">
        <v>42710</v>
      </c>
      <c r="K299" s="3" t="s">
        <v>233</v>
      </c>
      <c r="L299" s="6">
        <v>2043</v>
      </c>
    </row>
    <row r="300" spans="1:12" x14ac:dyDescent="0.3">
      <c r="A300" s="138" t="s">
        <v>75</v>
      </c>
      <c r="B300" s="138"/>
      <c r="C300" s="11"/>
      <c r="D300" s="11">
        <f>SUM(D297:D299)</f>
        <v>4700</v>
      </c>
      <c r="E300" s="10"/>
      <c r="F300" s="10"/>
      <c r="G300" s="10"/>
      <c r="H300" s="11"/>
      <c r="I300" s="11">
        <f>SUM(I297:I299)</f>
        <v>4700</v>
      </c>
      <c r="J300" s="10"/>
      <c r="K300" s="10"/>
      <c r="L300" s="10"/>
    </row>
    <row r="301" spans="1:12" x14ac:dyDescent="0.3">
      <c r="A301" s="135" t="s">
        <v>76</v>
      </c>
      <c r="B301" s="135"/>
      <c r="C301" s="14"/>
      <c r="D301" s="14"/>
      <c r="E301" s="14"/>
      <c r="F301" s="14"/>
      <c r="G301" s="14"/>
      <c r="H301" s="14">
        <v>0</v>
      </c>
      <c r="I301" s="14"/>
      <c r="J301" s="14"/>
      <c r="K301" s="14"/>
      <c r="L301" s="14"/>
    </row>
    <row r="302" spans="1:12" x14ac:dyDescent="0.3">
      <c r="A302" s="139" t="s">
        <v>306</v>
      </c>
      <c r="B302" s="139"/>
      <c r="C302" s="139"/>
      <c r="D302" s="139"/>
      <c r="E302" s="139"/>
      <c r="F302" s="139"/>
      <c r="G302" s="139"/>
      <c r="H302" s="139"/>
      <c r="I302" s="139"/>
      <c r="J302" s="139"/>
      <c r="K302" s="139"/>
      <c r="L302" s="139"/>
    </row>
    <row r="303" spans="1:12" ht="53.4" x14ac:dyDescent="0.3">
      <c r="A303" s="2" t="s">
        <v>307</v>
      </c>
      <c r="B303" s="3" t="s">
        <v>307</v>
      </c>
      <c r="C303" s="130" t="s">
        <v>242</v>
      </c>
      <c r="D303" s="6">
        <v>1000</v>
      </c>
      <c r="E303" s="15">
        <v>40688</v>
      </c>
      <c r="F303" s="23" t="s">
        <v>308</v>
      </c>
      <c r="G303" s="6">
        <v>2036</v>
      </c>
      <c r="H303" s="4"/>
      <c r="I303" s="6">
        <v>1000</v>
      </c>
      <c r="J303" s="15">
        <v>40688</v>
      </c>
      <c r="K303" s="23" t="s">
        <v>308</v>
      </c>
      <c r="L303" s="6">
        <v>2036</v>
      </c>
    </row>
    <row r="304" spans="1:12" x14ac:dyDescent="0.3">
      <c r="A304" s="7" t="s">
        <v>309</v>
      </c>
      <c r="B304" s="3" t="s">
        <v>310</v>
      </c>
      <c r="C304" s="130" t="s">
        <v>242</v>
      </c>
      <c r="D304" s="6">
        <v>7000</v>
      </c>
      <c r="E304" s="5">
        <v>40010</v>
      </c>
      <c r="F304" s="3" t="s">
        <v>311</v>
      </c>
      <c r="G304" s="6">
        <v>2036</v>
      </c>
      <c r="H304" s="4"/>
      <c r="I304" s="6">
        <v>7000</v>
      </c>
      <c r="J304" s="5">
        <v>40010</v>
      </c>
      <c r="K304" s="3" t="s">
        <v>311</v>
      </c>
      <c r="L304" s="6">
        <v>2036</v>
      </c>
    </row>
    <row r="305" spans="1:12" x14ac:dyDescent="0.3">
      <c r="A305" s="140" t="s">
        <v>312</v>
      </c>
      <c r="B305" s="3" t="s">
        <v>313</v>
      </c>
      <c r="C305" s="130" t="s">
        <v>172</v>
      </c>
      <c r="D305" s="6">
        <v>500</v>
      </c>
      <c r="E305" s="5">
        <v>34137</v>
      </c>
      <c r="F305" s="4" t="s">
        <v>314</v>
      </c>
      <c r="G305" s="6">
        <v>2020</v>
      </c>
      <c r="H305" s="4">
        <f>I305-D305</f>
        <v>-500</v>
      </c>
      <c r="I305" s="6">
        <v>0</v>
      </c>
      <c r="J305" s="5"/>
      <c r="K305" s="4"/>
      <c r="L305" s="6">
        <v>2020</v>
      </c>
    </row>
    <row r="306" spans="1:12" x14ac:dyDescent="0.3">
      <c r="A306" s="140"/>
      <c r="B306" s="3" t="s">
        <v>315</v>
      </c>
      <c r="C306" s="130" t="s">
        <v>172</v>
      </c>
      <c r="D306" s="6">
        <v>500</v>
      </c>
      <c r="E306" s="5">
        <v>34137</v>
      </c>
      <c r="F306" s="4" t="s">
        <v>314</v>
      </c>
      <c r="G306" s="6">
        <v>2020</v>
      </c>
      <c r="H306" s="4">
        <f>I306-D306</f>
        <v>-500</v>
      </c>
      <c r="I306" s="6">
        <v>0</v>
      </c>
      <c r="J306" s="5"/>
      <c r="K306" s="4"/>
      <c r="L306" s="6">
        <v>2020</v>
      </c>
    </row>
    <row r="307" spans="1:12" x14ac:dyDescent="0.3">
      <c r="A307" s="140"/>
      <c r="B307" s="3" t="s">
        <v>312</v>
      </c>
      <c r="C307" s="130" t="s">
        <v>172</v>
      </c>
      <c r="D307" s="6">
        <v>2600</v>
      </c>
      <c r="E307" s="5">
        <v>34137</v>
      </c>
      <c r="F307" s="4" t="s">
        <v>314</v>
      </c>
      <c r="G307" s="6">
        <v>2020</v>
      </c>
      <c r="H307" s="4">
        <f>I307-D307</f>
        <v>-2600</v>
      </c>
      <c r="I307" s="6">
        <v>0</v>
      </c>
      <c r="J307" s="5"/>
      <c r="K307" s="4"/>
      <c r="L307" s="6">
        <v>2020</v>
      </c>
    </row>
    <row r="308" spans="1:12" x14ac:dyDescent="0.3">
      <c r="A308" s="140"/>
      <c r="B308" s="3" t="s">
        <v>312</v>
      </c>
      <c r="C308" s="130" t="s">
        <v>169</v>
      </c>
      <c r="D308" s="6">
        <v>600</v>
      </c>
      <c r="E308" s="5">
        <v>34137</v>
      </c>
      <c r="F308" s="4" t="s">
        <v>314</v>
      </c>
      <c r="G308" s="6">
        <v>2020</v>
      </c>
      <c r="H308" s="4">
        <f>I308-D308</f>
        <v>-600</v>
      </c>
      <c r="I308" s="6">
        <v>0</v>
      </c>
      <c r="J308" s="5"/>
      <c r="K308" s="4"/>
      <c r="L308" s="6">
        <v>2020</v>
      </c>
    </row>
    <row r="309" spans="1:12" x14ac:dyDescent="0.3">
      <c r="A309" s="138" t="s">
        <v>75</v>
      </c>
      <c r="B309" s="138"/>
      <c r="C309" s="11"/>
      <c r="D309" s="11">
        <f>SUM(D303:D308)</f>
        <v>12200</v>
      </c>
      <c r="E309" s="10"/>
      <c r="F309" s="10"/>
      <c r="G309" s="10"/>
      <c r="H309" s="11"/>
      <c r="I309" s="11">
        <f>SUM(I303:I308)</f>
        <v>8000</v>
      </c>
      <c r="J309" s="10"/>
      <c r="K309" s="10"/>
      <c r="L309" s="10"/>
    </row>
    <row r="310" spans="1:12" x14ac:dyDescent="0.3">
      <c r="A310" s="135" t="s">
        <v>76</v>
      </c>
      <c r="B310" s="135"/>
      <c r="C310" s="14"/>
      <c r="D310" s="13"/>
      <c r="E310" s="13"/>
      <c r="F310" s="13"/>
      <c r="G310" s="13"/>
      <c r="H310" s="14">
        <f>SUM(H303:H308)</f>
        <v>-4200</v>
      </c>
      <c r="I310" s="13"/>
      <c r="J310" s="13"/>
      <c r="K310" s="13"/>
      <c r="L310" s="13"/>
    </row>
    <row r="311" spans="1:12" x14ac:dyDescent="0.3">
      <c r="A311" s="139" t="s">
        <v>316</v>
      </c>
      <c r="B311" s="139"/>
      <c r="C311" s="139"/>
      <c r="D311" s="139"/>
      <c r="E311" s="139"/>
      <c r="F311" s="139"/>
      <c r="G311" s="139"/>
      <c r="H311" s="139"/>
      <c r="I311" s="139"/>
      <c r="J311" s="139"/>
      <c r="K311" s="139"/>
      <c r="L311" s="139"/>
    </row>
    <row r="312" spans="1:12" x14ac:dyDescent="0.3">
      <c r="A312" s="140" t="s">
        <v>317</v>
      </c>
      <c r="B312" s="3" t="s">
        <v>318</v>
      </c>
      <c r="C312" s="130" t="s">
        <v>234</v>
      </c>
      <c r="D312" s="4">
        <v>1785</v>
      </c>
      <c r="E312" s="5">
        <v>42409</v>
      </c>
      <c r="F312" s="4" t="s">
        <v>319</v>
      </c>
      <c r="G312" s="6">
        <v>2042</v>
      </c>
      <c r="H312" s="42"/>
      <c r="I312" s="4">
        <v>1785</v>
      </c>
      <c r="J312" s="5">
        <v>42409</v>
      </c>
      <c r="K312" s="4" t="s">
        <v>319</v>
      </c>
      <c r="L312" s="6">
        <v>2042</v>
      </c>
    </row>
    <row r="313" spans="1:12" ht="53.4" x14ac:dyDescent="0.3">
      <c r="A313" s="140"/>
      <c r="B313" s="3" t="s">
        <v>320</v>
      </c>
      <c r="C313" s="130" t="s">
        <v>234</v>
      </c>
      <c r="D313" s="4">
        <v>300</v>
      </c>
      <c r="E313" s="5">
        <v>42409</v>
      </c>
      <c r="F313" s="4" t="s">
        <v>319</v>
      </c>
      <c r="G313" s="6">
        <v>2042</v>
      </c>
      <c r="H313" s="42"/>
      <c r="I313" s="4">
        <v>300</v>
      </c>
      <c r="J313" s="5">
        <v>42409</v>
      </c>
      <c r="K313" s="4" t="s">
        <v>319</v>
      </c>
      <c r="L313" s="6">
        <v>2042</v>
      </c>
    </row>
    <row r="314" spans="1:12" ht="40.200000000000003" x14ac:dyDescent="0.3">
      <c r="A314" s="140"/>
      <c r="B314" s="3" t="s">
        <v>321</v>
      </c>
      <c r="C314" s="130" t="s">
        <v>234</v>
      </c>
      <c r="D314" s="4">
        <v>1400</v>
      </c>
      <c r="E314" s="5">
        <v>42409</v>
      </c>
      <c r="F314" s="4" t="s">
        <v>319</v>
      </c>
      <c r="G314" s="6">
        <v>2042</v>
      </c>
      <c r="H314" s="42"/>
      <c r="I314" s="4">
        <v>1400</v>
      </c>
      <c r="J314" s="5">
        <v>42409</v>
      </c>
      <c r="K314" s="4" t="s">
        <v>319</v>
      </c>
      <c r="L314" s="6">
        <v>2042</v>
      </c>
    </row>
    <row r="315" spans="1:12" ht="53.4" x14ac:dyDescent="0.3">
      <c r="A315" s="140"/>
      <c r="B315" s="3" t="s">
        <v>322</v>
      </c>
      <c r="C315" s="130" t="s">
        <v>234</v>
      </c>
      <c r="D315" s="4">
        <v>800</v>
      </c>
      <c r="E315" s="5">
        <v>42409</v>
      </c>
      <c r="F315" s="4" t="s">
        <v>319</v>
      </c>
      <c r="G315" s="6">
        <v>2042</v>
      </c>
      <c r="H315" s="42"/>
      <c r="I315" s="4">
        <v>800</v>
      </c>
      <c r="J315" s="5">
        <v>42409</v>
      </c>
      <c r="K315" s="4" t="s">
        <v>319</v>
      </c>
      <c r="L315" s="6">
        <v>2042</v>
      </c>
    </row>
    <row r="316" spans="1:12" ht="40.200000000000003" x14ac:dyDescent="0.3">
      <c r="A316" s="140"/>
      <c r="B316" s="3" t="s">
        <v>323</v>
      </c>
      <c r="C316" s="130" t="s">
        <v>234</v>
      </c>
      <c r="D316" s="4">
        <v>1400</v>
      </c>
      <c r="E316" s="5">
        <v>42409</v>
      </c>
      <c r="F316" s="4" t="s">
        <v>319</v>
      </c>
      <c r="G316" s="6">
        <v>2042</v>
      </c>
      <c r="H316" s="42"/>
      <c r="I316" s="4">
        <v>1400</v>
      </c>
      <c r="J316" s="5">
        <v>42409</v>
      </c>
      <c r="K316" s="4" t="s">
        <v>319</v>
      </c>
      <c r="L316" s="6">
        <v>2042</v>
      </c>
    </row>
    <row r="317" spans="1:12" ht="40.200000000000003" x14ac:dyDescent="0.3">
      <c r="A317" s="141" t="s">
        <v>324</v>
      </c>
      <c r="B317" s="3" t="s">
        <v>325</v>
      </c>
      <c r="C317" s="130" t="s">
        <v>11</v>
      </c>
      <c r="D317" s="46">
        <v>400</v>
      </c>
      <c r="E317" s="47">
        <v>36714</v>
      </c>
      <c r="F317" s="31" t="s">
        <v>326</v>
      </c>
      <c r="G317" s="31">
        <v>2027</v>
      </c>
      <c r="H317" s="4"/>
      <c r="I317" s="48">
        <v>400</v>
      </c>
      <c r="J317" s="15">
        <v>36714</v>
      </c>
      <c r="K317" s="4" t="s">
        <v>326</v>
      </c>
      <c r="L317" s="4">
        <v>2027</v>
      </c>
    </row>
    <row r="318" spans="1:12" ht="40.200000000000003" x14ac:dyDescent="0.3">
      <c r="A318" s="141"/>
      <c r="B318" s="3" t="s">
        <v>327</v>
      </c>
      <c r="C318" s="130" t="s">
        <v>11</v>
      </c>
      <c r="D318" s="46">
        <v>140</v>
      </c>
      <c r="E318" s="47">
        <v>36714</v>
      </c>
      <c r="F318" s="31" t="s">
        <v>326</v>
      </c>
      <c r="G318" s="31">
        <v>2027</v>
      </c>
      <c r="H318" s="4"/>
      <c r="I318" s="48">
        <v>140</v>
      </c>
      <c r="J318" s="15">
        <v>36714</v>
      </c>
      <c r="K318" s="4" t="s">
        <v>326</v>
      </c>
      <c r="L318" s="4">
        <v>2027</v>
      </c>
    </row>
    <row r="319" spans="1:12" x14ac:dyDescent="0.3">
      <c r="A319" s="138" t="s">
        <v>75</v>
      </c>
      <c r="B319" s="138"/>
      <c r="C319" s="11"/>
      <c r="D319" s="11">
        <f>SUM(D312:D318)</f>
        <v>6225</v>
      </c>
      <c r="E319" s="11"/>
      <c r="F319" s="11"/>
      <c r="G319" s="11"/>
      <c r="H319" s="11"/>
      <c r="I319" s="11">
        <v>6225</v>
      </c>
      <c r="J319" s="11"/>
      <c r="K319" s="11"/>
      <c r="L319" s="11"/>
    </row>
    <row r="320" spans="1:12" x14ac:dyDescent="0.3">
      <c r="A320" s="135" t="s">
        <v>76</v>
      </c>
      <c r="B320" s="135"/>
      <c r="C320" s="35"/>
      <c r="D320" s="12"/>
      <c r="E320" s="12"/>
      <c r="F320" s="12"/>
      <c r="G320" s="12"/>
      <c r="H320" s="14">
        <v>0</v>
      </c>
      <c r="I320" s="12"/>
      <c r="J320" s="12"/>
      <c r="K320" s="12"/>
      <c r="L320" s="12"/>
    </row>
    <row r="321" spans="1:12" x14ac:dyDescent="0.3">
      <c r="A321" s="49"/>
      <c r="B321" s="49"/>
      <c r="C321" s="131"/>
      <c r="D321" s="4"/>
      <c r="E321" s="4"/>
      <c r="F321" s="4"/>
      <c r="G321" s="4"/>
      <c r="H321" s="49"/>
      <c r="I321" s="4"/>
      <c r="J321" s="4"/>
      <c r="K321" s="4"/>
      <c r="L321" s="4"/>
    </row>
    <row r="322" spans="1:12" x14ac:dyDescent="0.3">
      <c r="A322" s="136" t="s">
        <v>328</v>
      </c>
      <c r="B322" s="136"/>
      <c r="C322" s="134"/>
      <c r="D322" s="51">
        <f>SUM(D319,D309,D300,D294,D275,D269,D256,D246,D239,D211,D201,D192,D186,D78)</f>
        <v>359765</v>
      </c>
      <c r="E322" s="50"/>
      <c r="F322" s="50"/>
      <c r="G322" s="51"/>
      <c r="H322" s="52"/>
      <c r="I322" s="51">
        <f>SUM(I319,I309,I300,I294,I275,I269,I256,I246,I239,I211,I201,I192,I186,I78)</f>
        <v>328725</v>
      </c>
      <c r="J322" s="53"/>
      <c r="K322" s="53"/>
      <c r="L322" s="53"/>
    </row>
    <row r="323" spans="1:12" x14ac:dyDescent="0.3">
      <c r="A323" s="137" t="s">
        <v>329</v>
      </c>
      <c r="B323" s="137"/>
      <c r="C323" s="35"/>
      <c r="D323" s="12"/>
      <c r="E323" s="12"/>
      <c r="F323" s="12"/>
      <c r="G323" s="12"/>
      <c r="H323" s="54">
        <f>SUM(H79+H187+H193+H202+H212+H240+H247+H257+H270+H276+H295+H301+H310+H320)</f>
        <v>-31040</v>
      </c>
      <c r="I323" s="55"/>
      <c r="J323" s="12"/>
      <c r="K323" s="12"/>
      <c r="L323" s="12"/>
    </row>
  </sheetData>
  <mergeCells count="112">
    <mergeCell ref="A1:A3"/>
    <mergeCell ref="B1:B3"/>
    <mergeCell ref="C1:C3"/>
    <mergeCell ref="D1:L1"/>
    <mergeCell ref="D2:G2"/>
    <mergeCell ref="H2:H3"/>
    <mergeCell ref="I2:L2"/>
    <mergeCell ref="A22:A23"/>
    <mergeCell ref="A24:A25"/>
    <mergeCell ref="A27:A28"/>
    <mergeCell ref="A31:A35"/>
    <mergeCell ref="A38:A39"/>
    <mergeCell ref="A40:A41"/>
    <mergeCell ref="A4:L4"/>
    <mergeCell ref="A6:A7"/>
    <mergeCell ref="A8:A13"/>
    <mergeCell ref="A14:A17"/>
    <mergeCell ref="A18:A19"/>
    <mergeCell ref="A20:A21"/>
    <mergeCell ref="A75:A76"/>
    <mergeCell ref="A78:B78"/>
    <mergeCell ref="A79:B79"/>
    <mergeCell ref="A80:L80"/>
    <mergeCell ref="A82:A83"/>
    <mergeCell ref="A84:A85"/>
    <mergeCell ref="A43:A44"/>
    <mergeCell ref="A48:A49"/>
    <mergeCell ref="A50:A51"/>
    <mergeCell ref="A53:A56"/>
    <mergeCell ref="A58:A59"/>
    <mergeCell ref="A60:A74"/>
    <mergeCell ref="A114:A116"/>
    <mergeCell ref="A117:A127"/>
    <mergeCell ref="A129:A131"/>
    <mergeCell ref="A135:A137"/>
    <mergeCell ref="A140:A159"/>
    <mergeCell ref="A160:A162"/>
    <mergeCell ref="A86:A88"/>
    <mergeCell ref="A89:A92"/>
    <mergeCell ref="A94:A95"/>
    <mergeCell ref="A96:A98"/>
    <mergeCell ref="A99:A101"/>
    <mergeCell ref="A103:A113"/>
    <mergeCell ref="A181:A182"/>
    <mergeCell ref="A184:A185"/>
    <mergeCell ref="A186:B186"/>
    <mergeCell ref="A187:B187"/>
    <mergeCell ref="A188:L188"/>
    <mergeCell ref="A189:A190"/>
    <mergeCell ref="A165:A166"/>
    <mergeCell ref="A168:A169"/>
    <mergeCell ref="A170:A172"/>
    <mergeCell ref="A173:A176"/>
    <mergeCell ref="A177:A178"/>
    <mergeCell ref="A179:A180"/>
    <mergeCell ref="A202:B202"/>
    <mergeCell ref="A203:L203"/>
    <mergeCell ref="A204:A207"/>
    <mergeCell ref="A211:B211"/>
    <mergeCell ref="A212:B212"/>
    <mergeCell ref="A213:L213"/>
    <mergeCell ref="A192:B192"/>
    <mergeCell ref="A193:B193"/>
    <mergeCell ref="A194:L194"/>
    <mergeCell ref="A195:A196"/>
    <mergeCell ref="A197:A199"/>
    <mergeCell ref="A201:B201"/>
    <mergeCell ref="A239:B239"/>
    <mergeCell ref="A240:B240"/>
    <mergeCell ref="A241:L241"/>
    <mergeCell ref="A242:A245"/>
    <mergeCell ref="A246:B246"/>
    <mergeCell ref="A247:B247"/>
    <mergeCell ref="A215:A216"/>
    <mergeCell ref="A217:A218"/>
    <mergeCell ref="A220:A231"/>
    <mergeCell ref="A232:A234"/>
    <mergeCell ref="A235:A236"/>
    <mergeCell ref="A237:A238"/>
    <mergeCell ref="A260:A262"/>
    <mergeCell ref="A264:A267"/>
    <mergeCell ref="A269:B269"/>
    <mergeCell ref="A270:B270"/>
    <mergeCell ref="A271:L271"/>
    <mergeCell ref="A275:B275"/>
    <mergeCell ref="A248:L248"/>
    <mergeCell ref="A250:A251"/>
    <mergeCell ref="A254:A255"/>
    <mergeCell ref="A256:B256"/>
    <mergeCell ref="A257:B257"/>
    <mergeCell ref="A258:L258"/>
    <mergeCell ref="A296:L296"/>
    <mergeCell ref="A297:A298"/>
    <mergeCell ref="A300:B300"/>
    <mergeCell ref="A301:B301"/>
    <mergeCell ref="A302:L302"/>
    <mergeCell ref="A305:A308"/>
    <mergeCell ref="A276:B276"/>
    <mergeCell ref="A277:L277"/>
    <mergeCell ref="A279:A280"/>
    <mergeCell ref="A281:A292"/>
    <mergeCell ref="A294:B294"/>
    <mergeCell ref="A295:B295"/>
    <mergeCell ref="A320:B320"/>
    <mergeCell ref="A322:B322"/>
    <mergeCell ref="A323:B323"/>
    <mergeCell ref="A309:B309"/>
    <mergeCell ref="A310:B310"/>
    <mergeCell ref="A311:L311"/>
    <mergeCell ref="A312:A316"/>
    <mergeCell ref="A317:A318"/>
    <mergeCell ref="A319:B319"/>
  </mergeCells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317"/>
  <sheetViews>
    <sheetView topLeftCell="A295" workbookViewId="0">
      <selection activeCell="B262" sqref="B262:H262"/>
    </sheetView>
  </sheetViews>
  <sheetFormatPr defaultRowHeight="14.4" x14ac:dyDescent="0.3"/>
  <cols>
    <col min="1" max="1" width="14" customWidth="1"/>
    <col min="2" max="2" width="20.44140625" customWidth="1"/>
    <col min="3" max="3" width="14.77734375" customWidth="1"/>
    <col min="4" max="4" width="15.44140625" customWidth="1"/>
    <col min="5" max="5" width="12.77734375" customWidth="1"/>
    <col min="6" max="6" width="14.5546875" customWidth="1"/>
    <col min="7" max="7" width="11.33203125" customWidth="1"/>
    <col min="8" max="8" width="15.5546875" customWidth="1"/>
  </cols>
  <sheetData>
    <row r="1" spans="1:8" ht="36" x14ac:dyDescent="0.3">
      <c r="A1" s="1" t="s">
        <v>0</v>
      </c>
      <c r="B1" s="1" t="s">
        <v>1</v>
      </c>
      <c r="C1" s="1" t="s">
        <v>330</v>
      </c>
      <c r="D1" s="56" t="s">
        <v>331</v>
      </c>
      <c r="E1" s="56" t="s">
        <v>332</v>
      </c>
      <c r="F1" s="57" t="s">
        <v>333</v>
      </c>
      <c r="G1" s="57" t="s">
        <v>334</v>
      </c>
      <c r="H1" s="57" t="s">
        <v>335</v>
      </c>
    </row>
    <row r="2" spans="1:8" x14ac:dyDescent="0.3">
      <c r="A2" s="154" t="s">
        <v>336</v>
      </c>
      <c r="B2" s="155"/>
      <c r="C2" s="155"/>
      <c r="D2" s="155"/>
      <c r="E2" s="155"/>
      <c r="F2" s="155"/>
      <c r="G2" s="155"/>
      <c r="H2" s="156"/>
    </row>
    <row r="3" spans="1:8" x14ac:dyDescent="0.3">
      <c r="A3" s="2" t="s">
        <v>10</v>
      </c>
      <c r="B3" s="3" t="s">
        <v>10</v>
      </c>
      <c r="C3" s="3" t="s">
        <v>337</v>
      </c>
      <c r="D3" s="4">
        <v>300</v>
      </c>
      <c r="E3" s="4"/>
      <c r="F3" s="59">
        <v>0</v>
      </c>
      <c r="G3" s="59">
        <v>0</v>
      </c>
      <c r="H3" s="59">
        <f t="shared" ref="H3:H66" si="0">D3-G3</f>
        <v>300</v>
      </c>
    </row>
    <row r="4" spans="1:8" x14ac:dyDescent="0.3">
      <c r="A4" s="140" t="s">
        <v>13</v>
      </c>
      <c r="B4" s="3" t="s">
        <v>13</v>
      </c>
      <c r="C4" s="3" t="s">
        <v>338</v>
      </c>
      <c r="D4" s="4">
        <v>100</v>
      </c>
      <c r="E4" s="4"/>
      <c r="F4" s="59">
        <v>0</v>
      </c>
      <c r="G4" s="59">
        <v>0</v>
      </c>
      <c r="H4" s="59">
        <f t="shared" si="0"/>
        <v>100</v>
      </c>
    </row>
    <row r="5" spans="1:8" x14ac:dyDescent="0.3">
      <c r="A5" s="140"/>
      <c r="B5" s="3" t="s">
        <v>13</v>
      </c>
      <c r="C5" s="3" t="s">
        <v>337</v>
      </c>
      <c r="D5" s="4">
        <v>600</v>
      </c>
      <c r="E5" s="4"/>
      <c r="F5" s="31">
        <v>15.6</v>
      </c>
      <c r="G5" s="31">
        <v>99.5</v>
      </c>
      <c r="H5" s="59">
        <f t="shared" si="0"/>
        <v>500.5</v>
      </c>
    </row>
    <row r="6" spans="1:8" x14ac:dyDescent="0.3">
      <c r="A6" s="140" t="s">
        <v>15</v>
      </c>
      <c r="B6" s="3" t="s">
        <v>15</v>
      </c>
      <c r="C6" s="3" t="s">
        <v>337</v>
      </c>
      <c r="D6" s="4">
        <v>200</v>
      </c>
      <c r="E6" s="4"/>
      <c r="F6" s="31">
        <v>26.9</v>
      </c>
      <c r="G6" s="31">
        <v>42.1</v>
      </c>
      <c r="H6" s="59">
        <f t="shared" si="0"/>
        <v>157.9</v>
      </c>
    </row>
    <row r="7" spans="1:8" x14ac:dyDescent="0.3">
      <c r="A7" s="140"/>
      <c r="B7" s="3" t="s">
        <v>15</v>
      </c>
      <c r="C7" s="3" t="s">
        <v>338</v>
      </c>
      <c r="D7" s="4">
        <v>1000</v>
      </c>
      <c r="E7" s="4"/>
      <c r="F7" s="59">
        <v>26.9</v>
      </c>
      <c r="G7" s="4">
        <v>143.19999999999999</v>
      </c>
      <c r="H7" s="59">
        <f t="shared" si="0"/>
        <v>856.8</v>
      </c>
    </row>
    <row r="8" spans="1:8" x14ac:dyDescent="0.3">
      <c r="A8" s="140"/>
      <c r="B8" s="3" t="s">
        <v>17</v>
      </c>
      <c r="C8" s="3" t="s">
        <v>338</v>
      </c>
      <c r="D8" s="4">
        <v>2000</v>
      </c>
      <c r="E8" s="4"/>
      <c r="F8" s="59">
        <v>459</v>
      </c>
      <c r="G8" s="31">
        <v>511.4</v>
      </c>
      <c r="H8" s="59">
        <f t="shared" si="0"/>
        <v>1488.6</v>
      </c>
    </row>
    <row r="9" spans="1:8" x14ac:dyDescent="0.3">
      <c r="A9" s="140"/>
      <c r="B9" s="3" t="s">
        <v>18</v>
      </c>
      <c r="C9" s="3" t="s">
        <v>338</v>
      </c>
      <c r="D9" s="4">
        <v>2000</v>
      </c>
      <c r="E9" s="4"/>
      <c r="F9" s="59">
        <v>1035</v>
      </c>
      <c r="G9" s="31">
        <v>1015</v>
      </c>
      <c r="H9" s="59">
        <f t="shared" si="0"/>
        <v>985</v>
      </c>
    </row>
    <row r="10" spans="1:8" x14ac:dyDescent="0.3">
      <c r="A10" s="140"/>
      <c r="B10" s="3" t="s">
        <v>19</v>
      </c>
      <c r="C10" s="3" t="s">
        <v>337</v>
      </c>
      <c r="D10" s="4">
        <v>1100</v>
      </c>
      <c r="E10" s="4"/>
      <c r="F10" s="31">
        <v>188</v>
      </c>
      <c r="G10" s="31">
        <v>216.3</v>
      </c>
      <c r="H10" s="59">
        <f t="shared" si="0"/>
        <v>883.7</v>
      </c>
    </row>
    <row r="11" spans="1:8" x14ac:dyDescent="0.3">
      <c r="A11" s="140"/>
      <c r="B11" s="3" t="s">
        <v>19</v>
      </c>
      <c r="C11" s="3" t="s">
        <v>338</v>
      </c>
      <c r="D11" s="4">
        <v>2000</v>
      </c>
      <c r="E11" s="4"/>
      <c r="F11" s="59">
        <v>359.6</v>
      </c>
      <c r="G11" s="31">
        <v>564.70000000000005</v>
      </c>
      <c r="H11" s="59">
        <f t="shared" si="0"/>
        <v>1435.3</v>
      </c>
    </row>
    <row r="12" spans="1:8" x14ac:dyDescent="0.3">
      <c r="A12" s="140" t="s">
        <v>20</v>
      </c>
      <c r="B12" s="3" t="s">
        <v>21</v>
      </c>
      <c r="C12" s="3" t="s">
        <v>337</v>
      </c>
      <c r="D12" s="4">
        <v>1000</v>
      </c>
      <c r="E12" s="4"/>
      <c r="F12" s="31">
        <v>96.8</v>
      </c>
      <c r="G12" s="31">
        <v>139.6</v>
      </c>
      <c r="H12" s="59">
        <f t="shared" si="0"/>
        <v>860.4</v>
      </c>
    </row>
    <row r="13" spans="1:8" x14ac:dyDescent="0.3">
      <c r="A13" s="140"/>
      <c r="B13" s="3" t="s">
        <v>21</v>
      </c>
      <c r="C13" s="3" t="s">
        <v>338</v>
      </c>
      <c r="D13" s="4">
        <v>1500</v>
      </c>
      <c r="E13" s="4"/>
      <c r="F13" s="59">
        <v>143</v>
      </c>
      <c r="G13" s="4">
        <v>303</v>
      </c>
      <c r="H13" s="59">
        <f t="shared" si="0"/>
        <v>1197</v>
      </c>
    </row>
    <row r="14" spans="1:8" x14ac:dyDescent="0.3">
      <c r="A14" s="140"/>
      <c r="B14" s="3" t="s">
        <v>22</v>
      </c>
      <c r="C14" s="3" t="s">
        <v>337</v>
      </c>
      <c r="D14" s="4">
        <v>1500</v>
      </c>
      <c r="E14" s="4"/>
      <c r="F14" s="31">
        <v>398.8</v>
      </c>
      <c r="G14" s="31">
        <v>534.9</v>
      </c>
      <c r="H14" s="59">
        <f t="shared" si="0"/>
        <v>965.1</v>
      </c>
    </row>
    <row r="15" spans="1:8" x14ac:dyDescent="0.3">
      <c r="A15" s="140"/>
      <c r="B15" s="3" t="s">
        <v>22</v>
      </c>
      <c r="C15" s="3" t="s">
        <v>338</v>
      </c>
      <c r="D15" s="4">
        <v>1500</v>
      </c>
      <c r="E15" s="4"/>
      <c r="F15" s="59">
        <v>370</v>
      </c>
      <c r="G15" s="31">
        <v>308.7</v>
      </c>
      <c r="H15" s="59">
        <f t="shared" si="0"/>
        <v>1191.3</v>
      </c>
    </row>
    <row r="16" spans="1:8" x14ac:dyDescent="0.3">
      <c r="A16" s="140" t="s">
        <v>23</v>
      </c>
      <c r="B16" s="3" t="s">
        <v>23</v>
      </c>
      <c r="C16" s="3" t="s">
        <v>337</v>
      </c>
      <c r="D16" s="4">
        <v>1000</v>
      </c>
      <c r="E16" s="4"/>
      <c r="F16" s="31">
        <v>361</v>
      </c>
      <c r="G16" s="31">
        <v>418.3</v>
      </c>
      <c r="H16" s="59">
        <f t="shared" si="0"/>
        <v>581.70000000000005</v>
      </c>
    </row>
    <row r="17" spans="1:8" x14ac:dyDescent="0.3">
      <c r="A17" s="140"/>
      <c r="B17" s="3" t="s">
        <v>23</v>
      </c>
      <c r="C17" s="3" t="s">
        <v>338</v>
      </c>
      <c r="D17" s="4">
        <v>1000</v>
      </c>
      <c r="E17" s="4"/>
      <c r="F17" s="59">
        <v>238</v>
      </c>
      <c r="G17" s="31">
        <v>264.89999999999998</v>
      </c>
      <c r="H17" s="59">
        <f t="shared" si="0"/>
        <v>735.1</v>
      </c>
    </row>
    <row r="18" spans="1:8" x14ac:dyDescent="0.3">
      <c r="A18" s="140" t="s">
        <v>25</v>
      </c>
      <c r="B18" s="3" t="s">
        <v>26</v>
      </c>
      <c r="C18" s="3" t="s">
        <v>337</v>
      </c>
      <c r="D18" s="4">
        <v>500</v>
      </c>
      <c r="E18" s="4"/>
      <c r="F18" s="31">
        <v>87</v>
      </c>
      <c r="G18" s="31">
        <v>167.3</v>
      </c>
      <c r="H18" s="59">
        <f t="shared" si="0"/>
        <v>332.7</v>
      </c>
    </row>
    <row r="19" spans="1:8" x14ac:dyDescent="0.3">
      <c r="A19" s="140"/>
      <c r="B19" s="3" t="s">
        <v>26</v>
      </c>
      <c r="C19" s="3" t="s">
        <v>338</v>
      </c>
      <c r="D19" s="4">
        <v>900</v>
      </c>
      <c r="E19" s="4"/>
      <c r="F19" s="59">
        <v>0</v>
      </c>
      <c r="G19" s="31">
        <v>7.9</v>
      </c>
      <c r="H19" s="59">
        <f t="shared" si="0"/>
        <v>892.1</v>
      </c>
    </row>
    <row r="20" spans="1:8" x14ac:dyDescent="0.3">
      <c r="A20" s="140"/>
      <c r="B20" s="3" t="s">
        <v>27</v>
      </c>
      <c r="C20" s="3" t="s">
        <v>337</v>
      </c>
      <c r="D20" s="4">
        <v>1000</v>
      </c>
      <c r="E20" s="4"/>
      <c r="F20" s="31">
        <v>5.6</v>
      </c>
      <c r="G20" s="31">
        <v>4.5</v>
      </c>
      <c r="H20" s="59">
        <f t="shared" si="0"/>
        <v>995.5</v>
      </c>
    </row>
    <row r="21" spans="1:8" x14ac:dyDescent="0.3">
      <c r="A21" s="140"/>
      <c r="B21" s="3" t="s">
        <v>27</v>
      </c>
      <c r="C21" s="3" t="s">
        <v>338</v>
      </c>
      <c r="D21" s="4">
        <v>4000</v>
      </c>
      <c r="E21" s="4"/>
      <c r="F21" s="59">
        <v>816</v>
      </c>
      <c r="G21" s="31">
        <v>858.7</v>
      </c>
      <c r="H21" s="59">
        <f t="shared" si="0"/>
        <v>3141.3</v>
      </c>
    </row>
    <row r="22" spans="1:8" x14ac:dyDescent="0.3">
      <c r="A22" s="140" t="s">
        <v>28</v>
      </c>
      <c r="B22" s="3" t="s">
        <v>28</v>
      </c>
      <c r="C22" s="3" t="s">
        <v>337</v>
      </c>
      <c r="D22" s="4">
        <v>500</v>
      </c>
      <c r="E22" s="4"/>
      <c r="F22" s="4">
        <v>86.1</v>
      </c>
      <c r="G22" s="4">
        <v>92.4</v>
      </c>
      <c r="H22" s="59">
        <f t="shared" si="0"/>
        <v>407.6</v>
      </c>
    </row>
    <row r="23" spans="1:8" x14ac:dyDescent="0.3">
      <c r="A23" s="140"/>
      <c r="B23" s="3" t="s">
        <v>28</v>
      </c>
      <c r="C23" s="3" t="s">
        <v>338</v>
      </c>
      <c r="D23" s="4">
        <v>2000</v>
      </c>
      <c r="E23" s="4"/>
      <c r="F23" s="59">
        <v>381</v>
      </c>
      <c r="G23" s="31">
        <v>415.3</v>
      </c>
      <c r="H23" s="59">
        <f t="shared" si="0"/>
        <v>1584.7</v>
      </c>
    </row>
    <row r="24" spans="1:8" x14ac:dyDescent="0.3">
      <c r="A24" s="2" t="s">
        <v>29</v>
      </c>
      <c r="B24" s="3" t="s">
        <v>29</v>
      </c>
      <c r="C24" s="3" t="s">
        <v>337</v>
      </c>
      <c r="D24" s="4">
        <v>300</v>
      </c>
      <c r="E24" s="4"/>
      <c r="F24" s="31">
        <v>81.900000000000006</v>
      </c>
      <c r="G24" s="31">
        <v>69.8</v>
      </c>
      <c r="H24" s="59">
        <f t="shared" si="0"/>
        <v>230.2</v>
      </c>
    </row>
    <row r="25" spans="1:8" x14ac:dyDescent="0.3">
      <c r="A25" s="140" t="s">
        <v>30</v>
      </c>
      <c r="B25" s="3" t="s">
        <v>30</v>
      </c>
      <c r="C25" s="3" t="s">
        <v>337</v>
      </c>
      <c r="D25" s="4">
        <v>800</v>
      </c>
      <c r="E25" s="4"/>
      <c r="F25" s="31">
        <v>241.8</v>
      </c>
      <c r="G25" s="31">
        <v>248.3</v>
      </c>
      <c r="H25" s="59">
        <f t="shared" si="0"/>
        <v>551.70000000000005</v>
      </c>
    </row>
    <row r="26" spans="1:8" x14ac:dyDescent="0.3">
      <c r="A26" s="140"/>
      <c r="B26" s="3" t="s">
        <v>30</v>
      </c>
      <c r="C26" s="3" t="s">
        <v>338</v>
      </c>
      <c r="D26" s="4">
        <v>500</v>
      </c>
      <c r="E26" s="4"/>
      <c r="F26" s="59">
        <v>244</v>
      </c>
      <c r="G26" s="4">
        <v>455.8</v>
      </c>
      <c r="H26" s="59">
        <f t="shared" si="0"/>
        <v>44.199999999999989</v>
      </c>
    </row>
    <row r="27" spans="1:8" x14ac:dyDescent="0.3">
      <c r="A27" s="2" t="s">
        <v>31</v>
      </c>
      <c r="B27" s="3" t="s">
        <v>31</v>
      </c>
      <c r="C27" s="3" t="s">
        <v>337</v>
      </c>
      <c r="D27" s="4">
        <v>500</v>
      </c>
      <c r="E27" s="4"/>
      <c r="F27" s="31">
        <v>61.5</v>
      </c>
      <c r="G27" s="31">
        <v>63.1</v>
      </c>
      <c r="H27" s="59">
        <f t="shared" si="0"/>
        <v>436.9</v>
      </c>
    </row>
    <row r="28" spans="1:8" x14ac:dyDescent="0.3">
      <c r="A28" s="2" t="s">
        <v>32</v>
      </c>
      <c r="B28" s="3" t="s">
        <v>33</v>
      </c>
      <c r="C28" s="3" t="s">
        <v>34</v>
      </c>
      <c r="D28" s="4">
        <v>800</v>
      </c>
      <c r="E28" s="4"/>
      <c r="F28" s="59">
        <v>149.80000000000001</v>
      </c>
      <c r="G28" s="31">
        <v>381.9</v>
      </c>
      <c r="H28" s="59">
        <f t="shared" si="0"/>
        <v>418.1</v>
      </c>
    </row>
    <row r="29" spans="1:8" ht="27" x14ac:dyDescent="0.3">
      <c r="A29" s="140" t="s">
        <v>36</v>
      </c>
      <c r="B29" s="3" t="s">
        <v>37</v>
      </c>
      <c r="C29" s="3" t="s">
        <v>337</v>
      </c>
      <c r="D29" s="4">
        <v>100</v>
      </c>
      <c r="E29" s="4"/>
      <c r="F29" s="31">
        <v>0</v>
      </c>
      <c r="G29" s="31">
        <v>0</v>
      </c>
      <c r="H29" s="59">
        <f t="shared" si="0"/>
        <v>100</v>
      </c>
    </row>
    <row r="30" spans="1:8" ht="27" x14ac:dyDescent="0.3">
      <c r="A30" s="140"/>
      <c r="B30" s="3" t="s">
        <v>37</v>
      </c>
      <c r="C30" s="3" t="s">
        <v>338</v>
      </c>
      <c r="D30" s="4">
        <v>400</v>
      </c>
      <c r="E30" s="4"/>
      <c r="F30" s="59">
        <v>8.6999999999999993</v>
      </c>
      <c r="G30" s="31">
        <v>6.9</v>
      </c>
      <c r="H30" s="59">
        <f t="shared" si="0"/>
        <v>393.1</v>
      </c>
    </row>
    <row r="31" spans="1:8" x14ac:dyDescent="0.3">
      <c r="A31" s="140"/>
      <c r="B31" s="3" t="s">
        <v>36</v>
      </c>
      <c r="C31" s="3" t="s">
        <v>337</v>
      </c>
      <c r="D31" s="4">
        <v>700</v>
      </c>
      <c r="E31" s="4"/>
      <c r="F31" s="31">
        <v>186</v>
      </c>
      <c r="G31" s="31">
        <v>120.9</v>
      </c>
      <c r="H31" s="59">
        <f t="shared" si="0"/>
        <v>579.1</v>
      </c>
    </row>
    <row r="32" spans="1:8" x14ac:dyDescent="0.3">
      <c r="A32" s="140"/>
      <c r="B32" s="3" t="s">
        <v>36</v>
      </c>
      <c r="C32" s="3" t="s">
        <v>338</v>
      </c>
      <c r="D32" s="4">
        <v>500</v>
      </c>
      <c r="E32" s="4"/>
      <c r="F32" s="59">
        <v>117</v>
      </c>
      <c r="G32" s="4">
        <v>52.2</v>
      </c>
      <c r="H32" s="59">
        <f t="shared" si="0"/>
        <v>447.8</v>
      </c>
    </row>
    <row r="33" spans="1:8" x14ac:dyDescent="0.3">
      <c r="A33" s="140"/>
      <c r="B33" s="3" t="s">
        <v>38</v>
      </c>
      <c r="C33" s="3" t="s">
        <v>338</v>
      </c>
      <c r="D33" s="4">
        <v>3000</v>
      </c>
      <c r="E33" s="4"/>
      <c r="F33" s="59">
        <v>433.5</v>
      </c>
      <c r="G33" s="31">
        <v>472.1</v>
      </c>
      <c r="H33" s="59">
        <f t="shared" si="0"/>
        <v>2527.9</v>
      </c>
    </row>
    <row r="34" spans="1:8" x14ac:dyDescent="0.3">
      <c r="A34" s="2" t="s">
        <v>39</v>
      </c>
      <c r="B34" s="3" t="s">
        <v>39</v>
      </c>
      <c r="C34" s="3" t="s">
        <v>337</v>
      </c>
      <c r="D34" s="4">
        <v>700</v>
      </c>
      <c r="E34" s="4"/>
      <c r="F34" s="31">
        <v>219.8</v>
      </c>
      <c r="G34" s="4">
        <v>102.3</v>
      </c>
      <c r="H34" s="59">
        <f t="shared" si="0"/>
        <v>597.70000000000005</v>
      </c>
    </row>
    <row r="35" spans="1:8" x14ac:dyDescent="0.3">
      <c r="A35" s="2" t="s">
        <v>40</v>
      </c>
      <c r="B35" s="3" t="s">
        <v>40</v>
      </c>
      <c r="C35" s="3" t="s">
        <v>337</v>
      </c>
      <c r="D35" s="4">
        <v>200</v>
      </c>
      <c r="E35" s="4"/>
      <c r="F35" s="31">
        <v>0</v>
      </c>
      <c r="G35" s="31">
        <v>0</v>
      </c>
      <c r="H35" s="59">
        <f t="shared" si="0"/>
        <v>200</v>
      </c>
    </row>
    <row r="36" spans="1:8" x14ac:dyDescent="0.3">
      <c r="A36" s="140" t="s">
        <v>41</v>
      </c>
      <c r="B36" s="3" t="s">
        <v>42</v>
      </c>
      <c r="C36" s="3" t="s">
        <v>337</v>
      </c>
      <c r="D36" s="4">
        <v>500</v>
      </c>
      <c r="E36" s="4"/>
      <c r="F36" s="31">
        <v>0</v>
      </c>
      <c r="G36" s="31">
        <v>0</v>
      </c>
      <c r="H36" s="59">
        <f t="shared" si="0"/>
        <v>500</v>
      </c>
    </row>
    <row r="37" spans="1:8" x14ac:dyDescent="0.3">
      <c r="A37" s="140"/>
      <c r="B37" s="3" t="s">
        <v>42</v>
      </c>
      <c r="C37" s="3" t="s">
        <v>338</v>
      </c>
      <c r="D37" s="4">
        <v>1500</v>
      </c>
      <c r="E37" s="4"/>
      <c r="F37" s="59">
        <v>672.7</v>
      </c>
      <c r="G37" s="31">
        <v>706.4</v>
      </c>
      <c r="H37" s="59">
        <f t="shared" si="0"/>
        <v>793.6</v>
      </c>
    </row>
    <row r="38" spans="1:8" x14ac:dyDescent="0.3">
      <c r="A38" s="140" t="s">
        <v>43</v>
      </c>
      <c r="B38" s="3" t="s">
        <v>43</v>
      </c>
      <c r="C38" s="3" t="s">
        <v>337</v>
      </c>
      <c r="D38" s="4">
        <v>260</v>
      </c>
      <c r="E38" s="4"/>
      <c r="F38" s="4">
        <v>44.2</v>
      </c>
      <c r="G38" s="4">
        <v>61</v>
      </c>
      <c r="H38" s="59">
        <f t="shared" si="0"/>
        <v>199</v>
      </c>
    </row>
    <row r="39" spans="1:8" x14ac:dyDescent="0.3">
      <c r="A39" s="140"/>
      <c r="B39" s="3" t="s">
        <v>43</v>
      </c>
      <c r="C39" s="3" t="s">
        <v>338</v>
      </c>
      <c r="D39" s="4">
        <v>8000</v>
      </c>
      <c r="E39" s="4"/>
      <c r="F39" s="59">
        <v>286</v>
      </c>
      <c r="G39" s="4">
        <v>354</v>
      </c>
      <c r="H39" s="59">
        <f t="shared" si="0"/>
        <v>7646</v>
      </c>
    </row>
    <row r="40" spans="1:8" x14ac:dyDescent="0.3">
      <c r="A40" s="7" t="s">
        <v>44</v>
      </c>
      <c r="B40" s="3" t="s">
        <v>44</v>
      </c>
      <c r="C40" s="3" t="s">
        <v>338</v>
      </c>
      <c r="D40" s="4">
        <v>1500</v>
      </c>
      <c r="E40" s="4"/>
      <c r="F40" s="59">
        <v>7.8</v>
      </c>
      <c r="G40" s="4">
        <v>308.8</v>
      </c>
      <c r="H40" s="59">
        <f t="shared" si="0"/>
        <v>1191.2</v>
      </c>
    </row>
    <row r="41" spans="1:8" x14ac:dyDescent="0.3">
      <c r="A41" s="140" t="s">
        <v>45</v>
      </c>
      <c r="B41" s="3" t="s">
        <v>45</v>
      </c>
      <c r="C41" s="3" t="s">
        <v>337</v>
      </c>
      <c r="D41" s="4">
        <v>800</v>
      </c>
      <c r="E41" s="4"/>
      <c r="F41" s="31">
        <v>200</v>
      </c>
      <c r="G41" s="31">
        <v>190.8</v>
      </c>
      <c r="H41" s="59">
        <f t="shared" si="0"/>
        <v>609.20000000000005</v>
      </c>
    </row>
    <row r="42" spans="1:8" x14ac:dyDescent="0.3">
      <c r="A42" s="140"/>
      <c r="B42" s="3" t="s">
        <v>45</v>
      </c>
      <c r="C42" s="3" t="s">
        <v>338</v>
      </c>
      <c r="D42" s="4">
        <v>200</v>
      </c>
      <c r="E42" s="4"/>
      <c r="F42" s="59">
        <v>0</v>
      </c>
      <c r="G42" s="31">
        <v>0.2</v>
      </c>
      <c r="H42" s="59">
        <f t="shared" si="0"/>
        <v>199.8</v>
      </c>
    </row>
    <row r="43" spans="1:8" x14ac:dyDescent="0.3">
      <c r="A43" s="2" t="s">
        <v>46</v>
      </c>
      <c r="B43" s="3" t="s">
        <v>46</v>
      </c>
      <c r="C43" s="3" t="s">
        <v>337</v>
      </c>
      <c r="D43" s="4">
        <v>400</v>
      </c>
      <c r="E43" s="4"/>
      <c r="F43" s="31">
        <v>45.3</v>
      </c>
      <c r="G43" s="31">
        <v>43.9</v>
      </c>
      <c r="H43" s="59">
        <f t="shared" si="0"/>
        <v>356.1</v>
      </c>
    </row>
    <row r="44" spans="1:8" x14ac:dyDescent="0.3">
      <c r="A44" s="2" t="s">
        <v>47</v>
      </c>
      <c r="B44" s="3" t="s">
        <v>47</v>
      </c>
      <c r="C44" s="3" t="s">
        <v>338</v>
      </c>
      <c r="D44" s="4">
        <v>4000</v>
      </c>
      <c r="E44" s="4"/>
      <c r="F44" s="59">
        <v>760</v>
      </c>
      <c r="G44" s="31">
        <v>673.2</v>
      </c>
      <c r="H44" s="59">
        <f t="shared" si="0"/>
        <v>3326.8</v>
      </c>
    </row>
    <row r="45" spans="1:8" x14ac:dyDescent="0.3">
      <c r="A45" s="2" t="s">
        <v>48</v>
      </c>
      <c r="B45" s="3" t="s">
        <v>48</v>
      </c>
      <c r="C45" s="3" t="s">
        <v>338</v>
      </c>
      <c r="D45" s="4">
        <v>1000</v>
      </c>
      <c r="E45" s="4"/>
      <c r="F45" s="59">
        <v>6.5</v>
      </c>
      <c r="G45" s="31">
        <v>9.9</v>
      </c>
      <c r="H45" s="59">
        <f t="shared" si="0"/>
        <v>990.1</v>
      </c>
    </row>
    <row r="46" spans="1:8" x14ac:dyDescent="0.3">
      <c r="A46" s="140" t="s">
        <v>49</v>
      </c>
      <c r="B46" s="3" t="s">
        <v>49</v>
      </c>
      <c r="C46" s="3" t="s">
        <v>337</v>
      </c>
      <c r="D46" s="4">
        <v>900</v>
      </c>
      <c r="E46" s="4"/>
      <c r="F46" s="31">
        <v>274</v>
      </c>
      <c r="G46" s="31">
        <v>320.89999999999998</v>
      </c>
      <c r="H46" s="59">
        <f t="shared" si="0"/>
        <v>579.1</v>
      </c>
    </row>
    <row r="47" spans="1:8" x14ac:dyDescent="0.3">
      <c r="A47" s="140"/>
      <c r="B47" s="3" t="s">
        <v>49</v>
      </c>
      <c r="C47" s="3" t="s">
        <v>338</v>
      </c>
      <c r="D47" s="4">
        <v>600</v>
      </c>
      <c r="E47" s="4"/>
      <c r="F47" s="59">
        <v>0.7</v>
      </c>
      <c r="G47" s="31">
        <v>0.64</v>
      </c>
      <c r="H47" s="59">
        <f t="shared" si="0"/>
        <v>599.36</v>
      </c>
    </row>
    <row r="48" spans="1:8" x14ac:dyDescent="0.3">
      <c r="A48" s="140" t="s">
        <v>50</v>
      </c>
      <c r="B48" s="3" t="s">
        <v>50</v>
      </c>
      <c r="C48" s="3" t="s">
        <v>337</v>
      </c>
      <c r="D48" s="4">
        <v>1500</v>
      </c>
      <c r="E48" s="4"/>
      <c r="F48" s="31">
        <v>207.5</v>
      </c>
      <c r="G48" s="4">
        <v>410.2</v>
      </c>
      <c r="H48" s="59">
        <f t="shared" si="0"/>
        <v>1089.8</v>
      </c>
    </row>
    <row r="49" spans="1:8" x14ac:dyDescent="0.3">
      <c r="A49" s="140"/>
      <c r="B49" s="3" t="s">
        <v>50</v>
      </c>
      <c r="C49" s="3" t="s">
        <v>338</v>
      </c>
      <c r="D49" s="4">
        <v>500</v>
      </c>
      <c r="E49" s="4"/>
      <c r="F49" s="59">
        <v>50.3</v>
      </c>
      <c r="G49" s="31">
        <v>53.8</v>
      </c>
      <c r="H49" s="59">
        <f t="shared" si="0"/>
        <v>446.2</v>
      </c>
    </row>
    <row r="50" spans="1:8" x14ac:dyDescent="0.3">
      <c r="A50" s="2" t="s">
        <v>51</v>
      </c>
      <c r="B50" s="3" t="s">
        <v>52</v>
      </c>
      <c r="C50" s="3" t="s">
        <v>337</v>
      </c>
      <c r="D50" s="4">
        <v>900</v>
      </c>
      <c r="E50" s="4"/>
      <c r="F50" s="31">
        <v>101</v>
      </c>
      <c r="G50" s="31">
        <v>110.7</v>
      </c>
      <c r="H50" s="59">
        <f t="shared" si="0"/>
        <v>789.3</v>
      </c>
    </row>
    <row r="51" spans="1:8" x14ac:dyDescent="0.3">
      <c r="A51" s="140" t="s">
        <v>53</v>
      </c>
      <c r="B51" s="3" t="s">
        <v>54</v>
      </c>
      <c r="C51" s="3" t="s">
        <v>337</v>
      </c>
      <c r="D51" s="4">
        <v>1100</v>
      </c>
      <c r="E51" s="4"/>
      <c r="F51" s="31">
        <v>68</v>
      </c>
      <c r="G51" s="31">
        <v>66.900000000000006</v>
      </c>
      <c r="H51" s="59">
        <f t="shared" si="0"/>
        <v>1033.0999999999999</v>
      </c>
    </row>
    <row r="52" spans="1:8" x14ac:dyDescent="0.3">
      <c r="A52" s="140"/>
      <c r="B52" s="3" t="s">
        <v>54</v>
      </c>
      <c r="C52" s="3" t="s">
        <v>338</v>
      </c>
      <c r="D52" s="4">
        <v>3000</v>
      </c>
      <c r="E52" s="4"/>
      <c r="F52" s="59">
        <v>1441</v>
      </c>
      <c r="G52" s="31">
        <v>1425.3</v>
      </c>
      <c r="H52" s="59">
        <f t="shared" si="0"/>
        <v>1574.7</v>
      </c>
    </row>
    <row r="53" spans="1:8" x14ac:dyDescent="0.3">
      <c r="A53" s="140"/>
      <c r="B53" s="3" t="s">
        <v>55</v>
      </c>
      <c r="C53" s="3" t="s">
        <v>337</v>
      </c>
      <c r="D53" s="4">
        <v>1200</v>
      </c>
      <c r="E53" s="4"/>
      <c r="F53" s="31">
        <v>204</v>
      </c>
      <c r="G53" s="31">
        <v>349.5</v>
      </c>
      <c r="H53" s="59">
        <f t="shared" si="0"/>
        <v>850.5</v>
      </c>
    </row>
    <row r="54" spans="1:8" x14ac:dyDescent="0.3">
      <c r="A54" s="140"/>
      <c r="B54" s="3" t="s">
        <v>55</v>
      </c>
      <c r="C54" s="3" t="s">
        <v>338</v>
      </c>
      <c r="D54" s="4">
        <v>2200</v>
      </c>
      <c r="E54" s="4"/>
      <c r="F54" s="59">
        <v>184.8</v>
      </c>
      <c r="G54" s="4">
        <v>161.4</v>
      </c>
      <c r="H54" s="59">
        <f t="shared" si="0"/>
        <v>2038.6</v>
      </c>
    </row>
    <row r="55" spans="1:8" x14ac:dyDescent="0.3">
      <c r="A55" s="2" t="s">
        <v>56</v>
      </c>
      <c r="B55" s="3" t="s">
        <v>57</v>
      </c>
      <c r="C55" s="3" t="s">
        <v>338</v>
      </c>
      <c r="D55" s="4">
        <v>1500</v>
      </c>
      <c r="E55" s="4"/>
      <c r="F55" s="59">
        <v>763</v>
      </c>
      <c r="G55" s="31">
        <v>794.9</v>
      </c>
      <c r="H55" s="59">
        <f t="shared" si="0"/>
        <v>705.1</v>
      </c>
    </row>
    <row r="56" spans="1:8" x14ac:dyDescent="0.3">
      <c r="A56" s="140" t="s">
        <v>58</v>
      </c>
      <c r="B56" s="3" t="s">
        <v>58</v>
      </c>
      <c r="C56" s="3" t="s">
        <v>337</v>
      </c>
      <c r="D56" s="4">
        <v>1300</v>
      </c>
      <c r="E56" s="4"/>
      <c r="F56" s="31">
        <v>163</v>
      </c>
      <c r="G56" s="31">
        <v>176.9</v>
      </c>
      <c r="H56" s="59">
        <f t="shared" si="0"/>
        <v>1123.0999999999999</v>
      </c>
    </row>
    <row r="57" spans="1:8" x14ac:dyDescent="0.3">
      <c r="A57" s="140"/>
      <c r="B57" s="3" t="s">
        <v>58</v>
      </c>
      <c r="C57" s="3" t="s">
        <v>338</v>
      </c>
      <c r="D57" s="4">
        <v>1200</v>
      </c>
      <c r="E57" s="4"/>
      <c r="F57" s="59">
        <v>31</v>
      </c>
      <c r="G57" s="31">
        <v>48.4</v>
      </c>
      <c r="H57" s="59">
        <f t="shared" si="0"/>
        <v>1151.5999999999999</v>
      </c>
    </row>
    <row r="58" spans="1:8" x14ac:dyDescent="0.3">
      <c r="A58" s="140" t="s">
        <v>59</v>
      </c>
      <c r="B58" s="3" t="s">
        <v>60</v>
      </c>
      <c r="C58" s="3" t="s">
        <v>338</v>
      </c>
      <c r="D58" s="4">
        <v>2000</v>
      </c>
      <c r="E58" s="8"/>
      <c r="F58" s="59">
        <v>0.1</v>
      </c>
      <c r="G58" s="31">
        <v>0</v>
      </c>
      <c r="H58" s="59">
        <f t="shared" si="0"/>
        <v>2000</v>
      </c>
    </row>
    <row r="59" spans="1:8" x14ac:dyDescent="0.3">
      <c r="A59" s="140"/>
      <c r="B59" s="3" t="s">
        <v>61</v>
      </c>
      <c r="C59" s="3" t="s">
        <v>338</v>
      </c>
      <c r="D59" s="4">
        <v>3700</v>
      </c>
      <c r="E59" s="4"/>
      <c r="F59" s="59">
        <v>2.9</v>
      </c>
      <c r="G59" s="31">
        <v>2</v>
      </c>
      <c r="H59" s="59">
        <f t="shared" si="0"/>
        <v>3698</v>
      </c>
    </row>
    <row r="60" spans="1:8" x14ac:dyDescent="0.3">
      <c r="A60" s="140"/>
      <c r="B60" s="3" t="s">
        <v>63</v>
      </c>
      <c r="C60" s="3" t="s">
        <v>338</v>
      </c>
      <c r="D60" s="4">
        <v>1500</v>
      </c>
      <c r="E60" s="8"/>
      <c r="F60" s="59">
        <v>194.8</v>
      </c>
      <c r="G60" s="31">
        <v>192.9</v>
      </c>
      <c r="H60" s="59">
        <f t="shared" si="0"/>
        <v>1307.0999999999999</v>
      </c>
    </row>
    <row r="61" spans="1:8" x14ac:dyDescent="0.3">
      <c r="A61" s="140"/>
      <c r="B61" s="3"/>
      <c r="C61" s="3"/>
      <c r="D61" s="4"/>
      <c r="E61" s="8"/>
      <c r="F61" s="60"/>
      <c r="G61" s="31"/>
      <c r="H61" s="59"/>
    </row>
    <row r="62" spans="1:8" x14ac:dyDescent="0.3">
      <c r="A62" s="140"/>
      <c r="B62" s="3" t="s">
        <v>64</v>
      </c>
      <c r="C62" s="3" t="s">
        <v>338</v>
      </c>
      <c r="D62" s="4">
        <v>2000</v>
      </c>
      <c r="E62" s="4"/>
      <c r="F62" s="59">
        <v>2.7</v>
      </c>
      <c r="G62" s="4">
        <v>0.01</v>
      </c>
      <c r="H62" s="59">
        <f t="shared" si="0"/>
        <v>1999.99</v>
      </c>
    </row>
    <row r="63" spans="1:8" x14ac:dyDescent="0.3">
      <c r="A63" s="140"/>
      <c r="B63" s="3" t="s">
        <v>65</v>
      </c>
      <c r="C63" s="3" t="s">
        <v>338</v>
      </c>
      <c r="D63" s="4">
        <v>6000</v>
      </c>
      <c r="E63" s="8"/>
      <c r="F63" s="59">
        <v>77.8</v>
      </c>
      <c r="G63" s="31">
        <v>90.5</v>
      </c>
      <c r="H63" s="59">
        <f t="shared" si="0"/>
        <v>5909.5</v>
      </c>
    </row>
    <row r="64" spans="1:8" x14ac:dyDescent="0.3">
      <c r="A64" s="140"/>
      <c r="B64" s="3" t="s">
        <v>66</v>
      </c>
      <c r="C64" s="3" t="s">
        <v>337</v>
      </c>
      <c r="D64" s="4">
        <v>3500</v>
      </c>
      <c r="E64" s="8"/>
      <c r="F64" s="60" t="s">
        <v>339</v>
      </c>
      <c r="G64" s="31">
        <v>1459.3</v>
      </c>
      <c r="H64" s="59">
        <f t="shared" si="0"/>
        <v>2040.7</v>
      </c>
    </row>
    <row r="65" spans="1:8" x14ac:dyDescent="0.3">
      <c r="A65" s="140"/>
      <c r="B65" s="3" t="s">
        <v>66</v>
      </c>
      <c r="C65" s="3" t="s">
        <v>338</v>
      </c>
      <c r="D65" s="4">
        <v>8000</v>
      </c>
      <c r="E65" s="8"/>
      <c r="F65" s="59">
        <v>3805</v>
      </c>
      <c r="G65" s="31">
        <v>4123.7</v>
      </c>
      <c r="H65" s="59">
        <f t="shared" si="0"/>
        <v>3876.3</v>
      </c>
    </row>
    <row r="66" spans="1:8" x14ac:dyDescent="0.3">
      <c r="A66" s="140"/>
      <c r="B66" s="3" t="s">
        <v>67</v>
      </c>
      <c r="C66" s="3" t="s">
        <v>338</v>
      </c>
      <c r="D66" s="4">
        <v>2000</v>
      </c>
      <c r="E66" s="8"/>
      <c r="F66" s="59">
        <v>672</v>
      </c>
      <c r="G66" s="31">
        <v>703</v>
      </c>
      <c r="H66" s="59">
        <f t="shared" si="0"/>
        <v>1297</v>
      </c>
    </row>
    <row r="67" spans="1:8" x14ac:dyDescent="0.3">
      <c r="A67" s="140"/>
      <c r="B67" s="3" t="s">
        <v>68</v>
      </c>
      <c r="C67" s="3" t="s">
        <v>338</v>
      </c>
      <c r="D67" s="4">
        <v>3500</v>
      </c>
      <c r="E67" s="8"/>
      <c r="F67" s="59">
        <v>887.9</v>
      </c>
      <c r="G67" s="4">
        <v>934.8</v>
      </c>
      <c r="H67" s="59">
        <f t="shared" ref="H67:H75" si="1">D67-G67</f>
        <v>2565.1999999999998</v>
      </c>
    </row>
    <row r="68" spans="1:8" x14ac:dyDescent="0.3">
      <c r="A68" s="140"/>
      <c r="B68" s="3" t="s">
        <v>69</v>
      </c>
      <c r="C68" s="3" t="s">
        <v>338</v>
      </c>
      <c r="D68" s="4">
        <v>1200</v>
      </c>
      <c r="E68" s="4"/>
      <c r="F68" s="59">
        <v>86.8</v>
      </c>
      <c r="G68" s="31">
        <v>87.5</v>
      </c>
      <c r="H68" s="59">
        <f t="shared" si="1"/>
        <v>1112.5</v>
      </c>
    </row>
    <row r="69" spans="1:8" x14ac:dyDescent="0.3">
      <c r="A69" s="140"/>
      <c r="B69" s="3" t="s">
        <v>69</v>
      </c>
      <c r="C69" s="3" t="s">
        <v>11</v>
      </c>
      <c r="D69" s="4">
        <v>1000</v>
      </c>
      <c r="E69" s="4"/>
      <c r="F69" s="60" t="s">
        <v>339</v>
      </c>
      <c r="G69" s="31">
        <v>132.5</v>
      </c>
      <c r="H69" s="59">
        <f t="shared" si="1"/>
        <v>867.5</v>
      </c>
    </row>
    <row r="70" spans="1:8" x14ac:dyDescent="0.3">
      <c r="A70" s="140"/>
      <c r="B70" s="3" t="s">
        <v>70</v>
      </c>
      <c r="C70" s="3" t="s">
        <v>338</v>
      </c>
      <c r="D70" s="4">
        <v>4000</v>
      </c>
      <c r="E70" s="4"/>
      <c r="F70" s="59">
        <v>710</v>
      </c>
      <c r="G70" s="4">
        <v>508.3</v>
      </c>
      <c r="H70" s="59">
        <f t="shared" si="1"/>
        <v>3491.7</v>
      </c>
    </row>
    <row r="71" spans="1:8" x14ac:dyDescent="0.3">
      <c r="A71" s="140"/>
      <c r="B71" s="3" t="s">
        <v>71</v>
      </c>
      <c r="C71" s="3" t="s">
        <v>338</v>
      </c>
      <c r="D71" s="4">
        <v>3000</v>
      </c>
      <c r="E71" s="4"/>
      <c r="F71" s="60">
        <v>0</v>
      </c>
      <c r="G71" s="4">
        <v>0</v>
      </c>
      <c r="H71" s="59">
        <f t="shared" si="1"/>
        <v>3000</v>
      </c>
    </row>
    <row r="72" spans="1:8" x14ac:dyDescent="0.3">
      <c r="A72" s="140"/>
      <c r="B72" s="3" t="s">
        <v>72</v>
      </c>
      <c r="C72" s="3" t="s">
        <v>338</v>
      </c>
      <c r="D72" s="4">
        <v>1000</v>
      </c>
      <c r="E72" s="4"/>
      <c r="F72" s="59">
        <v>0</v>
      </c>
      <c r="G72" s="31">
        <v>2</v>
      </c>
      <c r="H72" s="59">
        <f t="shared" si="1"/>
        <v>998</v>
      </c>
    </row>
    <row r="73" spans="1:8" x14ac:dyDescent="0.3">
      <c r="A73" s="140" t="s">
        <v>73</v>
      </c>
      <c r="B73" s="3" t="s">
        <v>73</v>
      </c>
      <c r="C73" s="3" t="s">
        <v>337</v>
      </c>
      <c r="D73" s="4">
        <v>400</v>
      </c>
      <c r="E73" s="4"/>
      <c r="F73" s="31">
        <v>46.9</v>
      </c>
      <c r="G73" s="31">
        <v>50.9</v>
      </c>
      <c r="H73" s="59">
        <f t="shared" si="1"/>
        <v>349.1</v>
      </c>
    </row>
    <row r="74" spans="1:8" x14ac:dyDescent="0.3">
      <c r="A74" s="140"/>
      <c r="B74" s="3" t="s">
        <v>73</v>
      </c>
      <c r="C74" s="3" t="s">
        <v>338</v>
      </c>
      <c r="D74" s="4">
        <v>600</v>
      </c>
      <c r="E74" s="4"/>
      <c r="F74" s="59">
        <v>0</v>
      </c>
      <c r="G74" s="31">
        <v>0</v>
      </c>
      <c r="H74" s="59">
        <f t="shared" si="1"/>
        <v>600</v>
      </c>
    </row>
    <row r="75" spans="1:8" x14ac:dyDescent="0.3">
      <c r="A75" s="2" t="s">
        <v>74</v>
      </c>
      <c r="B75" s="3" t="s">
        <v>74</v>
      </c>
      <c r="C75" s="3" t="s">
        <v>338</v>
      </c>
      <c r="D75" s="4">
        <v>4500</v>
      </c>
      <c r="E75" s="4"/>
      <c r="F75" s="59">
        <v>3020</v>
      </c>
      <c r="G75" s="31">
        <v>3020.2</v>
      </c>
      <c r="H75" s="59">
        <f t="shared" si="1"/>
        <v>1479.8000000000002</v>
      </c>
    </row>
    <row r="76" spans="1:8" x14ac:dyDescent="0.3">
      <c r="A76" s="138" t="s">
        <v>75</v>
      </c>
      <c r="B76" s="138"/>
      <c r="C76" s="157">
        <f>SUM(D3:D75)</f>
        <v>116160</v>
      </c>
      <c r="D76" s="157"/>
      <c r="E76" s="11"/>
      <c r="F76" s="61">
        <f>SUM(F3:F75)</f>
        <v>21856.000000000004</v>
      </c>
      <c r="G76" s="61">
        <f>SUM(G3:G75)</f>
        <v>25656.349999999995</v>
      </c>
      <c r="H76" s="18"/>
    </row>
    <row r="77" spans="1:8" x14ac:dyDescent="0.3">
      <c r="A77" s="135" t="s">
        <v>76</v>
      </c>
      <c r="B77" s="135"/>
      <c r="C77" s="62"/>
      <c r="D77" s="62"/>
      <c r="E77" s="54">
        <v>0</v>
      </c>
      <c r="F77" s="135"/>
      <c r="G77" s="135"/>
      <c r="H77" s="135"/>
    </row>
    <row r="78" spans="1:8" x14ac:dyDescent="0.3">
      <c r="A78" s="147" t="s">
        <v>340</v>
      </c>
      <c r="B78" s="148"/>
      <c r="C78" s="148"/>
      <c r="D78" s="148"/>
      <c r="E78" s="148"/>
      <c r="F78" s="148"/>
      <c r="G78" s="148"/>
      <c r="H78" s="149"/>
    </row>
    <row r="79" spans="1:8" ht="26.4" x14ac:dyDescent="0.3">
      <c r="A79" s="7" t="s">
        <v>78</v>
      </c>
      <c r="B79" s="3" t="s">
        <v>78</v>
      </c>
      <c r="C79" s="3" t="s">
        <v>341</v>
      </c>
      <c r="D79" s="4">
        <v>2800</v>
      </c>
      <c r="E79" s="4"/>
      <c r="F79" s="59">
        <v>0</v>
      </c>
      <c r="G79" s="31">
        <v>0</v>
      </c>
      <c r="H79" s="59">
        <f t="shared" ref="H79:H142" si="2">D79-G79</f>
        <v>2800</v>
      </c>
    </row>
    <row r="80" spans="1:8" x14ac:dyDescent="0.3">
      <c r="A80" s="140" t="s">
        <v>81</v>
      </c>
      <c r="B80" s="3" t="s">
        <v>81</v>
      </c>
      <c r="C80" s="4" t="s">
        <v>342</v>
      </c>
      <c r="D80" s="4">
        <v>0</v>
      </c>
      <c r="E80" s="4">
        <v>-100</v>
      </c>
      <c r="F80" s="63">
        <v>0</v>
      </c>
      <c r="G80" s="4">
        <v>0</v>
      </c>
      <c r="H80" s="59">
        <f t="shared" si="2"/>
        <v>0</v>
      </c>
    </row>
    <row r="81" spans="1:8" x14ac:dyDescent="0.3">
      <c r="A81" s="140"/>
      <c r="B81" s="3" t="s">
        <v>81</v>
      </c>
      <c r="C81" s="4" t="s">
        <v>343</v>
      </c>
      <c r="D81" s="4">
        <v>0</v>
      </c>
      <c r="E81" s="4">
        <v>-300</v>
      </c>
      <c r="F81" s="63">
        <v>0</v>
      </c>
      <c r="G81" s="4">
        <v>0</v>
      </c>
      <c r="H81" s="59">
        <f t="shared" si="2"/>
        <v>0</v>
      </c>
    </row>
    <row r="82" spans="1:8" x14ac:dyDescent="0.3">
      <c r="A82" s="140" t="s">
        <v>84</v>
      </c>
      <c r="B82" s="3" t="s">
        <v>84</v>
      </c>
      <c r="C82" s="4" t="s">
        <v>342</v>
      </c>
      <c r="D82" s="4">
        <v>0</v>
      </c>
      <c r="E82" s="4">
        <v>-200</v>
      </c>
      <c r="F82" s="63">
        <v>0</v>
      </c>
      <c r="G82" s="4">
        <v>0</v>
      </c>
      <c r="H82" s="59">
        <f t="shared" si="2"/>
        <v>0</v>
      </c>
    </row>
    <row r="83" spans="1:8" x14ac:dyDescent="0.3">
      <c r="A83" s="140"/>
      <c r="B83" s="3" t="s">
        <v>84</v>
      </c>
      <c r="C83" s="4" t="s">
        <v>343</v>
      </c>
      <c r="D83" s="4">
        <v>0</v>
      </c>
      <c r="E83" s="4">
        <v>-600</v>
      </c>
      <c r="F83" s="63">
        <v>0</v>
      </c>
      <c r="G83" s="4">
        <v>0</v>
      </c>
      <c r="H83" s="59">
        <f t="shared" si="2"/>
        <v>0</v>
      </c>
    </row>
    <row r="84" spans="1:8" x14ac:dyDescent="0.3">
      <c r="A84" s="140" t="s">
        <v>85</v>
      </c>
      <c r="B84" s="3" t="s">
        <v>85</v>
      </c>
      <c r="C84" s="3" t="s">
        <v>344</v>
      </c>
      <c r="D84" s="4">
        <v>0</v>
      </c>
      <c r="E84" s="4">
        <v>-150</v>
      </c>
      <c r="F84" s="31">
        <v>0</v>
      </c>
      <c r="G84" s="4">
        <v>0</v>
      </c>
      <c r="H84" s="59">
        <f t="shared" si="2"/>
        <v>0</v>
      </c>
    </row>
    <row r="85" spans="1:8" x14ac:dyDescent="0.3">
      <c r="A85" s="140"/>
      <c r="B85" s="3" t="s">
        <v>85</v>
      </c>
      <c r="C85" s="59" t="s">
        <v>342</v>
      </c>
      <c r="D85" s="4">
        <v>0</v>
      </c>
      <c r="E85" s="4">
        <v>-100</v>
      </c>
      <c r="F85" s="63">
        <v>0</v>
      </c>
      <c r="G85" s="4">
        <v>0</v>
      </c>
      <c r="H85" s="59">
        <f t="shared" si="2"/>
        <v>0</v>
      </c>
    </row>
    <row r="86" spans="1:8" x14ac:dyDescent="0.3">
      <c r="A86" s="140"/>
      <c r="B86" s="3" t="s">
        <v>85</v>
      </c>
      <c r="C86" s="59" t="s">
        <v>343</v>
      </c>
      <c r="D86" s="4">
        <v>0</v>
      </c>
      <c r="E86" s="4">
        <v>-300</v>
      </c>
      <c r="F86" s="63">
        <v>0</v>
      </c>
      <c r="G86" s="4">
        <v>0</v>
      </c>
      <c r="H86" s="59">
        <f t="shared" si="2"/>
        <v>0</v>
      </c>
    </row>
    <row r="87" spans="1:8" x14ac:dyDescent="0.3">
      <c r="A87" s="140" t="s">
        <v>88</v>
      </c>
      <c r="B87" s="3" t="s">
        <v>89</v>
      </c>
      <c r="C87" s="3" t="s">
        <v>344</v>
      </c>
      <c r="D87" s="4">
        <v>370</v>
      </c>
      <c r="E87" s="4">
        <v>0</v>
      </c>
      <c r="F87" s="59">
        <v>39</v>
      </c>
      <c r="G87" s="31">
        <v>23</v>
      </c>
      <c r="H87" s="59">
        <f t="shared" si="2"/>
        <v>347</v>
      </c>
    </row>
    <row r="88" spans="1:8" x14ac:dyDescent="0.3">
      <c r="A88" s="140"/>
      <c r="B88" s="3" t="s">
        <v>89</v>
      </c>
      <c r="C88" s="3" t="s">
        <v>342</v>
      </c>
      <c r="D88" s="4">
        <v>120</v>
      </c>
      <c r="E88" s="4">
        <v>0</v>
      </c>
      <c r="F88" s="64">
        <v>0</v>
      </c>
      <c r="G88" s="4">
        <v>83.5</v>
      </c>
      <c r="H88" s="59">
        <f t="shared" si="2"/>
        <v>36.5</v>
      </c>
    </row>
    <row r="89" spans="1:8" x14ac:dyDescent="0.3">
      <c r="A89" s="140"/>
      <c r="B89" s="3" t="s">
        <v>92</v>
      </c>
      <c r="C89" s="3" t="s">
        <v>344</v>
      </c>
      <c r="D89" s="4">
        <v>0</v>
      </c>
      <c r="E89" s="4">
        <v>-50</v>
      </c>
      <c r="F89" s="31">
        <v>5.7</v>
      </c>
      <c r="G89" s="4">
        <v>0</v>
      </c>
      <c r="H89" s="59">
        <f t="shared" si="2"/>
        <v>0</v>
      </c>
    </row>
    <row r="90" spans="1:8" x14ac:dyDescent="0.3">
      <c r="A90" s="140"/>
      <c r="B90" s="3" t="s">
        <v>92</v>
      </c>
      <c r="C90" s="3" t="s">
        <v>342</v>
      </c>
      <c r="D90" s="4">
        <v>0</v>
      </c>
      <c r="E90" s="4">
        <v>-20</v>
      </c>
      <c r="F90" s="64">
        <v>0</v>
      </c>
      <c r="G90" s="4">
        <v>0</v>
      </c>
      <c r="H90" s="59">
        <f t="shared" si="2"/>
        <v>0</v>
      </c>
    </row>
    <row r="91" spans="1:8" x14ac:dyDescent="0.3">
      <c r="A91" s="2" t="s">
        <v>93</v>
      </c>
      <c r="B91" s="3" t="s">
        <v>93</v>
      </c>
      <c r="C91" s="3" t="s">
        <v>344</v>
      </c>
      <c r="D91" s="4">
        <v>0</v>
      </c>
      <c r="E91" s="4">
        <v>-300</v>
      </c>
      <c r="F91" s="59">
        <v>1.5</v>
      </c>
      <c r="G91" s="31">
        <v>0</v>
      </c>
      <c r="H91" s="59">
        <f t="shared" si="2"/>
        <v>0</v>
      </c>
    </row>
    <row r="92" spans="1:8" x14ac:dyDescent="0.3">
      <c r="A92" s="140" t="s">
        <v>94</v>
      </c>
      <c r="B92" s="3" t="s">
        <v>94</v>
      </c>
      <c r="C92" s="3" t="s">
        <v>344</v>
      </c>
      <c r="D92" s="4">
        <v>0</v>
      </c>
      <c r="E92" s="4">
        <v>-500</v>
      </c>
      <c r="F92" s="59">
        <v>35.9</v>
      </c>
      <c r="G92" s="31">
        <v>0</v>
      </c>
      <c r="H92" s="59">
        <f t="shared" si="2"/>
        <v>0</v>
      </c>
    </row>
    <row r="93" spans="1:8" x14ac:dyDescent="0.3">
      <c r="A93" s="140"/>
      <c r="B93" s="3" t="s">
        <v>94</v>
      </c>
      <c r="C93" s="3" t="s">
        <v>342</v>
      </c>
      <c r="D93" s="4">
        <v>0</v>
      </c>
      <c r="E93" s="4">
        <v>-200</v>
      </c>
      <c r="F93" s="63">
        <v>0</v>
      </c>
      <c r="G93" s="4">
        <v>0</v>
      </c>
      <c r="H93" s="59">
        <f t="shared" si="2"/>
        <v>0</v>
      </c>
    </row>
    <row r="94" spans="1:8" x14ac:dyDescent="0.3">
      <c r="A94" s="140" t="s">
        <v>95</v>
      </c>
      <c r="B94" s="3" t="s">
        <v>95</v>
      </c>
      <c r="C94" s="3" t="s">
        <v>344</v>
      </c>
      <c r="D94" s="4">
        <v>0</v>
      </c>
      <c r="E94" s="4">
        <v>-600</v>
      </c>
      <c r="F94" s="59">
        <v>0.56000000000000005</v>
      </c>
      <c r="G94" s="31">
        <v>0</v>
      </c>
      <c r="H94" s="59">
        <f t="shared" si="2"/>
        <v>0</v>
      </c>
    </row>
    <row r="95" spans="1:8" x14ac:dyDescent="0.3">
      <c r="A95" s="140"/>
      <c r="B95" s="3" t="s">
        <v>95</v>
      </c>
      <c r="C95" s="59" t="s">
        <v>343</v>
      </c>
      <c r="D95" s="4">
        <v>1000</v>
      </c>
      <c r="E95" s="4"/>
      <c r="F95" s="31">
        <v>705</v>
      </c>
      <c r="G95" s="31">
        <v>785.5</v>
      </c>
      <c r="H95" s="59">
        <f t="shared" si="2"/>
        <v>214.5</v>
      </c>
    </row>
    <row r="96" spans="1:8" x14ac:dyDescent="0.3">
      <c r="A96" s="140"/>
      <c r="B96" s="3" t="s">
        <v>95</v>
      </c>
      <c r="C96" s="3" t="s">
        <v>342</v>
      </c>
      <c r="D96" s="4">
        <v>250</v>
      </c>
      <c r="E96" s="4"/>
      <c r="F96" s="4">
        <v>106.9</v>
      </c>
      <c r="G96" s="4">
        <v>127.9</v>
      </c>
      <c r="H96" s="59">
        <f t="shared" si="2"/>
        <v>122.1</v>
      </c>
    </row>
    <row r="97" spans="1:8" x14ac:dyDescent="0.3">
      <c r="A97" s="140" t="s">
        <v>96</v>
      </c>
      <c r="B97" s="3" t="s">
        <v>96</v>
      </c>
      <c r="C97" s="3" t="s">
        <v>344</v>
      </c>
      <c r="D97" s="4">
        <v>0</v>
      </c>
      <c r="E97" s="4">
        <v>-250</v>
      </c>
      <c r="F97" s="59">
        <v>110</v>
      </c>
      <c r="G97" s="31">
        <v>0</v>
      </c>
      <c r="H97" s="59">
        <f t="shared" si="2"/>
        <v>0</v>
      </c>
    </row>
    <row r="98" spans="1:8" x14ac:dyDescent="0.3">
      <c r="A98" s="140"/>
      <c r="B98" s="3" t="s">
        <v>96</v>
      </c>
      <c r="C98" s="3" t="s">
        <v>342</v>
      </c>
      <c r="D98" s="4">
        <v>0</v>
      </c>
      <c r="E98" s="4">
        <v>-80</v>
      </c>
      <c r="F98" s="63">
        <v>0</v>
      </c>
      <c r="G98" s="4">
        <v>0</v>
      </c>
      <c r="H98" s="59">
        <f t="shared" si="2"/>
        <v>0</v>
      </c>
    </row>
    <row r="99" spans="1:8" x14ac:dyDescent="0.3">
      <c r="A99" s="140"/>
      <c r="B99" s="3" t="s">
        <v>96</v>
      </c>
      <c r="C99" s="59" t="s">
        <v>343</v>
      </c>
      <c r="D99" s="4">
        <v>0</v>
      </c>
      <c r="E99" s="4">
        <v>-170</v>
      </c>
      <c r="F99" s="63">
        <v>0</v>
      </c>
      <c r="G99" s="4">
        <v>0</v>
      </c>
      <c r="H99" s="59">
        <f t="shared" si="2"/>
        <v>0</v>
      </c>
    </row>
    <row r="100" spans="1:8" ht="40.200000000000003" x14ac:dyDescent="0.3">
      <c r="A100" s="2" t="s">
        <v>97</v>
      </c>
      <c r="B100" s="3" t="s">
        <v>97</v>
      </c>
      <c r="C100" s="3" t="s">
        <v>341</v>
      </c>
      <c r="D100" s="3">
        <v>2200</v>
      </c>
      <c r="E100" s="4"/>
      <c r="F100" s="23">
        <v>430</v>
      </c>
      <c r="G100" s="4">
        <v>204.52</v>
      </c>
      <c r="H100" s="59">
        <f t="shared" si="2"/>
        <v>1995.48</v>
      </c>
    </row>
    <row r="101" spans="1:8" x14ac:dyDescent="0.3">
      <c r="A101" s="143" t="s">
        <v>99</v>
      </c>
      <c r="B101" s="3" t="s">
        <v>100</v>
      </c>
      <c r="C101" s="3" t="s">
        <v>344</v>
      </c>
      <c r="D101" s="4">
        <v>700</v>
      </c>
      <c r="E101" s="4">
        <v>0</v>
      </c>
      <c r="F101" s="59">
        <v>520</v>
      </c>
      <c r="G101" s="31">
        <v>485.3</v>
      </c>
      <c r="H101" s="59">
        <f t="shared" si="2"/>
        <v>214.7</v>
      </c>
    </row>
    <row r="102" spans="1:8" x14ac:dyDescent="0.3">
      <c r="A102" s="143"/>
      <c r="B102" s="3" t="s">
        <v>101</v>
      </c>
      <c r="C102" s="59" t="s">
        <v>343</v>
      </c>
      <c r="D102" s="4">
        <v>50</v>
      </c>
      <c r="E102" s="4">
        <v>50</v>
      </c>
      <c r="F102" s="63">
        <v>0</v>
      </c>
      <c r="G102" s="4">
        <v>0</v>
      </c>
      <c r="H102" s="59">
        <f t="shared" si="2"/>
        <v>50</v>
      </c>
    </row>
    <row r="103" spans="1:8" x14ac:dyDescent="0.3">
      <c r="A103" s="143"/>
      <c r="B103" s="3" t="s">
        <v>101</v>
      </c>
      <c r="C103" s="59" t="s">
        <v>343</v>
      </c>
      <c r="D103" s="4">
        <v>1400</v>
      </c>
      <c r="E103" s="4">
        <v>1400</v>
      </c>
      <c r="F103" s="63">
        <v>0</v>
      </c>
      <c r="G103" s="4">
        <v>682.5</v>
      </c>
      <c r="H103" s="59">
        <f t="shared" si="2"/>
        <v>717.5</v>
      </c>
    </row>
    <row r="104" spans="1:8" x14ac:dyDescent="0.3">
      <c r="A104" s="143"/>
      <c r="B104" s="3" t="s">
        <v>102</v>
      </c>
      <c r="C104" s="4" t="s">
        <v>343</v>
      </c>
      <c r="D104" s="4">
        <v>700</v>
      </c>
      <c r="E104" s="4">
        <v>700</v>
      </c>
      <c r="F104" s="63">
        <v>0</v>
      </c>
      <c r="G104" s="31">
        <v>461.2</v>
      </c>
      <c r="H104" s="59">
        <f t="shared" si="2"/>
        <v>238.8</v>
      </c>
    </row>
    <row r="105" spans="1:8" x14ac:dyDescent="0.3">
      <c r="A105" s="143"/>
      <c r="B105" s="3" t="s">
        <v>100</v>
      </c>
      <c r="C105" s="59" t="s">
        <v>343</v>
      </c>
      <c r="D105" s="4">
        <v>700</v>
      </c>
      <c r="E105" s="4">
        <v>700</v>
      </c>
      <c r="F105" s="63">
        <v>0</v>
      </c>
      <c r="G105" s="58"/>
      <c r="H105" s="59">
        <f t="shared" si="2"/>
        <v>700</v>
      </c>
    </row>
    <row r="106" spans="1:8" x14ac:dyDescent="0.3">
      <c r="A106" s="143"/>
      <c r="B106" s="3" t="s">
        <v>100</v>
      </c>
      <c r="C106" s="59" t="s">
        <v>343</v>
      </c>
      <c r="D106" s="4">
        <v>50</v>
      </c>
      <c r="E106" s="4">
        <v>50</v>
      </c>
      <c r="F106" s="63">
        <v>0</v>
      </c>
      <c r="G106" s="58"/>
      <c r="H106" s="59">
        <f t="shared" si="2"/>
        <v>50</v>
      </c>
    </row>
    <row r="107" spans="1:8" x14ac:dyDescent="0.3">
      <c r="A107" s="143"/>
      <c r="B107" s="3" t="s">
        <v>99</v>
      </c>
      <c r="C107" s="3" t="s">
        <v>344</v>
      </c>
      <c r="D107" s="4">
        <v>0</v>
      </c>
      <c r="E107" s="4">
        <v>-150</v>
      </c>
      <c r="F107" s="64">
        <v>0</v>
      </c>
      <c r="G107" s="4">
        <v>0</v>
      </c>
      <c r="H107" s="59">
        <f t="shared" si="2"/>
        <v>0</v>
      </c>
    </row>
    <row r="108" spans="1:8" x14ac:dyDescent="0.3">
      <c r="A108" s="143"/>
      <c r="B108" s="3" t="s">
        <v>99</v>
      </c>
      <c r="C108" s="3" t="s">
        <v>345</v>
      </c>
      <c r="D108" s="4">
        <v>0</v>
      </c>
      <c r="E108" s="4">
        <v>-3900</v>
      </c>
      <c r="F108" s="31">
        <v>1089</v>
      </c>
      <c r="G108" s="31">
        <v>0</v>
      </c>
      <c r="H108" s="59">
        <f t="shared" si="2"/>
        <v>0</v>
      </c>
    </row>
    <row r="109" spans="1:8" x14ac:dyDescent="0.3">
      <c r="A109" s="143"/>
      <c r="B109" s="3" t="s">
        <v>99</v>
      </c>
      <c r="C109" s="3" t="s">
        <v>342</v>
      </c>
      <c r="D109" s="4">
        <v>0</v>
      </c>
      <c r="E109" s="4">
        <v>-100</v>
      </c>
      <c r="F109" s="63">
        <v>0</v>
      </c>
      <c r="G109" s="4">
        <v>0</v>
      </c>
      <c r="H109" s="59">
        <f t="shared" si="2"/>
        <v>0</v>
      </c>
    </row>
    <row r="110" spans="1:8" x14ac:dyDescent="0.3">
      <c r="A110" s="143"/>
      <c r="B110" s="3" t="s">
        <v>105</v>
      </c>
      <c r="C110" s="3" t="s">
        <v>344</v>
      </c>
      <c r="D110" s="4">
        <v>0</v>
      </c>
      <c r="E110" s="4">
        <v>-150</v>
      </c>
      <c r="F110" s="59">
        <v>23</v>
      </c>
      <c r="G110" s="31">
        <v>0</v>
      </c>
      <c r="H110" s="59">
        <f t="shared" si="2"/>
        <v>0</v>
      </c>
    </row>
    <row r="111" spans="1:8" x14ac:dyDescent="0.3">
      <c r="A111" s="143"/>
      <c r="B111" s="3" t="s">
        <v>106</v>
      </c>
      <c r="C111" s="3" t="s">
        <v>344</v>
      </c>
      <c r="D111" s="4">
        <v>0</v>
      </c>
      <c r="E111" s="4">
        <v>-150</v>
      </c>
      <c r="F111" s="59">
        <v>0</v>
      </c>
      <c r="G111" s="31">
        <v>0</v>
      </c>
      <c r="H111" s="59">
        <f t="shared" si="2"/>
        <v>0</v>
      </c>
    </row>
    <row r="112" spans="1:8" x14ac:dyDescent="0.3">
      <c r="A112" s="140" t="s">
        <v>107</v>
      </c>
      <c r="B112" s="3" t="s">
        <v>107</v>
      </c>
      <c r="C112" s="3" t="s">
        <v>344</v>
      </c>
      <c r="D112" s="4">
        <v>0</v>
      </c>
      <c r="E112" s="4">
        <v>-360</v>
      </c>
      <c r="F112" s="59">
        <v>20.8</v>
      </c>
      <c r="G112" s="31">
        <v>0</v>
      </c>
      <c r="H112" s="59">
        <f t="shared" si="2"/>
        <v>0</v>
      </c>
    </row>
    <row r="113" spans="1:8" x14ac:dyDescent="0.3">
      <c r="A113" s="140"/>
      <c r="B113" s="3" t="s">
        <v>107</v>
      </c>
      <c r="C113" s="3" t="s">
        <v>342</v>
      </c>
      <c r="D113" s="4">
        <v>100</v>
      </c>
      <c r="E113" s="4"/>
      <c r="F113" s="31">
        <v>10.199999999999999</v>
      </c>
      <c r="G113" s="31">
        <v>9.9</v>
      </c>
      <c r="H113" s="59">
        <f t="shared" si="2"/>
        <v>90.1</v>
      </c>
    </row>
    <row r="114" spans="1:8" x14ac:dyDescent="0.3">
      <c r="A114" s="140"/>
      <c r="B114" s="3" t="s">
        <v>107</v>
      </c>
      <c r="C114" s="59" t="s">
        <v>343</v>
      </c>
      <c r="D114" s="4">
        <v>200</v>
      </c>
      <c r="E114" s="4"/>
      <c r="F114" s="63">
        <v>0</v>
      </c>
      <c r="G114" s="58">
        <v>0</v>
      </c>
      <c r="H114" s="59">
        <f t="shared" si="2"/>
        <v>200</v>
      </c>
    </row>
    <row r="115" spans="1:8" x14ac:dyDescent="0.3">
      <c r="A115" s="140" t="s">
        <v>108</v>
      </c>
      <c r="B115" s="3" t="s">
        <v>109</v>
      </c>
      <c r="C115" s="59" t="s">
        <v>343</v>
      </c>
      <c r="D115" s="4">
        <v>3300</v>
      </c>
      <c r="E115" s="4"/>
      <c r="F115" s="31">
        <v>0</v>
      </c>
      <c r="G115" s="31">
        <v>0</v>
      </c>
      <c r="H115" s="59">
        <f t="shared" si="2"/>
        <v>3300</v>
      </c>
    </row>
    <row r="116" spans="1:8" x14ac:dyDescent="0.3">
      <c r="A116" s="140"/>
      <c r="B116" s="3" t="s">
        <v>110</v>
      </c>
      <c r="C116" s="3" t="s">
        <v>345</v>
      </c>
      <c r="D116" s="4">
        <v>3600</v>
      </c>
      <c r="E116" s="4"/>
      <c r="F116" s="31">
        <v>0</v>
      </c>
      <c r="G116" s="31">
        <v>0</v>
      </c>
      <c r="H116" s="59">
        <f t="shared" si="2"/>
        <v>3600</v>
      </c>
    </row>
    <row r="117" spans="1:8" x14ac:dyDescent="0.3">
      <c r="A117" s="140"/>
      <c r="B117" s="3" t="s">
        <v>111</v>
      </c>
      <c r="C117" s="3" t="s">
        <v>345</v>
      </c>
      <c r="D117" s="4">
        <v>1200</v>
      </c>
      <c r="E117" s="4"/>
      <c r="F117" s="31">
        <v>0</v>
      </c>
      <c r="G117" s="31">
        <v>0</v>
      </c>
      <c r="H117" s="59">
        <f t="shared" si="2"/>
        <v>1200</v>
      </c>
    </row>
    <row r="118" spans="1:8" x14ac:dyDescent="0.3">
      <c r="A118" s="140"/>
      <c r="B118" s="3" t="s">
        <v>112</v>
      </c>
      <c r="C118" s="3" t="s">
        <v>345</v>
      </c>
      <c r="D118" s="4">
        <v>900</v>
      </c>
      <c r="E118" s="4"/>
      <c r="F118" s="31">
        <v>62</v>
      </c>
      <c r="G118" s="31">
        <v>50.5</v>
      </c>
      <c r="H118" s="59">
        <f t="shared" si="2"/>
        <v>849.5</v>
      </c>
    </row>
    <row r="119" spans="1:8" x14ac:dyDescent="0.3">
      <c r="A119" s="140"/>
      <c r="B119" s="3" t="s">
        <v>113</v>
      </c>
      <c r="C119" s="3" t="s">
        <v>345</v>
      </c>
      <c r="D119" s="4">
        <v>50</v>
      </c>
      <c r="E119" s="4"/>
      <c r="F119" s="31">
        <v>0</v>
      </c>
      <c r="G119" s="31">
        <v>0</v>
      </c>
      <c r="H119" s="59">
        <f t="shared" si="2"/>
        <v>50</v>
      </c>
    </row>
    <row r="120" spans="1:8" x14ac:dyDescent="0.3">
      <c r="A120" s="140"/>
      <c r="B120" s="3" t="s">
        <v>114</v>
      </c>
      <c r="C120" s="3" t="s">
        <v>345</v>
      </c>
      <c r="D120" s="4">
        <v>50</v>
      </c>
      <c r="E120" s="4"/>
      <c r="F120" s="31">
        <v>0</v>
      </c>
      <c r="G120" s="31">
        <v>0</v>
      </c>
      <c r="H120" s="59">
        <f t="shared" si="2"/>
        <v>50</v>
      </c>
    </row>
    <row r="121" spans="1:8" x14ac:dyDescent="0.3">
      <c r="A121" s="140"/>
      <c r="B121" s="3" t="s">
        <v>115</v>
      </c>
      <c r="C121" s="3" t="s">
        <v>345</v>
      </c>
      <c r="D121" s="4">
        <v>5970</v>
      </c>
      <c r="E121" s="4"/>
      <c r="F121" s="31">
        <v>383.9</v>
      </c>
      <c r="G121" s="31">
        <v>401.8</v>
      </c>
      <c r="H121" s="59">
        <f t="shared" si="2"/>
        <v>5568.2</v>
      </c>
    </row>
    <row r="122" spans="1:8" x14ac:dyDescent="0.3">
      <c r="A122" s="140"/>
      <c r="B122" s="3" t="s">
        <v>116</v>
      </c>
      <c r="C122" s="3" t="s">
        <v>342</v>
      </c>
      <c r="D122" s="4">
        <v>170</v>
      </c>
      <c r="E122" s="4"/>
      <c r="F122" s="31">
        <v>0</v>
      </c>
      <c r="G122" s="31">
        <v>0</v>
      </c>
      <c r="H122" s="59">
        <f t="shared" si="2"/>
        <v>170</v>
      </c>
    </row>
    <row r="123" spans="1:8" x14ac:dyDescent="0.3">
      <c r="A123" s="140"/>
      <c r="B123" s="3" t="s">
        <v>117</v>
      </c>
      <c r="C123" s="3" t="s">
        <v>342</v>
      </c>
      <c r="D123" s="4">
        <v>450</v>
      </c>
      <c r="E123" s="4"/>
      <c r="F123" s="31">
        <v>0</v>
      </c>
      <c r="G123" s="31">
        <v>0</v>
      </c>
      <c r="H123" s="59">
        <f t="shared" si="2"/>
        <v>450</v>
      </c>
    </row>
    <row r="124" spans="1:8" x14ac:dyDescent="0.3">
      <c r="A124" s="140"/>
      <c r="B124" s="3" t="s">
        <v>118</v>
      </c>
      <c r="C124" s="3" t="s">
        <v>342</v>
      </c>
      <c r="D124" s="4">
        <v>100</v>
      </c>
      <c r="E124" s="4"/>
      <c r="F124" s="31">
        <v>16.5</v>
      </c>
      <c r="G124" s="31">
        <v>10.199999999999999</v>
      </c>
      <c r="H124" s="59">
        <f t="shared" si="2"/>
        <v>89.8</v>
      </c>
    </row>
    <row r="125" spans="1:8" x14ac:dyDescent="0.3">
      <c r="A125" s="140"/>
      <c r="B125" s="3" t="s">
        <v>119</v>
      </c>
      <c r="C125" s="3" t="s">
        <v>342</v>
      </c>
      <c r="D125" s="4">
        <v>390</v>
      </c>
      <c r="E125" s="4"/>
      <c r="F125" s="31">
        <v>0</v>
      </c>
      <c r="G125" s="31">
        <v>0</v>
      </c>
      <c r="H125" s="59">
        <f t="shared" si="2"/>
        <v>390</v>
      </c>
    </row>
    <row r="126" spans="1:8" x14ac:dyDescent="0.3">
      <c r="A126" s="2" t="s">
        <v>120</v>
      </c>
      <c r="B126" s="3" t="s">
        <v>120</v>
      </c>
      <c r="C126" s="3" t="s">
        <v>342</v>
      </c>
      <c r="D126" s="4">
        <v>270</v>
      </c>
      <c r="E126" s="4"/>
      <c r="F126" s="4">
        <v>8.3000000000000007</v>
      </c>
      <c r="G126" s="4">
        <v>8.6</v>
      </c>
      <c r="H126" s="59">
        <f t="shared" si="2"/>
        <v>261.39999999999998</v>
      </c>
    </row>
    <row r="127" spans="1:8" x14ac:dyDescent="0.3">
      <c r="A127" s="140" t="s">
        <v>121</v>
      </c>
      <c r="B127" s="3" t="s">
        <v>121</v>
      </c>
      <c r="C127" s="3" t="s">
        <v>344</v>
      </c>
      <c r="D127" s="4">
        <v>0</v>
      </c>
      <c r="E127" s="4">
        <v>-300</v>
      </c>
      <c r="F127" s="59">
        <v>0</v>
      </c>
      <c r="G127" s="31">
        <v>0</v>
      </c>
      <c r="H127" s="59">
        <f t="shared" si="2"/>
        <v>0</v>
      </c>
    </row>
    <row r="128" spans="1:8" x14ac:dyDescent="0.3">
      <c r="A128" s="140"/>
      <c r="B128" s="3" t="s">
        <v>121</v>
      </c>
      <c r="C128" s="3" t="s">
        <v>342</v>
      </c>
      <c r="D128" s="4">
        <v>0</v>
      </c>
      <c r="E128" s="4">
        <v>-100</v>
      </c>
      <c r="F128" s="31">
        <v>23.8</v>
      </c>
      <c r="G128" s="31">
        <v>0</v>
      </c>
      <c r="H128" s="59">
        <f t="shared" si="2"/>
        <v>0</v>
      </c>
    </row>
    <row r="129" spans="1:8" x14ac:dyDescent="0.3">
      <c r="A129" s="140"/>
      <c r="B129" s="3" t="s">
        <v>121</v>
      </c>
      <c r="C129" s="59" t="s">
        <v>343</v>
      </c>
      <c r="D129" s="4">
        <v>0</v>
      </c>
      <c r="E129" s="4">
        <v>-200</v>
      </c>
      <c r="F129" s="31">
        <v>36.700000000000003</v>
      </c>
      <c r="G129" s="31">
        <v>0</v>
      </c>
      <c r="H129" s="59">
        <f t="shared" si="2"/>
        <v>0</v>
      </c>
    </row>
    <row r="130" spans="1:8" x14ac:dyDescent="0.3">
      <c r="A130" s="140"/>
      <c r="B130" s="3" t="s">
        <v>122</v>
      </c>
      <c r="C130" s="3" t="s">
        <v>344</v>
      </c>
      <c r="D130" s="4">
        <v>250</v>
      </c>
      <c r="E130" s="4">
        <v>250</v>
      </c>
      <c r="F130" s="59">
        <v>0</v>
      </c>
      <c r="G130" s="31">
        <v>28.9</v>
      </c>
      <c r="H130" s="59">
        <f t="shared" si="2"/>
        <v>221.1</v>
      </c>
    </row>
    <row r="131" spans="1:8" x14ac:dyDescent="0.3">
      <c r="A131" s="140"/>
      <c r="B131" s="3" t="s">
        <v>122</v>
      </c>
      <c r="C131" s="3" t="s">
        <v>342</v>
      </c>
      <c r="D131" s="4">
        <v>200</v>
      </c>
      <c r="E131" s="4">
        <v>200</v>
      </c>
      <c r="F131" s="31">
        <v>0</v>
      </c>
      <c r="G131" s="31">
        <v>27.2</v>
      </c>
      <c r="H131" s="59">
        <f t="shared" si="2"/>
        <v>172.8</v>
      </c>
    </row>
    <row r="132" spans="1:8" x14ac:dyDescent="0.3">
      <c r="A132" s="140"/>
      <c r="B132" s="3" t="s">
        <v>122</v>
      </c>
      <c r="C132" s="4" t="s">
        <v>343</v>
      </c>
      <c r="D132" s="4">
        <v>100</v>
      </c>
      <c r="E132" s="4">
        <v>100</v>
      </c>
      <c r="F132" s="31">
        <v>0</v>
      </c>
      <c r="G132" s="31">
        <v>26.7</v>
      </c>
      <c r="H132" s="59">
        <f t="shared" si="2"/>
        <v>73.3</v>
      </c>
    </row>
    <row r="133" spans="1:8" x14ac:dyDescent="0.3">
      <c r="A133" s="140" t="s">
        <v>124</v>
      </c>
      <c r="B133" s="3" t="s">
        <v>124</v>
      </c>
      <c r="C133" s="3" t="s">
        <v>344</v>
      </c>
      <c r="D133" s="4">
        <v>0</v>
      </c>
      <c r="E133" s="4">
        <v>-360</v>
      </c>
      <c r="F133" s="59">
        <v>17.7</v>
      </c>
      <c r="G133" s="31">
        <v>0</v>
      </c>
      <c r="H133" s="59">
        <f t="shared" si="2"/>
        <v>0</v>
      </c>
    </row>
    <row r="134" spans="1:8" x14ac:dyDescent="0.3">
      <c r="A134" s="140"/>
      <c r="B134" s="3" t="s">
        <v>124</v>
      </c>
      <c r="C134" s="3" t="s">
        <v>342</v>
      </c>
      <c r="D134" s="4">
        <v>0</v>
      </c>
      <c r="E134" s="4">
        <v>-150</v>
      </c>
      <c r="F134" s="31">
        <v>21.7</v>
      </c>
      <c r="G134" s="31">
        <v>0</v>
      </c>
      <c r="H134" s="59">
        <f t="shared" si="2"/>
        <v>0</v>
      </c>
    </row>
    <row r="135" spans="1:8" x14ac:dyDescent="0.3">
      <c r="A135" s="140"/>
      <c r="B135" s="3" t="s">
        <v>124</v>
      </c>
      <c r="C135" s="59" t="s">
        <v>343</v>
      </c>
      <c r="D135" s="4">
        <v>0</v>
      </c>
      <c r="E135" s="4">
        <v>-350</v>
      </c>
      <c r="F135" s="31">
        <v>0</v>
      </c>
      <c r="G135" s="31">
        <v>0</v>
      </c>
      <c r="H135" s="59">
        <f t="shared" si="2"/>
        <v>0</v>
      </c>
    </row>
    <row r="136" spans="1:8" x14ac:dyDescent="0.3">
      <c r="A136" s="140"/>
      <c r="B136" s="3" t="s">
        <v>125</v>
      </c>
      <c r="C136" s="3" t="s">
        <v>344</v>
      </c>
      <c r="D136" s="4">
        <v>250</v>
      </c>
      <c r="E136" s="4">
        <v>250</v>
      </c>
      <c r="F136" s="59">
        <v>0</v>
      </c>
      <c r="G136" s="31">
        <v>44.6</v>
      </c>
      <c r="H136" s="59">
        <f t="shared" si="2"/>
        <v>205.4</v>
      </c>
    </row>
    <row r="137" spans="1:8" x14ac:dyDescent="0.3">
      <c r="A137" s="140"/>
      <c r="B137" s="3" t="s">
        <v>125</v>
      </c>
      <c r="C137" s="3" t="s">
        <v>342</v>
      </c>
      <c r="D137" s="4">
        <v>100</v>
      </c>
      <c r="E137" s="4">
        <v>100</v>
      </c>
      <c r="F137" s="31">
        <v>0</v>
      </c>
      <c r="G137" s="31">
        <v>24.7</v>
      </c>
      <c r="H137" s="59">
        <f t="shared" si="2"/>
        <v>75.3</v>
      </c>
    </row>
    <row r="138" spans="1:8" x14ac:dyDescent="0.3">
      <c r="A138" s="140" t="s">
        <v>126</v>
      </c>
      <c r="B138" s="3" t="s">
        <v>127</v>
      </c>
      <c r="C138" s="3" t="s">
        <v>344</v>
      </c>
      <c r="D138" s="4">
        <v>0</v>
      </c>
      <c r="E138" s="4">
        <v>-40</v>
      </c>
      <c r="F138" s="59">
        <v>12</v>
      </c>
      <c r="G138" s="31">
        <v>0</v>
      </c>
      <c r="H138" s="59">
        <f t="shared" si="2"/>
        <v>0</v>
      </c>
    </row>
    <row r="139" spans="1:8" x14ac:dyDescent="0.3">
      <c r="A139" s="140"/>
      <c r="B139" s="3" t="s">
        <v>129</v>
      </c>
      <c r="C139" s="3" t="s">
        <v>344</v>
      </c>
      <c r="D139" s="4">
        <v>0</v>
      </c>
      <c r="E139" s="4">
        <v>-10</v>
      </c>
      <c r="F139" s="59">
        <v>8.9</v>
      </c>
      <c r="G139" s="31">
        <v>0</v>
      </c>
      <c r="H139" s="59">
        <f t="shared" si="2"/>
        <v>0</v>
      </c>
    </row>
    <row r="140" spans="1:8" x14ac:dyDescent="0.3">
      <c r="A140" s="140"/>
      <c r="B140" s="3" t="s">
        <v>130</v>
      </c>
      <c r="C140" s="3" t="s">
        <v>344</v>
      </c>
      <c r="D140" s="4">
        <v>0</v>
      </c>
      <c r="E140" s="4">
        <v>-30</v>
      </c>
      <c r="F140" s="59">
        <v>21</v>
      </c>
      <c r="G140" s="31">
        <v>0</v>
      </c>
      <c r="H140" s="59">
        <f t="shared" si="2"/>
        <v>0</v>
      </c>
    </row>
    <row r="141" spans="1:8" x14ac:dyDescent="0.3">
      <c r="A141" s="140"/>
      <c r="B141" s="3" t="s">
        <v>131</v>
      </c>
      <c r="C141" s="3" t="s">
        <v>344</v>
      </c>
      <c r="D141" s="4">
        <v>0</v>
      </c>
      <c r="E141" s="4">
        <v>-50</v>
      </c>
      <c r="F141" s="59">
        <v>6</v>
      </c>
      <c r="G141" s="31">
        <v>0</v>
      </c>
      <c r="H141" s="59">
        <f t="shared" si="2"/>
        <v>0</v>
      </c>
    </row>
    <row r="142" spans="1:8" x14ac:dyDescent="0.3">
      <c r="A142" s="140"/>
      <c r="B142" s="3" t="s">
        <v>132</v>
      </c>
      <c r="C142" s="3" t="s">
        <v>344</v>
      </c>
      <c r="D142" s="4">
        <v>0</v>
      </c>
      <c r="E142" s="4">
        <v>-25</v>
      </c>
      <c r="F142" s="59">
        <v>0</v>
      </c>
      <c r="G142" s="31">
        <v>0</v>
      </c>
      <c r="H142" s="59">
        <f t="shared" si="2"/>
        <v>0</v>
      </c>
    </row>
    <row r="143" spans="1:8" x14ac:dyDescent="0.3">
      <c r="A143" s="140"/>
      <c r="B143" s="3" t="s">
        <v>133</v>
      </c>
      <c r="C143" s="3" t="s">
        <v>344</v>
      </c>
      <c r="D143" s="4">
        <v>0</v>
      </c>
      <c r="E143" s="4">
        <v>-10</v>
      </c>
      <c r="F143" s="59">
        <v>14.4</v>
      </c>
      <c r="G143" s="31">
        <v>0</v>
      </c>
      <c r="H143" s="59">
        <f t="shared" ref="H143:H183" si="3">D143-G143</f>
        <v>0</v>
      </c>
    </row>
    <row r="144" spans="1:8" x14ac:dyDescent="0.3">
      <c r="A144" s="140"/>
      <c r="B144" s="3" t="s">
        <v>134</v>
      </c>
      <c r="C144" s="3" t="s">
        <v>344</v>
      </c>
      <c r="D144" s="4">
        <v>0</v>
      </c>
      <c r="E144" s="4">
        <v>-70</v>
      </c>
      <c r="F144" s="59">
        <v>26.4</v>
      </c>
      <c r="G144" s="31">
        <v>0</v>
      </c>
      <c r="H144" s="59">
        <f t="shared" si="3"/>
        <v>0</v>
      </c>
    </row>
    <row r="145" spans="1:8" x14ac:dyDescent="0.3">
      <c r="A145" s="140"/>
      <c r="B145" s="3" t="s">
        <v>135</v>
      </c>
      <c r="C145" s="3" t="s">
        <v>344</v>
      </c>
      <c r="D145" s="4">
        <v>0</v>
      </c>
      <c r="E145" s="4">
        <v>-30</v>
      </c>
      <c r="F145" s="59">
        <v>0</v>
      </c>
      <c r="G145" s="31">
        <v>0</v>
      </c>
      <c r="H145" s="59">
        <f t="shared" si="3"/>
        <v>0</v>
      </c>
    </row>
    <row r="146" spans="1:8" x14ac:dyDescent="0.3">
      <c r="A146" s="140"/>
      <c r="B146" s="3" t="s">
        <v>136</v>
      </c>
      <c r="C146" s="3" t="s">
        <v>344</v>
      </c>
      <c r="D146" s="4">
        <v>0</v>
      </c>
      <c r="E146" s="4">
        <v>-20</v>
      </c>
      <c r="F146" s="59">
        <v>0</v>
      </c>
      <c r="G146" s="31">
        <v>0</v>
      </c>
      <c r="H146" s="59">
        <f t="shared" si="3"/>
        <v>0</v>
      </c>
    </row>
    <row r="147" spans="1:8" x14ac:dyDescent="0.3">
      <c r="A147" s="140"/>
      <c r="B147" s="3" t="s">
        <v>137</v>
      </c>
      <c r="C147" s="3" t="s">
        <v>344</v>
      </c>
      <c r="D147" s="4">
        <v>0</v>
      </c>
      <c r="E147" s="4">
        <v>-250</v>
      </c>
      <c r="F147" s="59">
        <v>65.7</v>
      </c>
      <c r="G147" s="31">
        <v>0</v>
      </c>
      <c r="H147" s="59">
        <f t="shared" si="3"/>
        <v>0</v>
      </c>
    </row>
    <row r="148" spans="1:8" x14ac:dyDescent="0.3">
      <c r="A148" s="140"/>
      <c r="B148" s="3" t="s">
        <v>126</v>
      </c>
      <c r="C148" s="3" t="s">
        <v>342</v>
      </c>
      <c r="D148" s="4">
        <v>0</v>
      </c>
      <c r="E148" s="4">
        <v>-150</v>
      </c>
      <c r="F148" s="31">
        <v>0</v>
      </c>
      <c r="G148" s="4">
        <v>0</v>
      </c>
      <c r="H148" s="59">
        <f t="shared" si="3"/>
        <v>0</v>
      </c>
    </row>
    <row r="149" spans="1:8" x14ac:dyDescent="0.3">
      <c r="A149" s="140"/>
      <c r="B149" s="3" t="s">
        <v>126</v>
      </c>
      <c r="C149" s="59" t="s">
        <v>343</v>
      </c>
      <c r="D149" s="4">
        <v>0</v>
      </c>
      <c r="E149" s="4">
        <v>-210</v>
      </c>
      <c r="F149" s="31">
        <v>0</v>
      </c>
      <c r="G149" s="31">
        <v>0</v>
      </c>
      <c r="H149" s="59">
        <f t="shared" si="3"/>
        <v>0</v>
      </c>
    </row>
    <row r="150" spans="1:8" x14ac:dyDescent="0.3">
      <c r="A150" s="140"/>
      <c r="B150" s="3" t="s">
        <v>138</v>
      </c>
      <c r="C150" s="3" t="s">
        <v>344</v>
      </c>
      <c r="D150" s="4">
        <v>0</v>
      </c>
      <c r="E150" s="4">
        <v>-70</v>
      </c>
      <c r="F150" s="59">
        <v>18.8</v>
      </c>
      <c r="G150" s="31">
        <v>0</v>
      </c>
      <c r="H150" s="59">
        <f t="shared" si="3"/>
        <v>0</v>
      </c>
    </row>
    <row r="151" spans="1:8" x14ac:dyDescent="0.3">
      <c r="A151" s="140"/>
      <c r="B151" s="3" t="s">
        <v>139</v>
      </c>
      <c r="C151" s="3" t="s">
        <v>344</v>
      </c>
      <c r="D151" s="4">
        <v>0</v>
      </c>
      <c r="E151" s="4">
        <v>-20</v>
      </c>
      <c r="F151" s="59">
        <v>4.0999999999999996</v>
      </c>
      <c r="G151" s="31">
        <v>0</v>
      </c>
      <c r="H151" s="59">
        <f t="shared" si="3"/>
        <v>0</v>
      </c>
    </row>
    <row r="152" spans="1:8" x14ac:dyDescent="0.3">
      <c r="A152" s="140"/>
      <c r="B152" s="3" t="s">
        <v>140</v>
      </c>
      <c r="C152" s="3" t="s">
        <v>344</v>
      </c>
      <c r="D152" s="4">
        <v>0</v>
      </c>
      <c r="E152" s="4">
        <v>-25</v>
      </c>
      <c r="F152" s="59">
        <v>11.5</v>
      </c>
      <c r="G152" s="31">
        <v>0</v>
      </c>
      <c r="H152" s="59">
        <f t="shared" si="3"/>
        <v>0</v>
      </c>
    </row>
    <row r="153" spans="1:8" x14ac:dyDescent="0.3">
      <c r="A153" s="140"/>
      <c r="B153" s="3" t="s">
        <v>141</v>
      </c>
      <c r="C153" s="3" t="s">
        <v>344</v>
      </c>
      <c r="D153" s="4">
        <v>0</v>
      </c>
      <c r="E153" s="4">
        <v>-20</v>
      </c>
      <c r="F153" s="59">
        <v>3</v>
      </c>
      <c r="G153" s="31">
        <v>0</v>
      </c>
      <c r="H153" s="59">
        <f t="shared" si="3"/>
        <v>0</v>
      </c>
    </row>
    <row r="154" spans="1:8" x14ac:dyDescent="0.3">
      <c r="A154" s="140"/>
      <c r="B154" s="3" t="s">
        <v>142</v>
      </c>
      <c r="C154" s="3" t="s">
        <v>344</v>
      </c>
      <c r="D154" s="4">
        <v>0</v>
      </c>
      <c r="E154" s="4">
        <v>-20</v>
      </c>
      <c r="F154" s="59">
        <v>6</v>
      </c>
      <c r="G154" s="31">
        <v>0</v>
      </c>
      <c r="H154" s="59">
        <f t="shared" si="3"/>
        <v>0</v>
      </c>
    </row>
    <row r="155" spans="1:8" x14ac:dyDescent="0.3">
      <c r="A155" s="140"/>
      <c r="B155" s="3" t="s">
        <v>143</v>
      </c>
      <c r="C155" s="3" t="s">
        <v>344</v>
      </c>
      <c r="D155" s="4">
        <v>0</v>
      </c>
      <c r="E155" s="4">
        <v>-30</v>
      </c>
      <c r="F155" s="59">
        <v>0</v>
      </c>
      <c r="G155" s="31">
        <v>0</v>
      </c>
      <c r="H155" s="59">
        <f t="shared" si="3"/>
        <v>0</v>
      </c>
    </row>
    <row r="156" spans="1:8" x14ac:dyDescent="0.3">
      <c r="A156" s="140"/>
      <c r="B156" s="3" t="s">
        <v>144</v>
      </c>
      <c r="C156" s="3" t="s">
        <v>344</v>
      </c>
      <c r="D156" s="4">
        <v>0</v>
      </c>
      <c r="E156" s="4">
        <v>-10</v>
      </c>
      <c r="F156" s="59">
        <v>0</v>
      </c>
      <c r="G156" s="31">
        <v>0</v>
      </c>
      <c r="H156" s="59">
        <f t="shared" si="3"/>
        <v>0</v>
      </c>
    </row>
    <row r="157" spans="1:8" x14ac:dyDescent="0.3">
      <c r="A157" s="140"/>
      <c r="B157" s="3" t="s">
        <v>145</v>
      </c>
      <c r="C157" s="3" t="s">
        <v>344</v>
      </c>
      <c r="D157" s="4">
        <v>0</v>
      </c>
      <c r="E157" s="4">
        <v>-20</v>
      </c>
      <c r="F157" s="59">
        <v>0</v>
      </c>
      <c r="G157" s="31">
        <v>0</v>
      </c>
      <c r="H157" s="59">
        <f t="shared" si="3"/>
        <v>0</v>
      </c>
    </row>
    <row r="158" spans="1:8" x14ac:dyDescent="0.3">
      <c r="A158" s="140" t="s">
        <v>146</v>
      </c>
      <c r="B158" s="3" t="s">
        <v>147</v>
      </c>
      <c r="C158" s="3" t="s">
        <v>342</v>
      </c>
      <c r="D158" s="4">
        <v>0</v>
      </c>
      <c r="E158" s="4">
        <v>-300</v>
      </c>
      <c r="F158" s="31">
        <v>39.9</v>
      </c>
      <c r="G158" s="31">
        <v>0</v>
      </c>
      <c r="H158" s="59">
        <f t="shared" si="3"/>
        <v>0</v>
      </c>
    </row>
    <row r="159" spans="1:8" x14ac:dyDescent="0.3">
      <c r="A159" s="140"/>
      <c r="B159" s="3" t="s">
        <v>146</v>
      </c>
      <c r="C159" s="3" t="s">
        <v>342</v>
      </c>
      <c r="D159" s="4">
        <v>0</v>
      </c>
      <c r="E159" s="4">
        <v>-3500</v>
      </c>
      <c r="F159" s="31">
        <v>33.700000000000003</v>
      </c>
      <c r="G159" s="4">
        <v>0</v>
      </c>
      <c r="H159" s="59">
        <f t="shared" si="3"/>
        <v>0</v>
      </c>
    </row>
    <row r="160" spans="1:8" x14ac:dyDescent="0.3">
      <c r="A160" s="140"/>
      <c r="B160" s="3" t="s">
        <v>146</v>
      </c>
      <c r="C160" s="3" t="s">
        <v>344</v>
      </c>
      <c r="D160" s="4">
        <v>0</v>
      </c>
      <c r="E160" s="4">
        <v>-100</v>
      </c>
      <c r="F160" s="59">
        <v>0</v>
      </c>
      <c r="G160" s="31">
        <v>0</v>
      </c>
      <c r="H160" s="59">
        <f t="shared" si="3"/>
        <v>0</v>
      </c>
    </row>
    <row r="161" spans="1:8" x14ac:dyDescent="0.3">
      <c r="A161" s="140"/>
      <c r="B161" s="3" t="s">
        <v>148</v>
      </c>
      <c r="C161" s="3" t="s">
        <v>342</v>
      </c>
      <c r="D161" s="4">
        <v>180</v>
      </c>
      <c r="E161" s="4">
        <v>180</v>
      </c>
      <c r="F161" s="31">
        <v>0</v>
      </c>
      <c r="G161" s="4">
        <v>37.700000000000003</v>
      </c>
      <c r="H161" s="59">
        <f t="shared" si="3"/>
        <v>142.30000000000001</v>
      </c>
    </row>
    <row r="162" spans="1:8" x14ac:dyDescent="0.3">
      <c r="A162" s="140"/>
      <c r="B162" s="3" t="s">
        <v>149</v>
      </c>
      <c r="C162" s="3" t="s">
        <v>342</v>
      </c>
      <c r="D162" s="4">
        <v>1000</v>
      </c>
      <c r="E162" s="4">
        <v>1000</v>
      </c>
      <c r="F162" s="31">
        <v>0</v>
      </c>
      <c r="G162" s="31">
        <v>51.8</v>
      </c>
      <c r="H162" s="59">
        <f t="shared" si="3"/>
        <v>948.2</v>
      </c>
    </row>
    <row r="163" spans="1:8" x14ac:dyDescent="0.3">
      <c r="A163" s="140" t="s">
        <v>150</v>
      </c>
      <c r="B163" s="3" t="s">
        <v>151</v>
      </c>
      <c r="C163" s="59" t="s">
        <v>343</v>
      </c>
      <c r="D163" s="4">
        <v>100</v>
      </c>
      <c r="E163" s="4"/>
      <c r="F163" s="31">
        <v>0</v>
      </c>
      <c r="G163" s="4">
        <v>0</v>
      </c>
      <c r="H163" s="59">
        <f t="shared" si="3"/>
        <v>100</v>
      </c>
    </row>
    <row r="164" spans="1:8" x14ac:dyDescent="0.3">
      <c r="A164" s="140"/>
      <c r="B164" s="3" t="s">
        <v>150</v>
      </c>
      <c r="C164" s="3" t="s">
        <v>342</v>
      </c>
      <c r="D164" s="4">
        <v>0</v>
      </c>
      <c r="E164" s="4">
        <v>-2500</v>
      </c>
      <c r="F164" s="31">
        <v>620.70000000000005</v>
      </c>
      <c r="G164" s="31">
        <v>0</v>
      </c>
      <c r="H164" s="59">
        <f t="shared" si="3"/>
        <v>0</v>
      </c>
    </row>
    <row r="165" spans="1:8" ht="27" x14ac:dyDescent="0.3">
      <c r="A165" s="140"/>
      <c r="B165" s="3" t="s">
        <v>152</v>
      </c>
      <c r="C165" s="3" t="s">
        <v>342</v>
      </c>
      <c r="D165" s="4">
        <v>1600</v>
      </c>
      <c r="E165" s="4">
        <v>1600</v>
      </c>
      <c r="F165" s="31">
        <v>0</v>
      </c>
      <c r="G165" s="31">
        <v>672.7</v>
      </c>
      <c r="H165" s="59">
        <f t="shared" si="3"/>
        <v>927.3</v>
      </c>
    </row>
    <row r="166" spans="1:8" x14ac:dyDescent="0.3">
      <c r="A166" s="140" t="s">
        <v>153</v>
      </c>
      <c r="B166" s="3" t="s">
        <v>154</v>
      </c>
      <c r="C166" s="3" t="s">
        <v>342</v>
      </c>
      <c r="D166" s="4">
        <v>450</v>
      </c>
      <c r="E166" s="4"/>
      <c r="F166" s="31">
        <v>0</v>
      </c>
      <c r="G166" s="31">
        <v>0</v>
      </c>
      <c r="H166" s="59">
        <f t="shared" si="3"/>
        <v>450</v>
      </c>
    </row>
    <row r="167" spans="1:8" x14ac:dyDescent="0.3">
      <c r="A167" s="140"/>
      <c r="B167" s="3" t="s">
        <v>154</v>
      </c>
      <c r="C167" s="59" t="s">
        <v>343</v>
      </c>
      <c r="D167" s="4">
        <v>450</v>
      </c>
      <c r="E167" s="4"/>
      <c r="F167" s="31">
        <v>133.69999999999999</v>
      </c>
      <c r="G167" s="31">
        <v>176.1</v>
      </c>
      <c r="H167" s="59">
        <f t="shared" si="3"/>
        <v>273.89999999999998</v>
      </c>
    </row>
    <row r="168" spans="1:8" x14ac:dyDescent="0.3">
      <c r="A168" s="140" t="s">
        <v>155</v>
      </c>
      <c r="B168" s="3" t="s">
        <v>155</v>
      </c>
      <c r="C168" s="3" t="s">
        <v>342</v>
      </c>
      <c r="D168" s="4">
        <v>0</v>
      </c>
      <c r="E168" s="4">
        <v>-6500</v>
      </c>
      <c r="F168" s="31">
        <v>2040</v>
      </c>
      <c r="G168" s="31">
        <v>0</v>
      </c>
      <c r="H168" s="59">
        <f t="shared" si="3"/>
        <v>0</v>
      </c>
    </row>
    <row r="169" spans="1:8" x14ac:dyDescent="0.3">
      <c r="A169" s="140"/>
      <c r="B169" s="3" t="s">
        <v>155</v>
      </c>
      <c r="C169" s="59" t="s">
        <v>343</v>
      </c>
      <c r="D169" s="4">
        <v>0</v>
      </c>
      <c r="E169" s="4">
        <v>-500</v>
      </c>
      <c r="F169" s="31">
        <v>0</v>
      </c>
      <c r="G169" s="31">
        <v>0</v>
      </c>
      <c r="H169" s="59">
        <f t="shared" si="3"/>
        <v>0</v>
      </c>
    </row>
    <row r="170" spans="1:8" x14ac:dyDescent="0.3">
      <c r="A170" s="140"/>
      <c r="B170" s="3" t="s">
        <v>157</v>
      </c>
      <c r="C170" s="3" t="s">
        <v>342</v>
      </c>
      <c r="D170" s="4">
        <v>5000</v>
      </c>
      <c r="E170" s="4">
        <v>5000</v>
      </c>
      <c r="F170" s="31">
        <v>0</v>
      </c>
      <c r="G170" s="31">
        <v>2153.1</v>
      </c>
      <c r="H170" s="59">
        <f t="shared" si="3"/>
        <v>2846.9</v>
      </c>
    </row>
    <row r="171" spans="1:8" x14ac:dyDescent="0.3">
      <c r="A171" s="140" t="s">
        <v>158</v>
      </c>
      <c r="B171" s="3" t="s">
        <v>158</v>
      </c>
      <c r="C171" s="3" t="s">
        <v>344</v>
      </c>
      <c r="D171" s="4">
        <v>0</v>
      </c>
      <c r="E171" s="4">
        <v>-300</v>
      </c>
      <c r="F171" s="59">
        <v>23.4</v>
      </c>
      <c r="G171" s="31">
        <v>0</v>
      </c>
      <c r="H171" s="59">
        <f t="shared" si="3"/>
        <v>0</v>
      </c>
    </row>
    <row r="172" spans="1:8" x14ac:dyDescent="0.3">
      <c r="A172" s="140"/>
      <c r="B172" s="3" t="s">
        <v>158</v>
      </c>
      <c r="C172" s="59" t="s">
        <v>343</v>
      </c>
      <c r="D172" s="4">
        <v>0</v>
      </c>
      <c r="E172" s="4">
        <v>-260</v>
      </c>
      <c r="F172" s="31">
        <v>29.1</v>
      </c>
      <c r="G172" s="31">
        <v>0</v>
      </c>
      <c r="H172" s="59">
        <f t="shared" si="3"/>
        <v>0</v>
      </c>
    </row>
    <row r="173" spans="1:8" x14ac:dyDescent="0.3">
      <c r="A173" s="140"/>
      <c r="B173" s="3" t="s">
        <v>159</v>
      </c>
      <c r="C173" s="3" t="s">
        <v>344</v>
      </c>
      <c r="D173" s="4">
        <v>250</v>
      </c>
      <c r="E173" s="4">
        <v>250</v>
      </c>
      <c r="F173" s="59">
        <v>0</v>
      </c>
      <c r="G173" s="31">
        <v>62.7</v>
      </c>
      <c r="H173" s="59">
        <f t="shared" si="3"/>
        <v>187.3</v>
      </c>
    </row>
    <row r="174" spans="1:8" x14ac:dyDescent="0.3">
      <c r="A174" s="140"/>
      <c r="B174" s="3" t="s">
        <v>159</v>
      </c>
      <c r="C174" s="59" t="s">
        <v>343</v>
      </c>
      <c r="D174" s="4">
        <v>100</v>
      </c>
      <c r="E174" s="4">
        <v>100</v>
      </c>
      <c r="F174" s="31">
        <v>0</v>
      </c>
      <c r="G174" s="31">
        <v>19.489999999999998</v>
      </c>
      <c r="H174" s="59">
        <f t="shared" si="3"/>
        <v>80.510000000000005</v>
      </c>
    </row>
    <row r="175" spans="1:8" x14ac:dyDescent="0.3">
      <c r="A175" s="140" t="s">
        <v>160</v>
      </c>
      <c r="B175" s="3" t="s">
        <v>160</v>
      </c>
      <c r="C175" s="3" t="s">
        <v>342</v>
      </c>
      <c r="D175" s="4">
        <v>0</v>
      </c>
      <c r="E175" s="4">
        <v>-750</v>
      </c>
      <c r="F175" s="31">
        <v>0</v>
      </c>
      <c r="G175" s="31">
        <v>0</v>
      </c>
      <c r="H175" s="59">
        <f t="shared" si="3"/>
        <v>0</v>
      </c>
    </row>
    <row r="176" spans="1:8" x14ac:dyDescent="0.3">
      <c r="A176" s="140"/>
      <c r="B176" s="3" t="s">
        <v>160</v>
      </c>
      <c r="C176" s="59" t="s">
        <v>343</v>
      </c>
      <c r="D176" s="4">
        <v>0</v>
      </c>
      <c r="E176" s="4">
        <v>-750</v>
      </c>
      <c r="F176" s="31">
        <v>309.39999999999998</v>
      </c>
      <c r="G176" s="31">
        <v>0</v>
      </c>
      <c r="H176" s="59">
        <f t="shared" si="3"/>
        <v>0</v>
      </c>
    </row>
    <row r="177" spans="1:8" x14ac:dyDescent="0.3">
      <c r="A177" s="140" t="s">
        <v>161</v>
      </c>
      <c r="B177" s="3" t="s">
        <v>161</v>
      </c>
      <c r="C177" s="3" t="s">
        <v>344</v>
      </c>
      <c r="D177" s="4">
        <v>0</v>
      </c>
      <c r="E177" s="4">
        <v>-250</v>
      </c>
      <c r="F177" s="59">
        <v>0</v>
      </c>
      <c r="G177" s="31">
        <v>0</v>
      </c>
      <c r="H177" s="59">
        <f t="shared" si="3"/>
        <v>0</v>
      </c>
    </row>
    <row r="178" spans="1:8" x14ac:dyDescent="0.3">
      <c r="A178" s="140"/>
      <c r="B178" s="3" t="s">
        <v>161</v>
      </c>
      <c r="C178" s="3" t="s">
        <v>342</v>
      </c>
      <c r="D178" s="4">
        <v>0</v>
      </c>
      <c r="E178" s="4">
        <v>-300</v>
      </c>
      <c r="F178" s="31">
        <v>19.2</v>
      </c>
      <c r="G178" s="31">
        <v>0</v>
      </c>
      <c r="H178" s="59">
        <f t="shared" si="3"/>
        <v>0</v>
      </c>
    </row>
    <row r="179" spans="1:8" x14ac:dyDescent="0.3">
      <c r="A179" s="140" t="s">
        <v>162</v>
      </c>
      <c r="B179" s="3" t="s">
        <v>162</v>
      </c>
      <c r="C179" s="3" t="s">
        <v>344</v>
      </c>
      <c r="D179" s="4">
        <v>0</v>
      </c>
      <c r="E179" s="4">
        <v>-350</v>
      </c>
      <c r="F179" s="59">
        <v>15</v>
      </c>
      <c r="G179" s="4">
        <v>0</v>
      </c>
      <c r="H179" s="59">
        <f t="shared" si="3"/>
        <v>0</v>
      </c>
    </row>
    <row r="180" spans="1:8" x14ac:dyDescent="0.3">
      <c r="A180" s="140"/>
      <c r="B180" s="3" t="s">
        <v>162</v>
      </c>
      <c r="C180" s="3" t="s">
        <v>342</v>
      </c>
      <c r="D180" s="4">
        <v>0</v>
      </c>
      <c r="E180" s="4">
        <v>-800</v>
      </c>
      <c r="F180" s="59">
        <v>15</v>
      </c>
      <c r="G180" s="4">
        <v>0</v>
      </c>
      <c r="H180" s="59">
        <f t="shared" si="3"/>
        <v>0</v>
      </c>
    </row>
    <row r="181" spans="1:8" x14ac:dyDescent="0.3">
      <c r="A181" s="2" t="s">
        <v>163</v>
      </c>
      <c r="B181" s="3" t="s">
        <v>164</v>
      </c>
      <c r="C181" s="3" t="s">
        <v>346</v>
      </c>
      <c r="D181" s="4">
        <v>8000</v>
      </c>
      <c r="E181" s="4"/>
      <c r="F181" s="23">
        <v>6296.5</v>
      </c>
      <c r="G181" s="4">
        <v>6662.9</v>
      </c>
      <c r="H181" s="59">
        <f t="shared" si="3"/>
        <v>1337.1000000000004</v>
      </c>
    </row>
    <row r="182" spans="1:8" x14ac:dyDescent="0.3">
      <c r="A182" s="140" t="s">
        <v>166</v>
      </c>
      <c r="B182" s="3" t="s">
        <v>166</v>
      </c>
      <c r="C182" s="3" t="s">
        <v>342</v>
      </c>
      <c r="D182" s="4">
        <v>0</v>
      </c>
      <c r="E182" s="4">
        <v>-150</v>
      </c>
      <c r="F182" s="31">
        <v>0</v>
      </c>
      <c r="G182" s="4">
        <v>0</v>
      </c>
      <c r="H182" s="59">
        <f t="shared" si="3"/>
        <v>0</v>
      </c>
    </row>
    <row r="183" spans="1:8" x14ac:dyDescent="0.3">
      <c r="A183" s="140"/>
      <c r="B183" s="3" t="s">
        <v>166</v>
      </c>
      <c r="C183" s="59" t="s">
        <v>343</v>
      </c>
      <c r="D183" s="4">
        <v>0</v>
      </c>
      <c r="E183" s="4">
        <v>-450</v>
      </c>
      <c r="F183" s="31">
        <v>74.599999999999994</v>
      </c>
      <c r="G183" s="4">
        <v>0</v>
      </c>
      <c r="H183" s="59">
        <f t="shared" si="3"/>
        <v>0</v>
      </c>
    </row>
    <row r="184" spans="1:8" x14ac:dyDescent="0.3">
      <c r="A184" s="138" t="s">
        <v>75</v>
      </c>
      <c r="B184" s="138"/>
      <c r="C184" s="65"/>
      <c r="D184" s="18">
        <f>SUM(D79:D183)</f>
        <v>45120</v>
      </c>
      <c r="E184" s="18"/>
      <c r="F184" s="66">
        <f>SUM(F79:F183)</f>
        <v>13516.16</v>
      </c>
      <c r="G184" s="66">
        <f>SUM(G79:G183)</f>
        <v>13323.009999999998</v>
      </c>
      <c r="H184" s="67"/>
    </row>
    <row r="185" spans="1:8" x14ac:dyDescent="0.3">
      <c r="A185" s="135" t="s">
        <v>76</v>
      </c>
      <c r="B185" s="135"/>
      <c r="C185" s="20"/>
      <c r="D185" s="12"/>
      <c r="E185" s="14">
        <f>SUM(E79:E183)</f>
        <v>-17130</v>
      </c>
      <c r="F185" s="150"/>
      <c r="G185" s="150"/>
      <c r="H185" s="150"/>
    </row>
    <row r="186" spans="1:8" x14ac:dyDescent="0.3">
      <c r="A186" s="147" t="s">
        <v>347</v>
      </c>
      <c r="B186" s="148"/>
      <c r="C186" s="148"/>
      <c r="D186" s="148"/>
      <c r="E186" s="148"/>
      <c r="F186" s="148"/>
      <c r="G186" s="148"/>
      <c r="H186" s="149"/>
    </row>
    <row r="187" spans="1:8" x14ac:dyDescent="0.3">
      <c r="A187" s="140" t="s">
        <v>168</v>
      </c>
      <c r="B187" s="3" t="s">
        <v>168</v>
      </c>
      <c r="C187" s="3" t="s">
        <v>348</v>
      </c>
      <c r="D187" s="4">
        <v>320</v>
      </c>
      <c r="E187" s="4"/>
      <c r="F187" s="59">
        <v>27</v>
      </c>
      <c r="G187" s="31">
        <v>21.9</v>
      </c>
      <c r="H187" s="59">
        <f>D187-G187</f>
        <v>298.10000000000002</v>
      </c>
    </row>
    <row r="188" spans="1:8" x14ac:dyDescent="0.3">
      <c r="A188" s="140"/>
      <c r="B188" s="3" t="s">
        <v>171</v>
      </c>
      <c r="C188" s="3" t="s">
        <v>172</v>
      </c>
      <c r="D188" s="4">
        <v>1280</v>
      </c>
      <c r="E188" s="4"/>
      <c r="F188" s="59">
        <v>495</v>
      </c>
      <c r="G188" s="31">
        <v>516.79999999999995</v>
      </c>
      <c r="H188" s="59">
        <f>D188-G188</f>
        <v>763.2</v>
      </c>
    </row>
    <row r="189" spans="1:8" ht="40.200000000000003" x14ac:dyDescent="0.3">
      <c r="A189" s="7" t="s">
        <v>173</v>
      </c>
      <c r="B189" s="21" t="s">
        <v>174</v>
      </c>
      <c r="C189" s="3" t="s">
        <v>349</v>
      </c>
      <c r="D189" s="4">
        <v>2700</v>
      </c>
      <c r="E189" s="4"/>
      <c r="F189" s="31">
        <v>593</v>
      </c>
      <c r="G189" s="31">
        <v>599.6</v>
      </c>
      <c r="H189" s="59">
        <f>D189-G189</f>
        <v>2100.4</v>
      </c>
    </row>
    <row r="190" spans="1:8" x14ac:dyDescent="0.3">
      <c r="A190" s="138" t="s">
        <v>75</v>
      </c>
      <c r="B190" s="138"/>
      <c r="C190" s="10"/>
      <c r="D190" s="68">
        <f>SUM(D187:D189)</f>
        <v>4300</v>
      </c>
      <c r="E190" s="10"/>
      <c r="F190" s="69">
        <f>SUM(F187:F189)</f>
        <v>1115</v>
      </c>
      <c r="G190" s="69">
        <f>SUM(G187:G189)</f>
        <v>1138.3</v>
      </c>
      <c r="H190" s="67"/>
    </row>
    <row r="191" spans="1:8" x14ac:dyDescent="0.3">
      <c r="A191" s="135" t="s">
        <v>76</v>
      </c>
      <c r="B191" s="135"/>
      <c r="C191" s="12"/>
      <c r="D191" s="12"/>
      <c r="E191" s="14">
        <v>0</v>
      </c>
      <c r="F191" s="150"/>
      <c r="G191" s="150"/>
      <c r="H191" s="150"/>
    </row>
    <row r="192" spans="1:8" x14ac:dyDescent="0.3">
      <c r="A192" s="147" t="s">
        <v>350</v>
      </c>
      <c r="B192" s="148"/>
      <c r="C192" s="148"/>
      <c r="D192" s="148"/>
      <c r="E192" s="148"/>
      <c r="F192" s="148"/>
      <c r="G192" s="148"/>
      <c r="H192" s="149"/>
    </row>
    <row r="193" spans="1:8" x14ac:dyDescent="0.3">
      <c r="A193" s="140" t="s">
        <v>178</v>
      </c>
      <c r="B193" s="3" t="s">
        <v>178</v>
      </c>
      <c r="C193" s="3" t="s">
        <v>351</v>
      </c>
      <c r="D193" s="4">
        <v>1200</v>
      </c>
      <c r="E193" s="4"/>
      <c r="F193" s="59">
        <v>0</v>
      </c>
      <c r="G193" s="31">
        <v>0</v>
      </c>
      <c r="H193" s="59">
        <f t="shared" ref="H193:H198" si="4">D193-G193</f>
        <v>1200</v>
      </c>
    </row>
    <row r="194" spans="1:8" x14ac:dyDescent="0.3">
      <c r="A194" s="140"/>
      <c r="B194" s="3" t="s">
        <v>180</v>
      </c>
      <c r="C194" s="3" t="s">
        <v>352</v>
      </c>
      <c r="D194" s="4">
        <v>2000</v>
      </c>
      <c r="E194" s="4"/>
      <c r="F194" s="59">
        <v>1106</v>
      </c>
      <c r="G194" s="31">
        <v>1185.2</v>
      </c>
      <c r="H194" s="59">
        <f t="shared" si="4"/>
        <v>814.8</v>
      </c>
    </row>
    <row r="195" spans="1:8" x14ac:dyDescent="0.3">
      <c r="A195" s="140" t="s">
        <v>181</v>
      </c>
      <c r="B195" s="3" t="s">
        <v>181</v>
      </c>
      <c r="C195" s="3" t="s">
        <v>352</v>
      </c>
      <c r="D195" s="4">
        <v>1880</v>
      </c>
      <c r="E195" s="4"/>
      <c r="F195" s="59">
        <v>129</v>
      </c>
      <c r="G195" s="31">
        <v>126.4</v>
      </c>
      <c r="H195" s="59">
        <f t="shared" si="4"/>
        <v>1753.6</v>
      </c>
    </row>
    <row r="196" spans="1:8" x14ac:dyDescent="0.3">
      <c r="A196" s="140"/>
      <c r="B196" s="3" t="s">
        <v>184</v>
      </c>
      <c r="C196" s="3" t="s">
        <v>352</v>
      </c>
      <c r="D196" s="4">
        <v>700</v>
      </c>
      <c r="E196" s="4"/>
      <c r="F196" s="59">
        <v>4.5</v>
      </c>
      <c r="G196" s="31">
        <v>4.5999999999999996</v>
      </c>
      <c r="H196" s="59">
        <f t="shared" si="4"/>
        <v>695.4</v>
      </c>
    </row>
    <row r="197" spans="1:8" x14ac:dyDescent="0.3">
      <c r="A197" s="140"/>
      <c r="B197" s="3" t="s">
        <v>186</v>
      </c>
      <c r="C197" s="3" t="s">
        <v>352</v>
      </c>
      <c r="D197" s="4">
        <v>700</v>
      </c>
      <c r="E197" s="4"/>
      <c r="F197" s="59">
        <v>304</v>
      </c>
      <c r="G197" s="31">
        <v>327.3</v>
      </c>
      <c r="H197" s="59">
        <f t="shared" si="4"/>
        <v>372.7</v>
      </c>
    </row>
    <row r="198" spans="1:8" x14ac:dyDescent="0.3">
      <c r="A198" s="7" t="s">
        <v>188</v>
      </c>
      <c r="B198" s="3" t="s">
        <v>189</v>
      </c>
      <c r="C198" s="3" t="s">
        <v>352</v>
      </c>
      <c r="D198" s="4">
        <v>2000</v>
      </c>
      <c r="E198" s="4">
        <v>2000</v>
      </c>
      <c r="F198" s="59">
        <v>0</v>
      </c>
      <c r="G198" s="31">
        <v>0</v>
      </c>
      <c r="H198" s="59">
        <f t="shared" si="4"/>
        <v>2000</v>
      </c>
    </row>
    <row r="199" spans="1:8" x14ac:dyDescent="0.3">
      <c r="A199" s="138" t="s">
        <v>75</v>
      </c>
      <c r="B199" s="138"/>
      <c r="C199" s="18"/>
      <c r="D199" s="18">
        <f>SUM(D193:D198)</f>
        <v>8480</v>
      </c>
      <c r="E199" s="18"/>
      <c r="F199" s="70">
        <f>SUM(F193:F198)</f>
        <v>1543.5</v>
      </c>
      <c r="G199" s="70">
        <f>SUM(G193:G198)</f>
        <v>1643.5</v>
      </c>
      <c r="H199" s="71"/>
    </row>
    <row r="200" spans="1:8" x14ac:dyDescent="0.3">
      <c r="A200" s="135" t="s">
        <v>76</v>
      </c>
      <c r="B200" s="135"/>
      <c r="C200" s="25"/>
      <c r="D200" s="25"/>
      <c r="E200" s="14">
        <f>SUM(E193:E198)</f>
        <v>2000</v>
      </c>
      <c r="F200" s="150"/>
      <c r="G200" s="150"/>
      <c r="H200" s="150"/>
    </row>
    <row r="201" spans="1:8" x14ac:dyDescent="0.3">
      <c r="A201" s="147" t="s">
        <v>353</v>
      </c>
      <c r="B201" s="148"/>
      <c r="C201" s="148"/>
      <c r="D201" s="148"/>
      <c r="E201" s="148"/>
      <c r="F201" s="148"/>
      <c r="G201" s="148"/>
      <c r="H201" s="149"/>
    </row>
    <row r="202" spans="1:8" x14ac:dyDescent="0.3">
      <c r="A202" s="140" t="s">
        <v>191</v>
      </c>
      <c r="B202" s="3" t="s">
        <v>192</v>
      </c>
      <c r="C202" s="3" t="s">
        <v>337</v>
      </c>
      <c r="D202" s="4">
        <v>0</v>
      </c>
      <c r="E202" s="4">
        <v>-1350</v>
      </c>
      <c r="F202" s="31">
        <v>242</v>
      </c>
      <c r="G202" s="31">
        <v>0</v>
      </c>
      <c r="H202" s="59">
        <f t="shared" ref="H202:H208" si="5">D202-G202</f>
        <v>0</v>
      </c>
    </row>
    <row r="203" spans="1:8" x14ac:dyDescent="0.3">
      <c r="A203" s="140"/>
      <c r="B203" s="3" t="s">
        <v>192</v>
      </c>
      <c r="C203" s="3" t="s">
        <v>338</v>
      </c>
      <c r="D203" s="4">
        <v>0</v>
      </c>
      <c r="E203" s="4">
        <v>-8900</v>
      </c>
      <c r="F203" s="59">
        <v>1003</v>
      </c>
      <c r="G203" s="4">
        <v>0</v>
      </c>
      <c r="H203" s="59">
        <f t="shared" si="5"/>
        <v>0</v>
      </c>
    </row>
    <row r="204" spans="1:8" x14ac:dyDescent="0.3">
      <c r="A204" s="140"/>
      <c r="B204" s="3" t="s">
        <v>194</v>
      </c>
      <c r="C204" s="3" t="s">
        <v>337</v>
      </c>
      <c r="D204" s="4">
        <v>0</v>
      </c>
      <c r="E204" s="4">
        <v>-500</v>
      </c>
      <c r="F204" s="31">
        <v>0</v>
      </c>
      <c r="G204" s="31">
        <v>0</v>
      </c>
      <c r="H204" s="59">
        <f t="shared" si="5"/>
        <v>0</v>
      </c>
    </row>
    <row r="205" spans="1:8" x14ac:dyDescent="0.3">
      <c r="A205" s="140"/>
      <c r="B205" s="3" t="s">
        <v>194</v>
      </c>
      <c r="C205" s="3" t="s">
        <v>338</v>
      </c>
      <c r="D205" s="4">
        <v>0</v>
      </c>
      <c r="E205" s="4">
        <v>-1000</v>
      </c>
      <c r="F205" s="59">
        <v>0</v>
      </c>
      <c r="G205" s="31">
        <v>0</v>
      </c>
      <c r="H205" s="59">
        <f t="shared" si="5"/>
        <v>0</v>
      </c>
    </row>
    <row r="206" spans="1:8" x14ac:dyDescent="0.3">
      <c r="A206" s="7"/>
      <c r="B206" s="3" t="s">
        <v>191</v>
      </c>
      <c r="C206" s="3" t="s">
        <v>337</v>
      </c>
      <c r="D206" s="4">
        <v>900</v>
      </c>
      <c r="E206" s="4">
        <v>900</v>
      </c>
      <c r="F206" s="31">
        <v>0</v>
      </c>
      <c r="G206" s="31">
        <v>268.89999999999998</v>
      </c>
      <c r="H206" s="59">
        <f t="shared" si="5"/>
        <v>631.1</v>
      </c>
    </row>
    <row r="207" spans="1:8" x14ac:dyDescent="0.3">
      <c r="A207" s="7"/>
      <c r="B207" s="3" t="s">
        <v>191</v>
      </c>
      <c r="C207" s="3" t="s">
        <v>338</v>
      </c>
      <c r="D207" s="4">
        <v>3000</v>
      </c>
      <c r="E207" s="4">
        <v>3000</v>
      </c>
      <c r="F207" s="59">
        <v>0</v>
      </c>
      <c r="G207" s="4">
        <f>1021.5+325.9</f>
        <v>1347.4</v>
      </c>
      <c r="H207" s="59">
        <f t="shared" si="5"/>
        <v>1652.6</v>
      </c>
    </row>
    <row r="208" spans="1:8" x14ac:dyDescent="0.3">
      <c r="A208" s="2" t="s">
        <v>195</v>
      </c>
      <c r="B208" s="3" t="s">
        <v>196</v>
      </c>
      <c r="C208" s="3" t="s">
        <v>169</v>
      </c>
      <c r="D208" s="4">
        <v>0</v>
      </c>
      <c r="E208" s="4">
        <v>-2000</v>
      </c>
      <c r="F208" s="59">
        <v>0</v>
      </c>
      <c r="G208" s="31">
        <v>0</v>
      </c>
      <c r="H208" s="59">
        <f t="shared" si="5"/>
        <v>0</v>
      </c>
    </row>
    <row r="209" spans="1:8" x14ac:dyDescent="0.3">
      <c r="A209" s="138" t="s">
        <v>75</v>
      </c>
      <c r="B209" s="138"/>
      <c r="C209" s="11"/>
      <c r="D209" s="68">
        <f>SUM(D202:D208)</f>
        <v>3900</v>
      </c>
      <c r="E209" s="11"/>
      <c r="F209" s="70">
        <f>SUM(F202:F208)</f>
        <v>1245</v>
      </c>
      <c r="G209" s="70">
        <f>SUM(G202:G208)</f>
        <v>1616.3000000000002</v>
      </c>
      <c r="H209" s="71"/>
    </row>
    <row r="210" spans="1:8" x14ac:dyDescent="0.3">
      <c r="A210" s="135" t="s">
        <v>76</v>
      </c>
      <c r="B210" s="135"/>
      <c r="C210" s="14"/>
      <c r="D210" s="14"/>
      <c r="E210" s="14">
        <f>SUM(E202:E208)</f>
        <v>-9850</v>
      </c>
      <c r="F210" s="150"/>
      <c r="G210" s="150"/>
      <c r="H210" s="150"/>
    </row>
    <row r="211" spans="1:8" x14ac:dyDescent="0.3">
      <c r="A211" s="147" t="s">
        <v>354</v>
      </c>
      <c r="B211" s="148"/>
      <c r="C211" s="148"/>
      <c r="D211" s="148"/>
      <c r="E211" s="148"/>
      <c r="F211" s="148"/>
      <c r="G211" s="148"/>
      <c r="H211" s="149"/>
    </row>
    <row r="212" spans="1:8" x14ac:dyDescent="0.3">
      <c r="A212" s="2" t="s">
        <v>199</v>
      </c>
      <c r="B212" s="3" t="s">
        <v>200</v>
      </c>
      <c r="C212" s="3" t="s">
        <v>345</v>
      </c>
      <c r="D212" s="4">
        <v>800</v>
      </c>
      <c r="E212" s="4"/>
      <c r="F212" s="4">
        <v>67.5</v>
      </c>
      <c r="G212" s="4">
        <v>108.2</v>
      </c>
      <c r="H212" s="59">
        <f t="shared" ref="H212:H236" si="6">D212-G212</f>
        <v>691.8</v>
      </c>
    </row>
    <row r="213" spans="1:8" x14ac:dyDescent="0.3">
      <c r="A213" s="140" t="s">
        <v>202</v>
      </c>
      <c r="B213" s="3" t="s">
        <v>202</v>
      </c>
      <c r="C213" s="3" t="s">
        <v>351</v>
      </c>
      <c r="D213" s="4">
        <v>400</v>
      </c>
      <c r="E213" s="4"/>
      <c r="F213" s="31">
        <v>0.22</v>
      </c>
      <c r="G213" s="31">
        <v>0</v>
      </c>
      <c r="H213" s="59">
        <f t="shared" si="6"/>
        <v>400</v>
      </c>
    </row>
    <row r="214" spans="1:8" x14ac:dyDescent="0.3">
      <c r="A214" s="140"/>
      <c r="B214" s="3" t="s">
        <v>202</v>
      </c>
      <c r="C214" s="3" t="s">
        <v>344</v>
      </c>
      <c r="D214" s="4">
        <v>700</v>
      </c>
      <c r="E214" s="4"/>
      <c r="F214" s="59">
        <v>254.6</v>
      </c>
      <c r="G214" s="31">
        <v>302.89999999999998</v>
      </c>
      <c r="H214" s="59">
        <f t="shared" si="6"/>
        <v>397.1</v>
      </c>
    </row>
    <row r="215" spans="1:8" x14ac:dyDescent="0.3">
      <c r="A215" s="140" t="s">
        <v>205</v>
      </c>
      <c r="B215" s="3" t="s">
        <v>205</v>
      </c>
      <c r="C215" s="3" t="s">
        <v>342</v>
      </c>
      <c r="D215" s="4">
        <v>720</v>
      </c>
      <c r="E215" s="4"/>
      <c r="F215" s="31">
        <v>373</v>
      </c>
      <c r="G215" s="31">
        <v>381.1</v>
      </c>
      <c r="H215" s="59">
        <f t="shared" si="6"/>
        <v>338.9</v>
      </c>
    </row>
    <row r="216" spans="1:8" x14ac:dyDescent="0.3">
      <c r="A216" s="142"/>
      <c r="B216" s="3" t="s">
        <v>205</v>
      </c>
      <c r="C216" s="4" t="s">
        <v>343</v>
      </c>
      <c r="D216" s="4">
        <v>1290</v>
      </c>
      <c r="E216" s="4"/>
      <c r="F216" s="4">
        <v>16.5</v>
      </c>
      <c r="G216" s="4">
        <v>17.399999999999999</v>
      </c>
      <c r="H216" s="59">
        <f t="shared" si="6"/>
        <v>1272.5999999999999</v>
      </c>
    </row>
    <row r="217" spans="1:8" ht="52.8" x14ac:dyDescent="0.3">
      <c r="A217" s="7" t="s">
        <v>207</v>
      </c>
      <c r="B217" s="3" t="s">
        <v>208</v>
      </c>
      <c r="C217" s="4" t="s">
        <v>351</v>
      </c>
      <c r="D217" s="4">
        <v>3500</v>
      </c>
      <c r="E217" s="4"/>
      <c r="F217" s="31">
        <v>0</v>
      </c>
      <c r="G217" s="31">
        <v>0</v>
      </c>
      <c r="H217" s="59">
        <f t="shared" si="6"/>
        <v>3500</v>
      </c>
    </row>
    <row r="218" spans="1:8" x14ac:dyDescent="0.3">
      <c r="A218" s="140" t="s">
        <v>211</v>
      </c>
      <c r="B218" s="27" t="s">
        <v>212</v>
      </c>
      <c r="C218" s="4" t="s">
        <v>351</v>
      </c>
      <c r="D218" s="28">
        <v>1400</v>
      </c>
      <c r="E218" s="28"/>
      <c r="F218" s="31">
        <v>458</v>
      </c>
      <c r="G218" s="31">
        <v>783.5</v>
      </c>
      <c r="H218" s="59">
        <f t="shared" si="6"/>
        <v>616.5</v>
      </c>
    </row>
    <row r="219" spans="1:8" x14ac:dyDescent="0.3">
      <c r="A219" s="140"/>
      <c r="B219" s="27" t="s">
        <v>212</v>
      </c>
      <c r="C219" s="3" t="s">
        <v>344</v>
      </c>
      <c r="D219" s="28">
        <v>500</v>
      </c>
      <c r="E219" s="28"/>
      <c r="F219" s="59">
        <v>89.5</v>
      </c>
      <c r="G219" s="31">
        <v>87.1</v>
      </c>
      <c r="H219" s="59">
        <f t="shared" si="6"/>
        <v>412.9</v>
      </c>
    </row>
    <row r="220" spans="1:8" x14ac:dyDescent="0.3">
      <c r="A220" s="140"/>
      <c r="B220" s="27" t="s">
        <v>212</v>
      </c>
      <c r="C220" s="3" t="s">
        <v>345</v>
      </c>
      <c r="D220" s="28">
        <v>2000</v>
      </c>
      <c r="E220" s="28"/>
      <c r="F220" s="31">
        <v>339.7</v>
      </c>
      <c r="G220" s="31">
        <v>425.6</v>
      </c>
      <c r="H220" s="59">
        <f t="shared" si="6"/>
        <v>1574.4</v>
      </c>
    </row>
    <row r="221" spans="1:8" x14ac:dyDescent="0.3">
      <c r="A221" s="140"/>
      <c r="B221" s="27" t="s">
        <v>215</v>
      </c>
      <c r="C221" s="30" t="s">
        <v>342</v>
      </c>
      <c r="D221" s="28">
        <v>700</v>
      </c>
      <c r="E221" s="31">
        <v>700</v>
      </c>
      <c r="F221" s="31">
        <v>0</v>
      </c>
      <c r="G221" s="31">
        <v>509.6</v>
      </c>
      <c r="H221" s="59">
        <f t="shared" si="6"/>
        <v>190.39999999999998</v>
      </c>
    </row>
    <row r="222" spans="1:8" x14ac:dyDescent="0.3">
      <c r="A222" s="140"/>
      <c r="B222" s="27" t="s">
        <v>215</v>
      </c>
      <c r="C222" s="3" t="s">
        <v>345</v>
      </c>
      <c r="D222" s="28">
        <v>4500</v>
      </c>
      <c r="E222" s="31">
        <v>-1500</v>
      </c>
      <c r="F222" s="31">
        <v>1941</v>
      </c>
      <c r="G222" s="31">
        <v>1538.7</v>
      </c>
      <c r="H222" s="59">
        <f t="shared" si="6"/>
        <v>2961.3</v>
      </c>
    </row>
    <row r="223" spans="1:8" ht="27" x14ac:dyDescent="0.3">
      <c r="A223" s="140"/>
      <c r="B223" s="27" t="s">
        <v>216</v>
      </c>
      <c r="C223" s="4" t="s">
        <v>351</v>
      </c>
      <c r="D223" s="28">
        <v>1000</v>
      </c>
      <c r="E223" s="28"/>
      <c r="F223" s="31">
        <v>88</v>
      </c>
      <c r="G223" s="31">
        <v>18.8</v>
      </c>
      <c r="H223" s="59">
        <f t="shared" si="6"/>
        <v>981.2</v>
      </c>
    </row>
    <row r="224" spans="1:8" ht="26.4" x14ac:dyDescent="0.3">
      <c r="A224" s="140"/>
      <c r="B224" s="72" t="s">
        <v>216</v>
      </c>
      <c r="C224" s="3" t="s">
        <v>344</v>
      </c>
      <c r="D224" s="28">
        <v>500</v>
      </c>
      <c r="E224" s="28"/>
      <c r="F224" s="59">
        <v>235</v>
      </c>
      <c r="G224" s="31">
        <v>137</v>
      </c>
      <c r="H224" s="59">
        <f t="shared" si="6"/>
        <v>363</v>
      </c>
    </row>
    <row r="225" spans="1:8" x14ac:dyDescent="0.3">
      <c r="A225" s="140"/>
      <c r="B225" s="27" t="s">
        <v>218</v>
      </c>
      <c r="C225" s="3" t="s">
        <v>344</v>
      </c>
      <c r="D225" s="28">
        <v>800</v>
      </c>
      <c r="E225" s="28"/>
      <c r="F225" s="59">
        <v>235</v>
      </c>
      <c r="G225" s="31">
        <v>137</v>
      </c>
      <c r="H225" s="59">
        <f t="shared" si="6"/>
        <v>663</v>
      </c>
    </row>
    <row r="226" spans="1:8" x14ac:dyDescent="0.3">
      <c r="A226" s="140"/>
      <c r="B226" s="27" t="s">
        <v>218</v>
      </c>
      <c r="C226" s="3" t="s">
        <v>345</v>
      </c>
      <c r="D226" s="28">
        <v>0</v>
      </c>
      <c r="E226" s="31">
        <v>-500</v>
      </c>
      <c r="F226" s="31">
        <v>295.89999999999998</v>
      </c>
      <c r="G226" s="31">
        <v>0</v>
      </c>
      <c r="H226" s="59">
        <f t="shared" si="6"/>
        <v>0</v>
      </c>
    </row>
    <row r="227" spans="1:8" x14ac:dyDescent="0.3">
      <c r="A227" s="140"/>
      <c r="B227" s="27" t="s">
        <v>219</v>
      </c>
      <c r="C227" s="3" t="s">
        <v>345</v>
      </c>
      <c r="D227" s="28">
        <v>500</v>
      </c>
      <c r="E227" s="31">
        <v>-1160</v>
      </c>
      <c r="F227" s="31">
        <v>158.80000000000001</v>
      </c>
      <c r="G227" s="31">
        <v>28.4</v>
      </c>
      <c r="H227" s="59">
        <f t="shared" si="6"/>
        <v>471.6</v>
      </c>
    </row>
    <row r="228" spans="1:8" x14ac:dyDescent="0.3">
      <c r="A228" s="140"/>
      <c r="B228" s="27" t="s">
        <v>219</v>
      </c>
      <c r="C228" s="27" t="s">
        <v>342</v>
      </c>
      <c r="D228" s="28">
        <v>300</v>
      </c>
      <c r="E228" s="31">
        <v>300</v>
      </c>
      <c r="F228" s="31">
        <v>0</v>
      </c>
      <c r="G228" s="31">
        <v>0</v>
      </c>
      <c r="H228" s="59">
        <f t="shared" si="6"/>
        <v>300</v>
      </c>
    </row>
    <row r="229" spans="1:8" x14ac:dyDescent="0.3">
      <c r="A229" s="140"/>
      <c r="B229" s="27" t="s">
        <v>219</v>
      </c>
      <c r="C229" s="3" t="s">
        <v>344</v>
      </c>
      <c r="D229" s="28">
        <v>1760</v>
      </c>
      <c r="E229" s="28"/>
      <c r="F229" s="59">
        <v>321</v>
      </c>
      <c r="G229" s="31">
        <v>439.7</v>
      </c>
      <c r="H229" s="59">
        <f t="shared" si="6"/>
        <v>1320.3</v>
      </c>
    </row>
    <row r="230" spans="1:8" x14ac:dyDescent="0.3">
      <c r="A230" s="140" t="s">
        <v>220</v>
      </c>
      <c r="B230" s="3" t="s">
        <v>221</v>
      </c>
      <c r="C230" s="3" t="s">
        <v>351</v>
      </c>
      <c r="D230" s="4">
        <v>480</v>
      </c>
      <c r="E230" s="4"/>
      <c r="F230" s="31">
        <v>85</v>
      </c>
      <c r="G230" s="31">
        <v>78.7</v>
      </c>
      <c r="H230" s="59">
        <f t="shared" si="6"/>
        <v>401.3</v>
      </c>
    </row>
    <row r="231" spans="1:8" x14ac:dyDescent="0.3">
      <c r="A231" s="140"/>
      <c r="B231" s="3" t="s">
        <v>222</v>
      </c>
      <c r="C231" s="3" t="s">
        <v>344</v>
      </c>
      <c r="D231" s="4">
        <v>360</v>
      </c>
      <c r="E231" s="4"/>
      <c r="F231" s="59">
        <v>92.6</v>
      </c>
      <c r="G231" s="31">
        <v>128</v>
      </c>
      <c r="H231" s="59">
        <f t="shared" si="6"/>
        <v>232</v>
      </c>
    </row>
    <row r="232" spans="1:8" x14ac:dyDescent="0.3">
      <c r="A232" s="140"/>
      <c r="B232" s="3" t="s">
        <v>222</v>
      </c>
      <c r="C232" s="3" t="s">
        <v>351</v>
      </c>
      <c r="D232" s="4">
        <v>800</v>
      </c>
      <c r="E232" s="4"/>
      <c r="F232" s="31">
        <v>155</v>
      </c>
      <c r="G232" s="31">
        <v>149.80000000000001</v>
      </c>
      <c r="H232" s="59">
        <f t="shared" si="6"/>
        <v>650.20000000000005</v>
      </c>
    </row>
    <row r="233" spans="1:8" x14ac:dyDescent="0.3">
      <c r="A233" s="140" t="s">
        <v>223</v>
      </c>
      <c r="B233" s="3" t="s">
        <v>224</v>
      </c>
      <c r="C233" s="3" t="s">
        <v>351</v>
      </c>
      <c r="D233" s="4">
        <v>2000</v>
      </c>
      <c r="E233" s="4"/>
      <c r="F233" s="59">
        <v>950</v>
      </c>
      <c r="G233" s="31">
        <v>968.6</v>
      </c>
      <c r="H233" s="59">
        <f t="shared" si="6"/>
        <v>1031.4000000000001</v>
      </c>
    </row>
    <row r="234" spans="1:8" x14ac:dyDescent="0.3">
      <c r="A234" s="140"/>
      <c r="B234" s="3" t="s">
        <v>223</v>
      </c>
      <c r="C234" s="3" t="s">
        <v>344</v>
      </c>
      <c r="D234" s="4">
        <v>1500</v>
      </c>
      <c r="E234" s="4"/>
      <c r="F234" s="59">
        <v>41.2</v>
      </c>
      <c r="G234" s="4">
        <v>61.1</v>
      </c>
      <c r="H234" s="59">
        <f t="shared" si="6"/>
        <v>1438.9</v>
      </c>
    </row>
    <row r="235" spans="1:8" x14ac:dyDescent="0.3">
      <c r="A235" s="140" t="s">
        <v>227</v>
      </c>
      <c r="B235" s="3" t="s">
        <v>227</v>
      </c>
      <c r="C235" s="3" t="s">
        <v>348</v>
      </c>
      <c r="D235" s="4">
        <v>0</v>
      </c>
      <c r="E235" s="4">
        <v>-450</v>
      </c>
      <c r="F235" s="59">
        <v>234</v>
      </c>
      <c r="G235" s="31">
        <v>0</v>
      </c>
      <c r="H235" s="59">
        <f t="shared" si="6"/>
        <v>0</v>
      </c>
    </row>
    <row r="236" spans="1:8" x14ac:dyDescent="0.3">
      <c r="A236" s="140"/>
      <c r="B236" s="3" t="s">
        <v>227</v>
      </c>
      <c r="C236" s="4" t="s">
        <v>342</v>
      </c>
      <c r="D236" s="4">
        <v>0</v>
      </c>
      <c r="E236" s="4">
        <v>-50</v>
      </c>
      <c r="F236" s="31">
        <v>1.3</v>
      </c>
      <c r="G236" s="4">
        <v>0</v>
      </c>
      <c r="H236" s="59">
        <f t="shared" si="6"/>
        <v>0</v>
      </c>
    </row>
    <row r="237" spans="1:8" x14ac:dyDescent="0.3">
      <c r="A237" s="138" t="s">
        <v>75</v>
      </c>
      <c r="B237" s="138"/>
      <c r="C237" s="11"/>
      <c r="D237" s="68">
        <f>SUM(D212:D236)</f>
        <v>26510</v>
      </c>
      <c r="E237" s="11"/>
      <c r="F237" s="70">
        <f>SUM(F212:F236)</f>
        <v>6432.8200000000006</v>
      </c>
      <c r="G237" s="70">
        <f>SUM(G212:G236)</f>
        <v>6301.2</v>
      </c>
      <c r="H237" s="71"/>
    </row>
    <row r="238" spans="1:8" x14ac:dyDescent="0.3">
      <c r="A238" s="135" t="s">
        <v>76</v>
      </c>
      <c r="B238" s="135"/>
      <c r="C238" s="35"/>
      <c r="D238" s="35"/>
      <c r="E238" s="14">
        <f>SUM(E212:E236)</f>
        <v>-2660</v>
      </c>
      <c r="F238" s="150"/>
      <c r="G238" s="150"/>
      <c r="H238" s="150"/>
    </row>
    <row r="239" spans="1:8" x14ac:dyDescent="0.3">
      <c r="A239" s="147" t="s">
        <v>355</v>
      </c>
      <c r="B239" s="148"/>
      <c r="C239" s="148"/>
      <c r="D239" s="148"/>
      <c r="E239" s="148"/>
      <c r="F239" s="148"/>
      <c r="G239" s="148"/>
      <c r="H239" s="149"/>
    </row>
    <row r="240" spans="1:8" x14ac:dyDescent="0.3">
      <c r="A240" s="140" t="s">
        <v>230</v>
      </c>
      <c r="B240" s="3" t="s">
        <v>231</v>
      </c>
      <c r="C240" s="3" t="s">
        <v>356</v>
      </c>
      <c r="D240" s="4">
        <v>1200</v>
      </c>
      <c r="E240" s="36"/>
      <c r="F240" s="59">
        <v>245</v>
      </c>
      <c r="G240" s="4">
        <v>193.9</v>
      </c>
      <c r="H240" s="59">
        <f>D240-G240</f>
        <v>1006.1</v>
      </c>
    </row>
    <row r="241" spans="1:8" x14ac:dyDescent="0.3">
      <c r="A241" s="140"/>
      <c r="B241" s="3" t="s">
        <v>231</v>
      </c>
      <c r="C241" s="3" t="s">
        <v>289</v>
      </c>
      <c r="D241" s="4">
        <v>1700</v>
      </c>
      <c r="E241" s="36"/>
      <c r="F241" s="31">
        <v>242</v>
      </c>
      <c r="G241" s="59">
        <v>300.42</v>
      </c>
      <c r="H241" s="59">
        <f>D241-G241</f>
        <v>1399.58</v>
      </c>
    </row>
    <row r="242" spans="1:8" x14ac:dyDescent="0.3">
      <c r="A242" s="140"/>
      <c r="B242" s="3" t="s">
        <v>235</v>
      </c>
      <c r="C242" s="3" t="s">
        <v>356</v>
      </c>
      <c r="D242" s="4">
        <v>2180</v>
      </c>
      <c r="E242" s="36"/>
      <c r="F242" s="59">
        <v>542</v>
      </c>
      <c r="G242" s="4">
        <v>444.9</v>
      </c>
      <c r="H242" s="59">
        <f>D242-G242</f>
        <v>1735.1</v>
      </c>
    </row>
    <row r="243" spans="1:8" x14ac:dyDescent="0.3">
      <c r="A243" s="140"/>
      <c r="B243" s="3" t="s">
        <v>235</v>
      </c>
      <c r="C243" s="3" t="s">
        <v>289</v>
      </c>
      <c r="D243" s="4">
        <v>940</v>
      </c>
      <c r="E243" s="36"/>
      <c r="F243" s="31">
        <v>498</v>
      </c>
      <c r="G243" s="59">
        <v>577.96</v>
      </c>
      <c r="H243" s="59">
        <f>D243-G243</f>
        <v>362.03999999999996</v>
      </c>
    </row>
    <row r="244" spans="1:8" x14ac:dyDescent="0.3">
      <c r="A244" s="138" t="s">
        <v>75</v>
      </c>
      <c r="B244" s="138"/>
      <c r="C244" s="11"/>
      <c r="D244" s="68">
        <f>SUM(D240:D243)</f>
        <v>6020</v>
      </c>
      <c r="E244" s="11"/>
      <c r="F244" s="70">
        <f>SUM(F240:F243)</f>
        <v>1527</v>
      </c>
      <c r="G244" s="73">
        <f>SUM(G240:G243)</f>
        <v>1517.18</v>
      </c>
      <c r="H244" s="71"/>
    </row>
    <row r="245" spans="1:8" x14ac:dyDescent="0.3">
      <c r="A245" s="135" t="s">
        <v>76</v>
      </c>
      <c r="B245" s="135"/>
      <c r="C245" s="35"/>
      <c r="D245" s="35"/>
      <c r="E245" s="14">
        <v>0</v>
      </c>
      <c r="F245" s="150"/>
      <c r="G245" s="150"/>
      <c r="H245" s="150"/>
    </row>
    <row r="246" spans="1:8" x14ac:dyDescent="0.3">
      <c r="A246" s="147" t="s">
        <v>357</v>
      </c>
      <c r="B246" s="148"/>
      <c r="C246" s="148"/>
      <c r="D246" s="148"/>
      <c r="E246" s="148"/>
      <c r="F246" s="148"/>
      <c r="G246" s="148"/>
      <c r="H246" s="149"/>
    </row>
    <row r="247" spans="1:8" x14ac:dyDescent="0.3">
      <c r="A247" s="2" t="s">
        <v>237</v>
      </c>
      <c r="B247" s="3" t="s">
        <v>238</v>
      </c>
      <c r="C247" s="3" t="s">
        <v>352</v>
      </c>
      <c r="D247" s="4">
        <v>1000</v>
      </c>
      <c r="E247" s="4"/>
      <c r="F247" s="59">
        <v>0</v>
      </c>
      <c r="G247" s="31">
        <v>0</v>
      </c>
      <c r="H247" s="59">
        <f t="shared" ref="H247:H253" si="7">D247-G247</f>
        <v>1000</v>
      </c>
    </row>
    <row r="248" spans="1:8" x14ac:dyDescent="0.3">
      <c r="A248" s="140" t="s">
        <v>240</v>
      </c>
      <c r="B248" s="3" t="s">
        <v>241</v>
      </c>
      <c r="C248" s="74" t="s">
        <v>358</v>
      </c>
      <c r="D248" s="4">
        <v>5000</v>
      </c>
      <c r="E248" s="4"/>
      <c r="F248" s="59">
        <v>2809</v>
      </c>
      <c r="G248" s="31">
        <v>2940.9</v>
      </c>
      <c r="H248" s="59">
        <f t="shared" si="7"/>
        <v>2059.1</v>
      </c>
    </row>
    <row r="249" spans="1:8" x14ac:dyDescent="0.3">
      <c r="A249" s="140"/>
      <c r="B249" s="3" t="s">
        <v>243</v>
      </c>
      <c r="C249" s="74" t="s">
        <v>358</v>
      </c>
      <c r="D249" s="4">
        <v>10000</v>
      </c>
      <c r="E249" s="4"/>
      <c r="F249" s="59">
        <v>3449</v>
      </c>
      <c r="G249" s="31">
        <v>5177.8999999999996</v>
      </c>
      <c r="H249" s="59">
        <f t="shared" si="7"/>
        <v>4822.1000000000004</v>
      </c>
    </row>
    <row r="250" spans="1:8" x14ac:dyDescent="0.3">
      <c r="A250" s="2" t="s">
        <v>245</v>
      </c>
      <c r="B250" s="3" t="s">
        <v>245</v>
      </c>
      <c r="C250" s="3" t="s">
        <v>352</v>
      </c>
      <c r="D250" s="4">
        <v>2000</v>
      </c>
      <c r="E250" s="4"/>
      <c r="F250" s="59">
        <v>0</v>
      </c>
      <c r="G250" s="31">
        <v>0</v>
      </c>
      <c r="H250" s="59">
        <f t="shared" si="7"/>
        <v>2000</v>
      </c>
    </row>
    <row r="251" spans="1:8" x14ac:dyDescent="0.3">
      <c r="A251" s="2" t="s">
        <v>247</v>
      </c>
      <c r="B251" s="3" t="s">
        <v>247</v>
      </c>
      <c r="C251" s="3" t="s">
        <v>352</v>
      </c>
      <c r="D251" s="4">
        <v>2000</v>
      </c>
      <c r="E251" s="4"/>
      <c r="F251" s="59">
        <v>30</v>
      </c>
      <c r="G251" s="31">
        <v>29.1</v>
      </c>
      <c r="H251" s="59">
        <f t="shared" si="7"/>
        <v>1970.9</v>
      </c>
    </row>
    <row r="252" spans="1:8" x14ac:dyDescent="0.3">
      <c r="A252" s="140" t="s">
        <v>249</v>
      </c>
      <c r="B252" s="3" t="s">
        <v>250</v>
      </c>
      <c r="C252" s="3" t="s">
        <v>352</v>
      </c>
      <c r="D252" s="6">
        <v>900</v>
      </c>
      <c r="E252" s="4"/>
      <c r="F252" s="59">
        <v>310</v>
      </c>
      <c r="G252" s="31">
        <v>305.39999999999998</v>
      </c>
      <c r="H252" s="59">
        <f t="shared" si="7"/>
        <v>594.6</v>
      </c>
    </row>
    <row r="253" spans="1:8" x14ac:dyDescent="0.3">
      <c r="A253" s="140"/>
      <c r="B253" s="3" t="s">
        <v>252</v>
      </c>
      <c r="C253" s="3" t="s">
        <v>352</v>
      </c>
      <c r="D253" s="6">
        <v>240</v>
      </c>
      <c r="E253" s="4"/>
      <c r="F253" s="59">
        <v>0</v>
      </c>
      <c r="G253" s="31">
        <v>0</v>
      </c>
      <c r="H253" s="59">
        <f t="shared" si="7"/>
        <v>240</v>
      </c>
    </row>
    <row r="254" spans="1:8" x14ac:dyDescent="0.3">
      <c r="A254" s="138" t="s">
        <v>75</v>
      </c>
      <c r="B254" s="138"/>
      <c r="C254" s="11"/>
      <c r="D254" s="68">
        <f>SUM(D247:D253)</f>
        <v>21140</v>
      </c>
      <c r="E254" s="11"/>
      <c r="F254" s="75">
        <f>SUM(F247:F253)</f>
        <v>6598</v>
      </c>
      <c r="G254" s="75">
        <f>SUM(G247:G253)</f>
        <v>8453.2999999999993</v>
      </c>
      <c r="H254" s="71"/>
    </row>
    <row r="255" spans="1:8" x14ac:dyDescent="0.3">
      <c r="A255" s="135" t="s">
        <v>76</v>
      </c>
      <c r="B255" s="135"/>
      <c r="C255" s="14"/>
      <c r="D255" s="14"/>
      <c r="E255" s="14">
        <v>0</v>
      </c>
      <c r="F255" s="150"/>
      <c r="G255" s="150"/>
      <c r="H255" s="150"/>
    </row>
    <row r="256" spans="1:8" x14ac:dyDescent="0.3">
      <c r="A256" s="154" t="s">
        <v>359</v>
      </c>
      <c r="B256" s="155"/>
      <c r="C256" s="155"/>
      <c r="D256" s="155"/>
      <c r="E256" s="155"/>
      <c r="F256" s="155"/>
      <c r="G256" s="155"/>
      <c r="H256" s="156"/>
    </row>
    <row r="257" spans="1:8" x14ac:dyDescent="0.3">
      <c r="A257" s="2" t="s">
        <v>255</v>
      </c>
      <c r="B257" s="3" t="s">
        <v>255</v>
      </c>
      <c r="C257" s="3" t="s">
        <v>360</v>
      </c>
      <c r="D257" s="4">
        <v>2400</v>
      </c>
      <c r="E257" s="4"/>
      <c r="F257" s="59">
        <v>334.7</v>
      </c>
      <c r="G257" s="31">
        <v>332.3</v>
      </c>
      <c r="H257" s="59">
        <f t="shared" ref="H257:H266" si="8">D257-G257</f>
        <v>2067.6999999999998</v>
      </c>
    </row>
    <row r="258" spans="1:8" x14ac:dyDescent="0.3">
      <c r="A258" s="140" t="s">
        <v>257</v>
      </c>
      <c r="B258" s="3" t="s">
        <v>257</v>
      </c>
      <c r="C258" s="3" t="s">
        <v>337</v>
      </c>
      <c r="D258" s="4">
        <v>900</v>
      </c>
      <c r="E258" s="4"/>
      <c r="F258" s="31">
        <v>0</v>
      </c>
      <c r="G258" s="31">
        <v>0</v>
      </c>
      <c r="H258" s="59">
        <f t="shared" si="8"/>
        <v>900</v>
      </c>
    </row>
    <row r="259" spans="1:8" x14ac:dyDescent="0.3">
      <c r="A259" s="140"/>
      <c r="B259" s="3" t="s">
        <v>257</v>
      </c>
      <c r="C259" s="3" t="s">
        <v>361</v>
      </c>
      <c r="D259" s="4">
        <v>510</v>
      </c>
      <c r="E259" s="4"/>
      <c r="F259" s="59">
        <v>98</v>
      </c>
      <c r="G259" s="31">
        <v>78.5</v>
      </c>
      <c r="H259" s="59">
        <f t="shared" si="8"/>
        <v>431.5</v>
      </c>
    </row>
    <row r="260" spans="1:8" x14ac:dyDescent="0.3">
      <c r="A260" s="140"/>
      <c r="B260" s="3" t="s">
        <v>259</v>
      </c>
      <c r="C260" s="3" t="s">
        <v>361</v>
      </c>
      <c r="D260" s="4">
        <v>1200</v>
      </c>
      <c r="E260" s="4"/>
      <c r="F260" s="59">
        <v>85</v>
      </c>
      <c r="G260" s="31">
        <v>75.180000000000007</v>
      </c>
      <c r="H260" s="59">
        <f t="shared" si="8"/>
        <v>1124.82</v>
      </c>
    </row>
    <row r="261" spans="1:8" ht="66" x14ac:dyDescent="0.3">
      <c r="A261" s="7" t="s">
        <v>261</v>
      </c>
      <c r="B261" s="3" t="s">
        <v>262</v>
      </c>
      <c r="C261" s="3" t="s">
        <v>337</v>
      </c>
      <c r="D261" s="6">
        <v>1800</v>
      </c>
      <c r="E261" s="4"/>
      <c r="F261" s="31">
        <v>1040</v>
      </c>
      <c r="G261" s="4">
        <v>0</v>
      </c>
      <c r="H261" s="59">
        <f t="shared" si="8"/>
        <v>1800</v>
      </c>
    </row>
    <row r="262" spans="1:8" x14ac:dyDescent="0.3">
      <c r="A262" s="140" t="s">
        <v>264</v>
      </c>
      <c r="B262" s="3"/>
      <c r="C262" s="3"/>
      <c r="D262" s="6"/>
      <c r="E262" s="4"/>
      <c r="F262" s="59"/>
      <c r="G262" s="31"/>
      <c r="H262" s="59"/>
    </row>
    <row r="263" spans="1:8" x14ac:dyDescent="0.3">
      <c r="A263" s="140"/>
      <c r="B263" s="3" t="s">
        <v>266</v>
      </c>
      <c r="C263" s="3" t="s">
        <v>172</v>
      </c>
      <c r="D263" s="6">
        <v>3000</v>
      </c>
      <c r="E263" s="4"/>
      <c r="F263" s="59">
        <v>0</v>
      </c>
      <c r="G263" s="31">
        <v>0</v>
      </c>
      <c r="H263" s="59">
        <f t="shared" si="8"/>
        <v>3000</v>
      </c>
    </row>
    <row r="264" spans="1:8" ht="27" x14ac:dyDescent="0.3">
      <c r="A264" s="140"/>
      <c r="B264" s="38" t="s">
        <v>267</v>
      </c>
      <c r="C264" s="3" t="s">
        <v>172</v>
      </c>
      <c r="D264" s="6">
        <v>500</v>
      </c>
      <c r="E264" s="4"/>
      <c r="F264" s="59">
        <v>253</v>
      </c>
      <c r="G264" s="31">
        <v>108.55</v>
      </c>
      <c r="H264" s="59">
        <f t="shared" si="8"/>
        <v>391.45</v>
      </c>
    </row>
    <row r="265" spans="1:8" ht="27" x14ac:dyDescent="0.3">
      <c r="A265" s="140"/>
      <c r="B265" s="38" t="s">
        <v>268</v>
      </c>
      <c r="C265" s="3" t="s">
        <v>172</v>
      </c>
      <c r="D265" s="6">
        <v>100</v>
      </c>
      <c r="E265" s="4"/>
      <c r="F265" s="59">
        <v>0</v>
      </c>
      <c r="G265" s="31">
        <v>0</v>
      </c>
      <c r="H265" s="59">
        <f t="shared" si="8"/>
        <v>100</v>
      </c>
    </row>
    <row r="266" spans="1:8" x14ac:dyDescent="0.3">
      <c r="A266" s="2" t="s">
        <v>269</v>
      </c>
      <c r="B266" s="3" t="s">
        <v>269</v>
      </c>
      <c r="C266" s="3" t="s">
        <v>338</v>
      </c>
      <c r="D266" s="6">
        <v>1000</v>
      </c>
      <c r="E266" s="4"/>
      <c r="F266" s="59">
        <v>757.8</v>
      </c>
      <c r="G266" s="4">
        <v>407.1</v>
      </c>
      <c r="H266" s="59">
        <f t="shared" si="8"/>
        <v>592.9</v>
      </c>
    </row>
    <row r="267" spans="1:8" x14ac:dyDescent="0.3">
      <c r="A267" s="138" t="s">
        <v>75</v>
      </c>
      <c r="B267" s="138"/>
      <c r="C267" s="11"/>
      <c r="D267" s="68">
        <f>SUM(D257:D266)</f>
        <v>11410</v>
      </c>
      <c r="E267" s="11"/>
      <c r="F267" s="70">
        <f>SUM(F257:F266)</f>
        <v>2568.5</v>
      </c>
      <c r="G267" s="73">
        <f>SUM(G257:G266)</f>
        <v>1001.63</v>
      </c>
      <c r="H267" s="71"/>
    </row>
    <row r="268" spans="1:8" x14ac:dyDescent="0.3">
      <c r="A268" s="135" t="s">
        <v>76</v>
      </c>
      <c r="B268" s="135"/>
      <c r="C268" s="14"/>
      <c r="D268" s="14"/>
      <c r="E268" s="14">
        <v>0</v>
      </c>
      <c r="F268" s="150"/>
      <c r="G268" s="150"/>
      <c r="H268" s="150"/>
    </row>
    <row r="269" spans="1:8" x14ac:dyDescent="0.3">
      <c r="A269" s="153" t="s">
        <v>362</v>
      </c>
      <c r="B269" s="153"/>
      <c r="C269" s="153"/>
      <c r="D269" s="153"/>
      <c r="E269" s="153"/>
      <c r="F269" s="58"/>
      <c r="G269" s="58"/>
      <c r="H269" s="59"/>
    </row>
    <row r="270" spans="1:8" ht="27" x14ac:dyDescent="0.3">
      <c r="A270" s="7" t="s">
        <v>271</v>
      </c>
      <c r="B270" s="3" t="s">
        <v>272</v>
      </c>
      <c r="C270" s="3" t="s">
        <v>363</v>
      </c>
      <c r="D270" s="6">
        <v>600</v>
      </c>
      <c r="E270" s="4"/>
      <c r="F270" s="59">
        <v>129</v>
      </c>
      <c r="G270" s="31">
        <v>0</v>
      </c>
      <c r="H270" s="59">
        <f>D270-G270</f>
        <v>600</v>
      </c>
    </row>
    <row r="271" spans="1:8" x14ac:dyDescent="0.3">
      <c r="A271" s="7" t="s">
        <v>275</v>
      </c>
      <c r="B271" s="30" t="s">
        <v>276</v>
      </c>
      <c r="C271" s="3" t="s">
        <v>363</v>
      </c>
      <c r="D271" s="6">
        <v>8000</v>
      </c>
      <c r="E271" s="31"/>
      <c r="F271" s="59">
        <v>1963</v>
      </c>
      <c r="G271" s="31">
        <v>2012.4</v>
      </c>
      <c r="H271" s="59">
        <f>D271-G271</f>
        <v>5987.6</v>
      </c>
    </row>
    <row r="272" spans="1:8" x14ac:dyDescent="0.3">
      <c r="A272" s="2" t="s">
        <v>278</v>
      </c>
      <c r="B272" s="3" t="s">
        <v>278</v>
      </c>
      <c r="C272" s="3" t="s">
        <v>363</v>
      </c>
      <c r="D272" s="6">
        <v>1500</v>
      </c>
      <c r="E272" s="31"/>
      <c r="F272" s="59">
        <v>18.3</v>
      </c>
      <c r="G272" s="31">
        <v>21</v>
      </c>
      <c r="H272" s="59">
        <f>D272-G272</f>
        <v>1479</v>
      </c>
    </row>
    <row r="273" spans="1:8" x14ac:dyDescent="0.3">
      <c r="A273" s="138" t="s">
        <v>75</v>
      </c>
      <c r="B273" s="138"/>
      <c r="C273" s="11"/>
      <c r="D273" s="68">
        <f>SUM(D270:D272)</f>
        <v>10100</v>
      </c>
      <c r="E273" s="11"/>
      <c r="F273" s="70">
        <f>SUM(F270:F272)</f>
        <v>2110.3000000000002</v>
      </c>
      <c r="G273" s="70">
        <f>SUM(G270:G272)</f>
        <v>2033.4</v>
      </c>
      <c r="H273" s="71"/>
    </row>
    <row r="274" spans="1:8" x14ac:dyDescent="0.3">
      <c r="A274" s="135" t="s">
        <v>76</v>
      </c>
      <c r="B274" s="135"/>
      <c r="C274" s="14"/>
      <c r="D274" s="14"/>
      <c r="E274" s="14">
        <v>0</v>
      </c>
      <c r="F274" s="150"/>
      <c r="G274" s="150"/>
      <c r="H274" s="150"/>
    </row>
    <row r="275" spans="1:8" x14ac:dyDescent="0.3">
      <c r="A275" s="147" t="s">
        <v>364</v>
      </c>
      <c r="B275" s="148"/>
      <c r="C275" s="148"/>
      <c r="D275" s="148"/>
      <c r="E275" s="148"/>
      <c r="F275" s="148"/>
      <c r="G275" s="148"/>
      <c r="H275" s="149"/>
    </row>
    <row r="276" spans="1:8" x14ac:dyDescent="0.3">
      <c r="A276" s="2" t="s">
        <v>281</v>
      </c>
      <c r="B276" s="3" t="s">
        <v>281</v>
      </c>
      <c r="C276" s="74" t="s">
        <v>365</v>
      </c>
      <c r="D276" s="6">
        <v>1200</v>
      </c>
      <c r="E276" s="4"/>
      <c r="F276" s="59">
        <v>496</v>
      </c>
      <c r="G276" s="31">
        <v>212.3</v>
      </c>
      <c r="H276" s="59">
        <f t="shared" ref="H276:H291" si="9">D276-G276</f>
        <v>987.7</v>
      </c>
    </row>
    <row r="277" spans="1:8" x14ac:dyDescent="0.3">
      <c r="A277" s="140" t="s">
        <v>282</v>
      </c>
      <c r="B277" s="3" t="s">
        <v>283</v>
      </c>
      <c r="C277" s="74" t="s">
        <v>365</v>
      </c>
      <c r="D277" s="6">
        <v>200</v>
      </c>
      <c r="E277" s="4"/>
      <c r="F277" s="59">
        <v>10.9</v>
      </c>
      <c r="G277" s="31">
        <v>56</v>
      </c>
      <c r="H277" s="59">
        <f t="shared" si="9"/>
        <v>144</v>
      </c>
    </row>
    <row r="278" spans="1:8" ht="27" x14ac:dyDescent="0.3">
      <c r="A278" s="140"/>
      <c r="B278" s="3" t="s">
        <v>285</v>
      </c>
      <c r="C278" s="74" t="s">
        <v>365</v>
      </c>
      <c r="D278" s="6">
        <v>2300</v>
      </c>
      <c r="E278" s="4"/>
      <c r="F278" s="59">
        <v>5.2</v>
      </c>
      <c r="G278" s="31">
        <v>2.7</v>
      </c>
      <c r="H278" s="59">
        <f t="shared" si="9"/>
        <v>2297.3000000000002</v>
      </c>
    </row>
    <row r="279" spans="1:8" x14ac:dyDescent="0.3">
      <c r="A279" s="140" t="s">
        <v>286</v>
      </c>
      <c r="B279" s="3" t="s">
        <v>287</v>
      </c>
      <c r="C279" s="3" t="s">
        <v>366</v>
      </c>
      <c r="D279" s="6">
        <v>2700</v>
      </c>
      <c r="E279" s="4"/>
      <c r="F279" s="31">
        <v>1516</v>
      </c>
      <c r="G279" s="31">
        <v>1566.9</v>
      </c>
      <c r="H279" s="59">
        <f t="shared" si="9"/>
        <v>1133.0999999999999</v>
      </c>
    </row>
    <row r="280" spans="1:8" x14ac:dyDescent="0.3">
      <c r="A280" s="140"/>
      <c r="B280" s="3" t="s">
        <v>287</v>
      </c>
      <c r="C280" s="3" t="s">
        <v>289</v>
      </c>
      <c r="D280" s="6">
        <v>2000</v>
      </c>
      <c r="E280" s="4"/>
      <c r="F280" s="76" t="s">
        <v>339</v>
      </c>
      <c r="G280" s="31">
        <v>855.2</v>
      </c>
      <c r="H280" s="59">
        <f t="shared" si="9"/>
        <v>1144.8</v>
      </c>
    </row>
    <row r="281" spans="1:8" ht="40.200000000000003" x14ac:dyDescent="0.3">
      <c r="A281" s="140"/>
      <c r="B281" s="3" t="s">
        <v>290</v>
      </c>
      <c r="C281" s="3" t="s">
        <v>366</v>
      </c>
      <c r="D281" s="6">
        <v>6280</v>
      </c>
      <c r="E281" s="4"/>
      <c r="F281" s="59">
        <f>2386+297.9</f>
        <v>2683.9</v>
      </c>
      <c r="G281" s="31">
        <f>1480.6+438.5</f>
        <v>1919.1</v>
      </c>
      <c r="H281" s="59">
        <f t="shared" si="9"/>
        <v>4360.8999999999996</v>
      </c>
    </row>
    <row r="282" spans="1:8" ht="27" x14ac:dyDescent="0.3">
      <c r="A282" s="140"/>
      <c r="B282" s="3" t="s">
        <v>291</v>
      </c>
      <c r="C282" s="3" t="s">
        <v>289</v>
      </c>
      <c r="D282" s="6">
        <v>2510</v>
      </c>
      <c r="E282" s="4"/>
      <c r="F282" s="4">
        <v>1047</v>
      </c>
      <c r="G282" s="4">
        <f>167.5+960.7</f>
        <v>1128.2</v>
      </c>
      <c r="H282" s="59">
        <f t="shared" si="9"/>
        <v>1381.8</v>
      </c>
    </row>
    <row r="283" spans="1:8" x14ac:dyDescent="0.3">
      <c r="A283" s="140"/>
      <c r="B283" s="3" t="s">
        <v>292</v>
      </c>
      <c r="C283" s="3" t="s">
        <v>289</v>
      </c>
      <c r="D283" s="6">
        <v>2200</v>
      </c>
      <c r="E283" s="42"/>
      <c r="F283" s="31">
        <v>0</v>
      </c>
      <c r="G283" s="31">
        <v>0</v>
      </c>
      <c r="H283" s="59">
        <f t="shared" si="9"/>
        <v>2200</v>
      </c>
    </row>
    <row r="284" spans="1:8" x14ac:dyDescent="0.3">
      <c r="A284" s="140"/>
      <c r="B284" s="30" t="s">
        <v>292</v>
      </c>
      <c r="C284" s="3" t="s">
        <v>366</v>
      </c>
      <c r="D284" s="39">
        <v>2400</v>
      </c>
      <c r="E284" s="31"/>
      <c r="F284" s="31">
        <v>0</v>
      </c>
      <c r="G284" s="31">
        <v>0</v>
      </c>
      <c r="H284" s="59">
        <f t="shared" si="9"/>
        <v>2400</v>
      </c>
    </row>
    <row r="285" spans="1:8" x14ac:dyDescent="0.3">
      <c r="A285" s="140"/>
      <c r="B285" s="3" t="s">
        <v>294</v>
      </c>
      <c r="C285" s="3" t="s">
        <v>367</v>
      </c>
      <c r="D285" s="6">
        <v>7500</v>
      </c>
      <c r="E285" s="59"/>
      <c r="F285" s="59">
        <v>6064</v>
      </c>
      <c r="G285" s="31">
        <v>6447.2</v>
      </c>
      <c r="H285" s="59">
        <f t="shared" si="9"/>
        <v>1052.8000000000002</v>
      </c>
    </row>
    <row r="286" spans="1:8" x14ac:dyDescent="0.3">
      <c r="A286" s="140"/>
      <c r="B286" s="3" t="s">
        <v>295</v>
      </c>
      <c r="C286" s="74" t="s">
        <v>365</v>
      </c>
      <c r="D286" s="6">
        <v>4000</v>
      </c>
      <c r="E286" s="4"/>
      <c r="F286" s="31">
        <v>1293</v>
      </c>
      <c r="G286" s="4">
        <v>176.5</v>
      </c>
      <c r="H286" s="59">
        <f t="shared" si="9"/>
        <v>3823.5</v>
      </c>
    </row>
    <row r="287" spans="1:8" x14ac:dyDescent="0.3">
      <c r="A287" s="140"/>
      <c r="B287" s="3" t="s">
        <v>296</v>
      </c>
      <c r="C287" s="3" t="s">
        <v>366</v>
      </c>
      <c r="D287" s="6">
        <v>4150</v>
      </c>
      <c r="E287" s="42"/>
      <c r="F287" s="31">
        <v>756</v>
      </c>
      <c r="G287" s="31">
        <v>752.8</v>
      </c>
      <c r="H287" s="59">
        <f t="shared" si="9"/>
        <v>3397.2</v>
      </c>
    </row>
    <row r="288" spans="1:8" x14ac:dyDescent="0.3">
      <c r="A288" s="140"/>
      <c r="B288" s="3" t="s">
        <v>286</v>
      </c>
      <c r="C288" s="74" t="s">
        <v>365</v>
      </c>
      <c r="D288" s="6">
        <v>10520</v>
      </c>
      <c r="E288" s="6"/>
      <c r="F288" s="59">
        <v>961.9</v>
      </c>
      <c r="G288" s="4">
        <v>699.1</v>
      </c>
      <c r="H288" s="59">
        <f t="shared" si="9"/>
        <v>9820.9</v>
      </c>
    </row>
    <row r="289" spans="1:8" x14ac:dyDescent="0.3">
      <c r="A289" s="140"/>
      <c r="B289" s="3" t="s">
        <v>292</v>
      </c>
      <c r="C289" s="74" t="s">
        <v>365</v>
      </c>
      <c r="D289" s="6">
        <v>5500</v>
      </c>
      <c r="E289" s="6"/>
      <c r="F289" s="59">
        <v>0</v>
      </c>
      <c r="G289" s="31">
        <v>0</v>
      </c>
      <c r="H289" s="59">
        <f t="shared" si="9"/>
        <v>5500</v>
      </c>
    </row>
    <row r="290" spans="1:8" x14ac:dyDescent="0.3">
      <c r="A290" s="140"/>
      <c r="B290" s="3" t="s">
        <v>297</v>
      </c>
      <c r="C290" s="74" t="s">
        <v>365</v>
      </c>
      <c r="D290" s="6">
        <v>1700</v>
      </c>
      <c r="E290" s="42"/>
      <c r="F290" s="59">
        <v>0</v>
      </c>
      <c r="G290" s="31">
        <v>0</v>
      </c>
      <c r="H290" s="59">
        <f t="shared" si="9"/>
        <v>1700</v>
      </c>
    </row>
    <row r="291" spans="1:8" ht="26.4" x14ac:dyDescent="0.3">
      <c r="A291" s="7" t="s">
        <v>298</v>
      </c>
      <c r="B291" s="3" t="s">
        <v>299</v>
      </c>
      <c r="C291" s="74" t="s">
        <v>365</v>
      </c>
      <c r="D291" s="6">
        <v>1500</v>
      </c>
      <c r="E291" s="4">
        <v>800</v>
      </c>
      <c r="F291" s="59">
        <v>730</v>
      </c>
      <c r="G291" s="31">
        <v>707.6</v>
      </c>
      <c r="H291" s="59">
        <f t="shared" si="9"/>
        <v>792.4</v>
      </c>
    </row>
    <row r="292" spans="1:8" x14ac:dyDescent="0.3">
      <c r="A292" s="138" t="s">
        <v>75</v>
      </c>
      <c r="B292" s="138"/>
      <c r="C292" s="11"/>
      <c r="D292" s="68">
        <f>SUM(D276:D291)</f>
        <v>56660</v>
      </c>
      <c r="E292" s="11"/>
      <c r="F292" s="70">
        <f>SUM(F276:F291)</f>
        <v>15563.9</v>
      </c>
      <c r="G292" s="70">
        <f>SUM(G276:G291)</f>
        <v>14523.6</v>
      </c>
      <c r="H292" s="71"/>
    </row>
    <row r="293" spans="1:8" x14ac:dyDescent="0.3">
      <c r="A293" s="135" t="s">
        <v>76</v>
      </c>
      <c r="B293" s="135"/>
      <c r="C293" s="14"/>
      <c r="D293" s="14"/>
      <c r="E293" s="14">
        <v>800</v>
      </c>
      <c r="F293" s="150"/>
      <c r="G293" s="150"/>
      <c r="H293" s="150"/>
    </row>
    <row r="294" spans="1:8" x14ac:dyDescent="0.3">
      <c r="A294" s="147" t="s">
        <v>368</v>
      </c>
      <c r="B294" s="148"/>
      <c r="C294" s="148"/>
      <c r="D294" s="148"/>
      <c r="E294" s="148"/>
      <c r="F294" s="148"/>
      <c r="G294" s="148"/>
      <c r="H294" s="149"/>
    </row>
    <row r="295" spans="1:8" x14ac:dyDescent="0.3">
      <c r="A295" s="140" t="s">
        <v>302</v>
      </c>
      <c r="B295" s="3" t="s">
        <v>303</v>
      </c>
      <c r="C295" s="74" t="s">
        <v>365</v>
      </c>
      <c r="D295" s="6">
        <v>1000</v>
      </c>
      <c r="E295" s="4"/>
      <c r="F295" s="59">
        <v>260</v>
      </c>
      <c r="G295" s="31">
        <v>272.3</v>
      </c>
      <c r="H295" s="59">
        <f>D295-G295</f>
        <v>727.7</v>
      </c>
    </row>
    <row r="296" spans="1:8" x14ac:dyDescent="0.3">
      <c r="A296" s="140"/>
      <c r="B296" s="3" t="s">
        <v>302</v>
      </c>
      <c r="C296" s="74" t="s">
        <v>365</v>
      </c>
      <c r="D296" s="6">
        <v>500</v>
      </c>
      <c r="E296" s="31"/>
      <c r="F296" s="59">
        <v>0</v>
      </c>
      <c r="G296" s="31">
        <v>0</v>
      </c>
      <c r="H296" s="59">
        <f>D296-G296</f>
        <v>500</v>
      </c>
    </row>
    <row r="297" spans="1:8" x14ac:dyDescent="0.3">
      <c r="A297" s="7" t="s">
        <v>304</v>
      </c>
      <c r="B297" s="3" t="s">
        <v>305</v>
      </c>
      <c r="C297" s="3" t="s">
        <v>289</v>
      </c>
      <c r="D297" s="6">
        <v>3200</v>
      </c>
      <c r="E297" s="45"/>
      <c r="F297" s="31">
        <v>1258</v>
      </c>
      <c r="G297" s="31">
        <v>1237.3</v>
      </c>
      <c r="H297" s="59">
        <f>D297-G297</f>
        <v>1962.7</v>
      </c>
    </row>
    <row r="298" spans="1:8" x14ac:dyDescent="0.3">
      <c r="A298" s="138" t="s">
        <v>75</v>
      </c>
      <c r="B298" s="138"/>
      <c r="C298" s="11"/>
      <c r="D298" s="68">
        <f>SUM(D295:D297)</f>
        <v>4700</v>
      </c>
      <c r="E298" s="11"/>
      <c r="F298" s="70">
        <f>SUM(F295:F297)</f>
        <v>1518</v>
      </c>
      <c r="G298" s="70">
        <f>SUM(G295:G297)</f>
        <v>1509.6</v>
      </c>
      <c r="H298" s="71"/>
    </row>
    <row r="299" spans="1:8" x14ac:dyDescent="0.3">
      <c r="A299" s="135" t="s">
        <v>76</v>
      </c>
      <c r="B299" s="135"/>
      <c r="C299" s="14"/>
      <c r="D299" s="14"/>
      <c r="E299" s="14">
        <v>0</v>
      </c>
      <c r="F299" s="150"/>
      <c r="G299" s="150"/>
      <c r="H299" s="150"/>
    </row>
    <row r="300" spans="1:8" x14ac:dyDescent="0.3">
      <c r="A300" s="147" t="s">
        <v>369</v>
      </c>
      <c r="B300" s="148"/>
      <c r="C300" s="148"/>
      <c r="D300" s="148"/>
      <c r="E300" s="148"/>
      <c r="F300" s="148"/>
      <c r="G300" s="148"/>
      <c r="H300" s="149"/>
    </row>
    <row r="301" spans="1:8" ht="27" x14ac:dyDescent="0.3">
      <c r="A301" s="2" t="s">
        <v>307</v>
      </c>
      <c r="B301" s="3" t="s">
        <v>307</v>
      </c>
      <c r="C301" s="74" t="s">
        <v>358</v>
      </c>
      <c r="D301" s="6">
        <v>1000</v>
      </c>
      <c r="E301" s="4"/>
      <c r="F301" s="59">
        <v>376</v>
      </c>
      <c r="G301" s="31">
        <v>365.7</v>
      </c>
      <c r="H301" s="59">
        <f t="shared" ref="H301:H306" si="10">D301-G301</f>
        <v>634.29999999999995</v>
      </c>
    </row>
    <row r="302" spans="1:8" x14ac:dyDescent="0.3">
      <c r="A302" s="7" t="s">
        <v>309</v>
      </c>
      <c r="B302" s="3" t="s">
        <v>310</v>
      </c>
      <c r="C302" s="74" t="s">
        <v>365</v>
      </c>
      <c r="D302" s="6">
        <v>7000</v>
      </c>
      <c r="E302" s="4"/>
      <c r="F302" s="59">
        <v>2100</v>
      </c>
      <c r="G302" s="31">
        <v>2744</v>
      </c>
      <c r="H302" s="59">
        <f t="shared" si="10"/>
        <v>4256</v>
      </c>
    </row>
    <row r="303" spans="1:8" x14ac:dyDescent="0.3">
      <c r="A303" s="140" t="s">
        <v>312</v>
      </c>
      <c r="B303" s="3" t="s">
        <v>313</v>
      </c>
      <c r="C303" s="3" t="s">
        <v>172</v>
      </c>
      <c r="D303" s="6">
        <v>0</v>
      </c>
      <c r="E303" s="4">
        <v>-500</v>
      </c>
      <c r="F303" s="59">
        <v>32</v>
      </c>
      <c r="G303" s="31">
        <v>0</v>
      </c>
      <c r="H303" s="59">
        <f t="shared" si="10"/>
        <v>0</v>
      </c>
    </row>
    <row r="304" spans="1:8" x14ac:dyDescent="0.3">
      <c r="A304" s="140"/>
      <c r="B304" s="3" t="s">
        <v>315</v>
      </c>
      <c r="C304" s="3" t="s">
        <v>172</v>
      </c>
      <c r="D304" s="6">
        <v>0</v>
      </c>
      <c r="E304" s="4">
        <v>-500</v>
      </c>
      <c r="F304" s="59">
        <v>0</v>
      </c>
      <c r="G304" s="31">
        <v>0</v>
      </c>
      <c r="H304" s="59">
        <f t="shared" si="10"/>
        <v>0</v>
      </c>
    </row>
    <row r="305" spans="1:8" x14ac:dyDescent="0.3">
      <c r="A305" s="140"/>
      <c r="B305" s="3" t="s">
        <v>312</v>
      </c>
      <c r="C305" s="3" t="s">
        <v>169</v>
      </c>
      <c r="D305" s="6">
        <v>0</v>
      </c>
      <c r="E305" s="4">
        <v>-2600</v>
      </c>
      <c r="F305" s="59">
        <v>0</v>
      </c>
      <c r="G305" s="31">
        <v>0</v>
      </c>
      <c r="H305" s="59">
        <f t="shared" si="10"/>
        <v>0</v>
      </c>
    </row>
    <row r="306" spans="1:8" x14ac:dyDescent="0.3">
      <c r="A306" s="140"/>
      <c r="B306" s="3" t="s">
        <v>312</v>
      </c>
      <c r="C306" s="3" t="s">
        <v>172</v>
      </c>
      <c r="D306" s="6">
        <v>0</v>
      </c>
      <c r="E306" s="4">
        <v>-600</v>
      </c>
      <c r="F306" s="59">
        <v>0</v>
      </c>
      <c r="G306" s="31">
        <v>0</v>
      </c>
      <c r="H306" s="59">
        <f t="shared" si="10"/>
        <v>0</v>
      </c>
    </row>
    <row r="307" spans="1:8" x14ac:dyDescent="0.3">
      <c r="A307" s="138" t="s">
        <v>75</v>
      </c>
      <c r="B307" s="138"/>
      <c r="C307" s="11"/>
      <c r="D307" s="68">
        <f>SUM(D301:D306)</f>
        <v>8000</v>
      </c>
      <c r="E307" s="11"/>
      <c r="F307" s="70">
        <f>SUM(F301:F306)</f>
        <v>2508</v>
      </c>
      <c r="G307" s="70">
        <f>SUM(G301:G306)</f>
        <v>3109.7</v>
      </c>
      <c r="H307" s="71"/>
    </row>
    <row r="308" spans="1:8" x14ac:dyDescent="0.3">
      <c r="A308" s="135" t="s">
        <v>76</v>
      </c>
      <c r="B308" s="135"/>
      <c r="C308" s="13"/>
      <c r="D308" s="13"/>
      <c r="E308" s="14">
        <f>SUM(E301:E306)</f>
        <v>-4200</v>
      </c>
      <c r="F308" s="150"/>
      <c r="G308" s="150"/>
      <c r="H308" s="150"/>
    </row>
    <row r="309" spans="1:8" x14ac:dyDescent="0.3">
      <c r="A309" s="147" t="s">
        <v>370</v>
      </c>
      <c r="B309" s="148"/>
      <c r="C309" s="148"/>
      <c r="D309" s="148"/>
      <c r="E309" s="148"/>
      <c r="F309" s="148"/>
      <c r="G309" s="148"/>
      <c r="H309" s="149"/>
    </row>
    <row r="310" spans="1:8" x14ac:dyDescent="0.3">
      <c r="A310" s="7" t="s">
        <v>317</v>
      </c>
      <c r="B310" s="3" t="s">
        <v>318</v>
      </c>
      <c r="C310" s="3" t="s">
        <v>289</v>
      </c>
      <c r="D310" s="4">
        <v>5685</v>
      </c>
      <c r="E310" s="42"/>
      <c r="F310" s="4">
        <v>3766.9</v>
      </c>
      <c r="G310" s="77">
        <v>2483.6999999999998</v>
      </c>
      <c r="H310" s="59">
        <f>D310-G310</f>
        <v>3201.3</v>
      </c>
    </row>
    <row r="311" spans="1:8" x14ac:dyDescent="0.3">
      <c r="A311" s="141" t="s">
        <v>324</v>
      </c>
      <c r="B311" s="3" t="s">
        <v>325</v>
      </c>
      <c r="C311" s="3" t="s">
        <v>366</v>
      </c>
      <c r="D311" s="48">
        <v>400</v>
      </c>
      <c r="E311" s="4"/>
      <c r="F311" s="31">
        <v>5</v>
      </c>
      <c r="G311" s="31">
        <v>3.59</v>
      </c>
      <c r="H311" s="59">
        <f>D311-G311</f>
        <v>396.41</v>
      </c>
    </row>
    <row r="312" spans="1:8" x14ac:dyDescent="0.3">
      <c r="A312" s="141"/>
      <c r="B312" s="3" t="s">
        <v>327</v>
      </c>
      <c r="C312" s="3" t="s">
        <v>366</v>
      </c>
      <c r="D312" s="48">
        <v>140</v>
      </c>
      <c r="E312" s="4"/>
      <c r="F312" s="31">
        <v>32.700000000000003</v>
      </c>
      <c r="G312" s="31">
        <v>40.58</v>
      </c>
      <c r="H312" s="59">
        <f>D312-G312</f>
        <v>99.42</v>
      </c>
    </row>
    <row r="313" spans="1:8" x14ac:dyDescent="0.3">
      <c r="A313" s="138" t="s">
        <v>75</v>
      </c>
      <c r="B313" s="138"/>
      <c r="C313" s="11"/>
      <c r="D313" s="68">
        <v>6225</v>
      </c>
      <c r="E313" s="11"/>
      <c r="F313" s="70">
        <f>SUM(F310:F312)</f>
        <v>3804.6</v>
      </c>
      <c r="G313" s="70">
        <f>SUM(G310:G312)</f>
        <v>2527.87</v>
      </c>
      <c r="H313" s="71"/>
    </row>
    <row r="314" spans="1:8" x14ac:dyDescent="0.3">
      <c r="A314" s="135" t="s">
        <v>76</v>
      </c>
      <c r="B314" s="135"/>
      <c r="C314" s="12"/>
      <c r="D314" s="12"/>
      <c r="E314" s="14">
        <v>0</v>
      </c>
      <c r="F314" s="150"/>
      <c r="G314" s="150"/>
      <c r="H314" s="150"/>
    </row>
    <row r="315" spans="1:8" x14ac:dyDescent="0.3">
      <c r="A315" s="146"/>
      <c r="B315" s="146"/>
      <c r="C315" s="146"/>
      <c r="D315" s="146"/>
      <c r="E315" s="146"/>
      <c r="F315" s="146"/>
      <c r="G315" s="146"/>
      <c r="H315" s="146"/>
    </row>
    <row r="316" spans="1:8" x14ac:dyDescent="0.3">
      <c r="A316" s="136" t="s">
        <v>371</v>
      </c>
      <c r="B316" s="136"/>
      <c r="C316" s="50"/>
      <c r="D316" s="78">
        <f>SUM(D313,D307,D298,D292,D273,D267,D254,D244,D237,D209,D199,D190,D184,C76)</f>
        <v>328725</v>
      </c>
      <c r="E316" s="52"/>
      <c r="F316" s="79">
        <f>SUM(F313+F307+F298+F292+F273+F267+F254+F244+F237+F209+F199+F184+F190+F76)</f>
        <v>81906.78</v>
      </c>
      <c r="G316" s="79">
        <f>SUM(G313+G307+G298+G292+G273+G267+G254+G244+G237+G209+G199+G184+G190+G76)</f>
        <v>84354.94</v>
      </c>
      <c r="H316" s="52"/>
    </row>
    <row r="317" spans="1:8" x14ac:dyDescent="0.3">
      <c r="A317" s="137" t="s">
        <v>329</v>
      </c>
      <c r="B317" s="137"/>
      <c r="C317" s="12"/>
      <c r="D317" s="55"/>
      <c r="E317" s="54">
        <f>SUM(C77+E185+E191+E200+E210+E238+E245+E255+E268+E274+E293+E299+E308+E314)</f>
        <v>-31040</v>
      </c>
      <c r="F317" s="151" t="s">
        <v>372</v>
      </c>
      <c r="G317" s="152"/>
      <c r="H317" s="80">
        <f>G316-F316</f>
        <v>2448.1600000000035</v>
      </c>
    </row>
  </sheetData>
  <mergeCells count="121">
    <mergeCell ref="A2:H2"/>
    <mergeCell ref="A73:A74"/>
    <mergeCell ref="A76:B76"/>
    <mergeCell ref="C76:D76"/>
    <mergeCell ref="A77:B77"/>
    <mergeCell ref="F77:H77"/>
    <mergeCell ref="A41:A42"/>
    <mergeCell ref="A46:A47"/>
    <mergeCell ref="A48:A49"/>
    <mergeCell ref="A51:A54"/>
    <mergeCell ref="A56:A57"/>
    <mergeCell ref="A58:A72"/>
    <mergeCell ref="A20:A21"/>
    <mergeCell ref="A22:A23"/>
    <mergeCell ref="A25:A26"/>
    <mergeCell ref="A29:A33"/>
    <mergeCell ref="A36:A37"/>
    <mergeCell ref="A38:A39"/>
    <mergeCell ref="A4:A5"/>
    <mergeCell ref="A6:A11"/>
    <mergeCell ref="A12:A15"/>
    <mergeCell ref="A16:A17"/>
    <mergeCell ref="A18:A19"/>
    <mergeCell ref="F185:H185"/>
    <mergeCell ref="A187:A188"/>
    <mergeCell ref="A190:B190"/>
    <mergeCell ref="A191:B191"/>
    <mergeCell ref="F191:H191"/>
    <mergeCell ref="A186:H186"/>
    <mergeCell ref="A78:H78"/>
    <mergeCell ref="A97:A99"/>
    <mergeCell ref="A101:A111"/>
    <mergeCell ref="A112:A114"/>
    <mergeCell ref="A115:A125"/>
    <mergeCell ref="A127:A132"/>
    <mergeCell ref="A133:A137"/>
    <mergeCell ref="A80:A81"/>
    <mergeCell ref="A82:A83"/>
    <mergeCell ref="A84:A86"/>
    <mergeCell ref="A87:A90"/>
    <mergeCell ref="A92:A93"/>
    <mergeCell ref="A94:A96"/>
    <mergeCell ref="A175:A176"/>
    <mergeCell ref="A177:A178"/>
    <mergeCell ref="A179:A180"/>
    <mergeCell ref="A182:A183"/>
    <mergeCell ref="A184:B184"/>
    <mergeCell ref="A185:B185"/>
    <mergeCell ref="A138:A157"/>
    <mergeCell ref="A158:A162"/>
    <mergeCell ref="A163:A165"/>
    <mergeCell ref="A166:A167"/>
    <mergeCell ref="A168:A170"/>
    <mergeCell ref="A171:A174"/>
    <mergeCell ref="A192:H192"/>
    <mergeCell ref="A211:H211"/>
    <mergeCell ref="A213:A214"/>
    <mergeCell ref="A215:A216"/>
    <mergeCell ref="A218:A229"/>
    <mergeCell ref="A230:A232"/>
    <mergeCell ref="A233:A234"/>
    <mergeCell ref="A235:A236"/>
    <mergeCell ref="A202:A205"/>
    <mergeCell ref="A209:B209"/>
    <mergeCell ref="A210:B210"/>
    <mergeCell ref="F210:H210"/>
    <mergeCell ref="A201:H201"/>
    <mergeCell ref="A193:A194"/>
    <mergeCell ref="A195:A197"/>
    <mergeCell ref="A199:B199"/>
    <mergeCell ref="A200:B200"/>
    <mergeCell ref="F200:H200"/>
    <mergeCell ref="A245:B245"/>
    <mergeCell ref="F245:H245"/>
    <mergeCell ref="A248:A249"/>
    <mergeCell ref="A252:A253"/>
    <mergeCell ref="A254:B254"/>
    <mergeCell ref="A237:B237"/>
    <mergeCell ref="A238:B238"/>
    <mergeCell ref="F238:H238"/>
    <mergeCell ref="A240:A243"/>
    <mergeCell ref="A244:B244"/>
    <mergeCell ref="A239:H239"/>
    <mergeCell ref="A246:H246"/>
    <mergeCell ref="F293:H293"/>
    <mergeCell ref="A268:B268"/>
    <mergeCell ref="F268:H268"/>
    <mergeCell ref="A269:E269"/>
    <mergeCell ref="A273:B273"/>
    <mergeCell ref="A274:B274"/>
    <mergeCell ref="F274:H274"/>
    <mergeCell ref="A255:B255"/>
    <mergeCell ref="F255:H255"/>
    <mergeCell ref="A258:A260"/>
    <mergeCell ref="A262:A265"/>
    <mergeCell ref="A267:B267"/>
    <mergeCell ref="A256:H256"/>
    <mergeCell ref="A275:H275"/>
    <mergeCell ref="A277:A278"/>
    <mergeCell ref="A279:A290"/>
    <mergeCell ref="A292:B292"/>
    <mergeCell ref="A293:B293"/>
    <mergeCell ref="A294:H294"/>
    <mergeCell ref="A300:H300"/>
    <mergeCell ref="A313:B313"/>
    <mergeCell ref="A314:B314"/>
    <mergeCell ref="F314:H314"/>
    <mergeCell ref="A315:H315"/>
    <mergeCell ref="A316:B316"/>
    <mergeCell ref="A317:B317"/>
    <mergeCell ref="F317:G317"/>
    <mergeCell ref="A303:A306"/>
    <mergeCell ref="A307:B307"/>
    <mergeCell ref="A308:B308"/>
    <mergeCell ref="F308:H308"/>
    <mergeCell ref="A311:A312"/>
    <mergeCell ref="A309:H309"/>
    <mergeCell ref="A295:A296"/>
    <mergeCell ref="A298:B298"/>
    <mergeCell ref="A299:B299"/>
    <mergeCell ref="F299:H299"/>
  </mergeCells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8"/>
  <sheetViews>
    <sheetView tabSelected="1" workbookViewId="0">
      <selection activeCell="B4" sqref="B4"/>
    </sheetView>
  </sheetViews>
  <sheetFormatPr defaultRowHeight="14.4" x14ac:dyDescent="0.3"/>
  <cols>
    <col min="1" max="1" width="17.77734375" customWidth="1"/>
    <col min="2" max="2" width="21" customWidth="1"/>
    <col min="3" max="4" width="16.33203125" customWidth="1"/>
    <col min="5" max="5" width="18.44140625" customWidth="1"/>
    <col min="9" max="9" width="21.77734375" customWidth="1"/>
    <col min="10" max="10" width="18.44140625" customWidth="1"/>
    <col min="11" max="11" width="15.6640625" customWidth="1"/>
    <col min="12" max="12" width="13.44140625" customWidth="1"/>
    <col min="13" max="13" width="12" customWidth="1"/>
  </cols>
  <sheetData>
    <row r="1" spans="1:10" x14ac:dyDescent="0.3">
      <c r="A1" s="159" t="s">
        <v>373</v>
      </c>
      <c r="B1" s="159" t="s">
        <v>374</v>
      </c>
      <c r="C1" s="160" t="s">
        <v>375</v>
      </c>
      <c r="D1" s="160"/>
      <c r="E1" s="161" t="s">
        <v>465</v>
      </c>
    </row>
    <row r="2" spans="1:10" ht="34.950000000000003" customHeight="1" x14ac:dyDescent="0.3">
      <c r="A2" s="159"/>
      <c r="B2" s="159"/>
      <c r="C2" s="81">
        <v>2020</v>
      </c>
      <c r="D2" s="81">
        <v>2021</v>
      </c>
      <c r="E2" s="161"/>
    </row>
    <row r="3" spans="1:10" x14ac:dyDescent="0.3">
      <c r="A3" s="82" t="s">
        <v>376</v>
      </c>
      <c r="B3" s="83">
        <v>116160</v>
      </c>
      <c r="C3" s="83">
        <v>33503.427397260246</v>
      </c>
      <c r="D3" s="83">
        <v>32916.199999999997</v>
      </c>
      <c r="E3" s="84">
        <f>D3-C3</f>
        <v>-587.22739726024884</v>
      </c>
      <c r="I3" s="107" t="s">
        <v>395</v>
      </c>
      <c r="J3" t="s">
        <v>375</v>
      </c>
    </row>
    <row r="4" spans="1:10" x14ac:dyDescent="0.3">
      <c r="A4" s="85" t="s">
        <v>377</v>
      </c>
      <c r="B4" s="86">
        <f>B3</f>
        <v>116160</v>
      </c>
      <c r="C4" s="86">
        <v>29056.219178082167</v>
      </c>
      <c r="D4" s="86">
        <f>GETPIVOTDATA("m3/d",$I$3,"veehaarde_maakond_eel","Harju maakond","veehaarde_veeliik_eel","põhjavesi")</f>
        <v>29102.241095890426</v>
      </c>
      <c r="E4" s="87">
        <f t="shared" ref="E4:E66" si="0">D4-C4</f>
        <v>46.021917808258877</v>
      </c>
      <c r="I4" s="93" t="s">
        <v>376</v>
      </c>
      <c r="J4" s="94">
        <v>32916.164383561656</v>
      </c>
    </row>
    <row r="5" spans="1:10" x14ac:dyDescent="0.3">
      <c r="A5" s="85" t="s">
        <v>378</v>
      </c>
      <c r="B5" s="86">
        <v>0</v>
      </c>
      <c r="C5" s="86">
        <v>0</v>
      </c>
      <c r="D5" s="86">
        <v>0</v>
      </c>
      <c r="E5" s="87">
        <f t="shared" si="0"/>
        <v>0</v>
      </c>
      <c r="I5" s="95" t="s">
        <v>377</v>
      </c>
      <c r="J5" s="94">
        <v>29102.241095890426</v>
      </c>
    </row>
    <row r="6" spans="1:10" x14ac:dyDescent="0.3">
      <c r="A6" s="85" t="s">
        <v>379</v>
      </c>
      <c r="B6" s="86">
        <v>0</v>
      </c>
      <c r="C6" s="86">
        <v>4447.2082191780828</v>
      </c>
      <c r="D6" s="86">
        <f>GETPIVOTDATA("m3/d",$I$3,"veehaarde_maakond_eel","Harju maakond","veehaarde_veeliik_eel","ärajuhitud põhjavesi")</f>
        <v>3813.9232876712331</v>
      </c>
      <c r="E6" s="87">
        <f t="shared" si="0"/>
        <v>-633.28493150684972</v>
      </c>
      <c r="I6" s="95" t="s">
        <v>379</v>
      </c>
      <c r="J6" s="94">
        <v>3813.9232876712331</v>
      </c>
    </row>
    <row r="7" spans="1:10" x14ac:dyDescent="0.3">
      <c r="A7" s="82" t="s">
        <v>380</v>
      </c>
      <c r="B7" s="83">
        <v>0</v>
      </c>
      <c r="C7" s="83">
        <v>614.43835616438366</v>
      </c>
      <c r="D7" s="83">
        <v>642.1</v>
      </c>
      <c r="E7" s="84">
        <f t="shared" si="0"/>
        <v>27.66164383561636</v>
      </c>
      <c r="I7" s="93" t="s">
        <v>380</v>
      </c>
      <c r="J7" s="94">
        <v>642.13972602739716</v>
      </c>
    </row>
    <row r="8" spans="1:10" x14ac:dyDescent="0.3">
      <c r="A8" s="85" t="s">
        <v>377</v>
      </c>
      <c r="B8" s="86">
        <v>0</v>
      </c>
      <c r="C8" s="86">
        <v>614.43835616438366</v>
      </c>
      <c r="D8" s="86">
        <f>GETPIVOTDATA("m3/d",$I$3,"veehaarde_maakond_eel","Hiiu maakond","veehaarde_veeliik_eel","põhjavesi")</f>
        <v>642.13972602739716</v>
      </c>
      <c r="E8" s="87">
        <f t="shared" si="0"/>
        <v>27.701369863013497</v>
      </c>
      <c r="I8" s="95" t="s">
        <v>377</v>
      </c>
      <c r="J8" s="94">
        <v>642.13972602739716</v>
      </c>
    </row>
    <row r="9" spans="1:10" x14ac:dyDescent="0.3">
      <c r="A9" s="85" t="s">
        <v>378</v>
      </c>
      <c r="B9" s="86">
        <v>0</v>
      </c>
      <c r="C9" s="86">
        <v>0</v>
      </c>
      <c r="D9" s="86">
        <v>0</v>
      </c>
      <c r="E9" s="87">
        <f t="shared" si="0"/>
        <v>0</v>
      </c>
      <c r="I9" s="93" t="s">
        <v>381</v>
      </c>
      <c r="J9" s="96">
        <v>490096.07397260284</v>
      </c>
    </row>
    <row r="10" spans="1:10" x14ac:dyDescent="0.3">
      <c r="A10" s="85" t="s">
        <v>379</v>
      </c>
      <c r="B10" s="86">
        <v>0</v>
      </c>
      <c r="C10" s="86">
        <v>0</v>
      </c>
      <c r="D10" s="86">
        <v>0</v>
      </c>
      <c r="E10" s="87">
        <f t="shared" si="0"/>
        <v>0</v>
      </c>
      <c r="I10" s="95" t="s">
        <v>377</v>
      </c>
      <c r="J10" s="94">
        <v>15665.693150684938</v>
      </c>
    </row>
    <row r="11" spans="1:10" x14ac:dyDescent="0.3">
      <c r="A11" s="82" t="s">
        <v>381</v>
      </c>
      <c r="B11" s="83">
        <v>45120</v>
      </c>
      <c r="C11" s="83">
        <v>456047.06575342454</v>
      </c>
      <c r="D11" s="83">
        <v>490096.1</v>
      </c>
      <c r="E11" s="84">
        <f t="shared" si="0"/>
        <v>34049.034246575437</v>
      </c>
      <c r="I11" s="95" t="s">
        <v>379</v>
      </c>
      <c r="J11" s="94">
        <v>474430.3808219179</v>
      </c>
    </row>
    <row r="12" spans="1:10" x14ac:dyDescent="0.3">
      <c r="A12" s="85" t="s">
        <v>377</v>
      </c>
      <c r="B12" s="86">
        <f>B11-B13</f>
        <v>45020</v>
      </c>
      <c r="C12" s="86">
        <v>15365.213698630138</v>
      </c>
      <c r="D12" s="86">
        <f>GETPIVOTDATA("m3/d",$I$3,"veehaarde_maakond_eel","Ida-Viru maakond","veehaarde_veeliik_eel","põhjavesi")</f>
        <v>15665.693150684938</v>
      </c>
      <c r="E12" s="87">
        <f t="shared" si="0"/>
        <v>300.47945205480028</v>
      </c>
      <c r="I12" s="93" t="s">
        <v>382</v>
      </c>
      <c r="J12" s="94">
        <v>9373.2986301369874</v>
      </c>
    </row>
    <row r="13" spans="1:10" x14ac:dyDescent="0.3">
      <c r="A13" s="85" t="s">
        <v>378</v>
      </c>
      <c r="B13" s="86">
        <v>100</v>
      </c>
      <c r="C13" s="86">
        <v>0</v>
      </c>
      <c r="D13" s="86">
        <v>0</v>
      </c>
      <c r="E13" s="87">
        <f t="shared" si="0"/>
        <v>0</v>
      </c>
      <c r="I13" s="95" t="s">
        <v>377</v>
      </c>
      <c r="J13" s="94">
        <v>4038.6493150684942</v>
      </c>
    </row>
    <row r="14" spans="1:10" x14ac:dyDescent="0.3">
      <c r="A14" s="85" t="s">
        <v>379</v>
      </c>
      <c r="B14" s="86">
        <v>0</v>
      </c>
      <c r="C14" s="86">
        <v>440681.85205479455</v>
      </c>
      <c r="D14" s="86">
        <f>GETPIVOTDATA("m3/d",$I$3,"veehaarde_maakond_eel","Ida-Viru maakond","veehaarde_veeliik_eel","ärajuhitud põhjavesi")</f>
        <v>474430.3808219179</v>
      </c>
      <c r="E14" s="87">
        <f t="shared" si="0"/>
        <v>33748.528767123353</v>
      </c>
      <c r="I14" s="95" t="s">
        <v>379</v>
      </c>
      <c r="J14" s="94">
        <v>5334.6493150684928</v>
      </c>
    </row>
    <row r="15" spans="1:10" x14ac:dyDescent="0.3">
      <c r="A15" s="82" t="s">
        <v>382</v>
      </c>
      <c r="B15" s="83">
        <v>4300</v>
      </c>
      <c r="C15" s="83">
        <v>9204.2082191780828</v>
      </c>
      <c r="D15" s="83">
        <v>9373.2999999999993</v>
      </c>
      <c r="E15" s="84">
        <f t="shared" si="0"/>
        <v>169.09178082191647</v>
      </c>
      <c r="I15" s="93" t="s">
        <v>383</v>
      </c>
      <c r="J15" s="94">
        <v>10136.03287671233</v>
      </c>
    </row>
    <row r="16" spans="1:10" x14ac:dyDescent="0.3">
      <c r="A16" s="85" t="s">
        <v>377</v>
      </c>
      <c r="B16" s="86">
        <v>4300</v>
      </c>
      <c r="C16" s="86">
        <v>3924.7890410958898</v>
      </c>
      <c r="D16" s="86">
        <f>GETPIVOTDATA("m3/d",$I$3,"veehaarde_maakond_eel","Jõgeva maakond","veehaarde_veeliik_eel","põhjavesi")</f>
        <v>4038.6493150684942</v>
      </c>
      <c r="E16" s="87">
        <f t="shared" si="0"/>
        <v>113.86027397260432</v>
      </c>
      <c r="I16" s="95" t="s">
        <v>377</v>
      </c>
      <c r="J16" s="94">
        <v>5249.1479452054809</v>
      </c>
    </row>
    <row r="17" spans="1:10" x14ac:dyDescent="0.3">
      <c r="A17" s="85" t="s">
        <v>378</v>
      </c>
      <c r="B17" s="86">
        <v>0</v>
      </c>
      <c r="C17" s="86">
        <v>0</v>
      </c>
      <c r="D17" s="86">
        <v>0</v>
      </c>
      <c r="E17" s="87">
        <f t="shared" si="0"/>
        <v>0</v>
      </c>
      <c r="I17" s="95" t="s">
        <v>379</v>
      </c>
      <c r="J17" s="94">
        <v>4886.8849315068492</v>
      </c>
    </row>
    <row r="18" spans="1:10" x14ac:dyDescent="0.3">
      <c r="A18" s="85" t="s">
        <v>379</v>
      </c>
      <c r="B18" s="86">
        <v>0</v>
      </c>
      <c r="C18" s="86">
        <v>5279.419178082192</v>
      </c>
      <c r="D18" s="86">
        <f>GETPIVOTDATA("m3/d",$I$3,"veehaarde_maakond_eel","Jõgeva maakond","veehaarde_veeliik_eel","ärajuhitud põhjavesi")</f>
        <v>5334.6493150684928</v>
      </c>
      <c r="E18" s="87">
        <f t="shared" si="0"/>
        <v>55.230136986300749</v>
      </c>
      <c r="I18" s="93" t="s">
        <v>384</v>
      </c>
      <c r="J18" s="94">
        <v>2546.906849315068</v>
      </c>
    </row>
    <row r="19" spans="1:10" x14ac:dyDescent="0.3">
      <c r="A19" s="82" t="s">
        <v>383</v>
      </c>
      <c r="B19" s="83">
        <v>8480</v>
      </c>
      <c r="C19" s="83">
        <v>8475.2904109589072</v>
      </c>
      <c r="D19" s="83">
        <v>10136</v>
      </c>
      <c r="E19" s="84">
        <f t="shared" si="0"/>
        <v>1660.7095890410928</v>
      </c>
      <c r="I19" s="95" t="s">
        <v>377</v>
      </c>
      <c r="J19" s="94">
        <v>2546.906849315068</v>
      </c>
    </row>
    <row r="20" spans="1:10" x14ac:dyDescent="0.3">
      <c r="A20" s="85" t="s">
        <v>377</v>
      </c>
      <c r="B20" s="86">
        <v>8480</v>
      </c>
      <c r="C20" s="86">
        <v>5288.7589041095889</v>
      </c>
      <c r="D20" s="86">
        <f>GETPIVOTDATA("m3/d",$I$3,"veehaarde_maakond_eel","Järva maakond","veehaarde_veeliik_eel","põhjavesi")</f>
        <v>5249.1479452054809</v>
      </c>
      <c r="E20" s="87">
        <f t="shared" si="0"/>
        <v>-39.610958904107974</v>
      </c>
      <c r="I20" s="93" t="s">
        <v>385</v>
      </c>
      <c r="J20" s="94">
        <v>28997.265753424661</v>
      </c>
    </row>
    <row r="21" spans="1:10" x14ac:dyDescent="0.3">
      <c r="A21" s="85" t="s">
        <v>378</v>
      </c>
      <c r="B21" s="86">
        <v>0</v>
      </c>
      <c r="C21" s="86">
        <v>0</v>
      </c>
      <c r="D21" s="86">
        <v>0</v>
      </c>
      <c r="E21" s="87">
        <f t="shared" si="0"/>
        <v>0</v>
      </c>
      <c r="I21" s="95" t="s">
        <v>377</v>
      </c>
      <c r="J21" s="94">
        <v>9717.3342465753449</v>
      </c>
    </row>
    <row r="22" spans="1:10" x14ac:dyDescent="0.3">
      <c r="A22" s="85" t="s">
        <v>379</v>
      </c>
      <c r="B22" s="86">
        <v>0</v>
      </c>
      <c r="C22" s="86">
        <v>3186.5315068493155</v>
      </c>
      <c r="D22" s="86">
        <f>GETPIVOTDATA("m3/d",$I$3,"veehaarde_maakond_eel","Järva maakond","veehaarde_veeliik_eel","ärajuhitud põhjavesi")</f>
        <v>4886.8849315068492</v>
      </c>
      <c r="E22" s="87">
        <f t="shared" si="0"/>
        <v>1700.3534246575337</v>
      </c>
      <c r="I22" s="95" t="s">
        <v>379</v>
      </c>
      <c r="J22" s="94">
        <v>19279.931506849316</v>
      </c>
    </row>
    <row r="23" spans="1:10" x14ac:dyDescent="0.3">
      <c r="A23" s="82" t="s">
        <v>384</v>
      </c>
      <c r="B23" s="83">
        <v>3900</v>
      </c>
      <c r="C23" s="83">
        <v>2371.2493150684927</v>
      </c>
      <c r="D23" s="83">
        <v>2546.9</v>
      </c>
      <c r="E23" s="84">
        <f t="shared" si="0"/>
        <v>175.65068493150739</v>
      </c>
      <c r="I23" s="93" t="s">
        <v>386</v>
      </c>
      <c r="J23" s="94">
        <v>3545.3835616438369</v>
      </c>
    </row>
    <row r="24" spans="1:10" x14ac:dyDescent="0.3">
      <c r="A24" s="85" t="s">
        <v>377</v>
      </c>
      <c r="B24" s="86">
        <v>3900</v>
      </c>
      <c r="C24" s="86">
        <v>2371.2493150684927</v>
      </c>
      <c r="D24" s="86">
        <v>2546.9</v>
      </c>
      <c r="E24" s="87">
        <f t="shared" si="0"/>
        <v>175.65068493150739</v>
      </c>
      <c r="I24" s="95" t="s">
        <v>377</v>
      </c>
      <c r="J24" s="94">
        <v>3545.3835616438369</v>
      </c>
    </row>
    <row r="25" spans="1:10" x14ac:dyDescent="0.3">
      <c r="A25" s="85" t="s">
        <v>378</v>
      </c>
      <c r="B25" s="86">
        <v>0</v>
      </c>
      <c r="C25" s="86">
        <v>0</v>
      </c>
      <c r="D25" s="86">
        <v>0</v>
      </c>
      <c r="E25" s="87">
        <f t="shared" si="0"/>
        <v>0</v>
      </c>
      <c r="I25" s="93" t="s">
        <v>387</v>
      </c>
      <c r="J25" s="94">
        <v>15068.931506849312</v>
      </c>
    </row>
    <row r="26" spans="1:10" x14ac:dyDescent="0.3">
      <c r="A26" s="85" t="s">
        <v>379</v>
      </c>
      <c r="B26" s="86">
        <v>0</v>
      </c>
      <c r="C26" s="86">
        <v>0</v>
      </c>
      <c r="D26" s="86">
        <v>0</v>
      </c>
      <c r="E26" s="87">
        <f t="shared" si="0"/>
        <v>0</v>
      </c>
      <c r="I26" s="95" t="s">
        <v>378</v>
      </c>
      <c r="J26" s="94">
        <v>0.68767123287671228</v>
      </c>
    </row>
    <row r="27" spans="1:10" x14ac:dyDescent="0.3">
      <c r="A27" s="82" t="s">
        <v>385</v>
      </c>
      <c r="B27" s="83">
        <v>26510</v>
      </c>
      <c r="C27" s="83">
        <v>34850.139726027388</v>
      </c>
      <c r="D27" s="83">
        <v>28997.3</v>
      </c>
      <c r="E27" s="84">
        <f t="shared" si="0"/>
        <v>-5852.8397260273887</v>
      </c>
      <c r="I27" s="95" t="s">
        <v>377</v>
      </c>
      <c r="J27" s="94">
        <v>11876.556164383559</v>
      </c>
    </row>
    <row r="28" spans="1:10" x14ac:dyDescent="0.3">
      <c r="A28" s="85" t="s">
        <v>377</v>
      </c>
      <c r="B28" s="86">
        <v>26510</v>
      </c>
      <c r="C28" s="86">
        <v>9469.2328767123254</v>
      </c>
      <c r="D28" s="86">
        <v>9717.2999999999993</v>
      </c>
      <c r="E28" s="87">
        <f t="shared" si="0"/>
        <v>248.06712328767389</v>
      </c>
      <c r="I28" s="95" t="s">
        <v>379</v>
      </c>
      <c r="J28" s="94">
        <v>3191.6876712328767</v>
      </c>
    </row>
    <row r="29" spans="1:10" x14ac:dyDescent="0.3">
      <c r="A29" s="85" t="s">
        <v>378</v>
      </c>
      <c r="B29" s="86">
        <v>0</v>
      </c>
      <c r="C29" s="86">
        <v>0</v>
      </c>
      <c r="D29" s="86">
        <v>0</v>
      </c>
      <c r="E29" s="87">
        <f t="shared" si="0"/>
        <v>0</v>
      </c>
      <c r="I29" s="93" t="s">
        <v>388</v>
      </c>
      <c r="J29" s="94">
        <v>5019.8356164383558</v>
      </c>
    </row>
    <row r="30" spans="1:10" x14ac:dyDescent="0.3">
      <c r="A30" s="88" t="s">
        <v>379</v>
      </c>
      <c r="B30" s="89">
        <v>0</v>
      </c>
      <c r="C30" s="89">
        <v>25380.906849315066</v>
      </c>
      <c r="D30" s="89">
        <f>GETPIVOTDATA("m3/d",$I$3,"veehaarde_maakond_eel","Lääne-Viru maakond","veehaarde_veeliik_eel","ärajuhitud põhjavesi")</f>
        <v>19279.931506849316</v>
      </c>
      <c r="E30" s="87">
        <f t="shared" si="0"/>
        <v>-6100.9753424657501</v>
      </c>
      <c r="I30" s="95" t="s">
        <v>377</v>
      </c>
      <c r="J30" s="94">
        <v>4464.5205479452052</v>
      </c>
    </row>
    <row r="31" spans="1:10" x14ac:dyDescent="0.3">
      <c r="A31" s="82" t="s">
        <v>386</v>
      </c>
      <c r="B31" s="83">
        <v>6020</v>
      </c>
      <c r="C31" s="83">
        <v>3407.9287671232864</v>
      </c>
      <c r="D31" s="83">
        <v>3545.4</v>
      </c>
      <c r="E31" s="84">
        <f t="shared" si="0"/>
        <v>137.47123287671366</v>
      </c>
      <c r="I31" s="95" t="s">
        <v>379</v>
      </c>
      <c r="J31" s="94">
        <v>555.31506849315065</v>
      </c>
    </row>
    <row r="32" spans="1:10" x14ac:dyDescent="0.3">
      <c r="A32" s="85" t="s">
        <v>377</v>
      </c>
      <c r="B32" s="86">
        <v>6020</v>
      </c>
      <c r="C32" s="86">
        <v>3407.9287671232864</v>
      </c>
      <c r="D32" s="86">
        <v>3545</v>
      </c>
      <c r="E32" s="87">
        <f t="shared" si="0"/>
        <v>137.07123287671357</v>
      </c>
      <c r="I32" s="93" t="s">
        <v>389</v>
      </c>
      <c r="J32" s="94">
        <v>4130.9150684931528</v>
      </c>
    </row>
    <row r="33" spans="1:10" x14ac:dyDescent="0.3">
      <c r="A33" s="88" t="s">
        <v>378</v>
      </c>
      <c r="B33" s="86">
        <v>0</v>
      </c>
      <c r="C33" s="86">
        <v>0</v>
      </c>
      <c r="D33" s="86">
        <v>0</v>
      </c>
      <c r="E33" s="87">
        <f t="shared" si="0"/>
        <v>0</v>
      </c>
      <c r="I33" s="95" t="s">
        <v>378</v>
      </c>
      <c r="J33" s="94">
        <v>0.84657534246575339</v>
      </c>
    </row>
    <row r="34" spans="1:10" x14ac:dyDescent="0.3">
      <c r="A34" s="85" t="s">
        <v>379</v>
      </c>
      <c r="B34" s="86">
        <v>0</v>
      </c>
      <c r="C34" s="86">
        <v>0</v>
      </c>
      <c r="D34" s="86">
        <v>0</v>
      </c>
      <c r="E34" s="87">
        <f t="shared" si="0"/>
        <v>0</v>
      </c>
      <c r="I34" s="95" t="s">
        <v>377</v>
      </c>
      <c r="J34" s="94">
        <v>4130.0684931506867</v>
      </c>
    </row>
    <row r="35" spans="1:10" x14ac:dyDescent="0.3">
      <c r="A35" s="82" t="s">
        <v>387</v>
      </c>
      <c r="B35" s="83">
        <v>21140</v>
      </c>
      <c r="C35" s="83">
        <v>14724.169863013687</v>
      </c>
      <c r="D35" s="83">
        <v>15068.9</v>
      </c>
      <c r="E35" s="84">
        <f t="shared" si="0"/>
        <v>344.73013698631257</v>
      </c>
      <c r="I35" s="93" t="s">
        <v>390</v>
      </c>
      <c r="J35" s="94">
        <v>21679.498630136979</v>
      </c>
    </row>
    <row r="36" spans="1:10" x14ac:dyDescent="0.3">
      <c r="A36" s="85" t="s">
        <v>377</v>
      </c>
      <c r="B36" s="86">
        <v>21140</v>
      </c>
      <c r="C36" s="86">
        <v>11330.027397260263</v>
      </c>
      <c r="D36" s="86">
        <f>GETPIVOTDATA("m3/d",$I$3,"veehaarde_maakond_eel","Pärnu maakond","veehaarde_veeliik_eel","põhjavesi")</f>
        <v>11876.556164383559</v>
      </c>
      <c r="E36" s="87">
        <f t="shared" si="0"/>
        <v>546.52876712329635</v>
      </c>
      <c r="I36" s="95" t="s">
        <v>377</v>
      </c>
      <c r="J36" s="94">
        <v>21679.498630136979</v>
      </c>
    </row>
    <row r="37" spans="1:10" x14ac:dyDescent="0.3">
      <c r="A37" s="85" t="s">
        <v>378</v>
      </c>
      <c r="B37" s="86">
        <v>0</v>
      </c>
      <c r="C37" s="86">
        <v>0.60547945205479448</v>
      </c>
      <c r="D37" s="89">
        <v>0.7</v>
      </c>
      <c r="E37" s="87">
        <f t="shared" si="0"/>
        <v>9.452054794520548E-2</v>
      </c>
      <c r="I37" s="93" t="s">
        <v>391</v>
      </c>
      <c r="J37" s="94">
        <v>3231.9561643835614</v>
      </c>
    </row>
    <row r="38" spans="1:10" x14ac:dyDescent="0.3">
      <c r="A38" s="85" t="s">
        <v>379</v>
      </c>
      <c r="B38" s="86">
        <v>0</v>
      </c>
      <c r="C38" s="86">
        <v>3393.5369863013698</v>
      </c>
      <c r="D38" s="86">
        <f>GETPIVOTDATA("m3/d",$I$3,"veehaarde_maakond_eel","Pärnu maakond","veehaarde_veeliik_eel","ärajuhitud põhjavesi")</f>
        <v>3191.6876712328767</v>
      </c>
      <c r="E38" s="87">
        <f t="shared" si="0"/>
        <v>-201.84931506849307</v>
      </c>
      <c r="I38" s="95" t="s">
        <v>377</v>
      </c>
      <c r="J38" s="94">
        <v>3231.9561643835614</v>
      </c>
    </row>
    <row r="39" spans="1:10" x14ac:dyDescent="0.3">
      <c r="A39" s="82" t="s">
        <v>388</v>
      </c>
      <c r="B39" s="83">
        <v>11410</v>
      </c>
      <c r="C39" s="83">
        <v>5082.8109589041087</v>
      </c>
      <c r="D39" s="83">
        <v>5019.8</v>
      </c>
      <c r="E39" s="84">
        <f t="shared" si="0"/>
        <v>-63.01095890410852</v>
      </c>
      <c r="I39" s="93" t="s">
        <v>392</v>
      </c>
      <c r="J39" s="94">
        <v>5634.4712328767146</v>
      </c>
    </row>
    <row r="40" spans="1:10" x14ac:dyDescent="0.3">
      <c r="A40" s="85" t="s">
        <v>377</v>
      </c>
      <c r="B40" s="86">
        <f>B39</f>
        <v>11410</v>
      </c>
      <c r="C40" s="86">
        <v>4499.9643835616434</v>
      </c>
      <c r="D40" s="86">
        <f>GETPIVOTDATA("m3/d",$I$3,"veehaarde_maakond_eel","Rapla maakond","veehaarde_veeliik_eel","põhjavesi")</f>
        <v>4464.5205479452052</v>
      </c>
      <c r="E40" s="87">
        <f t="shared" si="0"/>
        <v>-35.443835616438264</v>
      </c>
      <c r="I40" s="95" t="s">
        <v>377</v>
      </c>
      <c r="J40" s="94">
        <v>5634.4712328767146</v>
      </c>
    </row>
    <row r="41" spans="1:10" x14ac:dyDescent="0.3">
      <c r="A41" s="85" t="s">
        <v>378</v>
      </c>
      <c r="B41" s="86">
        <v>0</v>
      </c>
      <c r="C41" s="86">
        <v>0</v>
      </c>
      <c r="D41" s="86">
        <v>0</v>
      </c>
      <c r="E41" s="87">
        <f t="shared" si="0"/>
        <v>0</v>
      </c>
      <c r="I41" s="93" t="s">
        <v>393</v>
      </c>
      <c r="J41" s="94">
        <v>4347.2356164383564</v>
      </c>
    </row>
    <row r="42" spans="1:10" x14ac:dyDescent="0.3">
      <c r="A42" s="85" t="s">
        <v>379</v>
      </c>
      <c r="B42" s="86">
        <v>0</v>
      </c>
      <c r="C42" s="86">
        <v>582.84657534246571</v>
      </c>
      <c r="D42" s="86">
        <v>555.29999999999995</v>
      </c>
      <c r="E42" s="87">
        <f t="shared" si="0"/>
        <v>-27.546575342465758</v>
      </c>
      <c r="I42" s="95" t="s">
        <v>378</v>
      </c>
      <c r="J42" s="94">
        <v>78.657534246575352</v>
      </c>
    </row>
    <row r="43" spans="1:10" x14ac:dyDescent="0.3">
      <c r="A43" s="82" t="s">
        <v>389</v>
      </c>
      <c r="B43" s="83">
        <v>10100</v>
      </c>
      <c r="C43" s="83">
        <v>4451.2575342465771</v>
      </c>
      <c r="D43" s="83">
        <v>4130.8999999999996</v>
      </c>
      <c r="E43" s="84">
        <f t="shared" si="0"/>
        <v>-320.35753424657742</v>
      </c>
      <c r="I43" s="95" t="s">
        <v>377</v>
      </c>
      <c r="J43" s="94">
        <v>4268.5780821917806</v>
      </c>
    </row>
    <row r="44" spans="1:10" x14ac:dyDescent="0.3">
      <c r="A44" s="85" t="s">
        <v>377</v>
      </c>
      <c r="B44" s="86">
        <v>10100</v>
      </c>
      <c r="C44" s="86">
        <v>4449.1561643835639</v>
      </c>
      <c r="D44" s="86">
        <f>GETPIVOTDATA("m3/d",$I$3,"veehaarde_maakond_eel","Saare maakond","veehaarde_veeliik_eel","põhjavesi")</f>
        <v>4130.0684931506867</v>
      </c>
      <c r="E44" s="87">
        <f t="shared" si="0"/>
        <v>-319.08767123287726</v>
      </c>
      <c r="I44" s="93" t="s">
        <v>396</v>
      </c>
      <c r="J44" s="94">
        <v>637366.10958904109</v>
      </c>
    </row>
    <row r="45" spans="1:10" x14ac:dyDescent="0.3">
      <c r="A45" s="85" t="s">
        <v>378</v>
      </c>
      <c r="B45" s="86">
        <v>0</v>
      </c>
      <c r="C45" s="86">
        <v>2.1013698630136988</v>
      </c>
      <c r="D45" s="86">
        <v>0.8</v>
      </c>
      <c r="E45" s="87">
        <f t="shared" si="0"/>
        <v>-1.3013698630136987</v>
      </c>
    </row>
    <row r="46" spans="1:10" x14ac:dyDescent="0.3">
      <c r="A46" s="85" t="s">
        <v>379</v>
      </c>
      <c r="B46" s="86">
        <v>0</v>
      </c>
      <c r="C46" s="86">
        <v>0</v>
      </c>
      <c r="D46" s="86">
        <v>0</v>
      </c>
      <c r="E46" s="87">
        <f t="shared" si="0"/>
        <v>0</v>
      </c>
    </row>
    <row r="47" spans="1:10" x14ac:dyDescent="0.3">
      <c r="A47" s="82" t="s">
        <v>390</v>
      </c>
      <c r="B47" s="83">
        <v>56660</v>
      </c>
      <c r="C47" s="83">
        <v>21596.013698630148</v>
      </c>
      <c r="D47" s="83">
        <v>21679.5</v>
      </c>
      <c r="E47" s="84">
        <f t="shared" si="0"/>
        <v>83.486301369852299</v>
      </c>
    </row>
    <row r="48" spans="1:10" x14ac:dyDescent="0.3">
      <c r="A48" s="85" t="s">
        <v>377</v>
      </c>
      <c r="B48" s="86">
        <v>56660</v>
      </c>
      <c r="C48" s="86">
        <v>21596.013698630148</v>
      </c>
      <c r="D48" s="86">
        <v>21679.5</v>
      </c>
      <c r="E48" s="87">
        <f t="shared" si="0"/>
        <v>83.486301369852299</v>
      </c>
    </row>
    <row r="49" spans="1:13" x14ac:dyDescent="0.3">
      <c r="A49" s="85" t="s">
        <v>378</v>
      </c>
      <c r="B49" s="86">
        <v>0</v>
      </c>
      <c r="C49" s="86">
        <v>0</v>
      </c>
      <c r="D49" s="86">
        <v>0</v>
      </c>
      <c r="E49" s="87">
        <f t="shared" si="0"/>
        <v>0</v>
      </c>
    </row>
    <row r="50" spans="1:13" x14ac:dyDescent="0.3">
      <c r="A50" s="85" t="s">
        <v>379</v>
      </c>
      <c r="B50" s="86">
        <v>0</v>
      </c>
      <c r="C50" s="86">
        <v>0</v>
      </c>
      <c r="D50" s="86">
        <v>0</v>
      </c>
      <c r="E50" s="87">
        <f t="shared" si="0"/>
        <v>0</v>
      </c>
    </row>
    <row r="51" spans="1:13" x14ac:dyDescent="0.3">
      <c r="A51" s="82" t="s">
        <v>391</v>
      </c>
      <c r="B51" s="83">
        <v>4700</v>
      </c>
      <c r="C51" s="83">
        <v>3295.9616438356165</v>
      </c>
      <c r="D51" s="83">
        <v>3232</v>
      </c>
      <c r="E51" s="84">
        <f t="shared" si="0"/>
        <v>-63.961643835616542</v>
      </c>
    </row>
    <row r="52" spans="1:13" x14ac:dyDescent="0.3">
      <c r="A52" s="85" t="s">
        <v>377</v>
      </c>
      <c r="B52" s="86">
        <v>4700</v>
      </c>
      <c r="C52" s="86">
        <v>3295.9616438356165</v>
      </c>
      <c r="D52" s="86">
        <v>3232</v>
      </c>
      <c r="E52" s="87">
        <f t="shared" si="0"/>
        <v>-63.961643835616542</v>
      </c>
    </row>
    <row r="53" spans="1:13" x14ac:dyDescent="0.3">
      <c r="A53" s="85" t="s">
        <v>378</v>
      </c>
      <c r="B53" s="86">
        <v>0</v>
      </c>
      <c r="C53" s="86">
        <v>0</v>
      </c>
      <c r="D53" s="86">
        <v>0</v>
      </c>
      <c r="E53" s="87">
        <f t="shared" si="0"/>
        <v>0</v>
      </c>
    </row>
    <row r="54" spans="1:13" x14ac:dyDescent="0.3">
      <c r="A54" s="85" t="s">
        <v>379</v>
      </c>
      <c r="B54" s="86">
        <v>0</v>
      </c>
      <c r="C54" s="86">
        <v>0</v>
      </c>
      <c r="D54" s="86">
        <v>0</v>
      </c>
      <c r="E54" s="87">
        <f t="shared" si="0"/>
        <v>0</v>
      </c>
    </row>
    <row r="55" spans="1:13" x14ac:dyDescent="0.3">
      <c r="A55" s="82" t="s">
        <v>392</v>
      </c>
      <c r="B55" s="83">
        <v>8000</v>
      </c>
      <c r="C55" s="83">
        <v>5689.6931506849332</v>
      </c>
      <c r="D55" s="83">
        <v>5634.5</v>
      </c>
      <c r="E55" s="84">
        <f t="shared" si="0"/>
        <v>-55.193150684933244</v>
      </c>
      <c r="J55" s="97"/>
    </row>
    <row r="56" spans="1:13" x14ac:dyDescent="0.3">
      <c r="A56" s="85" t="s">
        <v>377</v>
      </c>
      <c r="B56" s="86">
        <v>8000</v>
      </c>
      <c r="C56" s="86">
        <v>5689.6931506849332</v>
      </c>
      <c r="D56" s="86">
        <v>5634.5</v>
      </c>
      <c r="E56" s="87">
        <f t="shared" si="0"/>
        <v>-55.193150684933244</v>
      </c>
    </row>
    <row r="57" spans="1:13" x14ac:dyDescent="0.3">
      <c r="A57" s="85" t="s">
        <v>378</v>
      </c>
      <c r="B57" s="86">
        <v>0</v>
      </c>
      <c r="C57" s="86">
        <v>0</v>
      </c>
      <c r="D57" s="86">
        <v>0</v>
      </c>
      <c r="E57" s="87">
        <f t="shared" si="0"/>
        <v>0</v>
      </c>
    </row>
    <row r="58" spans="1:13" x14ac:dyDescent="0.3">
      <c r="A58" s="85" t="s">
        <v>379</v>
      </c>
      <c r="B58" s="86">
        <v>0</v>
      </c>
      <c r="C58" s="86">
        <v>0</v>
      </c>
      <c r="D58" s="86">
        <v>0</v>
      </c>
      <c r="E58" s="87">
        <f t="shared" si="0"/>
        <v>0</v>
      </c>
    </row>
    <row r="59" spans="1:13" x14ac:dyDescent="0.3">
      <c r="A59" s="82" t="s">
        <v>393</v>
      </c>
      <c r="B59" s="83">
        <v>6225</v>
      </c>
      <c r="C59" s="83">
        <v>4111.4027397260261</v>
      </c>
      <c r="D59" s="83">
        <v>4347.2</v>
      </c>
      <c r="E59" s="84">
        <f t="shared" si="0"/>
        <v>235.79726027397373</v>
      </c>
    </row>
    <row r="60" spans="1:13" x14ac:dyDescent="0.3">
      <c r="A60" s="85" t="s">
        <v>377</v>
      </c>
      <c r="B60" s="86">
        <f>B59-B61</f>
        <v>5685</v>
      </c>
      <c r="C60" s="86">
        <v>4041.2575342465748</v>
      </c>
      <c r="D60" s="86">
        <v>4268.6000000000004</v>
      </c>
      <c r="E60" s="87">
        <f t="shared" si="0"/>
        <v>227.34246575342559</v>
      </c>
    </row>
    <row r="61" spans="1:13" x14ac:dyDescent="0.3">
      <c r="A61" s="85" t="s">
        <v>378</v>
      </c>
      <c r="B61" s="86">
        <v>540</v>
      </c>
      <c r="C61" s="86">
        <v>70.145205479452059</v>
      </c>
      <c r="D61" s="86">
        <v>78.7</v>
      </c>
      <c r="E61" s="87">
        <f t="shared" si="0"/>
        <v>8.5547945205479436</v>
      </c>
    </row>
    <row r="62" spans="1:13" x14ac:dyDescent="0.3">
      <c r="A62" s="85" t="s">
        <v>379</v>
      </c>
      <c r="B62" s="86">
        <v>0</v>
      </c>
      <c r="C62" s="86">
        <v>0</v>
      </c>
      <c r="D62" s="86">
        <v>0</v>
      </c>
      <c r="E62" s="87">
        <f t="shared" si="0"/>
        <v>0</v>
      </c>
      <c r="I62" s="158"/>
      <c r="J62" s="158"/>
      <c r="K62" s="158"/>
      <c r="L62" s="158"/>
      <c r="M62" s="158"/>
    </row>
    <row r="63" spans="1:13" x14ac:dyDescent="0.3">
      <c r="A63" s="90" t="s">
        <v>394</v>
      </c>
      <c r="B63" s="91">
        <f>B59+B55+B51+B47+B43+B39+B35+B31+B19+B15+B11+B7+B3+B27+B23</f>
        <v>328725</v>
      </c>
      <c r="C63" s="91">
        <f>C59+C55+C51+C47+C43+C39+C35+C31+C23+C19+C15+C3+C27+C11+C7</f>
        <v>607425.05753424647</v>
      </c>
      <c r="D63" s="91">
        <f>D59+D55+D51+D47+D43+D39+D35+D31+D23+D19+D15+D3+D27+D11+D7</f>
        <v>637366.1</v>
      </c>
      <c r="E63" s="92">
        <f t="shared" si="0"/>
        <v>29941.042465753504</v>
      </c>
      <c r="I63" s="123"/>
      <c r="J63" s="124"/>
      <c r="K63" s="124"/>
      <c r="L63" s="124"/>
      <c r="M63" s="124"/>
    </row>
    <row r="64" spans="1:13" x14ac:dyDescent="0.3">
      <c r="A64" s="85" t="s">
        <v>377</v>
      </c>
      <c r="B64" s="86">
        <f>B60+B56+B52+B48+B44+B40+B36+B28+B24+B16+B12+B8+B4+B32+B20</f>
        <v>328085</v>
      </c>
      <c r="C64" s="86">
        <v>124399.90410958903</v>
      </c>
      <c r="D64" s="86">
        <f>D60+D56+D52+D48+D44+D40+D32+D28+D24+D20+D16+D12+D8+D4+D36</f>
        <v>125792.81643835618</v>
      </c>
      <c r="E64" s="87">
        <f t="shared" si="0"/>
        <v>1392.9123287671537</v>
      </c>
      <c r="I64" s="123"/>
      <c r="J64" s="125"/>
      <c r="K64" s="125"/>
      <c r="L64" s="125"/>
      <c r="M64" s="125"/>
    </row>
    <row r="65" spans="1:13" x14ac:dyDescent="0.3">
      <c r="A65" s="85" t="s">
        <v>378</v>
      </c>
      <c r="B65" s="86">
        <f>B61+B13</f>
        <v>640</v>
      </c>
      <c r="C65" s="86">
        <v>72.852054794520555</v>
      </c>
      <c r="D65" s="86">
        <f>D61+D57+D53+D49+D45+D41+D37+D33+D29+D25+D21+D17+D9+D5</f>
        <v>80.2</v>
      </c>
      <c r="E65" s="87">
        <f t="shared" si="0"/>
        <v>7.3479452054794478</v>
      </c>
      <c r="I65" s="123"/>
      <c r="J65" s="125"/>
      <c r="K65" s="125"/>
      <c r="L65" s="125"/>
      <c r="M65" s="125"/>
    </row>
    <row r="66" spans="1:13" x14ac:dyDescent="0.3">
      <c r="A66" s="85" t="s">
        <v>379</v>
      </c>
      <c r="B66" s="86">
        <v>0</v>
      </c>
      <c r="C66" s="86">
        <v>482952.30136986304</v>
      </c>
      <c r="D66" s="86">
        <f>D62+D58+D54+D50+D46+D42+D38+D34+D30+D26+D22+D18+D14+D10+D6</f>
        <v>511492.75753424666</v>
      </c>
      <c r="E66" s="87">
        <f t="shared" si="0"/>
        <v>28540.45616438362</v>
      </c>
      <c r="I66" s="123"/>
      <c r="J66" s="125"/>
      <c r="K66" s="125"/>
      <c r="L66" s="125"/>
      <c r="M66" s="125"/>
    </row>
    <row r="67" spans="1:13" ht="13.5" customHeight="1" x14ac:dyDescent="0.3">
      <c r="I67" s="124"/>
      <c r="J67" s="125"/>
      <c r="K67" s="125"/>
      <c r="L67" s="125"/>
      <c r="M67" s="125"/>
    </row>
    <row r="68" spans="1:13" hidden="1" x14ac:dyDescent="0.3"/>
    <row r="72" spans="1:13" x14ac:dyDescent="0.3">
      <c r="A72" s="98"/>
      <c r="B72" s="98"/>
      <c r="C72" s="98"/>
      <c r="D72" s="98"/>
      <c r="E72" s="98"/>
      <c r="F72" s="98"/>
    </row>
    <row r="73" spans="1:13" x14ac:dyDescent="0.3">
      <c r="A73" s="99"/>
      <c r="B73" s="100"/>
      <c r="C73" s="101"/>
      <c r="D73" s="101"/>
      <c r="E73" s="100"/>
      <c r="F73" s="98"/>
    </row>
    <row r="74" spans="1:13" x14ac:dyDescent="0.3">
      <c r="A74" s="98"/>
      <c r="B74" s="98"/>
      <c r="C74" s="102"/>
      <c r="D74" s="102"/>
      <c r="E74" s="102"/>
      <c r="F74" s="98"/>
    </row>
    <row r="75" spans="1:13" x14ac:dyDescent="0.3">
      <c r="A75" s="98"/>
      <c r="B75" s="98"/>
      <c r="C75" s="102"/>
      <c r="D75" s="102"/>
      <c r="E75" s="102"/>
      <c r="F75" s="98"/>
    </row>
    <row r="76" spans="1:13" x14ac:dyDescent="0.3">
      <c r="A76" s="103"/>
      <c r="B76" s="103"/>
      <c r="C76" s="104"/>
      <c r="D76" s="104"/>
      <c r="E76" s="104"/>
      <c r="F76" s="103"/>
    </row>
    <row r="77" spans="1:13" x14ac:dyDescent="0.3">
      <c r="A77" s="105"/>
      <c r="B77" s="106"/>
      <c r="C77" s="106"/>
      <c r="D77" s="106"/>
      <c r="E77" s="106"/>
      <c r="F77" s="103"/>
    </row>
    <row r="78" spans="1:13" x14ac:dyDescent="0.3">
      <c r="A78" s="98"/>
      <c r="B78" s="98"/>
      <c r="C78" s="98"/>
      <c r="D78" s="98"/>
      <c r="E78" s="98"/>
      <c r="F78" s="98"/>
    </row>
  </sheetData>
  <mergeCells count="5">
    <mergeCell ref="I62:M62"/>
    <mergeCell ref="B1:B2"/>
    <mergeCell ref="C1:D1"/>
    <mergeCell ref="E1:E2"/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1"/>
  <sheetViews>
    <sheetView workbookViewId="0">
      <selection activeCell="B32" sqref="B32"/>
    </sheetView>
  </sheetViews>
  <sheetFormatPr defaultRowHeight="14.4" x14ac:dyDescent="0.3"/>
  <cols>
    <col min="1" max="1" width="20.6640625" customWidth="1"/>
    <col min="2" max="2" width="21.44140625" customWidth="1"/>
    <col min="3" max="3" width="15.33203125" customWidth="1"/>
    <col min="4" max="4" width="14.88671875" customWidth="1"/>
    <col min="5" max="5" width="16.88671875" customWidth="1"/>
    <col min="8" max="8" width="24" customWidth="1"/>
    <col min="9" max="9" width="18.21875" customWidth="1"/>
  </cols>
  <sheetData>
    <row r="1" spans="1:9" x14ac:dyDescent="0.3">
      <c r="A1" s="159" t="s">
        <v>397</v>
      </c>
      <c r="B1" s="159" t="s">
        <v>374</v>
      </c>
      <c r="C1" s="160" t="s">
        <v>375</v>
      </c>
      <c r="D1" s="160"/>
      <c r="E1" s="161" t="s">
        <v>398</v>
      </c>
    </row>
    <row r="2" spans="1:9" ht="33.450000000000003" customHeight="1" x14ac:dyDescent="0.3">
      <c r="A2" s="159"/>
      <c r="B2" s="159"/>
      <c r="C2" s="122">
        <v>2020</v>
      </c>
      <c r="D2" s="122">
        <v>2021</v>
      </c>
      <c r="E2" s="161"/>
    </row>
    <row r="3" spans="1:9" x14ac:dyDescent="0.3">
      <c r="A3" s="82" t="s">
        <v>399</v>
      </c>
      <c r="B3" s="108">
        <v>16300</v>
      </c>
      <c r="C3" s="109">
        <v>13009.758904109589</v>
      </c>
      <c r="D3" s="109">
        <v>7572</v>
      </c>
      <c r="E3" s="108">
        <f>D3-C3</f>
        <v>-5437.7589041095889</v>
      </c>
      <c r="H3" s="107" t="s">
        <v>400</v>
      </c>
      <c r="I3" t="s">
        <v>401</v>
      </c>
    </row>
    <row r="4" spans="1:9" x14ac:dyDescent="0.3">
      <c r="A4" s="85" t="s">
        <v>377</v>
      </c>
      <c r="B4" s="110">
        <v>16300</v>
      </c>
      <c r="C4" s="111">
        <v>13009.758904109589</v>
      </c>
      <c r="D4" s="111">
        <v>7572</v>
      </c>
      <c r="E4" s="111">
        <f>D4-C4</f>
        <v>-5437.7589041095889</v>
      </c>
      <c r="H4" s="93" t="s">
        <v>402</v>
      </c>
      <c r="I4" s="94">
        <v>33548.32328767125</v>
      </c>
    </row>
    <row r="5" spans="1:9" x14ac:dyDescent="0.3">
      <c r="A5" s="85" t="s">
        <v>378</v>
      </c>
      <c r="B5" s="110">
        <v>0</v>
      </c>
      <c r="C5" s="111">
        <v>0</v>
      </c>
      <c r="D5" s="111">
        <v>0</v>
      </c>
      <c r="E5" s="111">
        <f t="shared" ref="E5:E6" si="0">D5-C5</f>
        <v>0</v>
      </c>
      <c r="H5" s="95" t="s">
        <v>378</v>
      </c>
      <c r="I5" s="94">
        <v>16.764383561643836</v>
      </c>
    </row>
    <row r="6" spans="1:9" x14ac:dyDescent="0.3">
      <c r="A6" s="85" t="s">
        <v>379</v>
      </c>
      <c r="B6" s="110">
        <v>0</v>
      </c>
      <c r="C6" s="111">
        <v>0</v>
      </c>
      <c r="D6" s="111">
        <v>0</v>
      </c>
      <c r="E6" s="111">
        <f t="shared" si="0"/>
        <v>0</v>
      </c>
      <c r="H6" s="95" t="s">
        <v>377</v>
      </c>
      <c r="I6" s="94">
        <v>33531.55890410961</v>
      </c>
    </row>
    <row r="7" spans="1:9" x14ac:dyDescent="0.3">
      <c r="A7" s="82" t="s">
        <v>403</v>
      </c>
      <c r="B7" s="108">
        <v>0</v>
      </c>
      <c r="C7" s="109">
        <v>59.221917808219182</v>
      </c>
      <c r="D7" s="109">
        <f>GETPIVOTDATA("[Measures].[Veeru summa m3d]",$H$4,"[Tabel1].[põhjaveekogum2]","[Tabel1].[põhjaveekogum2].&amp;[Ülem-Devoni]")</f>
        <v>83.128767123287659</v>
      </c>
      <c r="E7" s="108">
        <f>D7-C7</f>
        <v>23.906849315068477</v>
      </c>
      <c r="H7" s="93" t="s">
        <v>404</v>
      </c>
      <c r="I7" s="94">
        <v>6978.4767123287693</v>
      </c>
    </row>
    <row r="8" spans="1:9" x14ac:dyDescent="0.3">
      <c r="A8" s="85" t="s">
        <v>377</v>
      </c>
      <c r="B8" s="110">
        <v>0</v>
      </c>
      <c r="C8" s="111">
        <v>59.221917808219182</v>
      </c>
      <c r="D8" s="111">
        <v>83.1</v>
      </c>
      <c r="E8" s="111">
        <f>D8-C8</f>
        <v>23.878082191780813</v>
      </c>
      <c r="H8" s="95" t="s">
        <v>377</v>
      </c>
      <c r="I8" s="94">
        <v>6978.4767123287693</v>
      </c>
    </row>
    <row r="9" spans="1:9" x14ac:dyDescent="0.3">
      <c r="A9" s="85" t="s">
        <v>378</v>
      </c>
      <c r="B9" s="110">
        <v>0</v>
      </c>
      <c r="C9" s="111">
        <v>0</v>
      </c>
      <c r="D9" s="111">
        <v>0</v>
      </c>
      <c r="E9" s="111">
        <f t="shared" ref="E9:E10" si="1">D9-C9</f>
        <v>0</v>
      </c>
      <c r="H9" s="93" t="s">
        <v>405</v>
      </c>
      <c r="I9" s="94">
        <v>12564.20273972603</v>
      </c>
    </row>
    <row r="10" spans="1:9" x14ac:dyDescent="0.3">
      <c r="A10" s="85" t="s">
        <v>379</v>
      </c>
      <c r="B10" s="110">
        <v>0</v>
      </c>
      <c r="C10" s="111">
        <v>0</v>
      </c>
      <c r="D10" s="111">
        <v>0</v>
      </c>
      <c r="E10" s="111">
        <f t="shared" si="1"/>
        <v>0</v>
      </c>
      <c r="H10" s="95" t="s">
        <v>377</v>
      </c>
      <c r="I10" s="94">
        <v>12564.20273972603</v>
      </c>
    </row>
    <row r="11" spans="1:9" x14ac:dyDescent="0.3">
      <c r="A11" s="82" t="s">
        <v>405</v>
      </c>
      <c r="B11" s="108">
        <v>18235</v>
      </c>
      <c r="C11" s="109">
        <v>12390.898630137001</v>
      </c>
      <c r="D11" s="109">
        <f>GETPIVOTDATA("[Measures].[Veeru summa m3d]",$H$3,"[Tabel1].[põhjaveekogum2]","[Tabel1].[põhjaveekogum2].&amp;[Kesk-Devoni]")</f>
        <v>12564.20273972603</v>
      </c>
      <c r="E11" s="108">
        <f>D11-C11</f>
        <v>173.30410958902939</v>
      </c>
      <c r="H11" s="93" t="s">
        <v>399</v>
      </c>
      <c r="I11" s="94">
        <v>7572.0438356164368</v>
      </c>
    </row>
    <row r="12" spans="1:9" x14ac:dyDescent="0.3">
      <c r="A12" s="85" t="s">
        <v>377</v>
      </c>
      <c r="B12" s="110">
        <v>18235</v>
      </c>
      <c r="C12" s="111">
        <v>12373.032876712332</v>
      </c>
      <c r="D12" s="111">
        <f>GETPIVOTDATA("[Measures].[Veeru summa m3d]",$H$3,"[Tabel1].[veehaarde_veeliik_eel]","[Tabel1].[veehaarde_veeliik_eel].&amp;[põhjavesi]","[Tabel1].[põhjaveekogum2]","[Tabel1].[põhjaveekogum2].&amp;[Kesk-Devoni]")</f>
        <v>12564.20273972603</v>
      </c>
      <c r="E12" s="111">
        <f>D12-C12</f>
        <v>191.16986301369798</v>
      </c>
      <c r="H12" s="95" t="s">
        <v>377</v>
      </c>
      <c r="I12" s="94">
        <v>7572.0438356164368</v>
      </c>
    </row>
    <row r="13" spans="1:9" x14ac:dyDescent="0.3">
      <c r="A13" s="85" t="s">
        <v>378</v>
      </c>
      <c r="B13" s="110">
        <v>0</v>
      </c>
      <c r="C13" s="111">
        <v>17.865753424657534</v>
      </c>
      <c r="D13" s="111">
        <v>0</v>
      </c>
      <c r="E13" s="111">
        <f t="shared" ref="E13:E34" si="2">D13-C13</f>
        <v>-17.865753424657534</v>
      </c>
      <c r="H13" s="93" t="s">
        <v>406</v>
      </c>
      <c r="I13" s="94">
        <v>475276.47123287682</v>
      </c>
    </row>
    <row r="14" spans="1:9" x14ac:dyDescent="0.3">
      <c r="A14" s="85" t="s">
        <v>407</v>
      </c>
      <c r="B14" s="110">
        <v>0</v>
      </c>
      <c r="C14" s="111">
        <v>0</v>
      </c>
      <c r="D14" s="111">
        <v>0</v>
      </c>
      <c r="E14" s="111">
        <f t="shared" si="2"/>
        <v>0</v>
      </c>
      <c r="H14" s="95" t="s">
        <v>377</v>
      </c>
      <c r="I14" s="94">
        <v>519.92054794520539</v>
      </c>
    </row>
    <row r="15" spans="1:9" x14ac:dyDescent="0.3">
      <c r="A15" s="82" t="s">
        <v>404</v>
      </c>
      <c r="B15" s="108">
        <v>3380</v>
      </c>
      <c r="C15" s="109">
        <v>7166.0739726027414</v>
      </c>
      <c r="D15" s="109">
        <f>GETPIVOTDATA("[Measures].[Veeru summa m3d]",$H$4,"[Tabel1].[põhjaveekogum2]","[Tabel1].[põhjaveekogum2].&amp;[Kesk-Alam-Devoni]")</f>
        <v>6978.4767123287693</v>
      </c>
      <c r="E15" s="108">
        <f t="shared" si="2"/>
        <v>-187.5972602739721</v>
      </c>
      <c r="H15" s="95" t="s">
        <v>379</v>
      </c>
      <c r="I15" s="94">
        <v>474756.55068493157</v>
      </c>
    </row>
    <row r="16" spans="1:9" x14ac:dyDescent="0.3">
      <c r="A16" s="85" t="s">
        <v>377</v>
      </c>
      <c r="B16" s="110">
        <v>3380</v>
      </c>
      <c r="C16" s="111">
        <v>7166.0739726027414</v>
      </c>
      <c r="D16" s="111">
        <f>GETPIVOTDATA("[Measures].[Veeru summa m3d]",$H$3,"[Tabel1].[veehaarde_veeliik_eel]","[Tabel1].[veehaarde_veeliik_eel].&amp;[põhjavesi]","[Tabel1].[põhjaveekogum2]","[Tabel1].[põhjaveekogum2].&amp;[Kesk-Alam-Devoni]")</f>
        <v>6978.4767123287693</v>
      </c>
      <c r="E16" s="111">
        <f t="shared" si="2"/>
        <v>-187.5972602739721</v>
      </c>
      <c r="H16" s="93" t="s">
        <v>408</v>
      </c>
      <c r="I16" s="94">
        <v>33344.526027397282</v>
      </c>
    </row>
    <row r="17" spans="1:9" x14ac:dyDescent="0.3">
      <c r="A17" s="85" t="s">
        <v>378</v>
      </c>
      <c r="B17" s="110">
        <v>0</v>
      </c>
      <c r="C17" s="111">
        <v>0</v>
      </c>
      <c r="D17" s="111">
        <v>0</v>
      </c>
      <c r="E17" s="111">
        <f t="shared" si="2"/>
        <v>0</v>
      </c>
      <c r="H17" s="95" t="s">
        <v>378</v>
      </c>
      <c r="I17" s="94">
        <v>63.427397260273978</v>
      </c>
    </row>
    <row r="18" spans="1:9" x14ac:dyDescent="0.3">
      <c r="A18" s="85" t="s">
        <v>379</v>
      </c>
      <c r="B18" s="110">
        <v>0</v>
      </c>
      <c r="C18" s="111">
        <v>0</v>
      </c>
      <c r="D18" s="111">
        <v>0</v>
      </c>
      <c r="E18" s="111">
        <f t="shared" si="2"/>
        <v>0</v>
      </c>
      <c r="H18" s="95" t="s">
        <v>377</v>
      </c>
      <c r="I18" s="94">
        <v>14001.167123287678</v>
      </c>
    </row>
    <row r="19" spans="1:9" x14ac:dyDescent="0.3">
      <c r="A19" s="82" t="s">
        <v>409</v>
      </c>
      <c r="B19" s="108">
        <v>92850</v>
      </c>
      <c r="C19" s="109">
        <v>525649.28493150661</v>
      </c>
      <c r="D19" s="109">
        <f>GETPIVOTDATA("[Measures].[Veeru summa m3d]",$H$4,"[Tabel1].[põhjaveekogum2]","[Tabel1].[põhjaveekogum2].&amp;[Siluri-Ordoviitsiumi]")</f>
        <v>67998.936986301371</v>
      </c>
      <c r="E19" s="108">
        <f t="shared" si="2"/>
        <v>-457650.34794520523</v>
      </c>
      <c r="H19" s="95" t="s">
        <v>379</v>
      </c>
      <c r="I19" s="94">
        <v>19279.931506849316</v>
      </c>
    </row>
    <row r="20" spans="1:9" x14ac:dyDescent="0.3">
      <c r="A20" s="85" t="s">
        <v>377</v>
      </c>
      <c r="B20" s="110">
        <f>B19</f>
        <v>92850</v>
      </c>
      <c r="C20" s="111">
        <v>43864.01369863013</v>
      </c>
      <c r="D20" s="111">
        <f>GETPIVOTDATA("[Measures].[Veeru summa m3d]",$H$3,"[Tabel1].[veehaarde_veeliik_eel]","[Tabel1].[veehaarde_veeliik_eel].&amp;[põhjavesi]","[Tabel1].[põhjaveekogum2]","[Tabel1].[põhjaveekogum2].&amp;[Siluri-Ordoviitsiumi]")</f>
        <v>50542.646575342464</v>
      </c>
      <c r="E20" s="111">
        <f>D20-C20</f>
        <v>6678.6328767123341</v>
      </c>
      <c r="H20" s="93" t="s">
        <v>409</v>
      </c>
      <c r="I20" s="94">
        <v>67998.936986301371</v>
      </c>
    </row>
    <row r="21" spans="1:9" x14ac:dyDescent="0.3">
      <c r="A21" s="85" t="s">
        <v>378</v>
      </c>
      <c r="B21" s="110">
        <v>0</v>
      </c>
      <c r="C21" s="111">
        <v>0</v>
      </c>
      <c r="D21" s="111">
        <v>0</v>
      </c>
      <c r="E21" s="111">
        <f t="shared" si="2"/>
        <v>0</v>
      </c>
      <c r="H21" s="95" t="s">
        <v>377</v>
      </c>
      <c r="I21" s="94">
        <v>50542.646575342464</v>
      </c>
    </row>
    <row r="22" spans="1:9" x14ac:dyDescent="0.3">
      <c r="A22" s="85" t="s">
        <v>379</v>
      </c>
      <c r="B22" s="110">
        <v>0</v>
      </c>
      <c r="C22" s="111">
        <v>481785.27123287669</v>
      </c>
      <c r="D22" s="111">
        <f>GETPIVOTDATA("[Measures].[Veeru summa m3d]",$H$3,"[Tabel1].[veehaarde_veeliik_eel]","[Tabel1].[veehaarde_veeliik_eel].&amp;[ärajuhitud põhjavesi]","[Tabel1].[põhjaveekogum2]","[Tabel1].[põhjaveekogum2].&amp;[Siluri-Ordoviitsiumi]")</f>
        <v>17456.290410958904</v>
      </c>
      <c r="E22" s="111">
        <f>D22-C22</f>
        <v>-464328.98082191776</v>
      </c>
      <c r="H22" s="95" t="s">
        <v>379</v>
      </c>
      <c r="I22" s="94">
        <v>17456.290410958904</v>
      </c>
    </row>
    <row r="23" spans="1:9" x14ac:dyDescent="0.3">
      <c r="A23" s="82" t="s">
        <v>406</v>
      </c>
      <c r="B23" s="112">
        <v>9880</v>
      </c>
      <c r="C23" s="112">
        <v>0</v>
      </c>
      <c r="D23" s="112">
        <f>GETPIVOTDATA("[Measures].[Veeru summa m3d]",$H$3,"[Tabel1].[põhjaveekogum2]","[Tabel1].[põhjaveekogum2].&amp;[Ordoviitsiumi]")</f>
        <v>475276.47123287682</v>
      </c>
      <c r="E23" s="108">
        <f t="shared" si="2"/>
        <v>475276.47123287682</v>
      </c>
      <c r="F23" s="113"/>
      <c r="H23" s="93" t="s">
        <v>403</v>
      </c>
      <c r="I23" s="94">
        <v>83.128767123287659</v>
      </c>
    </row>
    <row r="24" spans="1:9" x14ac:dyDescent="0.3">
      <c r="A24" s="85" t="s">
        <v>377</v>
      </c>
      <c r="B24" s="110">
        <v>9880</v>
      </c>
      <c r="C24" s="110">
        <v>0</v>
      </c>
      <c r="D24" s="110">
        <f>GETPIVOTDATA("[Measures].[Veeru summa m3d]",$H$3,"[Tabel1].[veehaarde_veeliik_eel]","[Tabel1].[veehaarde_veeliik_eel].&amp;[põhjavesi]","[Tabel1].[põhjaveekogum2]","[Tabel1].[põhjaveekogum2].&amp;[Ordoviitsiumi]")</f>
        <v>519.92054794520539</v>
      </c>
      <c r="E24" s="110">
        <f>GETPIVOTDATA("[Measures].[Veeru summa m3d]",$H$3,"[Tabel1].[veehaarde_veeliik_eel]","[Tabel1].[veehaarde_veeliik_eel].&amp;[põhjavesi]","[Tabel1].[põhjaveekogum2]","[Tabel1].[põhjaveekogum2].&amp;[Ordoviitsiumi]")</f>
        <v>519.92054794520539</v>
      </c>
      <c r="H24" s="95" t="s">
        <v>377</v>
      </c>
      <c r="I24" s="94">
        <v>83.128767123287659</v>
      </c>
    </row>
    <row r="25" spans="1:9" x14ac:dyDescent="0.3">
      <c r="A25" s="85" t="s">
        <v>378</v>
      </c>
      <c r="B25" s="110">
        <v>0</v>
      </c>
      <c r="C25" s="110">
        <v>0</v>
      </c>
      <c r="D25" s="110">
        <v>0</v>
      </c>
      <c r="E25" s="110">
        <v>0</v>
      </c>
      <c r="H25" s="93" t="s">
        <v>396</v>
      </c>
      <c r="I25" s="94">
        <v>637366.10958904075</v>
      </c>
    </row>
    <row r="26" spans="1:9" x14ac:dyDescent="0.3">
      <c r="A26" s="85" t="s">
        <v>379</v>
      </c>
      <c r="B26" s="110">
        <v>0</v>
      </c>
      <c r="C26" s="110">
        <v>0</v>
      </c>
      <c r="D26" s="110">
        <f>GETPIVOTDATA("[Measures].[Veeru summa m3d]",$H$3,"[Tabel1].[veehaarde_veeliik_eel]","[Tabel1].[veehaarde_veeliik_eel].&amp;[ärajuhitud põhjavesi]","[Tabel1].[põhjaveekogum2]","[Tabel1].[põhjaveekogum2].&amp;[Ordoviitsiumi]")</f>
        <v>474756.55068493157</v>
      </c>
      <c r="E26" s="110">
        <f>GETPIVOTDATA("[Measures].[Veeru summa m3d]",$H$3,"[Tabel1].[veehaarde_veeliik_eel]","[Tabel1].[veehaarde_veeliik_eel].&amp;[ärajuhitud põhjavesi]","[Tabel1].[põhjaveekogum2]","[Tabel1].[põhjaveekogum2].&amp;[Ordoviitsiumi]")</f>
        <v>474756.55068493157</v>
      </c>
      <c r="H26" s="95"/>
      <c r="I26" s="94"/>
    </row>
    <row r="27" spans="1:9" x14ac:dyDescent="0.3">
      <c r="A27" s="82" t="s">
        <v>408</v>
      </c>
      <c r="B27" s="108">
        <v>52370</v>
      </c>
      <c r="C27" s="109">
        <v>15620.402739726032</v>
      </c>
      <c r="D27" s="109">
        <f>GETPIVOTDATA("[Measures].[Veeru summa m3d]",$H$3,"[Tabel1].[põhjaveekogum2]","[Tabel1].[põhjaveekogum2].&amp;[Ordoviitsiumi-Kambriumi]")</f>
        <v>33344.526027397282</v>
      </c>
      <c r="E27" s="108">
        <f>D27-C27</f>
        <v>17724.123287671249</v>
      </c>
      <c r="H27" s="95"/>
      <c r="I27" s="94"/>
    </row>
    <row r="28" spans="1:9" x14ac:dyDescent="0.3">
      <c r="A28" s="85" t="s">
        <v>377</v>
      </c>
      <c r="B28" s="110">
        <f>B27-B29</f>
        <v>51830</v>
      </c>
      <c r="C28" s="111">
        <v>14414.958904109597</v>
      </c>
      <c r="D28" s="111">
        <f>GETPIVOTDATA("[Measures].[Veeru summa m3d]",$H$3,"[Tabel1].[veehaarde_veeliik_eel]","[Tabel1].[veehaarde_veeliik_eel].&amp;[põhjavesi]","[Tabel1].[põhjaveekogum2]","[Tabel1].[põhjaveekogum2].&amp;[Ordoviitsiumi-Kambriumi]")</f>
        <v>14001.167123287678</v>
      </c>
      <c r="E28" s="111">
        <f>D28-C28</f>
        <v>-413.79178082191902</v>
      </c>
      <c r="H28" s="93"/>
      <c r="I28" s="94"/>
    </row>
    <row r="29" spans="1:9" x14ac:dyDescent="0.3">
      <c r="A29" s="85" t="s">
        <v>378</v>
      </c>
      <c r="B29" s="110">
        <v>540</v>
      </c>
      <c r="C29" s="111">
        <v>38.413698630136992</v>
      </c>
      <c r="D29" s="111">
        <v>63.4</v>
      </c>
      <c r="E29" s="111">
        <f t="shared" ref="E29:E30" si="3">D29-C29</f>
        <v>24.986301369863007</v>
      </c>
      <c r="H29" s="95"/>
      <c r="I29" s="94"/>
    </row>
    <row r="30" spans="1:9" x14ac:dyDescent="0.3">
      <c r="A30" s="85" t="s">
        <v>379</v>
      </c>
      <c r="B30" s="110">
        <v>0</v>
      </c>
      <c r="C30" s="111">
        <v>1167.0301369863014</v>
      </c>
      <c r="D30" s="111">
        <f>GETPIVOTDATA("[Measures].[Veeru summa m3d]",$H$3,"[Tabel1].[veehaarde_veeliik_eel]","[Tabel1].[veehaarde_veeliik_eel].&amp;[ärajuhitud põhjavesi]","[Tabel1].[põhjaveekogum2]","[Tabel1].[põhjaveekogum2].&amp;[Ordoviitsiumi-Kambriumi]")</f>
        <v>19279.931506849316</v>
      </c>
      <c r="E30" s="111">
        <f t="shared" si="3"/>
        <v>18112.901369863015</v>
      </c>
      <c r="H30" s="93"/>
      <c r="I30" s="94"/>
    </row>
    <row r="31" spans="1:9" x14ac:dyDescent="0.3">
      <c r="A31" s="82" t="s">
        <v>402</v>
      </c>
      <c r="B31" s="108">
        <v>135710</v>
      </c>
      <c r="C31" s="109">
        <v>33529.372602739699</v>
      </c>
      <c r="D31" s="109">
        <f>GETPIVOTDATA("[Measures].[Veeru summa m3d]",$H$3,"[Tabel1].[põhjaveekogum2]","[Tabel1].[põhjaveekogum2].&amp;[Kambrium-Vendi]")</f>
        <v>33548.32328767125</v>
      </c>
      <c r="E31" s="108">
        <f>D31-C31</f>
        <v>18.950684931551223</v>
      </c>
      <c r="H31" s="93"/>
      <c r="I31" s="94"/>
    </row>
    <row r="32" spans="1:9" x14ac:dyDescent="0.3">
      <c r="A32" s="85" t="s">
        <v>377</v>
      </c>
      <c r="B32" s="110">
        <f>B31-B33</f>
        <v>135610</v>
      </c>
      <c r="C32" s="111">
        <v>33512.843835616397</v>
      </c>
      <c r="D32" s="111">
        <f>GETPIVOTDATA("[Measures].[Veeru summa m3d]",$H$3,"[Tabel1].[veehaarde_veeliik_eel]","[Tabel1].[veehaarde_veeliik_eel].&amp;[põhjavesi]","[Tabel1].[põhjaveekogum2]","[Tabel1].[põhjaveekogum2].&amp;[Kambrium-Vendi]")</f>
        <v>33531.55890410961</v>
      </c>
      <c r="E32" s="111">
        <f>D32-C32</f>
        <v>18.715068493213039</v>
      </c>
      <c r="H32" s="95"/>
      <c r="I32" s="94"/>
    </row>
    <row r="33" spans="1:9" x14ac:dyDescent="0.3">
      <c r="A33" s="85" t="s">
        <v>378</v>
      </c>
      <c r="B33" s="110">
        <v>100</v>
      </c>
      <c r="C33" s="111">
        <v>16.528767123287672</v>
      </c>
      <c r="D33" s="111">
        <v>16.8</v>
      </c>
      <c r="E33" s="111">
        <f t="shared" si="2"/>
        <v>0.27123287671232887</v>
      </c>
      <c r="H33" s="93"/>
      <c r="I33" s="94"/>
    </row>
    <row r="34" spans="1:9" x14ac:dyDescent="0.3">
      <c r="A34" s="85" t="s">
        <v>379</v>
      </c>
      <c r="B34" s="110">
        <v>0</v>
      </c>
      <c r="C34" s="111">
        <v>0</v>
      </c>
      <c r="D34" s="111">
        <v>0</v>
      </c>
      <c r="E34" s="111">
        <f t="shared" si="2"/>
        <v>0</v>
      </c>
    </row>
    <row r="35" spans="1:9" x14ac:dyDescent="0.3">
      <c r="A35" s="114" t="s">
        <v>394</v>
      </c>
      <c r="B35" s="115">
        <f>B31+B27+B19+B15+B11+B7+B3+B23</f>
        <v>328725</v>
      </c>
      <c r="C35" s="116">
        <v>607425.0136986298</v>
      </c>
      <c r="D35" s="116">
        <f>D31+D27+D19+D15+D11+D7+D3+D23</f>
        <v>637366.06575342477</v>
      </c>
      <c r="E35" s="116">
        <f>E31+E27+E23+E19+E15+E11+E7+E3</f>
        <v>29941.052054794916</v>
      </c>
    </row>
    <row r="36" spans="1:9" x14ac:dyDescent="0.3">
      <c r="A36" s="117" t="s">
        <v>410</v>
      </c>
      <c r="B36" s="110">
        <f>B32+B28+B20+B16+B12+B4+B24</f>
        <v>328085</v>
      </c>
      <c r="C36" s="118">
        <v>124399.90410958903</v>
      </c>
      <c r="D36" s="110">
        <f>D32+D28+D20+D16+D12+D8+D4+D24</f>
        <v>125793.07260273976</v>
      </c>
      <c r="E36" s="118">
        <f>D36-C36</f>
        <v>1393.1684931507334</v>
      </c>
    </row>
    <row r="37" spans="1:9" x14ac:dyDescent="0.3">
      <c r="A37" s="117" t="s">
        <v>378</v>
      </c>
      <c r="B37" s="110">
        <f>B33+B29</f>
        <v>640</v>
      </c>
      <c r="C37" s="118">
        <v>72.808219178082197</v>
      </c>
      <c r="D37" s="118">
        <f>D33+D29+D21+D17+D13+D9+D5+D25</f>
        <v>80.2</v>
      </c>
      <c r="E37" s="118">
        <f>D37-C37</f>
        <v>7.3917808219178056</v>
      </c>
    </row>
    <row r="38" spans="1:9" x14ac:dyDescent="0.3">
      <c r="A38" s="85" t="s">
        <v>379</v>
      </c>
      <c r="B38" s="119">
        <v>0</v>
      </c>
      <c r="C38" s="118">
        <v>482952.30136986298</v>
      </c>
      <c r="D38" s="118">
        <f>D34+D30+D22+D18+D14+D10+D6+D26</f>
        <v>511492.7726027398</v>
      </c>
      <c r="E38" s="118">
        <f>D38-C38</f>
        <v>28540.471232876822</v>
      </c>
    </row>
    <row r="39" spans="1:9" x14ac:dyDescent="0.3">
      <c r="E39" s="120"/>
    </row>
    <row r="40" spans="1:9" x14ac:dyDescent="0.3">
      <c r="E40" s="121"/>
    </row>
    <row r="41" spans="1:9" x14ac:dyDescent="0.3">
      <c r="F41" s="120"/>
    </row>
  </sheetData>
  <mergeCells count="4">
    <mergeCell ref="A1:A2"/>
    <mergeCell ref="B1:B2"/>
    <mergeCell ref="C1:D1"/>
    <mergeCell ref="E1:E2"/>
  </mergeCells>
  <pageMargins left="0.7" right="0.7" top="0.75" bottom="0.75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2"/>
  <sheetViews>
    <sheetView workbookViewId="0">
      <selection activeCell="D10" sqref="D10"/>
    </sheetView>
  </sheetViews>
  <sheetFormatPr defaultRowHeight="14.4" x14ac:dyDescent="0.3"/>
  <cols>
    <col min="1" max="1" width="26.44140625" customWidth="1"/>
    <col min="2" max="3" width="15.44140625" customWidth="1"/>
    <col min="4" max="4" width="13.109375" customWidth="1"/>
    <col min="5" max="5" width="10.77734375" customWidth="1"/>
    <col min="7" max="7" width="12.33203125" customWidth="1"/>
    <col min="8" max="8" width="10.21875" customWidth="1"/>
    <col min="9" max="9" width="13.109375" customWidth="1"/>
    <col min="10" max="10" width="13.33203125" customWidth="1"/>
    <col min="11" max="11" width="13.21875" customWidth="1"/>
    <col min="12" max="12" width="13.33203125" customWidth="1"/>
    <col min="13" max="13" width="14.33203125" customWidth="1"/>
    <col min="14" max="14" width="23.88671875" customWidth="1"/>
  </cols>
  <sheetData>
    <row r="1" spans="1:14" x14ac:dyDescent="0.3">
      <c r="B1" s="126" t="s">
        <v>411</v>
      </c>
      <c r="C1" s="126" t="s">
        <v>412</v>
      </c>
      <c r="D1" s="126" t="s">
        <v>413</v>
      </c>
      <c r="E1" s="126" t="s">
        <v>414</v>
      </c>
      <c r="F1" s="126" t="s">
        <v>415</v>
      </c>
      <c r="G1" s="126" t="s">
        <v>416</v>
      </c>
      <c r="H1" s="126" t="s">
        <v>417</v>
      </c>
      <c r="I1" s="126" t="s">
        <v>418</v>
      </c>
      <c r="J1" s="126" t="s">
        <v>419</v>
      </c>
      <c r="K1" s="126" t="s">
        <v>420</v>
      </c>
      <c r="L1" s="126" t="s">
        <v>421</v>
      </c>
      <c r="M1" s="126" t="s">
        <v>422</v>
      </c>
      <c r="N1" s="128" t="s">
        <v>423</v>
      </c>
    </row>
    <row r="2" spans="1:14" x14ac:dyDescent="0.3">
      <c r="B2" s="126" t="s">
        <v>426</v>
      </c>
      <c r="C2" s="126" t="s">
        <v>424</v>
      </c>
      <c r="D2" s="126" t="s">
        <v>425</v>
      </c>
      <c r="E2" s="126" t="s">
        <v>427</v>
      </c>
      <c r="F2" s="126" t="s">
        <v>428</v>
      </c>
      <c r="G2" s="126" t="s">
        <v>429</v>
      </c>
      <c r="H2" s="126" t="s">
        <v>430</v>
      </c>
      <c r="I2" s="126" t="s">
        <v>431</v>
      </c>
      <c r="J2" s="126" t="s">
        <v>432</v>
      </c>
      <c r="K2" s="126" t="s">
        <v>433</v>
      </c>
      <c r="L2" s="126" t="s">
        <v>434</v>
      </c>
      <c r="M2" s="126" t="s">
        <v>435</v>
      </c>
      <c r="N2" s="129" t="s">
        <v>436</v>
      </c>
    </row>
    <row r="3" spans="1:14" x14ac:dyDescent="0.3">
      <c r="A3" s="162" t="s">
        <v>437</v>
      </c>
      <c r="B3" s="162"/>
      <c r="C3" s="162"/>
      <c r="D3" s="162"/>
      <c r="E3" s="162"/>
      <c r="F3" s="162"/>
      <c r="G3" s="162"/>
      <c r="H3" s="162"/>
      <c r="I3" s="162"/>
      <c r="J3" s="162"/>
      <c r="K3" s="162"/>
      <c r="L3" s="162"/>
      <c r="M3" s="162"/>
      <c r="N3" s="162"/>
    </row>
    <row r="4" spans="1:14" x14ac:dyDescent="0.3">
      <c r="A4" t="s">
        <v>438</v>
      </c>
      <c r="B4">
        <v>4940850</v>
      </c>
      <c r="C4">
        <v>4279679</v>
      </c>
      <c r="D4">
        <v>6236118</v>
      </c>
      <c r="E4">
        <v>8490937</v>
      </c>
      <c r="F4">
        <v>8424957</v>
      </c>
      <c r="G4">
        <v>9309438</v>
      </c>
      <c r="H4">
        <v>5869643</v>
      </c>
      <c r="I4">
        <v>4727867</v>
      </c>
      <c r="J4">
        <v>3843874</v>
      </c>
      <c r="K4">
        <v>3925922</v>
      </c>
      <c r="L4">
        <v>3412808</v>
      </c>
      <c r="M4">
        <v>3842466</v>
      </c>
      <c r="N4" s="120">
        <v>67304559</v>
      </c>
    </row>
    <row r="5" spans="1:14" x14ac:dyDescent="0.3">
      <c r="N5" s="127">
        <v>184518.05205479453</v>
      </c>
    </row>
    <row r="6" spans="1:14" x14ac:dyDescent="0.3">
      <c r="A6" t="s">
        <v>439</v>
      </c>
      <c r="B6">
        <v>28124</v>
      </c>
      <c r="C6">
        <v>25990</v>
      </c>
      <c r="D6">
        <v>74775</v>
      </c>
      <c r="E6">
        <v>193431</v>
      </c>
      <c r="F6">
        <v>137167</v>
      </c>
      <c r="G6">
        <v>155470</v>
      </c>
      <c r="H6">
        <v>33582</v>
      </c>
      <c r="I6">
        <v>25099</v>
      </c>
      <c r="J6">
        <v>22174</v>
      </c>
      <c r="K6">
        <v>21915</v>
      </c>
      <c r="L6">
        <v>24552</v>
      </c>
      <c r="M6">
        <v>24364</v>
      </c>
      <c r="N6" s="120">
        <v>766643</v>
      </c>
    </row>
    <row r="7" spans="1:14" x14ac:dyDescent="0.3">
      <c r="N7" s="127">
        <v>2100.391780821918</v>
      </c>
    </row>
    <row r="8" spans="1:14" x14ac:dyDescent="0.3">
      <c r="A8" t="s">
        <v>440</v>
      </c>
      <c r="B8">
        <v>795336</v>
      </c>
      <c r="C8">
        <v>704256</v>
      </c>
      <c r="D8">
        <v>1355568</v>
      </c>
      <c r="E8">
        <v>1469520</v>
      </c>
      <c r="F8">
        <v>1264056</v>
      </c>
      <c r="G8">
        <v>886320</v>
      </c>
      <c r="H8">
        <v>476904</v>
      </c>
      <c r="I8">
        <v>522288</v>
      </c>
      <c r="J8">
        <v>549360</v>
      </c>
      <c r="K8">
        <v>398784</v>
      </c>
      <c r="L8">
        <v>658080</v>
      </c>
      <c r="M8">
        <v>846672</v>
      </c>
      <c r="N8" s="120">
        <v>9927144</v>
      </c>
    </row>
    <row r="9" spans="1:14" x14ac:dyDescent="0.3">
      <c r="N9" s="127">
        <v>27197.654794520549</v>
      </c>
    </row>
    <row r="10" spans="1:14" x14ac:dyDescent="0.3">
      <c r="A10" t="s">
        <v>441</v>
      </c>
      <c r="B10">
        <v>2832</v>
      </c>
      <c r="C10">
        <v>2950</v>
      </c>
      <c r="D10">
        <v>3658</v>
      </c>
      <c r="E10">
        <v>3304</v>
      </c>
      <c r="F10">
        <v>3481</v>
      </c>
      <c r="G10">
        <v>2124</v>
      </c>
      <c r="H10">
        <v>2714</v>
      </c>
      <c r="I10">
        <v>3953</v>
      </c>
      <c r="J10">
        <v>3068</v>
      </c>
      <c r="K10">
        <v>2655</v>
      </c>
      <c r="L10">
        <v>3481</v>
      </c>
      <c r="M10">
        <v>3186</v>
      </c>
      <c r="N10" s="120">
        <v>37406</v>
      </c>
    </row>
    <row r="11" spans="1:14" x14ac:dyDescent="0.3">
      <c r="N11" s="127">
        <v>102.48219178082192</v>
      </c>
    </row>
    <row r="12" spans="1:14" x14ac:dyDescent="0.3">
      <c r="A12" t="s">
        <v>442</v>
      </c>
      <c r="B12">
        <v>2198492</v>
      </c>
      <c r="C12">
        <v>1983207</v>
      </c>
      <c r="D12">
        <v>3114966</v>
      </c>
      <c r="E12">
        <v>3999754</v>
      </c>
      <c r="F12">
        <v>4472050</v>
      </c>
      <c r="G12">
        <v>4662719</v>
      </c>
      <c r="H12">
        <v>2635108</v>
      </c>
      <c r="I12">
        <v>2338771</v>
      </c>
      <c r="J12">
        <v>2046347</v>
      </c>
      <c r="K12">
        <v>2037250</v>
      </c>
      <c r="L12">
        <v>3037909</v>
      </c>
      <c r="M12">
        <v>2641288</v>
      </c>
      <c r="N12" s="120">
        <v>35167861</v>
      </c>
    </row>
    <row r="13" spans="1:14" x14ac:dyDescent="0.3">
      <c r="N13" s="127">
        <v>96350.304109589037</v>
      </c>
    </row>
    <row r="14" spans="1:14" x14ac:dyDescent="0.3">
      <c r="A14" t="s">
        <v>443</v>
      </c>
      <c r="B14">
        <v>1317507</v>
      </c>
      <c r="C14">
        <v>1214996</v>
      </c>
      <c r="D14">
        <v>1505078</v>
      </c>
      <c r="E14">
        <v>2235703</v>
      </c>
      <c r="F14">
        <v>2605630</v>
      </c>
      <c r="G14">
        <v>2730097</v>
      </c>
      <c r="H14">
        <v>1968295</v>
      </c>
      <c r="I14">
        <v>1530737</v>
      </c>
      <c r="J14">
        <v>1388108</v>
      </c>
      <c r="K14">
        <v>1301044</v>
      </c>
      <c r="L14">
        <v>1269357</v>
      </c>
      <c r="M14">
        <v>1310840</v>
      </c>
      <c r="N14" s="120">
        <v>20377392</v>
      </c>
    </row>
    <row r="15" spans="1:14" x14ac:dyDescent="0.3">
      <c r="N15" s="127">
        <v>55828.471232876713</v>
      </c>
    </row>
    <row r="16" spans="1:14" x14ac:dyDescent="0.3">
      <c r="A16" t="s">
        <v>444</v>
      </c>
      <c r="B16">
        <v>796832</v>
      </c>
      <c r="C16">
        <v>659500</v>
      </c>
      <c r="D16">
        <v>1300031</v>
      </c>
      <c r="E16">
        <v>1889575</v>
      </c>
      <c r="F16">
        <v>2098690</v>
      </c>
      <c r="G16">
        <v>1941901</v>
      </c>
      <c r="H16">
        <v>724977</v>
      </c>
      <c r="I16">
        <v>534132</v>
      </c>
      <c r="J16">
        <v>485458</v>
      </c>
      <c r="K16">
        <v>455580</v>
      </c>
      <c r="L16">
        <v>894831</v>
      </c>
      <c r="M16">
        <v>761228</v>
      </c>
      <c r="N16" s="120">
        <v>12542735</v>
      </c>
    </row>
    <row r="17" spans="1:14" x14ac:dyDescent="0.3">
      <c r="N17" s="127">
        <v>34363.657534246573</v>
      </c>
    </row>
    <row r="18" spans="1:14" x14ac:dyDescent="0.3">
      <c r="A18" t="s">
        <v>445</v>
      </c>
      <c r="B18">
        <v>0</v>
      </c>
      <c r="C18">
        <v>0</v>
      </c>
      <c r="D18">
        <v>2136</v>
      </c>
      <c r="E18">
        <v>31300</v>
      </c>
      <c r="F18">
        <v>4520880</v>
      </c>
      <c r="G18">
        <v>2068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 s="120">
        <v>4556384</v>
      </c>
    </row>
    <row r="19" spans="1:14" x14ac:dyDescent="0.3">
      <c r="N19" s="127">
        <v>12483.243835616438</v>
      </c>
    </row>
    <row r="20" spans="1:14" x14ac:dyDescent="0.3">
      <c r="A20" t="s">
        <v>446</v>
      </c>
      <c r="B20">
        <v>1972955</v>
      </c>
      <c r="C20">
        <v>1744584</v>
      </c>
      <c r="D20">
        <v>2235140</v>
      </c>
      <c r="E20">
        <v>2452851</v>
      </c>
      <c r="F20">
        <v>2232539</v>
      </c>
      <c r="G20">
        <v>2193316</v>
      </c>
      <c r="H20">
        <v>1788864</v>
      </c>
      <c r="I20">
        <v>1661258</v>
      </c>
      <c r="J20">
        <v>1487795</v>
      </c>
      <c r="K20">
        <v>1504248</v>
      </c>
      <c r="L20">
        <v>1586691</v>
      </c>
      <c r="M20">
        <v>1696171</v>
      </c>
      <c r="N20" s="120">
        <v>22556412</v>
      </c>
    </row>
    <row r="21" spans="1:14" x14ac:dyDescent="0.3">
      <c r="N21" s="127">
        <v>61798.389041095892</v>
      </c>
    </row>
    <row r="22" spans="1:14" x14ac:dyDescent="0.3">
      <c r="A22" s="162" t="s">
        <v>447</v>
      </c>
      <c r="B22" s="162"/>
      <c r="C22" s="162"/>
      <c r="D22" s="162"/>
      <c r="E22" s="162"/>
      <c r="F22" s="162"/>
      <c r="G22" s="162"/>
      <c r="H22" s="162"/>
      <c r="I22" s="162"/>
      <c r="J22" s="162"/>
      <c r="K22" s="162"/>
      <c r="L22" s="162"/>
      <c r="M22" s="162"/>
    </row>
    <row r="23" spans="1:14" x14ac:dyDescent="0.3">
      <c r="A23" t="s">
        <v>448</v>
      </c>
      <c r="B23">
        <v>6038</v>
      </c>
      <c r="C23">
        <v>4994</v>
      </c>
      <c r="D23">
        <v>23540</v>
      </c>
      <c r="E23">
        <v>33018</v>
      </c>
      <c r="F23">
        <v>6759</v>
      </c>
      <c r="G23">
        <v>485</v>
      </c>
      <c r="H23">
        <v>24557</v>
      </c>
      <c r="I23">
        <v>4414</v>
      </c>
      <c r="J23">
        <v>8353</v>
      </c>
      <c r="K23">
        <v>20345</v>
      </c>
      <c r="L23">
        <v>20363</v>
      </c>
      <c r="M23">
        <v>5267</v>
      </c>
      <c r="N23" s="120">
        <v>158133</v>
      </c>
    </row>
    <row r="24" spans="1:14" x14ac:dyDescent="0.3">
      <c r="N24" s="127">
        <v>433.24109589041097</v>
      </c>
    </row>
    <row r="25" spans="1:14" x14ac:dyDescent="0.3">
      <c r="A25" t="s">
        <v>449</v>
      </c>
      <c r="B25">
        <v>185181</v>
      </c>
      <c r="C25">
        <v>182506</v>
      </c>
      <c r="D25">
        <v>252194</v>
      </c>
      <c r="E25">
        <v>200953</v>
      </c>
      <c r="F25">
        <v>146322</v>
      </c>
      <c r="G25">
        <v>144947</v>
      </c>
      <c r="H25">
        <v>265391</v>
      </c>
      <c r="I25">
        <v>258109</v>
      </c>
      <c r="J25">
        <v>164735</v>
      </c>
      <c r="K25">
        <v>161053</v>
      </c>
      <c r="L25">
        <v>316469</v>
      </c>
      <c r="M25">
        <v>288541</v>
      </c>
      <c r="N25" s="120">
        <v>2566401</v>
      </c>
    </row>
    <row r="26" spans="1:14" x14ac:dyDescent="0.3">
      <c r="N26" s="127">
        <v>7031.2356164383564</v>
      </c>
    </row>
    <row r="27" spans="1:14" x14ac:dyDescent="0.3">
      <c r="A27" t="s">
        <v>450</v>
      </c>
      <c r="B27">
        <v>29400</v>
      </c>
      <c r="C27">
        <v>27300</v>
      </c>
      <c r="D27">
        <v>38700</v>
      </c>
      <c r="E27">
        <v>65580</v>
      </c>
      <c r="F27">
        <v>35400</v>
      </c>
      <c r="G27">
        <v>25800</v>
      </c>
      <c r="H27">
        <v>20280</v>
      </c>
      <c r="I27">
        <v>25260</v>
      </c>
      <c r="J27">
        <v>20880</v>
      </c>
      <c r="K27">
        <v>29340</v>
      </c>
      <c r="L27">
        <v>47520</v>
      </c>
      <c r="M27">
        <v>40500</v>
      </c>
      <c r="N27" s="120">
        <v>405960</v>
      </c>
    </row>
    <row r="28" spans="1:14" x14ac:dyDescent="0.3">
      <c r="N28" s="127">
        <v>1112.2191780821918</v>
      </c>
    </row>
    <row r="29" spans="1:14" x14ac:dyDescent="0.3">
      <c r="A29" t="s">
        <v>451</v>
      </c>
      <c r="B29">
        <v>38264</v>
      </c>
      <c r="C29">
        <v>35784</v>
      </c>
      <c r="D29">
        <v>52877</v>
      </c>
      <c r="E29">
        <v>52200</v>
      </c>
      <c r="F29">
        <v>51618</v>
      </c>
      <c r="G29">
        <v>42262</v>
      </c>
      <c r="H29">
        <v>38367</v>
      </c>
      <c r="I29">
        <v>45171</v>
      </c>
      <c r="J29">
        <v>34524</v>
      </c>
      <c r="K29">
        <v>39228</v>
      </c>
      <c r="L29">
        <v>51282</v>
      </c>
      <c r="M29">
        <v>61320</v>
      </c>
      <c r="N29" s="120">
        <v>542897</v>
      </c>
    </row>
    <row r="30" spans="1:14" x14ac:dyDescent="0.3">
      <c r="N30" s="127">
        <v>1487.3890410958904</v>
      </c>
    </row>
    <row r="31" spans="1:14" x14ac:dyDescent="0.3">
      <c r="A31" t="s">
        <v>452</v>
      </c>
      <c r="B31">
        <v>16210</v>
      </c>
      <c r="C31">
        <v>15390</v>
      </c>
      <c r="D31">
        <v>17050</v>
      </c>
      <c r="E31">
        <v>16220</v>
      </c>
      <c r="F31">
        <v>14880</v>
      </c>
      <c r="G31">
        <v>14400</v>
      </c>
      <c r="H31">
        <v>15000</v>
      </c>
      <c r="I31">
        <v>16000</v>
      </c>
      <c r="J31">
        <v>16100</v>
      </c>
      <c r="K31">
        <v>14600</v>
      </c>
      <c r="L31">
        <v>14600</v>
      </c>
      <c r="M31">
        <v>14800</v>
      </c>
      <c r="N31" s="120">
        <v>185250</v>
      </c>
    </row>
    <row r="32" spans="1:14" x14ac:dyDescent="0.3">
      <c r="N32" s="127">
        <v>507.53424657534248</v>
      </c>
    </row>
    <row r="33" spans="1:14" x14ac:dyDescent="0.3">
      <c r="A33" t="s">
        <v>453</v>
      </c>
      <c r="B33">
        <v>52000</v>
      </c>
      <c r="C33">
        <v>47000</v>
      </c>
      <c r="D33">
        <v>54000</v>
      </c>
      <c r="E33">
        <v>50000</v>
      </c>
      <c r="F33">
        <v>45000</v>
      </c>
      <c r="G33">
        <v>40000</v>
      </c>
      <c r="H33">
        <v>45000</v>
      </c>
      <c r="I33">
        <v>45000</v>
      </c>
      <c r="J33">
        <v>50000</v>
      </c>
      <c r="K33">
        <v>55000</v>
      </c>
      <c r="L33">
        <v>55000</v>
      </c>
      <c r="M33">
        <v>45000</v>
      </c>
      <c r="N33" s="120">
        <v>583000</v>
      </c>
    </row>
    <row r="34" spans="1:14" x14ac:dyDescent="0.3">
      <c r="N34" s="127">
        <v>1597.2602739726028</v>
      </c>
    </row>
    <row r="35" spans="1:14" x14ac:dyDescent="0.3">
      <c r="A35" t="s">
        <v>454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</row>
    <row r="37" spans="1:14" x14ac:dyDescent="0.3">
      <c r="A37" t="s">
        <v>455</v>
      </c>
      <c r="B37">
        <v>474933</v>
      </c>
      <c r="C37">
        <v>430779</v>
      </c>
      <c r="D37">
        <v>1113406</v>
      </c>
      <c r="E37">
        <v>702620</v>
      </c>
      <c r="F37">
        <v>578480</v>
      </c>
      <c r="G37">
        <v>698521</v>
      </c>
      <c r="H37">
        <v>534321</v>
      </c>
      <c r="I37">
        <v>575124</v>
      </c>
      <c r="J37">
        <v>468069</v>
      </c>
      <c r="K37">
        <v>443549</v>
      </c>
      <c r="L37">
        <v>512554</v>
      </c>
      <c r="M37">
        <v>504819</v>
      </c>
      <c r="N37">
        <v>7037175</v>
      </c>
    </row>
    <row r="38" spans="1:14" x14ac:dyDescent="0.3">
      <c r="N38" s="127">
        <v>19279.931506849316</v>
      </c>
    </row>
    <row r="39" spans="1:14" x14ac:dyDescent="0.3">
      <c r="A39" t="s">
        <v>456</v>
      </c>
      <c r="B39">
        <v>20724</v>
      </c>
      <c r="C39">
        <v>20891</v>
      </c>
      <c r="D39">
        <v>31036</v>
      </c>
      <c r="E39">
        <v>23432</v>
      </c>
      <c r="F39">
        <v>18722</v>
      </c>
      <c r="G39">
        <v>19163</v>
      </c>
      <c r="H39">
        <v>18310</v>
      </c>
      <c r="I39">
        <v>23462</v>
      </c>
      <c r="J39">
        <v>14517</v>
      </c>
      <c r="K39">
        <v>20579</v>
      </c>
      <c r="L39">
        <v>33398</v>
      </c>
      <c r="M39">
        <v>24617</v>
      </c>
      <c r="N39" s="120">
        <v>268851</v>
      </c>
    </row>
    <row r="40" spans="1:14" x14ac:dyDescent="0.3">
      <c r="N40" s="127">
        <v>736.57808219178082</v>
      </c>
    </row>
    <row r="41" spans="1:14" x14ac:dyDescent="0.3">
      <c r="A41" t="s">
        <v>457</v>
      </c>
      <c r="B41">
        <v>39881</v>
      </c>
      <c r="C41">
        <v>36021</v>
      </c>
      <c r="D41">
        <v>39881</v>
      </c>
      <c r="E41">
        <v>30221</v>
      </c>
      <c r="F41">
        <v>31229</v>
      </c>
      <c r="G41">
        <v>30221</v>
      </c>
      <c r="H41">
        <v>26864</v>
      </c>
      <c r="I41">
        <v>25998</v>
      </c>
      <c r="J41">
        <v>26864</v>
      </c>
      <c r="K41">
        <v>32667</v>
      </c>
      <c r="L41">
        <v>31614</v>
      </c>
      <c r="M41">
        <v>32667</v>
      </c>
      <c r="N41" s="120">
        <v>384128</v>
      </c>
    </row>
    <row r="42" spans="1:14" x14ac:dyDescent="0.3">
      <c r="N42" s="127">
        <v>1052.4054794520548</v>
      </c>
    </row>
    <row r="43" spans="1:14" x14ac:dyDescent="0.3">
      <c r="A43" t="s">
        <v>458</v>
      </c>
      <c r="B43">
        <v>16543</v>
      </c>
      <c r="C43">
        <v>16282</v>
      </c>
      <c r="D43">
        <v>25663</v>
      </c>
      <c r="E43">
        <v>21299</v>
      </c>
      <c r="F43">
        <v>16758</v>
      </c>
      <c r="G43">
        <v>13063</v>
      </c>
      <c r="H43">
        <v>15378</v>
      </c>
      <c r="I43">
        <v>16830</v>
      </c>
      <c r="J43">
        <v>14344</v>
      </c>
      <c r="K43">
        <v>14718</v>
      </c>
      <c r="L43">
        <v>15708</v>
      </c>
      <c r="M43">
        <v>16104</v>
      </c>
      <c r="N43" s="120">
        <v>202690</v>
      </c>
    </row>
    <row r="44" spans="1:14" x14ac:dyDescent="0.3">
      <c r="N44" s="127">
        <v>555.31506849315065</v>
      </c>
    </row>
    <row r="45" spans="1:14" x14ac:dyDescent="0.3">
      <c r="A45" t="s">
        <v>459</v>
      </c>
      <c r="B45">
        <v>28000</v>
      </c>
      <c r="C45">
        <v>30800</v>
      </c>
      <c r="D45">
        <v>64000</v>
      </c>
      <c r="E45">
        <v>20800</v>
      </c>
      <c r="F45">
        <v>16000</v>
      </c>
      <c r="G45">
        <v>9000</v>
      </c>
      <c r="H45">
        <v>10400</v>
      </c>
      <c r="I45">
        <v>15000</v>
      </c>
      <c r="J45">
        <v>18600</v>
      </c>
      <c r="K45">
        <v>15800</v>
      </c>
      <c r="L45">
        <v>28000</v>
      </c>
      <c r="M45">
        <v>38667</v>
      </c>
      <c r="N45" s="120">
        <v>295067</v>
      </c>
    </row>
    <row r="46" spans="1:14" x14ac:dyDescent="0.3">
      <c r="N46" s="127">
        <v>808.40273972602745</v>
      </c>
    </row>
    <row r="47" spans="1:14" x14ac:dyDescent="0.3">
      <c r="A47" t="s">
        <v>460</v>
      </c>
      <c r="B47">
        <v>6030</v>
      </c>
      <c r="C47">
        <v>8010</v>
      </c>
      <c r="D47">
        <v>17460</v>
      </c>
      <c r="E47">
        <v>7140</v>
      </c>
      <c r="F47">
        <v>7920</v>
      </c>
      <c r="G47">
        <v>6780</v>
      </c>
      <c r="H47">
        <v>7272</v>
      </c>
      <c r="I47">
        <v>7974</v>
      </c>
      <c r="J47">
        <v>5904</v>
      </c>
      <c r="K47">
        <v>9264</v>
      </c>
      <c r="L47">
        <v>12000</v>
      </c>
      <c r="M47">
        <v>10542</v>
      </c>
      <c r="N47" s="120">
        <v>106296</v>
      </c>
    </row>
    <row r="48" spans="1:14" x14ac:dyDescent="0.3">
      <c r="N48" s="127">
        <v>291.22191780821919</v>
      </c>
    </row>
    <row r="49" spans="1:14" x14ac:dyDescent="0.3">
      <c r="A49" t="s">
        <v>461</v>
      </c>
      <c r="B49">
        <v>3800</v>
      </c>
      <c r="C49">
        <v>3100</v>
      </c>
      <c r="D49">
        <v>4300</v>
      </c>
      <c r="E49">
        <v>4100</v>
      </c>
      <c r="F49">
        <v>2500</v>
      </c>
      <c r="G49">
        <v>1600</v>
      </c>
      <c r="H49">
        <v>1244</v>
      </c>
      <c r="I49">
        <v>3604</v>
      </c>
      <c r="J49">
        <v>2647</v>
      </c>
      <c r="K49">
        <v>4058</v>
      </c>
      <c r="L49">
        <v>6240</v>
      </c>
      <c r="M49">
        <v>4558</v>
      </c>
      <c r="N49" s="120">
        <v>41751</v>
      </c>
    </row>
    <row r="50" spans="1:14" x14ac:dyDescent="0.3">
      <c r="N50" s="127">
        <v>114.38630136986302</v>
      </c>
    </row>
    <row r="51" spans="1:14" x14ac:dyDescent="0.3">
      <c r="A51" t="s">
        <v>462</v>
      </c>
      <c r="B51">
        <v>52000</v>
      </c>
      <c r="C51">
        <v>49000</v>
      </c>
      <c r="D51">
        <v>55000</v>
      </c>
      <c r="E51">
        <v>55000</v>
      </c>
      <c r="F51">
        <v>54000</v>
      </c>
      <c r="G51">
        <v>49000</v>
      </c>
      <c r="H51">
        <v>48000</v>
      </c>
      <c r="I51">
        <v>59000</v>
      </c>
      <c r="J51">
        <v>54000</v>
      </c>
      <c r="K51">
        <v>52000</v>
      </c>
      <c r="L51">
        <v>55000</v>
      </c>
      <c r="M51">
        <v>54000</v>
      </c>
      <c r="N51" s="120">
        <v>636000</v>
      </c>
    </row>
    <row r="52" spans="1:14" x14ac:dyDescent="0.3">
      <c r="N52" s="127">
        <v>1742.4657534246576</v>
      </c>
    </row>
  </sheetData>
  <mergeCells count="2">
    <mergeCell ref="A22:M22"/>
    <mergeCell ref="A3:N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Töölehed</vt:lpstr>
      </vt:variant>
      <vt:variant>
        <vt:i4>5</vt:i4>
      </vt:variant>
    </vt:vector>
  </HeadingPairs>
  <TitlesOfParts>
    <vt:vector size="5" baseType="lpstr">
      <vt:lpstr>Lisa1_2021</vt:lpstr>
      <vt:lpstr>Lisa2_2021</vt:lpstr>
      <vt:lpstr>Lisa3_2021</vt:lpstr>
      <vt:lpstr>Lisa4_2021</vt:lpstr>
      <vt:lpstr>Lisa5_2021</vt:lpstr>
    </vt:vector>
  </TitlesOfParts>
  <Company>Keskkonnaministeeriumi Infotehnoloogiakeskus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Merli Hass</dc:creator>
  <cp:lastModifiedBy>Piia Tamsalu</cp:lastModifiedBy>
  <dcterms:created xsi:type="dcterms:W3CDTF">2022-07-11T11:14:55Z</dcterms:created>
  <dcterms:modified xsi:type="dcterms:W3CDTF">2022-08-30T08:24:47Z</dcterms:modified>
</cp:coreProperties>
</file>