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3.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4.xml" ContentType="application/vnd.openxmlformats-officedocument.themeOverride+xml"/>
  <Override PartName="/xl/drawings/drawing15.xml" ContentType="application/vnd.openxmlformats-officedocument.drawingml.chartshapes+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5.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codeName="Sellest_töövihikust"/>
  <xr:revisionPtr revIDLastSave="0" documentId="13_ncr:1_{678B799A-C363-4614-80C1-44A530E8011A}" xr6:coauthVersionLast="47" xr6:coauthVersionMax="47" xr10:uidLastSave="{00000000-0000-0000-0000-000000000000}"/>
  <bookViews>
    <workbookView xWindow="6240" yWindow="2535" windowWidth="28770" windowHeight="14445" tabRatio="848" activeTab="1" xr2:uid="{D8923FA8-D6AD-4778-A79A-3FE361B0BACA}"/>
  </bookViews>
  <sheets>
    <sheet name="0" sheetId="1" r:id="rId1"/>
    <sheet name="1." sheetId="2" r:id="rId2"/>
    <sheet name="2." sheetId="3" r:id="rId3"/>
    <sheet name="3." sheetId="4" r:id="rId4"/>
    <sheet name="4." sheetId="5" r:id="rId5"/>
    <sheet name="4.1" sheetId="31" r:id="rId6"/>
    <sheet name="5." sheetId="6" r:id="rId7"/>
    <sheet name="6." sheetId="7" r:id="rId8"/>
    <sheet name="7." sheetId="8" r:id="rId9"/>
    <sheet name="8." sheetId="13" r:id="rId10"/>
    <sheet name="9." sheetId="14" r:id="rId11"/>
    <sheet name="10." sheetId="9" r:id="rId12"/>
    <sheet name="11." sheetId="10" r:id="rId13"/>
    <sheet name="12." sheetId="11" r:id="rId14"/>
    <sheet name="13." sheetId="16" r:id="rId15"/>
    <sheet name="14." sheetId="20" r:id="rId16"/>
    <sheet name="15." sheetId="19" r:id="rId17"/>
    <sheet name="16." sheetId="21" r:id="rId18"/>
    <sheet name="17." sheetId="30" r:id="rId19"/>
    <sheet name="18." sheetId="15" r:id="rId20"/>
    <sheet name="19." sheetId="24" r:id="rId21"/>
    <sheet name="20." sheetId="25" r:id="rId22"/>
    <sheet name="21." sheetId="26" r:id="rId23"/>
    <sheet name="22." sheetId="17" r:id="rId24"/>
    <sheet name="23." sheetId="28" r:id="rId25"/>
    <sheet name="24." sheetId="12" r:id="rId26"/>
  </sheets>
  <definedNames>
    <definedName name="_xlnm.Print_Area" localSheetId="1">'1.'!$A$1:$W$23</definedName>
    <definedName name="_xlnm.Print_Area" localSheetId="13">'12.'!$A$1:$U$36</definedName>
    <definedName name="_xlnm.Print_Area" localSheetId="15">'14.'!$A$1:$Y$39</definedName>
    <definedName name="_xlnm.Print_Area" localSheetId="16">'15.'!$A$1:$AJ$63</definedName>
    <definedName name="_xlnm.Print_Area" localSheetId="17">'16.'!$A$1:$BC$39</definedName>
    <definedName name="_xlnm.Print_Area" localSheetId="23">'22.'!$A$1:$M$45</definedName>
    <definedName name="_xlnm.Print_Area" localSheetId="24">'23.'!$A$1:$M$45</definedName>
    <definedName name="_xlnm.Print_Area" localSheetId="7">'6.'!$A$1:$T$37</definedName>
    <definedName name="_xlnm.Print_Area" localSheetId="10">'9.'!$A$1:$M$28</definedName>
    <definedName name="_xlnm.Print_Titles" localSheetId="13">'12.'!$1:$1</definedName>
    <definedName name="_xlnm.Print_Titles" localSheetId="14">'13.'!$1:$1</definedName>
    <definedName name="_xlnm.Print_Titles" localSheetId="15">'14.'!$1:$1</definedName>
    <definedName name="_xlnm.Print_Titles" localSheetId="16">'15.'!$1:$1</definedName>
    <definedName name="_xlnm.Print_Titles" localSheetId="17">'16.'!$1:$1</definedName>
    <definedName name="_xlnm.Print_Titles" localSheetId="18">'17.'!$1:$1</definedName>
    <definedName name="_xlnm.Print_Titles" localSheetId="19">'18.'!$1:$5</definedName>
    <definedName name="_xlnm.Print_Titles" localSheetId="23">'22.'!$1:$1</definedName>
    <definedName name="_xlnm.Print_Titles" localSheetId="24">'23.'!$1:$1</definedName>
    <definedName name="_xlnm.Print_Titles" localSheetId="5">'4.1'!$3:$3</definedName>
    <definedName name="_xlnm.Print_Titles" localSheetId="7">'6.'!$1:$2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5" i="28" l="1"/>
  <c r="E54" i="28"/>
  <c r="E53" i="28"/>
  <c r="E52" i="28"/>
  <c r="E51" i="28"/>
  <c r="E50" i="28"/>
  <c r="E49" i="28"/>
  <c r="D55" i="28"/>
  <c r="D54" i="28"/>
  <c r="D53" i="28"/>
  <c r="D52" i="28"/>
  <c r="D51" i="28"/>
  <c r="D50" i="28"/>
  <c r="D49" i="28"/>
  <c r="C55" i="28"/>
  <c r="C54" i="28"/>
  <c r="C53" i="28"/>
  <c r="C52" i="28"/>
  <c r="C51" i="28"/>
  <c r="C50" i="28"/>
  <c r="C49" i="28"/>
  <c r="F55" i="28"/>
  <c r="F54" i="28"/>
  <c r="F53" i="28"/>
  <c r="F52" i="28"/>
  <c r="F51" i="28"/>
  <c r="F50" i="28"/>
  <c r="F49" i="28"/>
  <c r="S71" i="15"/>
  <c r="R71" i="15"/>
  <c r="Q71" i="15"/>
  <c r="P71" i="15"/>
  <c r="S70" i="15"/>
  <c r="R70" i="15"/>
  <c r="Q70" i="15"/>
  <c r="P70" i="15"/>
  <c r="S69" i="15"/>
  <c r="R69" i="15"/>
  <c r="Q69" i="15"/>
  <c r="P69" i="15"/>
  <c r="S68" i="15"/>
  <c r="R68" i="15"/>
  <c r="Q68" i="15"/>
  <c r="P68" i="15"/>
  <c r="S67" i="15"/>
  <c r="R67" i="15"/>
  <c r="Q67" i="15"/>
  <c r="P67" i="15"/>
  <c r="S66" i="15"/>
  <c r="R66" i="15"/>
  <c r="Q66" i="15"/>
  <c r="P66" i="15"/>
  <c r="S65" i="15"/>
  <c r="R65" i="15"/>
  <c r="Q65" i="15"/>
  <c r="P65" i="15"/>
  <c r="S64" i="15"/>
  <c r="R64" i="15"/>
  <c r="Q64" i="15"/>
  <c r="P64" i="15"/>
  <c r="S63" i="15"/>
  <c r="R63" i="15"/>
  <c r="Q63" i="15"/>
  <c r="P63" i="15"/>
  <c r="S62" i="15"/>
  <c r="R62" i="15"/>
  <c r="Q62" i="15"/>
  <c r="P62" i="15"/>
  <c r="S61" i="15"/>
  <c r="R61" i="15"/>
  <c r="Q61" i="15"/>
  <c r="P61" i="15"/>
  <c r="S60" i="15"/>
  <c r="R60" i="15"/>
  <c r="Q60" i="15"/>
  <c r="P60" i="15"/>
  <c r="S59" i="15"/>
  <c r="R59" i="15"/>
  <c r="Q59" i="15"/>
  <c r="P59" i="15"/>
  <c r="S58" i="15"/>
  <c r="R58" i="15"/>
  <c r="Q58" i="15"/>
  <c r="P58" i="15"/>
  <c r="S57" i="15"/>
  <c r="R57" i="15"/>
  <c r="Q57" i="15"/>
  <c r="P57" i="15"/>
  <c r="S56" i="15"/>
  <c r="R56" i="15"/>
  <c r="Q56" i="15"/>
  <c r="P56" i="15"/>
  <c r="S55" i="15"/>
  <c r="R55" i="15"/>
  <c r="Q55" i="15"/>
  <c r="P55" i="15"/>
  <c r="S54" i="15"/>
  <c r="R54" i="15"/>
  <c r="Q54" i="15"/>
  <c r="P54" i="15"/>
  <c r="S53" i="15"/>
  <c r="R53" i="15"/>
  <c r="Q53" i="15"/>
  <c r="P53" i="15"/>
  <c r="S52" i="15"/>
  <c r="R52" i="15"/>
  <c r="Q52" i="15"/>
  <c r="P52" i="15"/>
  <c r="S51" i="15"/>
  <c r="R51" i="15"/>
  <c r="Q51" i="15"/>
  <c r="P51" i="15"/>
  <c r="S50" i="15"/>
  <c r="R50" i="15"/>
  <c r="Q50" i="15"/>
  <c r="P50" i="15"/>
  <c r="S49" i="15"/>
  <c r="R49" i="15"/>
  <c r="Q49" i="15"/>
  <c r="P49" i="15"/>
  <c r="S48" i="15"/>
  <c r="R48" i="15"/>
  <c r="Q48" i="15"/>
  <c r="P48" i="15"/>
  <c r="S47" i="15"/>
  <c r="R47" i="15"/>
  <c r="Q47" i="15"/>
  <c r="P47" i="15"/>
  <c r="S46" i="15"/>
  <c r="R46" i="15"/>
  <c r="Q46" i="15"/>
  <c r="P46" i="15"/>
  <c r="S45" i="15"/>
  <c r="R45" i="15"/>
  <c r="Q45" i="15"/>
  <c r="P45" i="15"/>
  <c r="D54" i="15"/>
  <c r="C54" i="15"/>
  <c r="D53" i="15"/>
  <c r="C53" i="15"/>
  <c r="D52" i="15"/>
  <c r="C52" i="15"/>
  <c r="D51" i="15"/>
  <c r="C51" i="15"/>
  <c r="D50" i="15"/>
  <c r="C50" i="15"/>
  <c r="D49" i="15"/>
  <c r="C49" i="15"/>
  <c r="D48" i="15"/>
  <c r="C48" i="15"/>
  <c r="D47" i="15"/>
  <c r="C47" i="15"/>
  <c r="D46" i="15"/>
  <c r="C46" i="15"/>
  <c r="D45" i="15"/>
  <c r="C45" i="15"/>
  <c r="C49" i="17" l="1"/>
  <c r="D49" i="17"/>
  <c r="E49" i="17"/>
  <c r="F49" i="17"/>
  <c r="C50" i="17"/>
  <c r="D50" i="17"/>
  <c r="E50" i="17"/>
  <c r="F50" i="17"/>
  <c r="C51" i="17"/>
  <c r="D51" i="17"/>
  <c r="F51" i="17" s="1"/>
  <c r="E51" i="17"/>
  <c r="C52" i="17"/>
  <c r="D52" i="17"/>
  <c r="E52" i="17"/>
  <c r="F52" i="17"/>
  <c r="C53" i="17"/>
  <c r="D53" i="17"/>
  <c r="E53" i="17"/>
  <c r="F53" i="17"/>
  <c r="C54" i="17"/>
  <c r="D54" i="17"/>
  <c r="F54" i="17" s="1"/>
  <c r="E54" i="17"/>
  <c r="C55" i="17"/>
  <c r="D55" i="17"/>
  <c r="E55" i="17"/>
  <c r="F55" i="17"/>
  <c r="T6" i="3" l="1"/>
  <c r="T7" i="3"/>
  <c r="T8" i="3"/>
  <c r="T9" i="3"/>
  <c r="T10" i="3"/>
  <c r="T5" i="3"/>
  <c r="S10" i="3"/>
  <c r="S9" i="3"/>
  <c r="S8" i="3"/>
  <c r="S7" i="3"/>
  <c r="S6" i="3"/>
  <c r="S5" i="3"/>
  <c r="O20" i="12" l="1"/>
  <c r="L20" i="12"/>
  <c r="M20" i="12" s="1"/>
  <c r="H20" i="12"/>
  <c r="D20" i="12"/>
  <c r="P20" i="12" s="1"/>
  <c r="B20" i="12"/>
  <c r="C13" i="12" s="1"/>
  <c r="P19" i="12"/>
  <c r="M19" i="12"/>
  <c r="K19" i="12"/>
  <c r="G19" i="12"/>
  <c r="E19" i="12"/>
  <c r="C19" i="12"/>
  <c r="P18" i="12"/>
  <c r="M18" i="12"/>
  <c r="K18" i="12"/>
  <c r="G18" i="12"/>
  <c r="P17" i="12"/>
  <c r="M17" i="12"/>
  <c r="K17" i="12"/>
  <c r="G17" i="12"/>
  <c r="E17" i="12"/>
  <c r="C17" i="12"/>
  <c r="P16" i="12"/>
  <c r="M16" i="12"/>
  <c r="K16" i="12"/>
  <c r="G16" i="12"/>
  <c r="C16" i="12"/>
  <c r="P15" i="12"/>
  <c r="M15" i="12"/>
  <c r="K15" i="12"/>
  <c r="G15" i="12"/>
  <c r="E15" i="12"/>
  <c r="C15" i="12"/>
  <c r="P14" i="12"/>
  <c r="M14" i="12"/>
  <c r="K14" i="12"/>
  <c r="G14" i="12"/>
  <c r="E14" i="12"/>
  <c r="C14" i="12"/>
  <c r="P13" i="12"/>
  <c r="M13" i="12"/>
  <c r="K13" i="12"/>
  <c r="G13" i="12"/>
  <c r="P12" i="12"/>
  <c r="M12" i="12"/>
  <c r="K12" i="12"/>
  <c r="I12" i="12"/>
  <c r="G12" i="12"/>
  <c r="E12" i="12"/>
  <c r="C12" i="12"/>
  <c r="P11" i="12"/>
  <c r="M11" i="12"/>
  <c r="K11" i="12"/>
  <c r="G11" i="12"/>
  <c r="P10" i="12"/>
  <c r="M10" i="12"/>
  <c r="K10" i="12"/>
  <c r="I10" i="12"/>
  <c r="G10" i="12"/>
  <c r="E10" i="12"/>
  <c r="C10" i="12"/>
  <c r="P9" i="12"/>
  <c r="M9" i="12"/>
  <c r="K9" i="12"/>
  <c r="G9" i="12"/>
  <c r="E9" i="12"/>
  <c r="C9" i="12"/>
  <c r="P8" i="12"/>
  <c r="M8" i="12"/>
  <c r="K8" i="12"/>
  <c r="G8" i="12"/>
  <c r="C8" i="12"/>
  <c r="P7" i="12"/>
  <c r="M7" i="12"/>
  <c r="K7" i="12"/>
  <c r="G7" i="12"/>
  <c r="E7" i="12"/>
  <c r="C7" i="12"/>
  <c r="P6" i="12"/>
  <c r="M6" i="12"/>
  <c r="K6" i="12"/>
  <c r="G6" i="12"/>
  <c r="P5" i="12"/>
  <c r="M5" i="12"/>
  <c r="K5" i="12"/>
  <c r="G5" i="12"/>
  <c r="E5" i="12"/>
  <c r="C5" i="12"/>
  <c r="J45" i="28"/>
  <c r="G45" i="28"/>
  <c r="F45" i="28"/>
  <c r="C45" i="28"/>
  <c r="J44" i="28"/>
  <c r="H44" i="28"/>
  <c r="D44" i="28"/>
  <c r="D45" i="28" s="1"/>
  <c r="J43" i="28"/>
  <c r="H43" i="28"/>
  <c r="D43" i="28"/>
  <c r="J42" i="28"/>
  <c r="H42" i="28"/>
  <c r="D42" i="28"/>
  <c r="J41" i="28"/>
  <c r="J40" i="28"/>
  <c r="H40" i="28"/>
  <c r="D40" i="28"/>
  <c r="J39" i="28"/>
  <c r="H39" i="28"/>
  <c r="D39" i="28"/>
  <c r="J38" i="28"/>
  <c r="H38" i="28"/>
  <c r="D38" i="28"/>
  <c r="J37" i="28"/>
  <c r="J36" i="28"/>
  <c r="H36" i="28"/>
  <c r="D36" i="28"/>
  <c r="J35" i="28"/>
  <c r="H35" i="28"/>
  <c r="D35" i="28"/>
  <c r="J30" i="28"/>
  <c r="G30" i="28"/>
  <c r="F30" i="28"/>
  <c r="C30" i="28"/>
  <c r="J29" i="28"/>
  <c r="H29" i="28"/>
  <c r="D29" i="28"/>
  <c r="J28" i="28"/>
  <c r="H28" i="28"/>
  <c r="D28" i="28"/>
  <c r="J27" i="28"/>
  <c r="H27" i="28"/>
  <c r="D27" i="28"/>
  <c r="J26" i="28"/>
  <c r="J25" i="28"/>
  <c r="H25" i="28"/>
  <c r="D25" i="28"/>
  <c r="J24" i="28"/>
  <c r="H24" i="28"/>
  <c r="D24" i="28"/>
  <c r="J23" i="28"/>
  <c r="H23" i="28"/>
  <c r="D23" i="28"/>
  <c r="J22" i="28"/>
  <c r="J21" i="28"/>
  <c r="H21" i="28"/>
  <c r="D21" i="28"/>
  <c r="J20" i="28"/>
  <c r="H20" i="28"/>
  <c r="D20" i="28"/>
  <c r="J15" i="28"/>
  <c r="G15" i="28"/>
  <c r="F15" i="28"/>
  <c r="H41" i="28" s="1"/>
  <c r="C15" i="28"/>
  <c r="D41" i="28" s="1"/>
  <c r="J14" i="28"/>
  <c r="H14" i="28"/>
  <c r="H15" i="28" s="1"/>
  <c r="D14" i="28"/>
  <c r="D15" i="28" s="1"/>
  <c r="J13" i="28"/>
  <c r="H13" i="28"/>
  <c r="D13" i="28"/>
  <c r="J12" i="28"/>
  <c r="H12" i="28"/>
  <c r="D12" i="28"/>
  <c r="J11" i="28"/>
  <c r="H11" i="28"/>
  <c r="D11" i="28"/>
  <c r="J10" i="28"/>
  <c r="H10" i="28"/>
  <c r="D10" i="28"/>
  <c r="J9" i="28"/>
  <c r="H9" i="28"/>
  <c r="D9" i="28"/>
  <c r="J8" i="28"/>
  <c r="H8" i="28"/>
  <c r="D8" i="28"/>
  <c r="J7" i="28"/>
  <c r="H7" i="28"/>
  <c r="D7" i="28"/>
  <c r="J6" i="28"/>
  <c r="H6" i="28"/>
  <c r="D6" i="28"/>
  <c r="J5" i="28"/>
  <c r="H5" i="28"/>
  <c r="D5" i="28"/>
  <c r="J45" i="17"/>
  <c r="G45" i="17"/>
  <c r="F45" i="17"/>
  <c r="C45" i="17"/>
  <c r="J44" i="17"/>
  <c r="H44" i="17"/>
  <c r="H45" i="17" s="1"/>
  <c r="D44" i="17"/>
  <c r="D45" i="17" s="1"/>
  <c r="J43" i="17"/>
  <c r="H43" i="17"/>
  <c r="D43" i="17"/>
  <c r="J42" i="17"/>
  <c r="H42" i="17"/>
  <c r="D42" i="17"/>
  <c r="J41" i="17"/>
  <c r="J40" i="17"/>
  <c r="H40" i="17"/>
  <c r="D40" i="17"/>
  <c r="J39" i="17"/>
  <c r="H39" i="17"/>
  <c r="D39" i="17"/>
  <c r="J38" i="17"/>
  <c r="H38" i="17"/>
  <c r="D38" i="17"/>
  <c r="J37" i="17"/>
  <c r="J36" i="17"/>
  <c r="H36" i="17"/>
  <c r="D36" i="17"/>
  <c r="J35" i="17"/>
  <c r="H35" i="17"/>
  <c r="D35" i="17"/>
  <c r="J30" i="17"/>
  <c r="G30" i="17"/>
  <c r="F30" i="17"/>
  <c r="C30" i="17"/>
  <c r="J29" i="17"/>
  <c r="H29" i="17"/>
  <c r="D29" i="17"/>
  <c r="J28" i="17"/>
  <c r="H28" i="17"/>
  <c r="D28" i="17"/>
  <c r="H27" i="17"/>
  <c r="D27" i="17"/>
  <c r="J26" i="17"/>
  <c r="J25" i="17"/>
  <c r="H25" i="17"/>
  <c r="D25" i="17"/>
  <c r="J24" i="17"/>
  <c r="H24" i="17"/>
  <c r="D24" i="17"/>
  <c r="J23" i="17"/>
  <c r="H23" i="17"/>
  <c r="D23" i="17"/>
  <c r="J22" i="17"/>
  <c r="J21" i="17"/>
  <c r="H21" i="17"/>
  <c r="D21" i="17"/>
  <c r="J20" i="17"/>
  <c r="H20" i="17"/>
  <c r="D20" i="17"/>
  <c r="J15" i="17"/>
  <c r="G15" i="17"/>
  <c r="F15" i="17"/>
  <c r="H41" i="17" s="1"/>
  <c r="C15" i="17"/>
  <c r="D41" i="17" s="1"/>
  <c r="J14" i="17"/>
  <c r="H14" i="17"/>
  <c r="H15" i="17" s="1"/>
  <c r="D14" i="17"/>
  <c r="D15" i="17" s="1"/>
  <c r="J13" i="17"/>
  <c r="H13" i="17"/>
  <c r="D13" i="17"/>
  <c r="J12" i="17"/>
  <c r="H12" i="17"/>
  <c r="D12" i="17"/>
  <c r="J11" i="17"/>
  <c r="H11" i="17"/>
  <c r="D11" i="17"/>
  <c r="J10" i="17"/>
  <c r="H10" i="17"/>
  <c r="D10" i="17"/>
  <c r="J9" i="17"/>
  <c r="H9" i="17"/>
  <c r="D9" i="17"/>
  <c r="J8" i="17"/>
  <c r="H8" i="17"/>
  <c r="D8" i="17"/>
  <c r="J7" i="17"/>
  <c r="H7" i="17"/>
  <c r="D7" i="17"/>
  <c r="J6" i="17"/>
  <c r="H6" i="17"/>
  <c r="D6" i="17"/>
  <c r="J5" i="17"/>
  <c r="H5" i="17"/>
  <c r="D5" i="17"/>
  <c r="A1" i="17"/>
  <c r="I11" i="26"/>
  <c r="F11" i="26"/>
  <c r="C11" i="26"/>
  <c r="I10" i="26"/>
  <c r="F10" i="26"/>
  <c r="C10" i="26"/>
  <c r="I9" i="26"/>
  <c r="F9" i="26"/>
  <c r="C9" i="26"/>
  <c r="I8" i="26"/>
  <c r="F8" i="26"/>
  <c r="C8" i="26"/>
  <c r="I7" i="26"/>
  <c r="F7" i="26"/>
  <c r="C7" i="26"/>
  <c r="I6" i="26"/>
  <c r="F6" i="26"/>
  <c r="C6" i="26"/>
  <c r="I5" i="26"/>
  <c r="I12" i="26" s="1"/>
  <c r="F5" i="26"/>
  <c r="F12" i="26" s="1"/>
  <c r="C5" i="26"/>
  <c r="L13" i="25"/>
  <c r="M10" i="25" s="1"/>
  <c r="J13" i="25"/>
  <c r="H13" i="25"/>
  <c r="I12" i="25" s="1"/>
  <c r="F13" i="25"/>
  <c r="G12" i="25" s="1"/>
  <c r="K12" i="25"/>
  <c r="D12" i="25"/>
  <c r="C12" i="25"/>
  <c r="B12" i="25"/>
  <c r="M11" i="25"/>
  <c r="K11" i="25"/>
  <c r="D11" i="25"/>
  <c r="B11" i="25"/>
  <c r="K10" i="25"/>
  <c r="I10" i="25"/>
  <c r="G10" i="25"/>
  <c r="D10" i="25"/>
  <c r="B10" i="25"/>
  <c r="K9" i="25"/>
  <c r="D9" i="25"/>
  <c r="C9" i="25"/>
  <c r="B9" i="25"/>
  <c r="M8" i="25"/>
  <c r="K8" i="25"/>
  <c r="D8" i="25"/>
  <c r="B8" i="25"/>
  <c r="K7" i="25"/>
  <c r="I7" i="25"/>
  <c r="G7" i="25"/>
  <c r="D7" i="25"/>
  <c r="B7" i="25"/>
  <c r="K6" i="25"/>
  <c r="K13" i="25" s="1"/>
  <c r="D6" i="25"/>
  <c r="C6" i="25"/>
  <c r="B6" i="25"/>
  <c r="B13" i="25" s="1"/>
  <c r="G31" i="24"/>
  <c r="H30" i="24"/>
  <c r="G30" i="24"/>
  <c r="G28" i="24"/>
  <c r="E28" i="24"/>
  <c r="G26" i="24"/>
  <c r="G25" i="24"/>
  <c r="H22" i="24" s="1"/>
  <c r="E25" i="24"/>
  <c r="F24" i="24" s="1"/>
  <c r="D25" i="24"/>
  <c r="H24" i="24"/>
  <c r="C24" i="24"/>
  <c r="C23" i="24"/>
  <c r="F22" i="24"/>
  <c r="C22" i="24"/>
  <c r="H21" i="24"/>
  <c r="C21" i="24"/>
  <c r="C20" i="24"/>
  <c r="H19" i="24"/>
  <c r="F19" i="24"/>
  <c r="D19" i="24"/>
  <c r="C19" i="24"/>
  <c r="H18" i="24"/>
  <c r="C18" i="24"/>
  <c r="H17" i="24"/>
  <c r="C17" i="24"/>
  <c r="H16" i="24"/>
  <c r="F16" i="24"/>
  <c r="D16" i="24"/>
  <c r="C16" i="24"/>
  <c r="H15" i="24"/>
  <c r="C15" i="24"/>
  <c r="H14" i="24"/>
  <c r="C14" i="24"/>
  <c r="H13" i="24"/>
  <c r="F13" i="24"/>
  <c r="C13" i="24"/>
  <c r="H12" i="24"/>
  <c r="C12" i="24"/>
  <c r="H11" i="24"/>
  <c r="C11" i="24"/>
  <c r="H10" i="24"/>
  <c r="F10" i="24"/>
  <c r="D10" i="24"/>
  <c r="C10" i="24"/>
  <c r="H9" i="24"/>
  <c r="C9" i="24"/>
  <c r="H8" i="24"/>
  <c r="C8" i="24"/>
  <c r="H7" i="24"/>
  <c r="F7" i="24"/>
  <c r="D7" i="24"/>
  <c r="C7" i="24"/>
  <c r="C25" i="24" s="1"/>
  <c r="H6" i="24"/>
  <c r="C6" i="24"/>
  <c r="Y42" i="15"/>
  <c r="W42" i="15"/>
  <c r="X36" i="15" s="1"/>
  <c r="V42" i="15"/>
  <c r="T42" i="15"/>
  <c r="U41" i="15" s="1"/>
  <c r="S42" i="15"/>
  <c r="Q42" i="15"/>
  <c r="R39" i="15" s="1"/>
  <c r="L42" i="15"/>
  <c r="J42" i="15"/>
  <c r="K40" i="15" s="1"/>
  <c r="I42" i="15"/>
  <c r="G42" i="15"/>
  <c r="H40" i="15" s="1"/>
  <c r="F42" i="15"/>
  <c r="D42" i="15"/>
  <c r="E41" i="15" s="1"/>
  <c r="X40" i="15"/>
  <c r="E40" i="15"/>
  <c r="X38" i="15"/>
  <c r="E38" i="15"/>
  <c r="X37" i="15"/>
  <c r="H37" i="15"/>
  <c r="E36" i="15"/>
  <c r="X35" i="15"/>
  <c r="X34" i="15"/>
  <c r="E34" i="15"/>
  <c r="R33" i="15"/>
  <c r="X32" i="15"/>
  <c r="E32" i="15"/>
  <c r="X31" i="15"/>
  <c r="E30" i="15"/>
  <c r="X29" i="15"/>
  <c r="R29" i="15"/>
  <c r="E28" i="15"/>
  <c r="X27" i="15"/>
  <c r="K27" i="15"/>
  <c r="H27" i="15"/>
  <c r="E26" i="15"/>
  <c r="X25" i="15"/>
  <c r="R25" i="15"/>
  <c r="K25" i="15"/>
  <c r="E24" i="15"/>
  <c r="X23" i="15"/>
  <c r="K23" i="15"/>
  <c r="E22" i="15"/>
  <c r="X21" i="15"/>
  <c r="R21" i="15"/>
  <c r="X20" i="15"/>
  <c r="E20" i="15"/>
  <c r="X19" i="15"/>
  <c r="R19" i="15"/>
  <c r="X18" i="15"/>
  <c r="R18" i="15"/>
  <c r="E18" i="15"/>
  <c r="K17" i="15"/>
  <c r="X16" i="15"/>
  <c r="R16" i="15"/>
  <c r="E16" i="15"/>
  <c r="X15" i="15"/>
  <c r="R15" i="15"/>
  <c r="K15" i="15"/>
  <c r="E14" i="15"/>
  <c r="X13" i="15"/>
  <c r="R13" i="15"/>
  <c r="K13" i="15"/>
  <c r="R12" i="15"/>
  <c r="E12" i="15"/>
  <c r="X11" i="15"/>
  <c r="X10" i="15"/>
  <c r="R10" i="15"/>
  <c r="H10" i="15"/>
  <c r="E10" i="15"/>
  <c r="R9" i="15"/>
  <c r="K9" i="15"/>
  <c r="X8" i="15"/>
  <c r="E8" i="15"/>
  <c r="R7" i="15"/>
  <c r="K7" i="15"/>
  <c r="H7" i="15"/>
  <c r="X6" i="15"/>
  <c r="R6" i="15"/>
  <c r="E6" i="15"/>
  <c r="AX39" i="21"/>
  <c r="AY38" i="21" s="1"/>
  <c r="AU39" i="21"/>
  <c r="AR39" i="21"/>
  <c r="AP39" i="21"/>
  <c r="AO39" i="21"/>
  <c r="AL39" i="21"/>
  <c r="AM33" i="21" s="1"/>
  <c r="AI39" i="21"/>
  <c r="AJ37" i="21" s="1"/>
  <c r="AF39" i="21"/>
  <c r="AG35" i="21" s="1"/>
  <c r="V39" i="21"/>
  <c r="S39" i="21"/>
  <c r="P39" i="21"/>
  <c r="Q38" i="21" s="1"/>
  <c r="M39" i="21"/>
  <c r="N38" i="21" s="1"/>
  <c r="J39" i="21"/>
  <c r="K34" i="21" s="1"/>
  <c r="G39" i="21"/>
  <c r="H34" i="21" s="1"/>
  <c r="D39" i="21"/>
  <c r="BB38" i="21"/>
  <c r="BA38" i="21"/>
  <c r="AV38" i="21"/>
  <c r="AS38" i="21"/>
  <c r="AP38" i="21"/>
  <c r="AM38" i="21"/>
  <c r="AG38" i="21"/>
  <c r="Y38" i="21"/>
  <c r="W38" i="21"/>
  <c r="T38" i="21"/>
  <c r="K38" i="21"/>
  <c r="H38" i="21"/>
  <c r="E38" i="21"/>
  <c r="BB37" i="21"/>
  <c r="BA37" i="21"/>
  <c r="AY37" i="21"/>
  <c r="AS37" i="21"/>
  <c r="AP37" i="21"/>
  <c r="AM37" i="21"/>
  <c r="Y37" i="21"/>
  <c r="W37" i="21"/>
  <c r="T37" i="21"/>
  <c r="N37" i="21"/>
  <c r="K37" i="21"/>
  <c r="E37" i="21"/>
  <c r="BB36" i="21"/>
  <c r="BA36" i="21"/>
  <c r="AV36" i="21"/>
  <c r="AS36" i="21"/>
  <c r="AP36" i="21"/>
  <c r="AM36" i="21"/>
  <c r="AG36" i="21"/>
  <c r="Y36" i="21"/>
  <c r="W36" i="21"/>
  <c r="T36" i="21"/>
  <c r="K36" i="21"/>
  <c r="H36" i="21"/>
  <c r="E36" i="21"/>
  <c r="BA35" i="21"/>
  <c r="AY35" i="21"/>
  <c r="AS35" i="21"/>
  <c r="AP35" i="21"/>
  <c r="AJ35" i="21"/>
  <c r="Y35" i="21"/>
  <c r="W35" i="21"/>
  <c r="N35" i="21"/>
  <c r="K35" i="21"/>
  <c r="H35" i="21"/>
  <c r="E35" i="21"/>
  <c r="BA34" i="21"/>
  <c r="AY34" i="21"/>
  <c r="AS34" i="21"/>
  <c r="AP34" i="21"/>
  <c r="AM34" i="21"/>
  <c r="AJ34" i="21"/>
  <c r="AG34" i="21"/>
  <c r="Y34" i="21"/>
  <c r="W34" i="21"/>
  <c r="N34" i="21"/>
  <c r="E34" i="21"/>
  <c r="BB33" i="21"/>
  <c r="BA33" i="21"/>
  <c r="BA39" i="21" s="1"/>
  <c r="BB35" i="21" s="1"/>
  <c r="AY33" i="21"/>
  <c r="AS33" i="21"/>
  <c r="AP33" i="21"/>
  <c r="AG33" i="21"/>
  <c r="Y33" i="21"/>
  <c r="W33" i="21"/>
  <c r="T33" i="21"/>
  <c r="N33" i="21"/>
  <c r="K33" i="21"/>
  <c r="H33" i="21"/>
  <c r="E33" i="21"/>
  <c r="BA32" i="21"/>
  <c r="BB32" i="21" s="1"/>
  <c r="AY32" i="21"/>
  <c r="AS32" i="21"/>
  <c r="AS39" i="21" s="1"/>
  <c r="AP32" i="21"/>
  <c r="AM32" i="21"/>
  <c r="AJ32" i="21"/>
  <c r="AG32" i="21"/>
  <c r="Y32" i="21"/>
  <c r="W32" i="21"/>
  <c r="N32" i="21"/>
  <c r="E32" i="21"/>
  <c r="E39" i="21" s="1"/>
  <c r="AX26" i="21"/>
  <c r="AY25" i="21" s="1"/>
  <c r="AU26" i="21"/>
  <c r="AV21" i="21" s="1"/>
  <c r="AR26" i="21"/>
  <c r="AO26" i="21"/>
  <c r="AL26" i="21"/>
  <c r="AI26" i="21"/>
  <c r="AJ24" i="21" s="1"/>
  <c r="AF26" i="21"/>
  <c r="AG22" i="21" s="1"/>
  <c r="V26" i="21"/>
  <c r="S26" i="21"/>
  <c r="P26" i="21"/>
  <c r="M26" i="21"/>
  <c r="N25" i="21" s="1"/>
  <c r="J26" i="21"/>
  <c r="K21" i="21" s="1"/>
  <c r="G26" i="21"/>
  <c r="H21" i="21" s="1"/>
  <c r="D26" i="21"/>
  <c r="BB25" i="21"/>
  <c r="BA25" i="21"/>
  <c r="AV25" i="21"/>
  <c r="AS25" i="21"/>
  <c r="AP25" i="21"/>
  <c r="AG25" i="21"/>
  <c r="Y25" i="21"/>
  <c r="W25" i="21"/>
  <c r="T25" i="21"/>
  <c r="K25" i="21"/>
  <c r="H25" i="21"/>
  <c r="E25" i="21"/>
  <c r="BB24" i="21"/>
  <c r="BA24" i="21"/>
  <c r="AY24" i="21"/>
  <c r="AV24" i="21"/>
  <c r="AS24" i="21"/>
  <c r="AP24" i="21"/>
  <c r="Y24" i="21"/>
  <c r="W24" i="21"/>
  <c r="T24" i="21"/>
  <c r="N24" i="21"/>
  <c r="K24" i="21"/>
  <c r="E24" i="21"/>
  <c r="BA23" i="21"/>
  <c r="AV23" i="21"/>
  <c r="AS23" i="21"/>
  <c r="AP23" i="21"/>
  <c r="AG23" i="21"/>
  <c r="Y23" i="21"/>
  <c r="W23" i="21"/>
  <c r="T23" i="21"/>
  <c r="K23" i="21"/>
  <c r="H23" i="21"/>
  <c r="E23" i="21"/>
  <c r="BA22" i="21"/>
  <c r="AY22" i="21"/>
  <c r="AS22" i="21"/>
  <c r="AP22" i="21"/>
  <c r="AJ22" i="21"/>
  <c r="Y22" i="21"/>
  <c r="W22" i="21"/>
  <c r="N22" i="21"/>
  <c r="K22" i="21"/>
  <c r="H22" i="21"/>
  <c r="E22" i="21"/>
  <c r="BA21" i="21"/>
  <c r="AY21" i="21"/>
  <c r="AS21" i="21"/>
  <c r="AP21" i="21"/>
  <c r="AJ21" i="21"/>
  <c r="AG21" i="21"/>
  <c r="Y21" i="21"/>
  <c r="W21" i="21"/>
  <c r="T21" i="21"/>
  <c r="N21" i="21"/>
  <c r="E21" i="21"/>
  <c r="BA20" i="21"/>
  <c r="BA26" i="21" s="1"/>
  <c r="BB23" i="21" s="1"/>
  <c r="AY20" i="21"/>
  <c r="AV20" i="21"/>
  <c r="AS20" i="21"/>
  <c r="AP20" i="21"/>
  <c r="AG20" i="21"/>
  <c r="Y20" i="21"/>
  <c r="W20" i="21"/>
  <c r="T20" i="21"/>
  <c r="T26" i="21" s="1"/>
  <c r="N20" i="21"/>
  <c r="K20" i="21"/>
  <c r="H20" i="21"/>
  <c r="E20" i="21"/>
  <c r="BA19" i="21"/>
  <c r="BB19" i="21" s="1"/>
  <c r="AY19" i="21"/>
  <c r="AS19" i="21"/>
  <c r="AP19" i="21"/>
  <c r="AP26" i="21" s="1"/>
  <c r="AM19" i="21"/>
  <c r="AJ19" i="21"/>
  <c r="AG19" i="21"/>
  <c r="Y19" i="21"/>
  <c r="W19" i="21"/>
  <c r="W26" i="21" s="1"/>
  <c r="T19" i="21"/>
  <c r="N19" i="21"/>
  <c r="E19" i="21"/>
  <c r="E26" i="21" s="1"/>
  <c r="AX13" i="21"/>
  <c r="AY12" i="21" s="1"/>
  <c r="AU13" i="21"/>
  <c r="AV34" i="21" s="1"/>
  <c r="AR13" i="21"/>
  <c r="AO13" i="21"/>
  <c r="AL13" i="21"/>
  <c r="AI13" i="21"/>
  <c r="AJ11" i="21" s="1"/>
  <c r="AF13" i="21"/>
  <c r="AG9" i="21" s="1"/>
  <c r="V13" i="21"/>
  <c r="T13" i="21"/>
  <c r="S13" i="21"/>
  <c r="T34" i="21" s="1"/>
  <c r="P13" i="21"/>
  <c r="M13" i="21"/>
  <c r="N12" i="21" s="1"/>
  <c r="J13" i="21"/>
  <c r="K8" i="21" s="1"/>
  <c r="G13" i="21"/>
  <c r="H8" i="21" s="1"/>
  <c r="D13" i="21"/>
  <c r="BA12" i="21"/>
  <c r="AV12" i="21"/>
  <c r="AS12" i="21"/>
  <c r="AP12" i="21"/>
  <c r="AM12" i="21"/>
  <c r="AG12" i="21"/>
  <c r="Y12" i="21"/>
  <c r="W12" i="21"/>
  <c r="T12" i="21"/>
  <c r="K12" i="21"/>
  <c r="H12" i="21"/>
  <c r="E12" i="21"/>
  <c r="BA11" i="21"/>
  <c r="AY11" i="21"/>
  <c r="AV11" i="21"/>
  <c r="AS11" i="21"/>
  <c r="AP11" i="21"/>
  <c r="AM11" i="21"/>
  <c r="Y11" i="21"/>
  <c r="W11" i="21"/>
  <c r="T11" i="21"/>
  <c r="N11" i="21"/>
  <c r="K11" i="21"/>
  <c r="E11" i="21"/>
  <c r="BA10" i="21"/>
  <c r="AV10" i="21"/>
  <c r="AS10" i="21"/>
  <c r="AP10" i="21"/>
  <c r="AM10" i="21"/>
  <c r="AG10" i="21"/>
  <c r="Y10" i="21"/>
  <c r="W10" i="21"/>
  <c r="T10" i="21"/>
  <c r="K10" i="21"/>
  <c r="H10" i="21"/>
  <c r="E10" i="21"/>
  <c r="BA9" i="21"/>
  <c r="AY9" i="21"/>
  <c r="AS9" i="21"/>
  <c r="AP9" i="21"/>
  <c r="AJ9" i="21"/>
  <c r="Y9" i="21"/>
  <c r="W9" i="21"/>
  <c r="N9" i="21"/>
  <c r="K9" i="21"/>
  <c r="H9" i="21"/>
  <c r="E9" i="21"/>
  <c r="BA8" i="21"/>
  <c r="AY8" i="21"/>
  <c r="AS8" i="21"/>
  <c r="AP8" i="21"/>
  <c r="AP13" i="21" s="1"/>
  <c r="AM8" i="21"/>
  <c r="AJ8" i="21"/>
  <c r="AG8" i="21"/>
  <c r="Y8" i="21"/>
  <c r="W8" i="21"/>
  <c r="T8" i="21"/>
  <c r="N8" i="21"/>
  <c r="E8" i="21"/>
  <c r="BA7" i="21"/>
  <c r="BA13" i="21" s="1"/>
  <c r="BB12" i="21" s="1"/>
  <c r="AY7" i="21"/>
  <c r="AV7" i="21"/>
  <c r="AS7" i="21"/>
  <c r="AP7" i="21"/>
  <c r="AG7" i="21"/>
  <c r="Y7" i="21"/>
  <c r="W7" i="21"/>
  <c r="T7" i="21"/>
  <c r="N7" i="21"/>
  <c r="K7" i="21"/>
  <c r="H7" i="21"/>
  <c r="E7" i="21"/>
  <c r="BA6" i="21"/>
  <c r="BB6" i="21" s="1"/>
  <c r="AY6" i="21"/>
  <c r="AS6" i="21"/>
  <c r="AS13" i="21" s="1"/>
  <c r="AP6" i="21"/>
  <c r="AM6" i="21"/>
  <c r="AJ6" i="21"/>
  <c r="AG6" i="21"/>
  <c r="Y6" i="21"/>
  <c r="W6" i="21"/>
  <c r="W13" i="21" s="1"/>
  <c r="T6" i="21"/>
  <c r="N6" i="21"/>
  <c r="E6" i="21"/>
  <c r="E13" i="21" s="1"/>
  <c r="T39" i="20"/>
  <c r="U35" i="20" s="1"/>
  <c r="Q39" i="20"/>
  <c r="R35" i="20" s="1"/>
  <c r="N39" i="20"/>
  <c r="K39" i="20"/>
  <c r="H39" i="20"/>
  <c r="E39" i="20"/>
  <c r="F36" i="20" s="1"/>
  <c r="B39" i="20"/>
  <c r="C37" i="20" s="1"/>
  <c r="W38" i="20"/>
  <c r="O38" i="20"/>
  <c r="L38" i="20"/>
  <c r="F38" i="20"/>
  <c r="C38" i="20"/>
  <c r="W37" i="20"/>
  <c r="U37" i="20"/>
  <c r="R37" i="20"/>
  <c r="O37" i="20"/>
  <c r="L37" i="20"/>
  <c r="F37" i="20"/>
  <c r="W36" i="20"/>
  <c r="U36" i="20"/>
  <c r="R36" i="20"/>
  <c r="O36" i="20"/>
  <c r="L36" i="20"/>
  <c r="I36" i="20"/>
  <c r="W35" i="20"/>
  <c r="O35" i="20"/>
  <c r="L35" i="20"/>
  <c r="L39" i="20" s="1"/>
  <c r="F35" i="20"/>
  <c r="C35" i="20"/>
  <c r="W34" i="20"/>
  <c r="O34" i="20"/>
  <c r="L34" i="20"/>
  <c r="F34" i="20"/>
  <c r="C34" i="20"/>
  <c r="W33" i="20"/>
  <c r="U33" i="20"/>
  <c r="R33" i="20"/>
  <c r="O33" i="20"/>
  <c r="L33" i="20"/>
  <c r="F33" i="20"/>
  <c r="W32" i="20"/>
  <c r="U32" i="20"/>
  <c r="R32" i="20"/>
  <c r="O32" i="20"/>
  <c r="L32" i="20"/>
  <c r="I32" i="20"/>
  <c r="W26" i="20"/>
  <c r="T26" i="20"/>
  <c r="Q26" i="20"/>
  <c r="R22" i="20" s="1"/>
  <c r="N26" i="20"/>
  <c r="K26" i="20"/>
  <c r="H26" i="20"/>
  <c r="E26" i="20"/>
  <c r="B26" i="20"/>
  <c r="W25" i="20"/>
  <c r="X25" i="20" s="1"/>
  <c r="U25" i="20"/>
  <c r="R25" i="20"/>
  <c r="I25" i="20"/>
  <c r="C25" i="20"/>
  <c r="W24" i="20"/>
  <c r="U24" i="20"/>
  <c r="R24" i="20"/>
  <c r="O24" i="20"/>
  <c r="I24" i="20"/>
  <c r="C24" i="20"/>
  <c r="W23" i="20"/>
  <c r="U23" i="20"/>
  <c r="I23" i="20"/>
  <c r="C23" i="20"/>
  <c r="W22" i="20"/>
  <c r="U22" i="20"/>
  <c r="I22" i="20"/>
  <c r="C22" i="20"/>
  <c r="W21" i="20"/>
  <c r="U21" i="20"/>
  <c r="I21" i="20"/>
  <c r="C21" i="20"/>
  <c r="W20" i="20"/>
  <c r="U20" i="20"/>
  <c r="R20" i="20"/>
  <c r="O20" i="20"/>
  <c r="I20" i="20"/>
  <c r="C20" i="20"/>
  <c r="W19" i="20"/>
  <c r="U19" i="20"/>
  <c r="I19" i="20"/>
  <c r="C19" i="20"/>
  <c r="T13" i="20"/>
  <c r="Q13" i="20"/>
  <c r="O13" i="20"/>
  <c r="N13" i="20"/>
  <c r="K13" i="20"/>
  <c r="H13" i="20"/>
  <c r="I11" i="20" s="1"/>
  <c r="E13" i="20"/>
  <c r="F11" i="20" s="1"/>
  <c r="B13" i="20"/>
  <c r="W12" i="20"/>
  <c r="U12" i="20"/>
  <c r="U13" i="20" s="1"/>
  <c r="R12" i="20"/>
  <c r="O12" i="20"/>
  <c r="I12" i="20"/>
  <c r="F12" i="20"/>
  <c r="C12" i="20"/>
  <c r="W11" i="20"/>
  <c r="U11" i="20"/>
  <c r="R11" i="20"/>
  <c r="O11" i="20"/>
  <c r="C11" i="20"/>
  <c r="W10" i="20"/>
  <c r="U10" i="20"/>
  <c r="R10" i="20"/>
  <c r="O10" i="20"/>
  <c r="C10" i="20"/>
  <c r="W9" i="20"/>
  <c r="U9" i="20"/>
  <c r="R9" i="20"/>
  <c r="O9" i="20"/>
  <c r="F9" i="20"/>
  <c r="C9" i="20"/>
  <c r="W8" i="20"/>
  <c r="U8" i="20"/>
  <c r="R8" i="20"/>
  <c r="O8" i="20"/>
  <c r="I8" i="20"/>
  <c r="F8" i="20"/>
  <c r="C8" i="20"/>
  <c r="W7" i="20"/>
  <c r="U7" i="20"/>
  <c r="R7" i="20"/>
  <c r="O7" i="20"/>
  <c r="C7" i="20"/>
  <c r="W6" i="20"/>
  <c r="U6" i="20"/>
  <c r="R6" i="20"/>
  <c r="O6" i="20"/>
  <c r="C6" i="20"/>
  <c r="C13" i="20" s="1"/>
  <c r="AW63" i="16"/>
  <c r="AT63" i="16"/>
  <c r="AU50" i="16" s="1"/>
  <c r="AQ63" i="16"/>
  <c r="AN63" i="16"/>
  <c r="AO59" i="16" s="1"/>
  <c r="AK63" i="16"/>
  <c r="AH63" i="16"/>
  <c r="AE63" i="16"/>
  <c r="AB63" i="16"/>
  <c r="AC50" i="16" s="1"/>
  <c r="W63" i="16"/>
  <c r="X58" i="16" s="1"/>
  <c r="T63" i="16"/>
  <c r="U59" i="16" s="1"/>
  <c r="Q63" i="16"/>
  <c r="N63" i="16"/>
  <c r="O51" i="16" s="1"/>
  <c r="K63" i="16"/>
  <c r="H63" i="16"/>
  <c r="I52" i="16" s="1"/>
  <c r="E63" i="16"/>
  <c r="B63" i="16"/>
  <c r="AX62" i="16"/>
  <c r="AL62" i="16"/>
  <c r="AF62" i="16"/>
  <c r="X62" i="16"/>
  <c r="U62" i="16"/>
  <c r="R62" i="16"/>
  <c r="O62" i="16"/>
  <c r="L62" i="16"/>
  <c r="C62" i="16"/>
  <c r="AX61" i="16"/>
  <c r="AL61" i="16"/>
  <c r="AF61" i="16"/>
  <c r="AC61" i="16"/>
  <c r="R61" i="16"/>
  <c r="L61" i="16"/>
  <c r="C61" i="16"/>
  <c r="AX60" i="16"/>
  <c r="AL60" i="16"/>
  <c r="AF60" i="16"/>
  <c r="R60" i="16"/>
  <c r="O60" i="16"/>
  <c r="L60" i="16"/>
  <c r="I60" i="16"/>
  <c r="C60" i="16"/>
  <c r="AX59" i="16"/>
  <c r="AL59" i="16"/>
  <c r="AF59" i="16"/>
  <c r="AC59" i="16"/>
  <c r="X59" i="16"/>
  <c r="R59" i="16"/>
  <c r="O59" i="16"/>
  <c r="L59" i="16"/>
  <c r="C59" i="16"/>
  <c r="AX58" i="16"/>
  <c r="AR58" i="16"/>
  <c r="AL58" i="16"/>
  <c r="AF58" i="16"/>
  <c r="AC58" i="16"/>
  <c r="R58" i="16"/>
  <c r="O58" i="16"/>
  <c r="L58" i="16"/>
  <c r="C58" i="16"/>
  <c r="AX57" i="16"/>
  <c r="AL57" i="16"/>
  <c r="AF57" i="16"/>
  <c r="AC57" i="16"/>
  <c r="R57" i="16"/>
  <c r="O57" i="16"/>
  <c r="L57" i="16"/>
  <c r="C57" i="16"/>
  <c r="AX56" i="16"/>
  <c r="AO56" i="16"/>
  <c r="AL56" i="16"/>
  <c r="AF56" i="16"/>
  <c r="AC56" i="16"/>
  <c r="X56" i="16"/>
  <c r="U56" i="16"/>
  <c r="R56" i="16"/>
  <c r="O56" i="16"/>
  <c r="L56" i="16"/>
  <c r="C56" i="16"/>
  <c r="AX55" i="16"/>
  <c r="AR55" i="16"/>
  <c r="AO55" i="16"/>
  <c r="AL55" i="16"/>
  <c r="AF55" i="16"/>
  <c r="AC55" i="16"/>
  <c r="X55" i="16"/>
  <c r="R55" i="16"/>
  <c r="O55" i="16"/>
  <c r="L55" i="16"/>
  <c r="C55" i="16"/>
  <c r="AX54" i="16"/>
  <c r="AU54" i="16"/>
  <c r="AL54" i="16"/>
  <c r="AF54" i="16"/>
  <c r="AC54" i="16"/>
  <c r="R54" i="16"/>
  <c r="L54" i="16"/>
  <c r="C54" i="16"/>
  <c r="AX53" i="16"/>
  <c r="AO53" i="16"/>
  <c r="AL53" i="16"/>
  <c r="AF53" i="16"/>
  <c r="AC53" i="16"/>
  <c r="X53" i="16"/>
  <c r="U53" i="16"/>
  <c r="R53" i="16"/>
  <c r="O53" i="16"/>
  <c r="L53" i="16"/>
  <c r="C53" i="16"/>
  <c r="AX52" i="16"/>
  <c r="AR52" i="16"/>
  <c r="AL52" i="16"/>
  <c r="AF52" i="16"/>
  <c r="AC52" i="16"/>
  <c r="U52" i="16"/>
  <c r="R52" i="16"/>
  <c r="L52" i="16"/>
  <c r="F52" i="16"/>
  <c r="C52" i="16"/>
  <c r="AX51" i="16"/>
  <c r="AR51" i="16"/>
  <c r="AL51" i="16"/>
  <c r="AF51" i="16"/>
  <c r="AC51" i="16"/>
  <c r="X51" i="16"/>
  <c r="U51" i="16"/>
  <c r="R51" i="16"/>
  <c r="L51" i="16"/>
  <c r="C51" i="16"/>
  <c r="AX50" i="16"/>
  <c r="AR50" i="16"/>
  <c r="AL50" i="16"/>
  <c r="AF50" i="16"/>
  <c r="U50" i="16"/>
  <c r="R50" i="16"/>
  <c r="L50" i="16"/>
  <c r="C50" i="16"/>
  <c r="AX49" i="16"/>
  <c r="AR49" i="16"/>
  <c r="AL49" i="16"/>
  <c r="AF49" i="16"/>
  <c r="AC49" i="16"/>
  <c r="U49" i="16"/>
  <c r="R49" i="16"/>
  <c r="L49" i="16"/>
  <c r="F49" i="16"/>
  <c r="C49" i="16"/>
  <c r="AX48" i="16"/>
  <c r="AR48" i="16"/>
  <c r="AL48" i="16"/>
  <c r="AF48" i="16"/>
  <c r="AC48" i="16"/>
  <c r="X48" i="16"/>
  <c r="U48" i="16"/>
  <c r="R48" i="16"/>
  <c r="R63" i="16" s="1"/>
  <c r="L48" i="16"/>
  <c r="C48" i="16"/>
  <c r="AW42" i="16"/>
  <c r="AX41" i="16" s="1"/>
  <c r="AU42" i="16"/>
  <c r="AT42" i="16"/>
  <c r="AQ42" i="16"/>
  <c r="AO42" i="16"/>
  <c r="AN42" i="16"/>
  <c r="AK42" i="16"/>
  <c r="AL39" i="16" s="1"/>
  <c r="AH42" i="16"/>
  <c r="AE42" i="16"/>
  <c r="AF39" i="16" s="1"/>
  <c r="AB42" i="16"/>
  <c r="AC40" i="16" s="1"/>
  <c r="W42" i="16"/>
  <c r="X40" i="16" s="1"/>
  <c r="U42" i="16"/>
  <c r="T42" i="16"/>
  <c r="Q42" i="16"/>
  <c r="N42" i="16"/>
  <c r="O41" i="16" s="1"/>
  <c r="K42" i="16"/>
  <c r="L41" i="16" s="1"/>
  <c r="H42" i="16"/>
  <c r="I41" i="16" s="1"/>
  <c r="I42" i="16" s="1"/>
  <c r="E42" i="16"/>
  <c r="F41" i="16" s="1"/>
  <c r="C42" i="16"/>
  <c r="B42" i="16"/>
  <c r="AU41" i="16"/>
  <c r="AR41" i="16"/>
  <c r="AO41" i="16"/>
  <c r="AI41" i="16"/>
  <c r="AF41" i="16"/>
  <c r="AC41" i="16"/>
  <c r="X41" i="16"/>
  <c r="U41" i="16"/>
  <c r="R41" i="16"/>
  <c r="C41" i="16"/>
  <c r="AU40" i="16"/>
  <c r="AR40" i="16"/>
  <c r="AO40" i="16"/>
  <c r="AL40" i="16"/>
  <c r="AI40" i="16"/>
  <c r="AF40" i="16"/>
  <c r="U40" i="16"/>
  <c r="R40" i="16"/>
  <c r="O40" i="16"/>
  <c r="I40" i="16"/>
  <c r="F40" i="16"/>
  <c r="C40" i="16"/>
  <c r="AX39" i="16"/>
  <c r="AU39" i="16"/>
  <c r="AR39" i="16"/>
  <c r="AO39" i="16"/>
  <c r="AI39" i="16"/>
  <c r="AC39" i="16"/>
  <c r="U39" i="16"/>
  <c r="R39" i="16"/>
  <c r="O39" i="16"/>
  <c r="L39" i="16"/>
  <c r="I39" i="16"/>
  <c r="F39" i="16"/>
  <c r="C39" i="16"/>
  <c r="AU38" i="16"/>
  <c r="AR38" i="16"/>
  <c r="AO38" i="16"/>
  <c r="AI38" i="16"/>
  <c r="AF38" i="16"/>
  <c r="AC38" i="16"/>
  <c r="X38" i="16"/>
  <c r="U38" i="16"/>
  <c r="R38" i="16"/>
  <c r="I38" i="16"/>
  <c r="F38" i="16"/>
  <c r="C38" i="16"/>
  <c r="AU37" i="16"/>
  <c r="AR37" i="16"/>
  <c r="AO37" i="16"/>
  <c r="AL37" i="16"/>
  <c r="AI37" i="16"/>
  <c r="AF37" i="16"/>
  <c r="U37" i="16"/>
  <c r="R37" i="16"/>
  <c r="O37" i="16"/>
  <c r="I37" i="16"/>
  <c r="F37" i="16"/>
  <c r="C37" i="16"/>
  <c r="AX36" i="16"/>
  <c r="AU36" i="16"/>
  <c r="AR36" i="16"/>
  <c r="AO36" i="16"/>
  <c r="AI36" i="16"/>
  <c r="AC36" i="16"/>
  <c r="U36" i="16"/>
  <c r="R36" i="16"/>
  <c r="O36" i="16"/>
  <c r="L36" i="16"/>
  <c r="I36" i="16"/>
  <c r="F36" i="16"/>
  <c r="C36" i="16"/>
  <c r="AU35" i="16"/>
  <c r="AR35" i="16"/>
  <c r="AO35" i="16"/>
  <c r="AI35" i="16"/>
  <c r="AF35" i="16"/>
  <c r="AC35" i="16"/>
  <c r="X35" i="16"/>
  <c r="U35" i="16"/>
  <c r="R35" i="16"/>
  <c r="I35" i="16"/>
  <c r="F35" i="16"/>
  <c r="C35" i="16"/>
  <c r="AU34" i="16"/>
  <c r="AR34" i="16"/>
  <c r="AO34" i="16"/>
  <c r="AL34" i="16"/>
  <c r="AI34" i="16"/>
  <c r="AF34" i="16"/>
  <c r="U34" i="16"/>
  <c r="R34" i="16"/>
  <c r="O34" i="16"/>
  <c r="I34" i="16"/>
  <c r="F34" i="16"/>
  <c r="C34" i="16"/>
  <c r="AX33" i="16"/>
  <c r="AU33" i="16"/>
  <c r="AR33" i="16"/>
  <c r="AO33" i="16"/>
  <c r="AL33" i="16"/>
  <c r="AI33" i="16"/>
  <c r="AC33" i="16"/>
  <c r="U33" i="16"/>
  <c r="R33" i="16"/>
  <c r="O33" i="16"/>
  <c r="L33" i="16"/>
  <c r="I33" i="16"/>
  <c r="F33" i="16"/>
  <c r="C33" i="16"/>
  <c r="AU32" i="16"/>
  <c r="AR32" i="16"/>
  <c r="AO32" i="16"/>
  <c r="AL32" i="16"/>
  <c r="AI32" i="16"/>
  <c r="AF32" i="16"/>
  <c r="AC32" i="16"/>
  <c r="X32" i="16"/>
  <c r="U32" i="16"/>
  <c r="R32" i="16"/>
  <c r="I32" i="16"/>
  <c r="F32" i="16"/>
  <c r="C32" i="16"/>
  <c r="AU31" i="16"/>
  <c r="AR31" i="16"/>
  <c r="AO31" i="16"/>
  <c r="AL31" i="16"/>
  <c r="AI31" i="16"/>
  <c r="AF31" i="16"/>
  <c r="U31" i="16"/>
  <c r="R31" i="16"/>
  <c r="O31" i="16"/>
  <c r="I31" i="16"/>
  <c r="F31" i="16"/>
  <c r="C31" i="16"/>
  <c r="AX30" i="16"/>
  <c r="AU30" i="16"/>
  <c r="AR30" i="16"/>
  <c r="AO30" i="16"/>
  <c r="AL30" i="16"/>
  <c r="AI30" i="16"/>
  <c r="AF30" i="16"/>
  <c r="AC30" i="16"/>
  <c r="X30" i="16"/>
  <c r="U30" i="16"/>
  <c r="R30" i="16"/>
  <c r="O30" i="16"/>
  <c r="L30" i="16"/>
  <c r="I30" i="16"/>
  <c r="F30" i="16"/>
  <c r="C30" i="16"/>
  <c r="AU29" i="16"/>
  <c r="AR29" i="16"/>
  <c r="AO29" i="16"/>
  <c r="AL29" i="16"/>
  <c r="AI29" i="16"/>
  <c r="AF29" i="16"/>
  <c r="AC29" i="16"/>
  <c r="X29" i="16"/>
  <c r="U29" i="16"/>
  <c r="R29" i="16"/>
  <c r="I29" i="16"/>
  <c r="F29" i="16"/>
  <c r="C29" i="16"/>
  <c r="AU28" i="16"/>
  <c r="AR28" i="16"/>
  <c r="AO28" i="16"/>
  <c r="AL28" i="16"/>
  <c r="AI28" i="16"/>
  <c r="AF28" i="16"/>
  <c r="AC28" i="16"/>
  <c r="X28" i="16"/>
  <c r="U28" i="16"/>
  <c r="R28" i="16"/>
  <c r="O28" i="16"/>
  <c r="I28" i="16"/>
  <c r="F28" i="16"/>
  <c r="C28" i="16"/>
  <c r="AX27" i="16"/>
  <c r="AU27" i="16"/>
  <c r="AR27" i="16"/>
  <c r="AR42" i="16" s="1"/>
  <c r="AO27" i="16"/>
  <c r="AL27" i="16"/>
  <c r="AI27" i="16"/>
  <c r="AI42" i="16" s="1"/>
  <c r="AF27" i="16"/>
  <c r="AC27" i="16"/>
  <c r="X27" i="16"/>
  <c r="U27" i="16"/>
  <c r="R27" i="16"/>
  <c r="R42" i="16" s="1"/>
  <c r="O27" i="16"/>
  <c r="L27" i="16"/>
  <c r="I27" i="16"/>
  <c r="F27" i="16"/>
  <c r="F42" i="16" s="1"/>
  <c r="C27" i="16"/>
  <c r="AW21" i="16"/>
  <c r="AX19" i="16" s="1"/>
  <c r="AT21" i="16"/>
  <c r="AQ21" i="16"/>
  <c r="AR19" i="16" s="1"/>
  <c r="AN21" i="16"/>
  <c r="AO20" i="16" s="1"/>
  <c r="AO21" i="16" s="1"/>
  <c r="AK21" i="16"/>
  <c r="AL20" i="16" s="1"/>
  <c r="AI21" i="16"/>
  <c r="AH21" i="16"/>
  <c r="AE21" i="16"/>
  <c r="AB21" i="16"/>
  <c r="W21" i="16"/>
  <c r="X18" i="16" s="1"/>
  <c r="U21" i="16"/>
  <c r="T21" i="16"/>
  <c r="Q21" i="16"/>
  <c r="O21" i="16"/>
  <c r="N21" i="16"/>
  <c r="K21" i="16"/>
  <c r="L19" i="16" s="1"/>
  <c r="H21" i="16"/>
  <c r="I19" i="16" s="1"/>
  <c r="E21" i="16"/>
  <c r="F19" i="16" s="1"/>
  <c r="B21" i="16"/>
  <c r="C20" i="16" s="1"/>
  <c r="C21" i="16" s="1"/>
  <c r="AX20" i="16"/>
  <c r="AU20" i="16"/>
  <c r="AR20" i="16"/>
  <c r="AI20" i="16"/>
  <c r="AF20" i="16"/>
  <c r="AC20" i="16"/>
  <c r="U20" i="16"/>
  <c r="R20" i="16"/>
  <c r="O20" i="16"/>
  <c r="L20" i="16"/>
  <c r="F20" i="16"/>
  <c r="AU19" i="16"/>
  <c r="AO19" i="16"/>
  <c r="AI19" i="16"/>
  <c r="AF19" i="16"/>
  <c r="AC19" i="16"/>
  <c r="X19" i="16"/>
  <c r="U19" i="16"/>
  <c r="R19" i="16"/>
  <c r="O19" i="16"/>
  <c r="C19" i="16"/>
  <c r="AU18" i="16"/>
  <c r="AR18" i="16"/>
  <c r="AO18" i="16"/>
  <c r="AL18" i="16"/>
  <c r="AI18" i="16"/>
  <c r="AF18" i="16"/>
  <c r="AC18" i="16"/>
  <c r="U18" i="16"/>
  <c r="R18" i="16"/>
  <c r="O18" i="16"/>
  <c r="I18" i="16"/>
  <c r="F18" i="16"/>
  <c r="C18" i="16"/>
  <c r="AX17" i="16"/>
  <c r="AU17" i="16"/>
  <c r="AR17" i="16"/>
  <c r="AO17" i="16"/>
  <c r="AL17" i="16"/>
  <c r="AI17" i="16"/>
  <c r="AF17" i="16"/>
  <c r="AC17" i="16"/>
  <c r="U17" i="16"/>
  <c r="R17" i="16"/>
  <c r="O17" i="16"/>
  <c r="L17" i="16"/>
  <c r="I17" i="16"/>
  <c r="F17" i="16"/>
  <c r="C17" i="16"/>
  <c r="AX16" i="16"/>
  <c r="AU16" i="16"/>
  <c r="AR16" i="16"/>
  <c r="AO16" i="16"/>
  <c r="AL16" i="16"/>
  <c r="AI16" i="16"/>
  <c r="AF16" i="16"/>
  <c r="AC16" i="16"/>
  <c r="X16" i="16"/>
  <c r="U16" i="16"/>
  <c r="R16" i="16"/>
  <c r="O16" i="16"/>
  <c r="I16" i="16"/>
  <c r="F16" i="16"/>
  <c r="C16" i="16"/>
  <c r="AX15" i="16"/>
  <c r="AU15" i="16"/>
  <c r="AR15" i="16"/>
  <c r="AO15" i="16"/>
  <c r="AL15" i="16"/>
  <c r="AI15" i="16"/>
  <c r="AF15" i="16"/>
  <c r="AC15" i="16"/>
  <c r="U15" i="16"/>
  <c r="R15" i="16"/>
  <c r="O15" i="16"/>
  <c r="I15" i="16"/>
  <c r="F15" i="16"/>
  <c r="C15" i="16"/>
  <c r="AX14" i="16"/>
  <c r="AU14" i="16"/>
  <c r="AR14" i="16"/>
  <c r="AO14" i="16"/>
  <c r="AL14" i="16"/>
  <c r="AI14" i="16"/>
  <c r="AF14" i="16"/>
  <c r="AC14" i="16"/>
  <c r="U14" i="16"/>
  <c r="R14" i="16"/>
  <c r="O14" i="16"/>
  <c r="L14" i="16"/>
  <c r="I14" i="16"/>
  <c r="F14" i="16"/>
  <c r="C14" i="16"/>
  <c r="AX13" i="16"/>
  <c r="AU13" i="16"/>
  <c r="AR13" i="16"/>
  <c r="AO13" i="16"/>
  <c r="AL13" i="16"/>
  <c r="AI13" i="16"/>
  <c r="AF13" i="16"/>
  <c r="AC13" i="16"/>
  <c r="X13" i="16"/>
  <c r="U13" i="16"/>
  <c r="R13" i="16"/>
  <c r="O13" i="16"/>
  <c r="L13" i="16"/>
  <c r="I13" i="16"/>
  <c r="F13" i="16"/>
  <c r="C13" i="16"/>
  <c r="AX12" i="16"/>
  <c r="AU12" i="16"/>
  <c r="AR12" i="16"/>
  <c r="AO12" i="16"/>
  <c r="AL12" i="16"/>
  <c r="AI12" i="16"/>
  <c r="AF12" i="16"/>
  <c r="AC12" i="16"/>
  <c r="U12" i="16"/>
  <c r="R12" i="16"/>
  <c r="O12" i="16"/>
  <c r="L12" i="16"/>
  <c r="I12" i="16"/>
  <c r="F12" i="16"/>
  <c r="C12" i="16"/>
  <c r="AX11" i="16"/>
  <c r="AU11" i="16"/>
  <c r="AR11" i="16"/>
  <c r="AO11" i="16"/>
  <c r="AL11" i="16"/>
  <c r="AI11" i="16"/>
  <c r="AF11" i="16"/>
  <c r="AC11" i="16"/>
  <c r="U11" i="16"/>
  <c r="R11" i="16"/>
  <c r="O11" i="16"/>
  <c r="L11" i="16"/>
  <c r="I11" i="16"/>
  <c r="F11" i="16"/>
  <c r="C11" i="16"/>
  <c r="AX10" i="16"/>
  <c r="AU10" i="16"/>
  <c r="AR10" i="16"/>
  <c r="AO10" i="16"/>
  <c r="AL10" i="16"/>
  <c r="AI10" i="16"/>
  <c r="AF10" i="16"/>
  <c r="AC10" i="16"/>
  <c r="X10" i="16"/>
  <c r="U10" i="16"/>
  <c r="R10" i="16"/>
  <c r="O10" i="16"/>
  <c r="L10" i="16"/>
  <c r="I10" i="16"/>
  <c r="F10" i="16"/>
  <c r="C10" i="16"/>
  <c r="AX9" i="16"/>
  <c r="AU9" i="16"/>
  <c r="AR9" i="16"/>
  <c r="AO9" i="16"/>
  <c r="AL9" i="16"/>
  <c r="AI9" i="16"/>
  <c r="AF9" i="16"/>
  <c r="AC9" i="16"/>
  <c r="U9" i="16"/>
  <c r="R9" i="16"/>
  <c r="O9" i="16"/>
  <c r="L9" i="16"/>
  <c r="I9" i="16"/>
  <c r="F9" i="16"/>
  <c r="C9" i="16"/>
  <c r="AX8" i="16"/>
  <c r="AU8" i="16"/>
  <c r="AR8" i="16"/>
  <c r="AO8" i="16"/>
  <c r="AL8" i="16"/>
  <c r="AI8" i="16"/>
  <c r="AF8" i="16"/>
  <c r="AC8" i="16"/>
  <c r="U8" i="16"/>
  <c r="R8" i="16"/>
  <c r="O8" i="16"/>
  <c r="L8" i="16"/>
  <c r="I8" i="16"/>
  <c r="F8" i="16"/>
  <c r="C8" i="16"/>
  <c r="AX7" i="16"/>
  <c r="AU7" i="16"/>
  <c r="AR7" i="16"/>
  <c r="AO7" i="16"/>
  <c r="AL7" i="16"/>
  <c r="AI7" i="16"/>
  <c r="AF7" i="16"/>
  <c r="AC7" i="16"/>
  <c r="X7" i="16"/>
  <c r="U7" i="16"/>
  <c r="R7" i="16"/>
  <c r="R21" i="16" s="1"/>
  <c r="O7" i="16"/>
  <c r="L7" i="16"/>
  <c r="I7" i="16"/>
  <c r="F7" i="16"/>
  <c r="C7" i="16"/>
  <c r="AX6" i="16"/>
  <c r="AU6" i="16"/>
  <c r="AU21" i="16" s="1"/>
  <c r="AR6" i="16"/>
  <c r="AO6" i="16"/>
  <c r="AL6" i="16"/>
  <c r="AI6" i="16"/>
  <c r="AF6" i="16"/>
  <c r="AF21" i="16" s="1"/>
  <c r="AC6" i="16"/>
  <c r="AC21" i="16" s="1"/>
  <c r="X6" i="16"/>
  <c r="U6" i="16"/>
  <c r="R6" i="16"/>
  <c r="O6" i="16"/>
  <c r="L6" i="16"/>
  <c r="I6" i="16"/>
  <c r="F6" i="16"/>
  <c r="F21" i="16" s="1"/>
  <c r="C6" i="16"/>
  <c r="S36" i="11"/>
  <c r="Q36" i="11"/>
  <c r="P36" i="11"/>
  <c r="M36" i="11"/>
  <c r="H36" i="11"/>
  <c r="E36" i="11"/>
  <c r="F35" i="11" s="1"/>
  <c r="C36" i="11"/>
  <c r="B36" i="11"/>
  <c r="T35" i="11"/>
  <c r="Q35" i="11"/>
  <c r="N35" i="11"/>
  <c r="I35" i="11"/>
  <c r="C35" i="11"/>
  <c r="T34" i="11"/>
  <c r="Q34" i="11"/>
  <c r="N34" i="11"/>
  <c r="I34" i="11"/>
  <c r="F34" i="11"/>
  <c r="C34" i="11"/>
  <c r="T33" i="11"/>
  <c r="Q33" i="11"/>
  <c r="N33" i="11"/>
  <c r="I33" i="11"/>
  <c r="C33" i="11"/>
  <c r="T32" i="11"/>
  <c r="Q32" i="11"/>
  <c r="N32" i="11"/>
  <c r="I32" i="11"/>
  <c r="F32" i="11"/>
  <c r="C32" i="11"/>
  <c r="T31" i="11"/>
  <c r="Q31" i="11"/>
  <c r="N31" i="11"/>
  <c r="I31" i="11"/>
  <c r="C31" i="11"/>
  <c r="T30" i="11"/>
  <c r="Q30" i="11"/>
  <c r="N30" i="11"/>
  <c r="I30" i="11"/>
  <c r="F30" i="11"/>
  <c r="C30" i="11"/>
  <c r="T29" i="11"/>
  <c r="T36" i="11" s="1"/>
  <c r="Q29" i="11"/>
  <c r="N29" i="11"/>
  <c r="N36" i="11" s="1"/>
  <c r="I29" i="11"/>
  <c r="I36" i="11" s="1"/>
  <c r="C29" i="11"/>
  <c r="S24" i="11"/>
  <c r="P24" i="11"/>
  <c r="Q23" i="11" s="1"/>
  <c r="M24" i="11"/>
  <c r="I24" i="11"/>
  <c r="H24" i="11"/>
  <c r="F24" i="11"/>
  <c r="E24" i="11"/>
  <c r="B24" i="11"/>
  <c r="C23" i="11" s="1"/>
  <c r="T23" i="11"/>
  <c r="N23" i="11"/>
  <c r="I23" i="11"/>
  <c r="F23" i="11"/>
  <c r="T22" i="11"/>
  <c r="N22" i="11"/>
  <c r="I22" i="11"/>
  <c r="F22" i="11"/>
  <c r="C22" i="11"/>
  <c r="T21" i="11"/>
  <c r="N21" i="11"/>
  <c r="I21" i="11"/>
  <c r="F21" i="11"/>
  <c r="C21" i="11"/>
  <c r="T20" i="11"/>
  <c r="N20" i="11"/>
  <c r="I20" i="11"/>
  <c r="F20" i="11"/>
  <c r="C20" i="11"/>
  <c r="T19" i="11"/>
  <c r="N19" i="11"/>
  <c r="I19" i="11"/>
  <c r="F19" i="11"/>
  <c r="C19" i="11"/>
  <c r="T18" i="11"/>
  <c r="N18" i="11"/>
  <c r="N24" i="11" s="1"/>
  <c r="I18" i="11"/>
  <c r="F18" i="11"/>
  <c r="C18" i="11"/>
  <c r="T17" i="11"/>
  <c r="T24" i="11" s="1"/>
  <c r="Q17" i="11"/>
  <c r="N17" i="11"/>
  <c r="I17" i="11"/>
  <c r="F17" i="11"/>
  <c r="C17" i="11"/>
  <c r="C24" i="11" s="1"/>
  <c r="S12" i="11"/>
  <c r="Q12" i="11"/>
  <c r="P12" i="11"/>
  <c r="M12" i="11"/>
  <c r="H12" i="11"/>
  <c r="I11" i="11" s="1"/>
  <c r="E12" i="11"/>
  <c r="F11" i="11" s="1"/>
  <c r="C12" i="11"/>
  <c r="B12" i="11"/>
  <c r="T11" i="11"/>
  <c r="Q11" i="11"/>
  <c r="N11" i="11"/>
  <c r="C11" i="11"/>
  <c r="T10" i="11"/>
  <c r="Q10" i="11"/>
  <c r="N10" i="11"/>
  <c r="I10" i="11"/>
  <c r="F10" i="11"/>
  <c r="C10" i="11"/>
  <c r="T9" i="11"/>
  <c r="Q9" i="11"/>
  <c r="N9" i="11"/>
  <c r="I9" i="11"/>
  <c r="C9" i="11"/>
  <c r="T8" i="11"/>
  <c r="Q8" i="11"/>
  <c r="N8" i="11"/>
  <c r="I8" i="11"/>
  <c r="F8" i="11"/>
  <c r="C8" i="11"/>
  <c r="T7" i="11"/>
  <c r="Q7" i="11"/>
  <c r="N7" i="11"/>
  <c r="I7" i="11"/>
  <c r="F7" i="11"/>
  <c r="C7" i="11"/>
  <c r="T6" i="11"/>
  <c r="Q6" i="11"/>
  <c r="N6" i="11"/>
  <c r="I6" i="11"/>
  <c r="F6" i="11"/>
  <c r="C6" i="11"/>
  <c r="T5" i="11"/>
  <c r="T12" i="11" s="1"/>
  <c r="Q5" i="11"/>
  <c r="N5" i="11"/>
  <c r="N12" i="11" s="1"/>
  <c r="I5" i="11"/>
  <c r="I12" i="11" s="1"/>
  <c r="F5" i="11"/>
  <c r="C5" i="11"/>
  <c r="E13" i="10"/>
  <c r="M12" i="10"/>
  <c r="K12" i="10"/>
  <c r="I12" i="10"/>
  <c r="G12" i="10"/>
  <c r="E12" i="10"/>
  <c r="C12" i="10"/>
  <c r="M11" i="10"/>
  <c r="K11" i="10"/>
  <c r="I11" i="10"/>
  <c r="G11" i="10"/>
  <c r="E11" i="10"/>
  <c r="C11" i="10"/>
  <c r="M10" i="10"/>
  <c r="K10" i="10"/>
  <c r="I10" i="10"/>
  <c r="G10" i="10"/>
  <c r="E10" i="10"/>
  <c r="C10" i="10"/>
  <c r="M9" i="10"/>
  <c r="K9" i="10"/>
  <c r="I9" i="10"/>
  <c r="G9" i="10"/>
  <c r="E9" i="10"/>
  <c r="C9" i="10"/>
  <c r="M8" i="10"/>
  <c r="K8" i="10"/>
  <c r="I8" i="10"/>
  <c r="G8" i="10"/>
  <c r="E8" i="10"/>
  <c r="C8" i="10"/>
  <c r="M7" i="10"/>
  <c r="K7" i="10"/>
  <c r="I7" i="10"/>
  <c r="G7" i="10"/>
  <c r="E7" i="10"/>
  <c r="C7" i="10"/>
  <c r="M6" i="10"/>
  <c r="K6" i="10"/>
  <c r="K13" i="10" s="1"/>
  <c r="I6" i="10"/>
  <c r="G6" i="10"/>
  <c r="G13" i="10" s="1"/>
  <c r="E6" i="10"/>
  <c r="C6" i="10"/>
  <c r="C13" i="10" s="1"/>
  <c r="P36" i="7"/>
  <c r="Q35" i="7" s="1"/>
  <c r="M36" i="7"/>
  <c r="N35" i="7" s="1"/>
  <c r="E36" i="7"/>
  <c r="H36" i="7" s="1"/>
  <c r="C36" i="7"/>
  <c r="B36" i="7"/>
  <c r="M13" i="10" s="1"/>
  <c r="S35" i="7"/>
  <c r="H35" i="7"/>
  <c r="F35" i="7"/>
  <c r="C35" i="7"/>
  <c r="S34" i="7"/>
  <c r="N34" i="7"/>
  <c r="H34" i="7"/>
  <c r="F34" i="7"/>
  <c r="C34" i="7"/>
  <c r="S33" i="7"/>
  <c r="H33" i="7"/>
  <c r="F33" i="7"/>
  <c r="C33" i="7"/>
  <c r="S32" i="7"/>
  <c r="N32" i="7"/>
  <c r="H32" i="7"/>
  <c r="F32" i="7"/>
  <c r="C32" i="7"/>
  <c r="S31" i="7"/>
  <c r="H31" i="7"/>
  <c r="F31" i="7"/>
  <c r="C31" i="7"/>
  <c r="S30" i="7"/>
  <c r="N30" i="7"/>
  <c r="H30" i="7"/>
  <c r="F30" i="7"/>
  <c r="F36" i="7" s="1"/>
  <c r="C30" i="7"/>
  <c r="S29" i="7"/>
  <c r="H29" i="7"/>
  <c r="F29" i="7"/>
  <c r="C29" i="7"/>
  <c r="P24" i="7"/>
  <c r="Q22" i="7" s="1"/>
  <c r="M24" i="7"/>
  <c r="N17" i="7" s="1"/>
  <c r="E24" i="7"/>
  <c r="B24" i="7"/>
  <c r="H24" i="7" s="1"/>
  <c r="S23" i="7"/>
  <c r="H23" i="7"/>
  <c r="F23" i="7"/>
  <c r="S22" i="7"/>
  <c r="H22" i="7"/>
  <c r="F22" i="7"/>
  <c r="C22" i="7"/>
  <c r="S21" i="7"/>
  <c r="H21" i="7"/>
  <c r="F21" i="7"/>
  <c r="S20" i="7"/>
  <c r="H20" i="7"/>
  <c r="F20" i="7"/>
  <c r="C20" i="7"/>
  <c r="S19" i="7"/>
  <c r="H19" i="7"/>
  <c r="F19" i="7"/>
  <c r="C19" i="7"/>
  <c r="S18" i="7"/>
  <c r="H18" i="7"/>
  <c r="F18" i="7"/>
  <c r="C18" i="7"/>
  <c r="S17" i="7"/>
  <c r="H17" i="7"/>
  <c r="F17" i="7"/>
  <c r="F24" i="7" s="1"/>
  <c r="C17" i="7"/>
  <c r="S12" i="7"/>
  <c r="P12" i="7"/>
  <c r="Q10" i="7" s="1"/>
  <c r="M12" i="7"/>
  <c r="E12" i="7"/>
  <c r="H12" i="7" s="1"/>
  <c r="B12" i="7"/>
  <c r="C11" i="7" s="1"/>
  <c r="C12" i="7" s="1"/>
  <c r="S11" i="7"/>
  <c r="N11" i="7"/>
  <c r="H11" i="7"/>
  <c r="F11" i="7"/>
  <c r="S10" i="7"/>
  <c r="N10" i="7"/>
  <c r="H10" i="7"/>
  <c r="F10" i="7"/>
  <c r="C10" i="7"/>
  <c r="S9" i="7"/>
  <c r="N9" i="7"/>
  <c r="H9" i="7"/>
  <c r="F9" i="7"/>
  <c r="C9" i="7"/>
  <c r="S8" i="7"/>
  <c r="N8" i="7"/>
  <c r="H8" i="7"/>
  <c r="F8" i="7"/>
  <c r="C8" i="7"/>
  <c r="S7" i="7"/>
  <c r="N7" i="7"/>
  <c r="H7" i="7"/>
  <c r="F7" i="7"/>
  <c r="C7" i="7"/>
  <c r="S6" i="7"/>
  <c r="N6" i="7"/>
  <c r="H6" i="7"/>
  <c r="F6" i="7"/>
  <c r="C6" i="7"/>
  <c r="S5" i="7"/>
  <c r="N5" i="7"/>
  <c r="N12" i="7" s="1"/>
  <c r="H5" i="7"/>
  <c r="F5" i="7"/>
  <c r="F12" i="7" s="1"/>
  <c r="C5" i="7"/>
  <c r="H11" i="6"/>
  <c r="I9" i="6" s="1"/>
  <c r="E11" i="6"/>
  <c r="F10" i="6" s="1"/>
  <c r="B11" i="6"/>
  <c r="C9" i="6" s="1"/>
  <c r="I10" i="6"/>
  <c r="I11" i="6" s="1"/>
  <c r="C10" i="6"/>
  <c r="C11" i="6" s="1"/>
  <c r="F9" i="6"/>
  <c r="I8" i="6"/>
  <c r="F8" i="6"/>
  <c r="C8" i="6"/>
  <c r="I7" i="6"/>
  <c r="F7" i="6"/>
  <c r="C7" i="6"/>
  <c r="I6" i="6"/>
  <c r="C6" i="6"/>
  <c r="I7" i="5"/>
  <c r="F7" i="5"/>
  <c r="C7" i="5"/>
  <c r="I6" i="5"/>
  <c r="F6" i="5"/>
  <c r="C6" i="5"/>
  <c r="C9" i="5" s="1"/>
  <c r="I5" i="5"/>
  <c r="F5" i="5"/>
  <c r="F9" i="5" s="1"/>
  <c r="C5" i="5"/>
  <c r="D13" i="4"/>
  <c r="C13" i="4"/>
  <c r="B13" i="4"/>
  <c r="C12" i="4"/>
  <c r="D12" i="4" s="1"/>
  <c r="B12" i="4"/>
  <c r="B11" i="4"/>
  <c r="D11" i="4" s="1"/>
  <c r="C10" i="4"/>
  <c r="B10" i="4"/>
  <c r="D10" i="4" s="1"/>
  <c r="C9" i="4"/>
  <c r="D9" i="4" s="1"/>
  <c r="B9" i="4"/>
  <c r="C8" i="4"/>
  <c r="B8" i="4"/>
  <c r="D8" i="4" s="1"/>
  <c r="D7" i="4"/>
  <c r="C7" i="4"/>
  <c r="C6" i="4"/>
  <c r="D6" i="4" s="1"/>
  <c r="C5" i="4"/>
  <c r="D5" i="4" s="1"/>
  <c r="N20" i="3"/>
  <c r="O5" i="3" s="1"/>
  <c r="K20" i="3"/>
  <c r="L16" i="3" s="1"/>
  <c r="H20" i="3"/>
  <c r="I17" i="3" s="1"/>
  <c r="B20" i="3"/>
  <c r="C19" i="3" s="1"/>
  <c r="L19" i="3"/>
  <c r="I18" i="3"/>
  <c r="L17" i="3"/>
  <c r="I16" i="3"/>
  <c r="I15" i="3"/>
  <c r="L14" i="3"/>
  <c r="I14" i="3"/>
  <c r="I13" i="3"/>
  <c r="L12" i="3"/>
  <c r="I12" i="3"/>
  <c r="L11" i="3"/>
  <c r="I11" i="3"/>
  <c r="L10" i="3"/>
  <c r="I10" i="3"/>
  <c r="L9" i="3"/>
  <c r="I9" i="3"/>
  <c r="L8" i="3"/>
  <c r="I8" i="3"/>
  <c r="L7" i="3"/>
  <c r="I7" i="3"/>
  <c r="L6" i="3"/>
  <c r="I6" i="3"/>
  <c r="L5" i="3"/>
  <c r="I5" i="3"/>
  <c r="C5" i="3"/>
  <c r="E20" i="2"/>
  <c r="H19" i="2"/>
  <c r="F19" i="2"/>
  <c r="H18" i="2"/>
  <c r="F18" i="2"/>
  <c r="H17" i="2"/>
  <c r="H16" i="2"/>
  <c r="F16" i="2"/>
  <c r="H15" i="2"/>
  <c r="F15" i="2"/>
  <c r="F14" i="2"/>
  <c r="H13" i="2"/>
  <c r="F13" i="2"/>
  <c r="H12" i="2"/>
  <c r="F12" i="2"/>
  <c r="H11" i="2"/>
  <c r="F11" i="2"/>
  <c r="H10" i="2"/>
  <c r="F10" i="2"/>
  <c r="H9" i="2"/>
  <c r="F9" i="2"/>
  <c r="H8" i="2"/>
  <c r="F8" i="2"/>
  <c r="H7" i="2"/>
  <c r="F7" i="2"/>
  <c r="H6" i="2"/>
  <c r="F6" i="2"/>
  <c r="H5" i="2"/>
  <c r="F5" i="2"/>
  <c r="B2" i="2"/>
  <c r="B14" i="2" s="1"/>
  <c r="C25" i="1"/>
  <c r="G20" i="12" l="1"/>
  <c r="H17" i="15"/>
  <c r="H20" i="15"/>
  <c r="H24" i="15"/>
  <c r="H33" i="15"/>
  <c r="X7" i="15"/>
  <c r="H11" i="15"/>
  <c r="H14" i="15"/>
  <c r="X17" i="15"/>
  <c r="H21" i="15"/>
  <c r="X24" i="15"/>
  <c r="H28" i="15"/>
  <c r="H39" i="15"/>
  <c r="K11" i="15"/>
  <c r="X14" i="15"/>
  <c r="K21" i="15"/>
  <c r="H25" i="15"/>
  <c r="X28" i="15"/>
  <c r="X33" i="15"/>
  <c r="X39" i="15"/>
  <c r="H8" i="15"/>
  <c r="H15" i="15"/>
  <c r="H18" i="15"/>
  <c r="H29" i="15"/>
  <c r="H9" i="15"/>
  <c r="H12" i="15"/>
  <c r="H35" i="15"/>
  <c r="H41" i="15"/>
  <c r="H19" i="15"/>
  <c r="H22" i="15"/>
  <c r="X41" i="15"/>
  <c r="H6" i="15"/>
  <c r="X12" i="15"/>
  <c r="K19" i="15"/>
  <c r="X22" i="15"/>
  <c r="H26" i="15"/>
  <c r="X30" i="15"/>
  <c r="X9" i="15"/>
  <c r="H13" i="15"/>
  <c r="H16" i="15"/>
  <c r="H23" i="15"/>
  <c r="X26" i="15"/>
  <c r="H31" i="15"/>
  <c r="BB13" i="21"/>
  <c r="BB39" i="21"/>
  <c r="AR21" i="16"/>
  <c r="AG13" i="21"/>
  <c r="I20" i="3"/>
  <c r="E14" i="3"/>
  <c r="I14" i="2"/>
  <c r="H14" i="2"/>
  <c r="C14" i="2"/>
  <c r="B20" i="2"/>
  <c r="Z24" i="21"/>
  <c r="AX21" i="16"/>
  <c r="F60" i="16"/>
  <c r="F57" i="16"/>
  <c r="F62" i="16"/>
  <c r="F59" i="16"/>
  <c r="F56" i="16"/>
  <c r="AI62" i="16"/>
  <c r="AI59" i="16"/>
  <c r="AI56" i="16"/>
  <c r="AI53" i="16"/>
  <c r="AI60" i="16"/>
  <c r="AI57" i="16"/>
  <c r="AI54" i="16"/>
  <c r="L10" i="20"/>
  <c r="L6" i="20"/>
  <c r="X23" i="20"/>
  <c r="X19" i="20"/>
  <c r="C13" i="25"/>
  <c r="E11" i="25"/>
  <c r="C10" i="3"/>
  <c r="C17" i="3"/>
  <c r="I19" i="3"/>
  <c r="F6" i="6"/>
  <c r="F11" i="6" s="1"/>
  <c r="Q5" i="7"/>
  <c r="Q7" i="7"/>
  <c r="Q9" i="7"/>
  <c r="Q11" i="7"/>
  <c r="C21" i="7"/>
  <c r="C24" i="7" s="1"/>
  <c r="C23" i="7"/>
  <c r="Q18" i="11"/>
  <c r="Q24" i="11" s="1"/>
  <c r="Q20" i="11"/>
  <c r="Q22" i="11"/>
  <c r="I20" i="16"/>
  <c r="I21" i="16" s="1"/>
  <c r="I49" i="16"/>
  <c r="AU49" i="16"/>
  <c r="AI50" i="16"/>
  <c r="F61" i="16"/>
  <c r="L12" i="20"/>
  <c r="AM7" i="21"/>
  <c r="AM13" i="21" s="1"/>
  <c r="AM9" i="21"/>
  <c r="Z19" i="21"/>
  <c r="R37" i="15"/>
  <c r="C12" i="26"/>
  <c r="H45" i="28"/>
  <c r="O14" i="3"/>
  <c r="F58" i="16"/>
  <c r="I61" i="16"/>
  <c r="I58" i="16"/>
  <c r="I55" i="16"/>
  <c r="I62" i="16"/>
  <c r="I59" i="16"/>
  <c r="I56" i="16"/>
  <c r="I53" i="16"/>
  <c r="L7" i="20"/>
  <c r="X21" i="20"/>
  <c r="C8" i="3"/>
  <c r="O12" i="3"/>
  <c r="C15" i="3"/>
  <c r="O19" i="3"/>
  <c r="Q30" i="7"/>
  <c r="Q32" i="7"/>
  <c r="Q34" i="7"/>
  <c r="O49" i="16"/>
  <c r="AO50" i="16"/>
  <c r="O52" i="16"/>
  <c r="F53" i="16"/>
  <c r="F54" i="16"/>
  <c r="F55" i="16"/>
  <c r="I57" i="16"/>
  <c r="O61" i="16"/>
  <c r="AR60" i="16"/>
  <c r="AR57" i="16"/>
  <c r="AR54" i="16"/>
  <c r="AR63" i="16" s="1"/>
  <c r="AR62" i="16"/>
  <c r="AR59" i="16"/>
  <c r="AR56" i="16"/>
  <c r="AR53" i="16"/>
  <c r="O39" i="20"/>
  <c r="W39" i="21"/>
  <c r="D24" i="24"/>
  <c r="D21" i="24"/>
  <c r="D18" i="24"/>
  <c r="D15" i="24"/>
  <c r="D12" i="24"/>
  <c r="D9" i="24"/>
  <c r="D6" i="24"/>
  <c r="C26" i="24"/>
  <c r="D11" i="24"/>
  <c r="D20" i="24"/>
  <c r="C6" i="3"/>
  <c r="O10" i="3"/>
  <c r="O17" i="3"/>
  <c r="Q17" i="7"/>
  <c r="Q24" i="7" s="1"/>
  <c r="Q19" i="7"/>
  <c r="Q21" i="7"/>
  <c r="Q23" i="7"/>
  <c r="AI48" i="16"/>
  <c r="I50" i="16"/>
  <c r="AI51" i="16"/>
  <c r="L9" i="20"/>
  <c r="L11" i="20"/>
  <c r="F22" i="20"/>
  <c r="F24" i="20"/>
  <c r="F20" i="20"/>
  <c r="F25" i="20"/>
  <c r="F21" i="20"/>
  <c r="Q12" i="21"/>
  <c r="Q10" i="21"/>
  <c r="Q9" i="21"/>
  <c r="Q7" i="21"/>
  <c r="Q11" i="21"/>
  <c r="Q8" i="21"/>
  <c r="Q6" i="21"/>
  <c r="AM20" i="21"/>
  <c r="AM26" i="21" s="1"/>
  <c r="AM22" i="21"/>
  <c r="G29" i="24"/>
  <c r="H28" i="24"/>
  <c r="O9" i="3"/>
  <c r="F50" i="16"/>
  <c r="AU61" i="16"/>
  <c r="AU58" i="16"/>
  <c r="AU55" i="16"/>
  <c r="AU52" i="16"/>
  <c r="AU62" i="16"/>
  <c r="AU59" i="16"/>
  <c r="AU56" i="16"/>
  <c r="AU53" i="16"/>
  <c r="F17" i="2"/>
  <c r="F20" i="2" s="1"/>
  <c r="C11" i="3"/>
  <c r="L15" i="3"/>
  <c r="C18" i="3"/>
  <c r="I13" i="10"/>
  <c r="X8" i="16"/>
  <c r="X21" i="16" s="1"/>
  <c r="X11" i="16"/>
  <c r="X14" i="16"/>
  <c r="L15" i="16"/>
  <c r="L21" i="16" s="1"/>
  <c r="X17" i="16"/>
  <c r="L18" i="16"/>
  <c r="AX18" i="16"/>
  <c r="AL19" i="16"/>
  <c r="AL21" i="16" s="1"/>
  <c r="X20" i="16"/>
  <c r="L28" i="16"/>
  <c r="L42" i="16" s="1"/>
  <c r="AX28" i="16"/>
  <c r="AX42" i="16" s="1"/>
  <c r="L31" i="16"/>
  <c r="AX31" i="16"/>
  <c r="X33" i="16"/>
  <c r="L34" i="16"/>
  <c r="AX34" i="16"/>
  <c r="AL35" i="16"/>
  <c r="AL42" i="16" s="1"/>
  <c r="X36" i="16"/>
  <c r="L37" i="16"/>
  <c r="AX37" i="16"/>
  <c r="AL38" i="16"/>
  <c r="X39" i="16"/>
  <c r="L40" i="16"/>
  <c r="AX40" i="16"/>
  <c r="AL41" i="16"/>
  <c r="AL63" i="16"/>
  <c r="X49" i="16"/>
  <c r="X63" i="16" s="1"/>
  <c r="X52" i="16"/>
  <c r="O54" i="16"/>
  <c r="AC60" i="16"/>
  <c r="AC63" i="16" s="1"/>
  <c r="AC62" i="16"/>
  <c r="BB7" i="21"/>
  <c r="BB8" i="21"/>
  <c r="BB9" i="21"/>
  <c r="AS26" i="21"/>
  <c r="AM21" i="21"/>
  <c r="AM23" i="21"/>
  <c r="G32" i="24"/>
  <c r="O8" i="3"/>
  <c r="L13" i="3"/>
  <c r="L20" i="3" s="1"/>
  <c r="O15" i="3"/>
  <c r="Q6" i="7"/>
  <c r="Q8" i="7"/>
  <c r="Q19" i="11"/>
  <c r="Q21" i="11"/>
  <c r="C63" i="16"/>
  <c r="AO48" i="16"/>
  <c r="O50" i="16"/>
  <c r="AO51" i="16"/>
  <c r="AI61" i="16"/>
  <c r="U60" i="16"/>
  <c r="U57" i="16"/>
  <c r="U54" i="16"/>
  <c r="U63" i="16" s="1"/>
  <c r="U61" i="16"/>
  <c r="U58" i="16"/>
  <c r="U55" i="16"/>
  <c r="C26" i="20"/>
  <c r="X20" i="20"/>
  <c r="X22" i="20"/>
  <c r="L23" i="20"/>
  <c r="L19" i="20"/>
  <c r="L26" i="20" s="1"/>
  <c r="L24" i="20"/>
  <c r="L20" i="20"/>
  <c r="L22" i="20"/>
  <c r="BB10" i="21"/>
  <c r="AM24" i="21"/>
  <c r="R40" i="15"/>
  <c r="R38" i="15"/>
  <c r="R36" i="15"/>
  <c r="R34" i="15"/>
  <c r="R32" i="15"/>
  <c r="R30" i="15"/>
  <c r="R28" i="15"/>
  <c r="R26" i="15"/>
  <c r="R24" i="15"/>
  <c r="R22" i="15"/>
  <c r="R20" i="15"/>
  <c r="D8" i="24"/>
  <c r="D17" i="24"/>
  <c r="D22" i="24"/>
  <c r="N19" i="7"/>
  <c r="Z22" i="21"/>
  <c r="E29" i="24"/>
  <c r="C9" i="3"/>
  <c r="O13" i="3"/>
  <c r="C16" i="3"/>
  <c r="N29" i="7"/>
  <c r="N31" i="7"/>
  <c r="N33" i="7"/>
  <c r="S36" i="7"/>
  <c r="AF33" i="16"/>
  <c r="AF42" i="16" s="1"/>
  <c r="AF36" i="16"/>
  <c r="F48" i="16"/>
  <c r="F63" i="16" s="1"/>
  <c r="F51" i="16"/>
  <c r="X60" i="16"/>
  <c r="X57" i="16"/>
  <c r="X54" i="16"/>
  <c r="X61" i="16"/>
  <c r="F19" i="20"/>
  <c r="X24" i="20"/>
  <c r="O23" i="20"/>
  <c r="O19" i="20"/>
  <c r="O25" i="20"/>
  <c r="O21" i="20"/>
  <c r="O22" i="20"/>
  <c r="R35" i="15"/>
  <c r="D13" i="24"/>
  <c r="I16" i="12"/>
  <c r="I9" i="12"/>
  <c r="I14" i="12"/>
  <c r="I19" i="12"/>
  <c r="I7" i="12"/>
  <c r="I17" i="12"/>
  <c r="I5" i="12"/>
  <c r="I15" i="12"/>
  <c r="I8" i="12"/>
  <c r="I13" i="12"/>
  <c r="I18" i="12"/>
  <c r="I6" i="12"/>
  <c r="I11" i="12"/>
  <c r="O16" i="3"/>
  <c r="C13" i="3"/>
  <c r="N21" i="7"/>
  <c r="AF63" i="16"/>
  <c r="O6" i="3"/>
  <c r="C14" i="3"/>
  <c r="L18" i="3"/>
  <c r="Q29" i="7"/>
  <c r="Q31" i="7"/>
  <c r="Q33" i="7"/>
  <c r="I48" i="16"/>
  <c r="AU48" i="16"/>
  <c r="AI49" i="16"/>
  <c r="I51" i="16"/>
  <c r="AU51" i="16"/>
  <c r="AI52" i="16"/>
  <c r="AI58" i="16"/>
  <c r="AO60" i="16"/>
  <c r="AO61" i="16"/>
  <c r="AO62" i="16"/>
  <c r="R13" i="20"/>
  <c r="X9" i="20"/>
  <c r="X11" i="20"/>
  <c r="I26" i="20"/>
  <c r="F23" i="20"/>
  <c r="I38" i="20"/>
  <c r="I34" i="20"/>
  <c r="W39" i="20"/>
  <c r="I35" i="20"/>
  <c r="I37" i="20"/>
  <c r="I33" i="20"/>
  <c r="I39" i="20" s="1"/>
  <c r="BB11" i="21"/>
  <c r="AM25" i="21"/>
  <c r="Q25" i="21"/>
  <c r="Q23" i="21"/>
  <c r="Q22" i="21"/>
  <c r="Q20" i="21"/>
  <c r="Q24" i="21"/>
  <c r="Q21" i="21"/>
  <c r="Q19" i="21"/>
  <c r="R23" i="15"/>
  <c r="X42" i="15"/>
  <c r="D23" i="24"/>
  <c r="K20" i="12"/>
  <c r="N23" i="7"/>
  <c r="C7" i="3"/>
  <c r="O11" i="3"/>
  <c r="O18" i="3"/>
  <c r="N18" i="7"/>
  <c r="N24" i="7" s="1"/>
  <c r="N20" i="7"/>
  <c r="N22" i="7"/>
  <c r="F9" i="11"/>
  <c r="F12" i="11" s="1"/>
  <c r="F29" i="11"/>
  <c r="F31" i="11"/>
  <c r="F33" i="11"/>
  <c r="X9" i="16"/>
  <c r="X12" i="16"/>
  <c r="X15" i="16"/>
  <c r="L16" i="16"/>
  <c r="L29" i="16"/>
  <c r="AX29" i="16"/>
  <c r="X31" i="16"/>
  <c r="X42" i="16" s="1"/>
  <c r="L32" i="16"/>
  <c r="AX32" i="16"/>
  <c r="X34" i="16"/>
  <c r="L35" i="16"/>
  <c r="AX35" i="16"/>
  <c r="AL36" i="16"/>
  <c r="X37" i="16"/>
  <c r="L38" i="16"/>
  <c r="AX38" i="16"/>
  <c r="L63" i="16"/>
  <c r="AX63" i="16"/>
  <c r="X50" i="16"/>
  <c r="AI55" i="16"/>
  <c r="AO57" i="16"/>
  <c r="AU60" i="16"/>
  <c r="AR61" i="16"/>
  <c r="L8" i="20"/>
  <c r="R19" i="20"/>
  <c r="L21" i="20"/>
  <c r="BB20" i="21"/>
  <c r="BB21" i="21"/>
  <c r="BB22" i="21"/>
  <c r="R31" i="15"/>
  <c r="O7" i="3"/>
  <c r="S24" i="7"/>
  <c r="I54" i="16"/>
  <c r="W13" i="20"/>
  <c r="X12" i="20" s="1"/>
  <c r="C12" i="3"/>
  <c r="C20" i="3" s="1"/>
  <c r="Q18" i="7"/>
  <c r="Q20" i="7"/>
  <c r="O29" i="16"/>
  <c r="O42" i="16" s="1"/>
  <c r="AC31" i="16"/>
  <c r="AC42" i="16" s="1"/>
  <c r="O32" i="16"/>
  <c r="AC34" i="16"/>
  <c r="O35" i="16"/>
  <c r="AC37" i="16"/>
  <c r="O38" i="16"/>
  <c r="O48" i="16"/>
  <c r="AO49" i="16"/>
  <c r="AO52" i="16"/>
  <c r="AO54" i="16"/>
  <c r="AU57" i="16"/>
  <c r="AO58" i="16"/>
  <c r="U26" i="20"/>
  <c r="R21" i="20"/>
  <c r="R23" i="20"/>
  <c r="L25" i="20"/>
  <c r="X37" i="20"/>
  <c r="BB34" i="21"/>
  <c r="R8" i="15"/>
  <c r="R11" i="15"/>
  <c r="R14" i="15"/>
  <c r="R17" i="15"/>
  <c r="R27" i="15"/>
  <c r="R41" i="15"/>
  <c r="D14" i="24"/>
  <c r="C11" i="25"/>
  <c r="C8" i="25"/>
  <c r="C10" i="25"/>
  <c r="C7" i="25"/>
  <c r="C28" i="24"/>
  <c r="F6" i="20"/>
  <c r="F13" i="20" s="1"/>
  <c r="F10" i="20"/>
  <c r="R34" i="20"/>
  <c r="R39" i="20" s="1"/>
  <c r="R38" i="20"/>
  <c r="AJ7" i="21"/>
  <c r="AJ13" i="21" s="1"/>
  <c r="AJ20" i="21"/>
  <c r="Q32" i="21"/>
  <c r="AJ33" i="21"/>
  <c r="Q34" i="21"/>
  <c r="AM35" i="21"/>
  <c r="AM39" i="21" s="1"/>
  <c r="U6" i="15"/>
  <c r="U8" i="15"/>
  <c r="U10" i="15"/>
  <c r="U12" i="15"/>
  <c r="U14" i="15"/>
  <c r="U16" i="15"/>
  <c r="U18" i="15"/>
  <c r="U20" i="15"/>
  <c r="U22" i="15"/>
  <c r="U24" i="15"/>
  <c r="U26" i="15"/>
  <c r="U28" i="15"/>
  <c r="U30" i="15"/>
  <c r="U32" i="15"/>
  <c r="U34" i="15"/>
  <c r="U36" i="15"/>
  <c r="U38" i="15"/>
  <c r="U40" i="15"/>
  <c r="U42" i="15" s="1"/>
  <c r="F8" i="24"/>
  <c r="F11" i="24"/>
  <c r="F14" i="24"/>
  <c r="F17" i="24"/>
  <c r="F20" i="24"/>
  <c r="F23" i="24"/>
  <c r="E13" i="12"/>
  <c r="I6" i="20"/>
  <c r="I10" i="20"/>
  <c r="C32" i="20"/>
  <c r="U34" i="20"/>
  <c r="U39" i="20" s="1"/>
  <c r="C36" i="20"/>
  <c r="U38" i="20"/>
  <c r="H11" i="21"/>
  <c r="H24" i="21"/>
  <c r="T32" i="21"/>
  <c r="T39" i="21" s="1"/>
  <c r="H37" i="21"/>
  <c r="H20" i="24"/>
  <c r="H25" i="24" s="1"/>
  <c r="H23" i="24"/>
  <c r="E26" i="24"/>
  <c r="M6" i="25"/>
  <c r="M13" i="25" s="1"/>
  <c r="M9" i="25"/>
  <c r="M12" i="25"/>
  <c r="E8" i="12"/>
  <c r="F32" i="20"/>
  <c r="F39" i="20" s="1"/>
  <c r="Y13" i="21"/>
  <c r="Y26" i="21"/>
  <c r="Z20" i="21" s="1"/>
  <c r="AV37" i="21"/>
  <c r="Y39" i="21"/>
  <c r="Z32" i="21" s="1"/>
  <c r="E7" i="15"/>
  <c r="E9" i="15"/>
  <c r="E11" i="15"/>
  <c r="E13" i="15"/>
  <c r="E15" i="15"/>
  <c r="E17" i="15"/>
  <c r="E19" i="15"/>
  <c r="E21" i="15"/>
  <c r="E23" i="15"/>
  <c r="E25" i="15"/>
  <c r="E27" i="15"/>
  <c r="E29" i="15"/>
  <c r="E31" i="15"/>
  <c r="E33" i="15"/>
  <c r="E35" i="15"/>
  <c r="E42" i="15" s="1"/>
  <c r="E37" i="15"/>
  <c r="E39" i="15"/>
  <c r="E30" i="24"/>
  <c r="G8" i="25"/>
  <c r="G11" i="25"/>
  <c r="I8" i="25"/>
  <c r="I11" i="25"/>
  <c r="I9" i="20"/>
  <c r="AJ10" i="21"/>
  <c r="AJ12" i="21"/>
  <c r="AJ23" i="21"/>
  <c r="AJ25" i="21"/>
  <c r="AV33" i="21"/>
  <c r="AJ36" i="21"/>
  <c r="Q37" i="21"/>
  <c r="AJ38" i="21"/>
  <c r="K29" i="15"/>
  <c r="K31" i="15"/>
  <c r="K33" i="15"/>
  <c r="K35" i="15"/>
  <c r="K37" i="15"/>
  <c r="K39" i="15"/>
  <c r="K41" i="15"/>
  <c r="F6" i="24"/>
  <c r="F9" i="24"/>
  <c r="F12" i="24"/>
  <c r="F15" i="24"/>
  <c r="F18" i="24"/>
  <c r="F21" i="24"/>
  <c r="D13" i="25"/>
  <c r="Q33" i="21"/>
  <c r="Q35" i="21"/>
  <c r="U7" i="15"/>
  <c r="U9" i="15"/>
  <c r="U11" i="15"/>
  <c r="U13" i="15"/>
  <c r="U15" i="15"/>
  <c r="U17" i="15"/>
  <c r="U19" i="15"/>
  <c r="U21" i="15"/>
  <c r="U23" i="15"/>
  <c r="U25" i="15"/>
  <c r="U27" i="15"/>
  <c r="U29" i="15"/>
  <c r="U31" i="15"/>
  <c r="U33" i="15"/>
  <c r="U35" i="15"/>
  <c r="U37" i="15"/>
  <c r="U39" i="15"/>
  <c r="F7" i="20"/>
  <c r="H6" i="21"/>
  <c r="H13" i="21" s="1"/>
  <c r="N10" i="21"/>
  <c r="N13" i="21" s="1"/>
  <c r="AY10" i="21"/>
  <c r="AY13" i="21" s="1"/>
  <c r="AG11" i="21"/>
  <c r="H19" i="21"/>
  <c r="H26" i="21" s="1"/>
  <c r="N23" i="21"/>
  <c r="N26" i="21" s="1"/>
  <c r="AY23" i="21"/>
  <c r="AY26" i="21" s="1"/>
  <c r="AG24" i="21"/>
  <c r="AG26" i="21" s="1"/>
  <c r="H32" i="21"/>
  <c r="H39" i="21" s="1"/>
  <c r="N36" i="21"/>
  <c r="N39" i="21" s="1"/>
  <c r="AY36" i="21"/>
  <c r="AY39" i="21" s="1"/>
  <c r="AG37" i="21"/>
  <c r="AG39" i="21" s="1"/>
  <c r="H30" i="15"/>
  <c r="H32" i="15"/>
  <c r="H42" i="15" s="1"/>
  <c r="H34" i="15"/>
  <c r="H36" i="15"/>
  <c r="H38" i="15"/>
  <c r="M7" i="25"/>
  <c r="D22" i="17"/>
  <c r="D26" i="17"/>
  <c r="D30" i="17" s="1"/>
  <c r="D37" i="17"/>
  <c r="D22" i="28"/>
  <c r="D26" i="28"/>
  <c r="D30" i="28" s="1"/>
  <c r="D37" i="28"/>
  <c r="C11" i="12"/>
  <c r="E16" i="12"/>
  <c r="I7" i="20"/>
  <c r="C33" i="20"/>
  <c r="K6" i="21"/>
  <c r="K13" i="21" s="1"/>
  <c r="AV6" i="21"/>
  <c r="AV8" i="21"/>
  <c r="K19" i="21"/>
  <c r="K26" i="21" s="1"/>
  <c r="AV19" i="21"/>
  <c r="AV26" i="21" s="1"/>
  <c r="K32" i="21"/>
  <c r="K39" i="21" s="1"/>
  <c r="AV32" i="21"/>
  <c r="AV39" i="21" s="1"/>
  <c r="Q36" i="21"/>
  <c r="K6" i="15"/>
  <c r="K8" i="15"/>
  <c r="K10" i="15"/>
  <c r="K12" i="15"/>
  <c r="K14" i="15"/>
  <c r="K16" i="15"/>
  <c r="K18" i="15"/>
  <c r="K20" i="15"/>
  <c r="K22" i="15"/>
  <c r="K24" i="15"/>
  <c r="K26" i="15"/>
  <c r="K28" i="15"/>
  <c r="K30" i="15"/>
  <c r="K32" i="15"/>
  <c r="K34" i="15"/>
  <c r="K36" i="15"/>
  <c r="K38" i="15"/>
  <c r="G6" i="25"/>
  <c r="G9" i="25"/>
  <c r="H22" i="17"/>
  <c r="H26" i="17"/>
  <c r="H30" i="17" s="1"/>
  <c r="H37" i="17"/>
  <c r="H22" i="28"/>
  <c r="H26" i="28"/>
  <c r="H30" i="28" s="1"/>
  <c r="H37" i="28"/>
  <c r="C6" i="12"/>
  <c r="E11" i="12"/>
  <c r="C18" i="12"/>
  <c r="I6" i="25"/>
  <c r="I9" i="25"/>
  <c r="E6" i="12"/>
  <c r="E20" i="12" s="1"/>
  <c r="E18" i="12"/>
  <c r="C20" i="12" l="1"/>
  <c r="K42" i="15"/>
  <c r="C30" i="24"/>
  <c r="E10" i="25"/>
  <c r="E7" i="25"/>
  <c r="Z12" i="21"/>
  <c r="Z10" i="21"/>
  <c r="Z11" i="21"/>
  <c r="AJ26" i="21"/>
  <c r="E8" i="25"/>
  <c r="Q26" i="21"/>
  <c r="I20" i="12"/>
  <c r="E6" i="25"/>
  <c r="E20" i="3"/>
  <c r="X38" i="20"/>
  <c r="X34" i="20"/>
  <c r="Z34" i="21"/>
  <c r="Z35" i="21"/>
  <c r="C39" i="20"/>
  <c r="BB26" i="21"/>
  <c r="AO63" i="16"/>
  <c r="Q13" i="21"/>
  <c r="Z9" i="21"/>
  <c r="AU63" i="16"/>
  <c r="I13" i="20"/>
  <c r="C29" i="24"/>
  <c r="D28" i="24"/>
  <c r="I63" i="16"/>
  <c r="F26" i="20"/>
  <c r="E9" i="25"/>
  <c r="O20" i="3"/>
  <c r="X33" i="20"/>
  <c r="H32" i="24"/>
  <c r="G33" i="24"/>
  <c r="O26" i="20"/>
  <c r="Z8" i="21"/>
  <c r="R26" i="20"/>
  <c r="N36" i="7"/>
  <c r="R42" i="15"/>
  <c r="Z21" i="21"/>
  <c r="X26" i="20"/>
  <c r="Z26" i="21"/>
  <c r="F25" i="24"/>
  <c r="Z7" i="21"/>
  <c r="O63" i="16"/>
  <c r="X10" i="20"/>
  <c r="X6" i="20"/>
  <c r="C13" i="2"/>
  <c r="C10" i="2"/>
  <c r="C7" i="2"/>
  <c r="C18" i="2"/>
  <c r="C15" i="2"/>
  <c r="C12" i="2"/>
  <c r="C9" i="2"/>
  <c r="C6" i="2"/>
  <c r="C17" i="2"/>
  <c r="C11" i="2"/>
  <c r="C8" i="2"/>
  <c r="C5" i="2"/>
  <c r="C19" i="2"/>
  <c r="C16" i="2"/>
  <c r="H20" i="2"/>
  <c r="Z33" i="21"/>
  <c r="Z39" i="21" s="1"/>
  <c r="Z38" i="21"/>
  <c r="Z36" i="21"/>
  <c r="Z37" i="21"/>
  <c r="Z6" i="21"/>
  <c r="Q36" i="7"/>
  <c r="X32" i="20"/>
  <c r="X39" i="20" s="1"/>
  <c r="E12" i="25"/>
  <c r="Q12" i="7"/>
  <c r="L13" i="20"/>
  <c r="E32" i="24"/>
  <c r="F30" i="24"/>
  <c r="E31" i="24"/>
  <c r="AV13" i="21"/>
  <c r="AJ39" i="21"/>
  <c r="X35" i="20"/>
  <c r="F36" i="11"/>
  <c r="X7" i="20"/>
  <c r="AI63" i="16"/>
  <c r="X8" i="20"/>
  <c r="G13" i="25"/>
  <c r="I13" i="25"/>
  <c r="Z25" i="21"/>
  <c r="Z23" i="21"/>
  <c r="Q39" i="21"/>
  <c r="F28" i="24"/>
  <c r="X36" i="20"/>
  <c r="I20" i="2"/>
  <c r="J14" i="2"/>
  <c r="E13" i="25" l="1"/>
  <c r="X13" i="20"/>
  <c r="C20" i="2"/>
  <c r="J6" i="2"/>
  <c r="J15" i="2"/>
  <c r="J12" i="2"/>
  <c r="J9" i="2"/>
  <c r="J16" i="2"/>
  <c r="J13" i="2"/>
  <c r="J18" i="2"/>
  <c r="J17" i="2"/>
  <c r="J19" i="2"/>
  <c r="J10" i="2"/>
  <c r="J7" i="2"/>
  <c r="J11" i="2"/>
  <c r="J8" i="2"/>
  <c r="J5" i="2"/>
  <c r="Z13" i="21"/>
  <c r="F7" i="3"/>
  <c r="F15" i="3"/>
  <c r="F8" i="3"/>
  <c r="F16" i="3"/>
  <c r="F9" i="3"/>
  <c r="F17" i="3"/>
  <c r="F12" i="3"/>
  <c r="F18" i="3"/>
  <c r="F11" i="3"/>
  <c r="F10" i="3"/>
  <c r="F19" i="3"/>
  <c r="F6" i="3"/>
  <c r="F13" i="3"/>
  <c r="F5" i="3"/>
  <c r="C32" i="24"/>
  <c r="C31" i="24"/>
  <c r="D30" i="24"/>
  <c r="E33" i="24"/>
  <c r="F32" i="24"/>
  <c r="F14" i="3"/>
  <c r="D32" i="24" l="1"/>
  <c r="C33" i="24"/>
  <c r="J20" i="2"/>
  <c r="F20" i="3"/>
</calcChain>
</file>

<file path=xl/sharedStrings.xml><?xml version="1.0" encoding="utf-8"?>
<sst xmlns="http://schemas.openxmlformats.org/spreadsheetml/2006/main" count="2392" uniqueCount="437">
  <si>
    <t>TABELID</t>
  </si>
  <si>
    <t xml:space="preserve">1. </t>
  </si>
  <si>
    <t>Eesti üldpindala jaotus maakategooriate järgi</t>
  </si>
  <si>
    <t>Üldpindala jaotus maakategooriate järgi omandivormiti</t>
  </si>
  <si>
    <t xml:space="preserve">3. </t>
  </si>
  <si>
    <t>Eesti metsasuse jaotus. Metsamaa pindala FRA järgi</t>
  </si>
  <si>
    <t xml:space="preserve">4. </t>
  </si>
  <si>
    <t>Metsamaa pindala kaitserežiimi järgi</t>
  </si>
  <si>
    <t xml:space="preserve">5. </t>
  </si>
  <si>
    <t>Metsamaa looduslikkus</t>
  </si>
  <si>
    <t xml:space="preserve">6. </t>
  </si>
  <si>
    <t>Metsamaa pindala ja tagavara enamuspuuliigiti, RMK, teised (majandatavad eraldi)</t>
  </si>
  <si>
    <t xml:space="preserve">7. </t>
  </si>
  <si>
    <t>Puistute  vanus, RMK, teised (eraldi majandatavad)</t>
  </si>
  <si>
    <t xml:space="preserve">8. </t>
  </si>
  <si>
    <t>Puistute keskmine hektaritagavara enamuspuuliigiti</t>
  </si>
  <si>
    <t xml:space="preserve">9. </t>
  </si>
  <si>
    <t xml:space="preserve">10. </t>
  </si>
  <si>
    <t>Maakondade metsamaa pindala ja tagavara, maakondade metsasus</t>
  </si>
  <si>
    <t>24.</t>
  </si>
  <si>
    <t>EESTI   ÜLDPINDALA  JAOTUS  MAAKATEGOORIATE  JÄRGI</t>
  </si>
  <si>
    <t>M a a k a t e g o o r i a</t>
  </si>
  <si>
    <r>
      <t>Riigimetskonnad</t>
    </r>
    <r>
      <rPr>
        <vertAlign val="superscript"/>
        <sz val="12"/>
        <rFont val="Garamond"/>
        <family val="1"/>
        <charset val="186"/>
      </rPr>
      <t>2</t>
    </r>
  </si>
  <si>
    <r>
      <t xml:space="preserve">maakategooria
üldpindalast  </t>
    </r>
    <r>
      <rPr>
        <b/>
        <i/>
        <sz val="10"/>
        <rFont val="Garamond"/>
        <family val="1"/>
        <charset val="186"/>
      </rPr>
      <t>%</t>
    </r>
  </si>
  <si>
    <t>Teised valdajad</t>
  </si>
  <si>
    <t>tuhat ha</t>
  </si>
  <si>
    <t>%</t>
  </si>
  <si>
    <t>Metsamaa</t>
  </si>
  <si>
    <r>
      <t xml:space="preserve">  sealhulgas: </t>
    </r>
    <r>
      <rPr>
        <b/>
        <sz val="11"/>
        <rFont val="Garamond"/>
        <family val="1"/>
        <charset val="186"/>
      </rPr>
      <t>metsaga</t>
    </r>
  </si>
  <si>
    <r>
      <t xml:space="preserve">                    </t>
    </r>
    <r>
      <rPr>
        <b/>
        <sz val="11"/>
        <rFont val="Garamond"/>
        <family val="1"/>
        <charset val="186"/>
      </rPr>
      <t>metsata</t>
    </r>
  </si>
  <si>
    <t>Põõsastik</t>
  </si>
  <si>
    <t>Põllumajandusmaa</t>
  </si>
  <si>
    <r>
      <t xml:space="preserve">  sealhulgas:  </t>
    </r>
    <r>
      <rPr>
        <b/>
        <sz val="11"/>
        <rFont val="Garamond"/>
        <family val="1"/>
        <charset val="186"/>
      </rPr>
      <t>haritav maa</t>
    </r>
  </si>
  <si>
    <t>looduslik rohumaa</t>
  </si>
  <si>
    <t>Soo</t>
  </si>
  <si>
    <t>Siseveed</t>
  </si>
  <si>
    <t>Muud veekogud</t>
  </si>
  <si>
    <t>Asustusala</t>
  </si>
  <si>
    <t>Teed</t>
  </si>
  <si>
    <t>Trassid</t>
  </si>
  <si>
    <t>Karjäärid</t>
  </si>
  <si>
    <t>Muud maad</t>
  </si>
  <si>
    <t>K o k k u</t>
  </si>
  <si>
    <r>
      <t xml:space="preserve"> </t>
    </r>
    <r>
      <rPr>
        <i/>
        <vertAlign val="superscript"/>
        <sz val="11"/>
        <rFont val="Garamond"/>
        <family val="1"/>
        <charset val="186"/>
      </rPr>
      <t>2</t>
    </r>
    <r>
      <rPr>
        <i/>
        <sz val="11"/>
        <rFont val="Garamond"/>
        <family val="1"/>
        <charset val="186"/>
      </rPr>
      <t xml:space="preserve"> Riigimetsa Majandamise Keskuse (RMK) haldusala
</t>
    </r>
  </si>
  <si>
    <t>ÜLDPINDALA  JAOTUS  MAAKATEGOORIATE  JÄRGI  OMANDIVORMITI</t>
  </si>
  <si>
    <t>Riigi-
metskonnad</t>
  </si>
  <si>
    <t>Füüsiliste 
isikute maa</t>
  </si>
  <si>
    <r>
      <t xml:space="preserve">  sealhulgas: </t>
    </r>
    <r>
      <rPr>
        <b/>
        <sz val="11"/>
        <rFont val="Garamond"/>
        <family val="1"/>
      </rPr>
      <t>metsaga</t>
    </r>
  </si>
  <si>
    <r>
      <t xml:space="preserve">                    </t>
    </r>
    <r>
      <rPr>
        <b/>
        <sz val="11"/>
        <rFont val="Garamond"/>
        <family val="1"/>
      </rPr>
      <t>metsata</t>
    </r>
  </si>
  <si>
    <r>
      <t xml:space="preserve">  sealhulgas:  </t>
    </r>
    <r>
      <rPr>
        <b/>
        <sz val="11"/>
        <rFont val="Garamond"/>
        <family val="1"/>
      </rPr>
      <t>haritav maa</t>
    </r>
  </si>
  <si>
    <r>
      <t xml:space="preserve"> </t>
    </r>
    <r>
      <rPr>
        <i/>
        <vertAlign val="superscript"/>
        <sz val="11"/>
        <rFont val="Garamond"/>
        <family val="1"/>
      </rPr>
      <t>1</t>
    </r>
    <r>
      <rPr>
        <i/>
        <sz val="11"/>
        <rFont val="Garamond"/>
        <family val="1"/>
      </rPr>
      <t xml:space="preserve"> sealhulgas munitsipaalmaa</t>
    </r>
  </si>
  <si>
    <r>
      <t xml:space="preserve"> </t>
    </r>
    <r>
      <rPr>
        <i/>
        <vertAlign val="superscript"/>
        <sz val="11"/>
        <rFont val="Garamond"/>
        <family val="1"/>
      </rPr>
      <t>2</t>
    </r>
    <r>
      <rPr>
        <i/>
        <sz val="11"/>
        <rFont val="Garamond"/>
        <family val="1"/>
      </rPr>
      <t xml:space="preserve"> sealhulgas kirikute-koguduste maa</t>
    </r>
  </si>
  <si>
    <r>
      <t xml:space="preserve"> </t>
    </r>
    <r>
      <rPr>
        <i/>
        <vertAlign val="superscript"/>
        <sz val="11"/>
        <rFont val="Garamond"/>
        <family val="1"/>
      </rPr>
      <t>3</t>
    </r>
    <r>
      <rPr>
        <i/>
        <sz val="11"/>
        <rFont val="Garamond"/>
        <family val="1"/>
      </rPr>
      <t xml:space="preserve"> tagastatav või erastatav maa, sh. kinnistamata riigi reservmaa</t>
    </r>
  </si>
  <si>
    <t>RMK</t>
  </si>
  <si>
    <t>Muu riigimaa</t>
  </si>
  <si>
    <t>Füüsiliste isikute maa</t>
  </si>
  <si>
    <t>Juriidiliste isikute maa</t>
  </si>
  <si>
    <t>EESTIMAA METSASUSE  JAOTUS</t>
  </si>
  <si>
    <t>Nimetus</t>
  </si>
  <si>
    <t xml:space="preserve">Eesti  pindala </t>
  </si>
  <si>
    <t>Metsamaa pindala</t>
  </si>
  <si>
    <t>Metsasuse</t>
  </si>
  <si>
    <t>Metsade osakaal kogu Eestis</t>
  </si>
  <si>
    <t>Metsade osakaal Peipsi järveta</t>
  </si>
  <si>
    <t>Metsade osakaal Peipsi ja Võrtsjärveta</t>
  </si>
  <si>
    <t>Puistute osakaal kogu Eestis</t>
  </si>
  <si>
    <t>Puistute osakaal Peipsi järveta</t>
  </si>
  <si>
    <t>Puistute osakaal Peipsi ja Võrtsjärveta</t>
  </si>
  <si>
    <t>METSAMAA  PINDALA  KAITSEREŽIIMI  JÄRGI</t>
  </si>
  <si>
    <t>P i n d a l a  kokku</t>
  </si>
  <si>
    <t>Riigimetskonnad</t>
  </si>
  <si>
    <t>METSAMAA  LOODUSLIKKUS</t>
  </si>
  <si>
    <t>Looduslikkuse
klass</t>
  </si>
  <si>
    <t>Pindala</t>
  </si>
  <si>
    <t>Primaarne</t>
  </si>
  <si>
    <t>sh. loodusmets</t>
  </si>
  <si>
    <t>Muudetud looduslik</t>
  </si>
  <si>
    <t>Pool-looduslik</t>
  </si>
  <si>
    <t>Istandused</t>
  </si>
  <si>
    <t>Looduslikkuse klassid (FRA 2005 järgi):
– primaarne (looduslikult uuenenud kohalike puuliikidega, selged majandustegevuse jäljed puuduvad)
– muudetud looduslik (looduslikult uuenenud kohalike liikidega, inimtegevuse jälgedega)
– pool-looduslik (kohalike liikidega kultiveeritud või LUKi abil uuenenud)</t>
  </si>
  <si>
    <t xml:space="preserve">Märkus: 
Eesti on muutnud loodusmetsa ('Natural forests') konseptsiooni ÜRO FRA aruandluses, viies selle vastavusse FRA 2015 ja ITTO definitsioonidele. 
Vastavalt sellele on FRA 2015 raportis 'Primary forest' real avaldatud loodusmetsa pindala, ülejäänud (FRA 2005) primaarmetsad klassis 'Other naturally regenerated forest'. </t>
  </si>
  <si>
    <t>METSAMAA  PINDALA  JA  TAGAVARA  ENAMUSPUULIIGITI</t>
  </si>
  <si>
    <t>Enamuspuuliik</t>
  </si>
  <si>
    <t>P i n d a l a</t>
  </si>
  <si>
    <t>T a g a v a r a</t>
  </si>
  <si>
    <t>Hektaritagavara</t>
  </si>
  <si>
    <t>tuhat tm</t>
  </si>
  <si>
    <t>tm/ha</t>
  </si>
  <si>
    <t>Mänd</t>
  </si>
  <si>
    <t>Kuusk</t>
  </si>
  <si>
    <t>Kask</t>
  </si>
  <si>
    <t>Haab</t>
  </si>
  <si>
    <t>Sanglepp</t>
  </si>
  <si>
    <t>Hall lepp</t>
  </si>
  <si>
    <t>Teised</t>
  </si>
  <si>
    <t>R i i g i m e t s k o n n a d</t>
  </si>
  <si>
    <t>T e i s e d    v a l d a j a d</t>
  </si>
  <si>
    <t>PUISTUTE  KESKMINE  VANUS</t>
  </si>
  <si>
    <t>Kõik  k o k k u</t>
  </si>
  <si>
    <t>Vanus
    a.</t>
  </si>
  <si>
    <t>Keskmine</t>
  </si>
  <si>
    <t>PUISTUTE  KESKMINE  HEKTARITAGAVARA  ENAMUSPUULIIGITI</t>
  </si>
  <si>
    <t>PUISTUTE  PINDALA,  TAGAVARA  JA  JUURDEKASV  ENAMUSPUULIIGITI</t>
  </si>
  <si>
    <t>MAAKONDADE  METSAMAA  PINDALA  JA  TAGAVARA</t>
  </si>
  <si>
    <t>M a a k o n d</t>
  </si>
  <si>
    <t>Üldpindala</t>
  </si>
  <si>
    <r>
      <t xml:space="preserve">Metsa-suse
</t>
    </r>
    <r>
      <rPr>
        <b/>
        <i/>
        <sz val="12"/>
        <rFont val="Garamond"/>
        <family val="1"/>
      </rPr>
      <t>%</t>
    </r>
  </si>
  <si>
    <t>Metsamaa tagavara</t>
  </si>
  <si>
    <t>Kaitsemets</t>
  </si>
  <si>
    <t>Harju maakond</t>
  </si>
  <si>
    <t>Hiiu maakond</t>
  </si>
  <si>
    <t>Ida-Viru maakond</t>
  </si>
  <si>
    <t>Järva maakond</t>
  </si>
  <si>
    <t>Jõgeva maakond</t>
  </si>
  <si>
    <t>Lääne maakond</t>
  </si>
  <si>
    <t>Lääne-Viru maakond</t>
  </si>
  <si>
    <t>Pärnu maakond</t>
  </si>
  <si>
    <t>Põlva maakond</t>
  </si>
  <si>
    <t>Rapla maakond</t>
  </si>
  <si>
    <t>Saare maakond</t>
  </si>
  <si>
    <t>Tartu maakond</t>
  </si>
  <si>
    <t>Valga maakond</t>
  </si>
  <si>
    <t>Viljandi maakond</t>
  </si>
  <si>
    <t>Võru maakond</t>
  </si>
  <si>
    <t>Keskmine täius ja rinnaspindala, RMK, teised</t>
  </si>
  <si>
    <t>Keskmine boniteet, RMK, teised (eraldi majandatavad)</t>
  </si>
  <si>
    <t>Boniteet</t>
  </si>
  <si>
    <t>KESKMINE TÄIUS JA RINNASPINDALA  ENAMUSPUULIIGITI</t>
  </si>
  <si>
    <t>täius</t>
  </si>
  <si>
    <t>rinnas-pindala</t>
  </si>
  <si>
    <t>KOKKU</t>
  </si>
  <si>
    <t>Majandatavad metsad *</t>
  </si>
  <si>
    <t>MAJANDATAVA* METSAMAA  PINDALA  JA  TAGAVARA  ENAMUSPUULIIGITI</t>
  </si>
  <si>
    <t>Metsade osakaal FRA järgi kogu Eestis</t>
  </si>
  <si>
    <t>Metsade osakaal FRA järgi Peipsi järveta</t>
  </si>
  <si>
    <t>Metsade osakaal FRA järgi Peipsi ja Võrtsjärveta</t>
  </si>
  <si>
    <t xml:space="preserve">11. </t>
  </si>
  <si>
    <t xml:space="preserve">12. </t>
  </si>
  <si>
    <t>MAJANDATAVATE PUISTUTE  PINDALA,  TAGAVARA  JA  JUURDEKASV  ENAMUSPUULIIGITI</t>
  </si>
  <si>
    <t>Juurdekasv aastas</t>
  </si>
  <si>
    <r>
      <t>Muud veekogud</t>
    </r>
    <r>
      <rPr>
        <b/>
        <vertAlign val="superscript"/>
        <sz val="11"/>
        <rFont val="Garamond"/>
        <family val="1"/>
        <charset val="186"/>
      </rPr>
      <t>1</t>
    </r>
  </si>
  <si>
    <r>
      <t xml:space="preserve"> </t>
    </r>
    <r>
      <rPr>
        <i/>
        <vertAlign val="superscript"/>
        <sz val="11"/>
        <rFont val="Garamond"/>
        <family val="1"/>
        <charset val="186"/>
      </rPr>
      <t>1</t>
    </r>
    <r>
      <rPr>
        <i/>
        <sz val="11"/>
        <rFont val="Garamond"/>
        <family val="1"/>
        <charset val="186"/>
      </rPr>
      <t xml:space="preserve"> Maakondade vahel jagamata Narva jõgi, Peipsi järv, Lämmi järv, Pihkva järv, Võrtsjärve ja Kulje laht
     </t>
    </r>
  </si>
  <si>
    <t>Eesti  pindala</t>
  </si>
  <si>
    <t>Kõik  kokku</t>
  </si>
  <si>
    <t>18.</t>
  </si>
  <si>
    <t>Metsamaa tüpoloogiline jagunemine RMK, teised (majandatavad eraldi)</t>
  </si>
  <si>
    <t>METSAMAA  TÜPOLOOGILINE  JAGUNEMINE  (KASVUKOHATÜÜBID)</t>
  </si>
  <si>
    <t>LL</t>
  </si>
  <si>
    <t>KL</t>
  </si>
  <si>
    <t>LU</t>
  </si>
  <si>
    <t>SM</t>
  </si>
  <si>
    <t>KN</t>
  </si>
  <si>
    <t>JP</t>
  </si>
  <si>
    <t>PH</t>
  </si>
  <si>
    <t>JM</t>
  </si>
  <si>
    <t>MS</t>
  </si>
  <si>
    <t>KM</t>
  </si>
  <si>
    <t>SL</t>
  </si>
  <si>
    <t>JK</t>
  </si>
  <si>
    <t>ND</t>
  </si>
  <si>
    <t>SJ</t>
  </si>
  <si>
    <t>AN</t>
  </si>
  <si>
    <t>TA</t>
  </si>
  <si>
    <t>TR</t>
  </si>
  <si>
    <t>OS</t>
  </si>
  <si>
    <t>KR</t>
  </si>
  <si>
    <t>SN</t>
  </si>
  <si>
    <t>LD</t>
  </si>
  <si>
    <t>MD</t>
  </si>
  <si>
    <t>SS</t>
  </si>
  <si>
    <t>RB</t>
  </si>
  <si>
    <t xml:space="preserve"> Puistangud</t>
  </si>
  <si>
    <t>PU</t>
  </si>
  <si>
    <t>MAJANDATAVATE METSADE  TÜPOLOOGILINE  JAGUNEMINE  (KASVUKOHATÜÜBID)</t>
  </si>
  <si>
    <t>Metsatüüp</t>
  </si>
  <si>
    <t>KKT</t>
  </si>
  <si>
    <t>Metsakasvukohatüüp</t>
  </si>
  <si>
    <t>Loometsad</t>
  </si>
  <si>
    <t>Kastikuloo</t>
  </si>
  <si>
    <t>Leesikaloo</t>
  </si>
  <si>
    <t>Lubikaloo</t>
  </si>
  <si>
    <t>Kokku</t>
  </si>
  <si>
    <t>Kanarbiku</t>
  </si>
  <si>
    <t>Sambliku</t>
  </si>
  <si>
    <t>Jänesekapsa-mustika</t>
  </si>
  <si>
    <t>Jänesekapsa-pohla</t>
  </si>
  <si>
    <t>Karusambla-mustika</t>
  </si>
  <si>
    <t>Mustika</t>
  </si>
  <si>
    <t>Pohla</t>
  </si>
  <si>
    <t>Palumetsad</t>
  </si>
  <si>
    <t>Jänesekapsa</t>
  </si>
  <si>
    <t>Sinilille</t>
  </si>
  <si>
    <t>Salumetsad</t>
  </si>
  <si>
    <t>Naadi</t>
  </si>
  <si>
    <t>Sõnajala</t>
  </si>
  <si>
    <t>Angervaksa</t>
  </si>
  <si>
    <t>Osja</t>
  </si>
  <si>
    <t>Tarna-angervaksa</t>
  </si>
  <si>
    <t>Tarna</t>
  </si>
  <si>
    <t>Karusambla</t>
  </si>
  <si>
    <t>Sinika</t>
  </si>
  <si>
    <t>Rabastuvad metsad</t>
  </si>
  <si>
    <t>JO</t>
  </si>
  <si>
    <t>Jänesekapsa-kõdusoo</t>
  </si>
  <si>
    <t>MO</t>
  </si>
  <si>
    <t>Mustika-kõdusoo</t>
  </si>
  <si>
    <t>Lodu</t>
  </si>
  <si>
    <t>Madalsoo</t>
  </si>
  <si>
    <t>Raba</t>
  </si>
  <si>
    <t>Siirdesoo</t>
  </si>
  <si>
    <t>Soometsad</t>
  </si>
  <si>
    <t>Puistangud</t>
  </si>
  <si>
    <r>
      <t>PUISTUTE  JAGUNEMINE  VANUSEKLASSIDESSE  ENAMUSPUULIIGI  JÄRGI</t>
    </r>
    <r>
      <rPr>
        <sz val="12"/>
        <rFont val="Garamond"/>
        <family val="1"/>
      </rPr>
      <t xml:space="preserve">  (10 a. vanuseklassid)</t>
    </r>
  </si>
  <si>
    <t>E n a m u s p u u l i i k</t>
  </si>
  <si>
    <t>tuh.
ha</t>
  </si>
  <si>
    <t>...10</t>
  </si>
  <si>
    <t>11...20</t>
  </si>
  <si>
    <t>21...30</t>
  </si>
  <si>
    <t>31...40</t>
  </si>
  <si>
    <t>41...50</t>
  </si>
  <si>
    <t>51...60</t>
  </si>
  <si>
    <t>61...70</t>
  </si>
  <si>
    <t>71...80</t>
  </si>
  <si>
    <t>81...90</t>
  </si>
  <si>
    <t>91...100</t>
  </si>
  <si>
    <t>101...110</t>
  </si>
  <si>
    <t>111...120</t>
  </si>
  <si>
    <t>121...130</t>
  </si>
  <si>
    <t>131...140</t>
  </si>
  <si>
    <t>141...</t>
  </si>
  <si>
    <t>Vanuse-
klass
(aastates)</t>
  </si>
  <si>
    <t>13.</t>
  </si>
  <si>
    <r>
      <t>MAJANDATAVATE PUISTUTE  JAGUNEMINE  VANUSEKLASSIDESSE  ENAMUSPUULIIGI  JÄRGI</t>
    </r>
    <r>
      <rPr>
        <sz val="12"/>
        <rFont val="Garamond"/>
        <family val="1"/>
      </rPr>
      <t xml:space="preserve">  (10 a. vanuseklassid)</t>
    </r>
  </si>
  <si>
    <t xml:space="preserve">Juurdekasv </t>
  </si>
  <si>
    <t>tm/ha
aastas</t>
  </si>
  <si>
    <t>Kõik kokku</t>
  </si>
  <si>
    <t>METSAMAA   TAGAVARA  JUURDEKASV  ENAMUSPUULIIGITI</t>
  </si>
  <si>
    <t xml:space="preserve"> MAJANDATAVATE PUISTUTE  KESKMINE  VANUS</t>
  </si>
  <si>
    <t>PUISTUTE   KESKMINE BONITEET  ENAMUSPUULIIGITI</t>
  </si>
  <si>
    <t xml:space="preserve">MAJANDATAVATE PUISTUTE  KESKMINE BONITEET  ENAMUSPUULIIGITI </t>
  </si>
  <si>
    <t>Metsamaa juurdekasv enamuspuuliigiti, RMK, teised</t>
  </si>
  <si>
    <t>R a i e   l i i k</t>
  </si>
  <si>
    <t>V ä l j a r a i e</t>
  </si>
  <si>
    <t>Muud raied</t>
  </si>
  <si>
    <t>Grupp</t>
  </si>
  <si>
    <t>nimetus</t>
  </si>
  <si>
    <t>Valgustusraie</t>
  </si>
  <si>
    <t>Harvendusraie</t>
  </si>
  <si>
    <t>Sanitaarraie</t>
  </si>
  <si>
    <t>sh. surnud puitu</t>
  </si>
  <si>
    <t>Raied  kokku</t>
  </si>
  <si>
    <t>Lageraie</t>
  </si>
  <si>
    <t>Aegjärkne raie</t>
  </si>
  <si>
    <t>Valikraie</t>
  </si>
  <si>
    <t>Hooldusraie</t>
  </si>
  <si>
    <t>Uuendusraie</t>
  </si>
  <si>
    <t>Puuliik</t>
  </si>
  <si>
    <t>19.</t>
  </si>
  <si>
    <t>20.</t>
  </si>
  <si>
    <t>21.</t>
  </si>
  <si>
    <t xml:space="preserve">14. </t>
  </si>
  <si>
    <t xml:space="preserve">15. </t>
  </si>
  <si>
    <t xml:space="preserve">16. </t>
  </si>
  <si>
    <t xml:space="preserve">17. </t>
  </si>
  <si>
    <t xml:space="preserve">tm/ha
</t>
  </si>
  <si>
    <r>
      <t xml:space="preserve">PUISTUTE  HEKTARITAGAVARA ENAMUSPUULIIGITI JA VANUSEKLASSIDESSE   JÄRGI
</t>
    </r>
    <r>
      <rPr>
        <sz val="12"/>
        <rFont val="Garamond"/>
        <family val="1"/>
      </rPr>
      <t xml:space="preserve"> (10 a. vanuseklassid)</t>
    </r>
  </si>
  <si>
    <t>hall lepp</t>
  </si>
  <si>
    <t>Boniteedi-klass</t>
  </si>
  <si>
    <t>1A</t>
  </si>
  <si>
    <t>5A-5B</t>
  </si>
  <si>
    <t xml:space="preserve">PUISTUTE JAGUNEMINE BONITEEDIKLASSIDESSE JA ENAMUSPUULIIGITI </t>
  </si>
  <si>
    <t>T e i s e d  v a l d a j a d</t>
  </si>
  <si>
    <t>METSAMAA  PINDALA  JAGUNEMINE  ARENGUKLASSIDESSE  ENAMUSPUULIIGI  JÄRGI</t>
  </si>
  <si>
    <t>Arengu-
klass</t>
  </si>
  <si>
    <t>Lage ala</t>
  </si>
  <si>
    <t>Selguseta ala</t>
  </si>
  <si>
    <t>Noorendik</t>
  </si>
  <si>
    <t>Latimets</t>
  </si>
  <si>
    <t>Keskealine</t>
  </si>
  <si>
    <t>Valmiv mets</t>
  </si>
  <si>
    <t>Küps mets</t>
  </si>
  <si>
    <t>T e i s e d   v a l d a j a d</t>
  </si>
  <si>
    <t>MAJANDATAVA METSAMAA  PINDALA  JAGUNEMINE  ARENGUKLASSIDESSE  ENAMUSPUULIIGI  JÄRGI</t>
  </si>
  <si>
    <t>Metsamaa pindala jagunemine arenguklassidesse ja enamuspuuliigiti, RMK, teised (majandatavad eraldi)</t>
  </si>
  <si>
    <t>METSAMAA HEKTARITAGAVARA  ARENGUKLASSIDES JA  ENAMUSPUULIIGI  JÄRGI</t>
  </si>
  <si>
    <t>MAJANDATAVA METSAMAA   HEKTARITAGAVARA  ARENGUKLASSIDES JA  ENAMUSPUULIIGI  JÄRGI</t>
  </si>
  <si>
    <t xml:space="preserve">
tm/ha</t>
  </si>
  <si>
    <t>Tagavara puuliigiti, RMK, teised (eraldi majandatavad)</t>
  </si>
  <si>
    <t>Surnud metsa tagavara metsamaal puuliikide lõikes, RMK, teised</t>
  </si>
  <si>
    <t>Metsamaa kahjustused</t>
  </si>
  <si>
    <t>PUULIIKIDE  TAGAVARA  METSAMAAL</t>
  </si>
  <si>
    <t>P u u l i i k</t>
  </si>
  <si>
    <t>Tamm</t>
  </si>
  <si>
    <t>Saar</t>
  </si>
  <si>
    <t>Vaher</t>
  </si>
  <si>
    <t>Pärn</t>
  </si>
  <si>
    <t>Remmelgas</t>
  </si>
  <si>
    <t>Toomingas</t>
  </si>
  <si>
    <t>Teised lehtpuud</t>
  </si>
  <si>
    <r>
      <t>K o k k u</t>
    </r>
    <r>
      <rPr>
        <sz val="12"/>
        <rFont val="Garamond"/>
        <family val="1"/>
      </rPr>
      <t xml:space="preserve">  (kasvavad puud)</t>
    </r>
  </si>
  <si>
    <r>
      <t xml:space="preserve">Keskmiselt  </t>
    </r>
    <r>
      <rPr>
        <b/>
        <sz val="12"/>
        <rFont val="Garamond"/>
        <family val="1"/>
      </rPr>
      <t>tm/ha</t>
    </r>
  </si>
  <si>
    <r>
      <t>Kuivanud</t>
    </r>
    <r>
      <rPr>
        <sz val="12"/>
        <rFont val="Garamond"/>
        <family val="1"/>
      </rPr>
      <t xml:space="preserve"> (jalalseisev)</t>
    </r>
  </si>
  <si>
    <t>Murdunud ja lamapuud</t>
  </si>
  <si>
    <r>
      <t>K o k k u</t>
    </r>
    <r>
      <rPr>
        <sz val="12"/>
        <rFont val="Garamond"/>
        <family val="1"/>
      </rPr>
      <t xml:space="preserve">  (surnud puit)</t>
    </r>
  </si>
  <si>
    <t>Metsamaal  kokku</t>
  </si>
  <si>
    <t>PP</t>
  </si>
  <si>
    <t>OP</t>
  </si>
  <si>
    <t>LM</t>
  </si>
  <si>
    <t>PN</t>
  </si>
  <si>
    <t>KU</t>
  </si>
  <si>
    <t>PI</t>
  </si>
  <si>
    <t>TL</t>
  </si>
  <si>
    <t>TM</t>
  </si>
  <si>
    <t>RE</t>
  </si>
  <si>
    <t>VA</t>
  </si>
  <si>
    <t>SA</t>
  </si>
  <si>
    <t>HB</t>
  </si>
  <si>
    <t>LH</t>
  </si>
  <si>
    <t>LV</t>
  </si>
  <si>
    <t>KP</t>
  </si>
  <si>
    <t>KS</t>
  </si>
  <si>
    <t>MA</t>
  </si>
  <si>
    <t>JA</t>
  </si>
  <si>
    <t>Künnapuu</t>
  </si>
  <si>
    <t>Jalakas</t>
  </si>
  <si>
    <t>Lehis</t>
  </si>
  <si>
    <t>Pihlakas</t>
  </si>
  <si>
    <t>Pappel</t>
  </si>
  <si>
    <t>Õunapuu</t>
  </si>
  <si>
    <t>SURNUD METSA TAGAVARA METSAMAAL PUULIIKIDE LÕIKES</t>
  </si>
  <si>
    <t>Kuivanud puud</t>
  </si>
  <si>
    <t>Metsamaal kokku</t>
  </si>
  <si>
    <t>Puistute hektaritagavara enamuspuuliigiti ja vanuseklasside järgi (10 a. vanuseklassid)</t>
  </si>
  <si>
    <t>2.</t>
  </si>
  <si>
    <t>22.</t>
  </si>
  <si>
    <t>23.</t>
  </si>
  <si>
    <t xml:space="preserve"> tm/ha</t>
  </si>
  <si>
    <t>Rangelt kaitstavad metsad</t>
  </si>
  <si>
    <t>Maj. piiranguga metsad</t>
  </si>
  <si>
    <t>Maj. piiranguta metsad</t>
  </si>
  <si>
    <t>* v.a. rangelt kaitstavad metsad</t>
  </si>
  <si>
    <t>Kaitserežiim</t>
  </si>
  <si>
    <t xml:space="preserve"> tuh  tm  aastas</t>
  </si>
  <si>
    <t>Sooviku-metsad</t>
  </si>
  <si>
    <t>Kõdusoo-metsad</t>
  </si>
  <si>
    <t>Nõmme-metsad</t>
  </si>
  <si>
    <t>Laane-metsad</t>
  </si>
  <si>
    <t>* Majandatav metsamaa on metsamaa ilma rangekaitse all oleva metsamaata</t>
  </si>
  <si>
    <t xml:space="preserve"> KAHJUSTATUD METSAMAA  PINDALA ENAMUSPUULIIGI JÄRGI</t>
  </si>
  <si>
    <r>
      <t xml:space="preserve">MAJANDATAVATE PUISTUTE  HEKTARITAGAVARA ENAMUSPUULIIGITI JA 
VANUSEKLASSIDESSE   JÄRGI </t>
    </r>
    <r>
      <rPr>
        <sz val="12"/>
        <rFont val="Garamond"/>
        <family val="1"/>
      </rPr>
      <t xml:space="preserve"> (10 a. vanuseklassid)</t>
    </r>
  </si>
  <si>
    <t xml:space="preserve">               M e t s a m a a </t>
  </si>
  <si>
    <t>Metsamaa hektaritagavara arenguklassides ja enamuspuuliigiti, RMK, teised
 (majandatavad eraldi)</t>
  </si>
  <si>
    <t xml:space="preserve"> tuh  ha</t>
  </si>
  <si>
    <t>Kaitse-režiim</t>
  </si>
  <si>
    <t>Prioriteet</t>
  </si>
  <si>
    <t>Kaitse nimetus</t>
  </si>
  <si>
    <t>Kiht</t>
  </si>
  <si>
    <t>Täiendav tingimus</t>
  </si>
  <si>
    <t>reservaat</t>
  </si>
  <si>
    <t>\looduskaitse\KR_reservaat</t>
  </si>
  <si>
    <t>looduslik skv</t>
  </si>
  <si>
    <t>\looduskaitse\KR_looduslik_skv</t>
  </si>
  <si>
    <t>hooldatav skv</t>
  </si>
  <si>
    <t>\looduskaitse\KR_hooldatav_skv</t>
  </si>
  <si>
    <t>püsielupaiga skv</t>
  </si>
  <si>
    <t>\looduskaitse\KR_pysielupaik_skv</t>
  </si>
  <si>
    <t>loomad I kategooria</t>
  </si>
  <si>
    <t>\looduskaitse\KR_loomad_I</t>
  </si>
  <si>
    <t>seened I kategooria</t>
  </si>
  <si>
    <t>\looduskaitse\KR_seened_samblikud_I</t>
  </si>
  <si>
    <t>taimed I kategooria</t>
  </si>
  <si>
    <t>\looduskaitse\KR_taimed_I</t>
  </si>
  <si>
    <t>VEP eramaal lepinguga</t>
  </si>
  <si>
    <t>\looduskaitse\vaartused\vep_lepingud</t>
  </si>
  <si>
    <t>VEP riigimaal</t>
  </si>
  <si>
    <t>\looduskaitse\KR_vep</t>
  </si>
  <si>
    <t xml:space="preserve">pohityyp IN ('2180','5130','9050','9060','9070', '6530*' ,'9010*','9020*','9080*','9180*', '91D0*','91E0*','91F0') </t>
  </si>
  <si>
    <t>projekteeritav reservaat</t>
  </si>
  <si>
    <t>\looduskaitse\KR_projekteeritavad_voondid</t>
  </si>
  <si>
    <t>tyyp IN  [(KLKA;R);(KMKA;R);(KRP;R)]</t>
  </si>
  <si>
    <t>projekteeritav püsielupaiga skv</t>
  </si>
  <si>
    <t>tyyp IN  (PY;PYS)</t>
  </si>
  <si>
    <t>projekteeritav looduslik skv</t>
  </si>
  <si>
    <t>tyyp IN  [(KLKA;S);(KMKA;S);(KRP;S)]</t>
  </si>
  <si>
    <t>projekteeritav hooldatav skv</t>
  </si>
  <si>
    <t>tyyp IN  [(KLKA;H);(KMKA;H);(KRP;H)]</t>
  </si>
  <si>
    <t>Majanduspiiranguga metsad</t>
  </si>
  <si>
    <t>kohaliku objekti piiranguvöönd</t>
  </si>
  <si>
    <t>\looduskaitse\KR_kohalik_objekt_pv</t>
  </si>
  <si>
    <t>piiranguvöönd</t>
  </si>
  <si>
    <t>\looduskaitse\KR_piirang</t>
  </si>
  <si>
    <t>püsielupaiga piiranguvöönd</t>
  </si>
  <si>
    <t>\looduskaitse\KR_pysielupaik_pv</t>
  </si>
  <si>
    <t>üksikobjekt kaitsetsoon</t>
  </si>
  <si>
    <t>\looduskaitse\KR_yksikobjekti_kaitsetsoon</t>
  </si>
  <si>
    <t>hoiuala</t>
  </si>
  <si>
    <t>\looduskaitse\KR_hoiuala</t>
  </si>
  <si>
    <t>projekteeritav püsielupaiga piiranguvöönd</t>
  </si>
  <si>
    <t>tyyp IN  (PY;PYP)</t>
  </si>
  <si>
    <t>projekteeritav üksikobjekt</t>
  </si>
  <si>
    <t>\looduskaitse\KR_proj_yobj_tsoon</t>
  </si>
  <si>
    <t>projekteeritav hoiuala</t>
  </si>
  <si>
    <t>\looduskaitse\KR_projekteeritav</t>
  </si>
  <si>
    <t>tyyp='H'</t>
  </si>
  <si>
    <t>projekteeritav piiranguvöönd</t>
  </si>
  <si>
    <t>tyyp!='H'</t>
  </si>
  <si>
    <t>taimed II kategooria</t>
  </si>
  <si>
    <t>\looduskaitse\KR_taimed_II</t>
  </si>
  <si>
    <t>loomad II kategooria</t>
  </si>
  <si>
    <t>\looduskaitse\KR_loomad_II</t>
  </si>
  <si>
    <t>seened II kategooria</t>
  </si>
  <si>
    <t>\looduskaitse\KR_seened_samblikud_II</t>
  </si>
  <si>
    <t>ranna või kaldakaitse</t>
  </si>
  <si>
    <t>\gsavalik.envir.ee\geoserver\kitsendused\metsakas_kpois_
RANNA_VOI_KALDA_PIIRANGUVOOND</t>
  </si>
  <si>
    <t>korduv üleujutusala</t>
  </si>
  <si>
    <t>\gsavalik.envir.ee\geoserver\kitsendused\metsakas_kpois_
KORDUV_ULEUJUTUSALA</t>
  </si>
  <si>
    <t>Viie aasta keskmine raie</t>
  </si>
  <si>
    <t>NATURA metsaelupaik
 RMK hallataval maal 
(piiranguvööndites, püsielupaiga piiranguvööndites ja hoiualadel)</t>
  </si>
  <si>
    <t xml:space="preserve">      P u i s t u d</t>
  </si>
  <si>
    <t>Range kaitsega mets</t>
  </si>
  <si>
    <t>\looduskaitse\vaartused\natura_elupaik
\looduskaitse\KR_piirang
\looduskaitse\KR_pysielupaik_pv
\looduskaitse\KR_hoiuala</t>
  </si>
  <si>
    <r>
      <t>Muu 
riigimaa</t>
    </r>
    <r>
      <rPr>
        <vertAlign val="superscript"/>
        <sz val="12"/>
        <rFont val="Garamond"/>
        <family val="1"/>
      </rPr>
      <t>1</t>
    </r>
  </si>
  <si>
    <r>
      <t>Juriidiliste 
isikute maa</t>
    </r>
    <r>
      <rPr>
        <vertAlign val="superscript"/>
        <sz val="12"/>
        <rFont val="Garamond"/>
        <family val="1"/>
      </rPr>
      <t>2</t>
    </r>
  </si>
  <si>
    <r>
      <t>Omand
määramata</t>
    </r>
    <r>
      <rPr>
        <vertAlign val="superscript"/>
        <sz val="12"/>
        <rFont val="Garamond"/>
        <family val="1"/>
      </rPr>
      <t>3</t>
    </r>
  </si>
  <si>
    <t>Graafikule</t>
  </si>
  <si>
    <t>Metsaga metsamaa</t>
  </si>
  <si>
    <t>Metsata metsamaa</t>
  </si>
  <si>
    <t>Omand määramata</t>
  </si>
  <si>
    <t>kont</t>
  </si>
  <si>
    <r>
      <t>suhteline
viga  ±% 
(1-</t>
    </r>
    <r>
      <rPr>
        <sz val="9"/>
        <color rgb="FF000000"/>
        <rFont val="Symbol"/>
        <family val="1"/>
        <charset val="2"/>
      </rPr>
      <t>a</t>
    </r>
    <r>
      <rPr>
        <i/>
        <sz val="9"/>
        <color rgb="FF000000"/>
        <rFont val="Garamond"/>
        <family val="1"/>
      </rPr>
      <t xml:space="preserve"> 95%)</t>
    </r>
  </si>
  <si>
    <t>suhteline
viga  ±% 
(1-a 95%)</t>
  </si>
  <si>
    <r>
      <t>suhteline
viga  ±% 
(1-</t>
    </r>
    <r>
      <rPr>
        <sz val="8"/>
        <color rgb="FF000000"/>
        <rFont val="Symbol"/>
        <family val="1"/>
        <charset val="2"/>
      </rPr>
      <t>a</t>
    </r>
    <r>
      <rPr>
        <i/>
        <sz val="8"/>
        <color rgb="FF000000"/>
        <rFont val="Garamond"/>
        <family val="1"/>
      </rPr>
      <t xml:space="preserve"> 95%)</t>
    </r>
  </si>
  <si>
    <t>Puistute pindala, tagavara, ja juurdekasv enamuspuuliigiti RMK, teised (majandatavad eraldi)</t>
  </si>
  <si>
    <t>Puistute jagunemine vanusklassidesse, puuliigiti  RMK, teised (majandatavad eraldi)</t>
  </si>
  <si>
    <t>Puistute jagunemine boniteediklassidesse ja enamuspuuliigiti  RMK, teised (majandatavad eraldi)</t>
  </si>
  <si>
    <t>KAITSEREŽIIMI JÄRGNE JAOTUS ON KOOSTATUD ALLOLEVA ABITABELI PÕHJAL. 
KAITSEKATEGOORIAD PRIORITEETIDE JÄRJEKORRAS JA ÜKSTEIST VÄLISTAVAD (ILMA KATTUVUSTETA).</t>
  </si>
  <si>
    <t>VIIE RAIEHOOAJA (2017/18…2021/22) KESKMINE RAIETE  MAHT  METSAMAAL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</si>
</sst>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
    <numFmt numFmtId="165" formatCode="#,##0.0"/>
    <numFmt numFmtId="166" formatCode="0.0"/>
    <numFmt numFmtId="167" formatCode="0.0000"/>
  </numFmts>
  <fonts count="71">
    <font>
      <sz val="10"/>
      <name val="Arial"/>
      <family val="2"/>
      <charset val="186"/>
    </font>
    <font>
      <sz val="10"/>
      <color rgb="FF000000"/>
      <name val="Arial"/>
      <family val="2"/>
      <charset val="186"/>
    </font>
    <font>
      <b/>
      <sz val="22"/>
      <color rgb="FF000000"/>
      <name val="Verdana"/>
      <family val="2"/>
    </font>
    <font>
      <sz val="12"/>
      <color rgb="FF000000"/>
      <name val="Verdana"/>
      <family val="2"/>
    </font>
    <font>
      <sz val="12"/>
      <color rgb="FF000000"/>
      <name val="Arial"/>
      <family val="2"/>
    </font>
    <font>
      <i/>
      <sz val="11"/>
      <color rgb="FF000000"/>
      <name val="Garamond"/>
      <family val="1"/>
    </font>
    <font>
      <b/>
      <sz val="11"/>
      <color rgb="FF000000"/>
      <name val="Garamond"/>
      <family val="1"/>
    </font>
    <font>
      <b/>
      <i/>
      <sz val="11"/>
      <color rgb="FF000000"/>
      <name val="Garamond"/>
      <family val="1"/>
    </font>
    <font>
      <i/>
      <sz val="10"/>
      <color rgb="FF000000"/>
      <name val="Garamond"/>
      <family val="1"/>
    </font>
    <font>
      <sz val="11"/>
      <color rgb="FF000000"/>
      <name val="Garamond"/>
      <family val="1"/>
    </font>
    <font>
      <sz val="10"/>
      <color rgb="FF000000"/>
      <name val="Garamond"/>
      <family val="1"/>
    </font>
    <font>
      <sz val="10"/>
      <color theme="0"/>
      <name val="Arial"/>
      <family val="2"/>
    </font>
    <font>
      <i/>
      <sz val="9"/>
      <color rgb="FF000000"/>
      <name val="Garamond"/>
      <family val="1"/>
    </font>
    <font>
      <b/>
      <sz val="12"/>
      <color rgb="FF000000"/>
      <name val="Garamond"/>
      <family val="1"/>
    </font>
    <font>
      <sz val="13"/>
      <color rgb="FF000000"/>
      <name val="Garamond"/>
      <family val="1"/>
    </font>
    <font>
      <sz val="12"/>
      <color indexed="58"/>
      <name val="Garamond"/>
      <family val="1"/>
    </font>
    <font>
      <sz val="12"/>
      <color rgb="FF000000"/>
      <name val="Garamond"/>
      <family val="1"/>
    </font>
    <font>
      <i/>
      <sz val="11"/>
      <color rgb="FF000000"/>
      <name val="Garamond"/>
      <family val="1"/>
    </font>
    <font>
      <b/>
      <sz val="11"/>
      <color rgb="FF000000"/>
      <name val="Garamond"/>
      <family val="1"/>
    </font>
    <font>
      <b/>
      <i/>
      <sz val="11"/>
      <color rgb="FF000000"/>
      <name val="Garamond"/>
      <family val="1"/>
    </font>
    <font>
      <sz val="10"/>
      <color rgb="FF000000"/>
      <name val="Arial"/>
      <family val="2"/>
    </font>
    <font>
      <sz val="10"/>
      <color indexed="9"/>
      <name val="Garamond"/>
      <family val="1"/>
    </font>
    <font>
      <b/>
      <sz val="6"/>
      <color indexed="17"/>
      <name val="814yzx"/>
    </font>
    <font>
      <i/>
      <sz val="13"/>
      <color rgb="FF000000"/>
      <name val="Lucida Handwriting"/>
      <family val="4"/>
    </font>
    <font>
      <b/>
      <sz val="12"/>
      <color indexed="58"/>
      <name val="Garamond"/>
      <family val="1"/>
    </font>
    <font>
      <b/>
      <sz val="11"/>
      <color theme="1"/>
      <name val="Garamond"/>
      <family val="1"/>
    </font>
    <font>
      <sz val="11"/>
      <color rgb="FF000000"/>
      <name val="Calibri"/>
      <family val="2"/>
      <scheme val="minor"/>
    </font>
    <font>
      <b/>
      <sz val="10"/>
      <color rgb="FF000000"/>
      <name val="Arial"/>
      <family val="2"/>
    </font>
    <font>
      <b/>
      <sz val="11"/>
      <color theme="1"/>
      <name val="Calibri"/>
      <family val="2"/>
      <scheme val="minor"/>
    </font>
    <font>
      <b/>
      <sz val="10"/>
      <color rgb="FF000000"/>
      <name val="Garamond"/>
      <family val="1"/>
    </font>
    <font>
      <b/>
      <sz val="12"/>
      <color rgb="FF000000"/>
      <name val="Garamond"/>
      <family val="1"/>
    </font>
    <font>
      <sz val="12"/>
      <color rgb="FF000000"/>
      <name val="Garamond"/>
      <family val="1"/>
    </font>
    <font>
      <b/>
      <sz val="11"/>
      <color indexed="58"/>
      <name val="Garamond"/>
      <family val="1"/>
    </font>
    <font>
      <b/>
      <sz val="18"/>
      <color indexed="17"/>
      <name val="Benegraphic"/>
    </font>
    <font>
      <i/>
      <sz val="8"/>
      <color rgb="FF000000"/>
      <name val="Garamond"/>
      <family val="1"/>
    </font>
    <font>
      <sz val="14"/>
      <color rgb="FF000000"/>
      <name val="Verdana"/>
      <family val="2"/>
    </font>
    <font>
      <b/>
      <sz val="2"/>
      <color indexed="17"/>
      <name val="ADAMCREEKPARKfont"/>
    </font>
    <font>
      <b/>
      <i/>
      <sz val="10"/>
      <color rgb="FF000000"/>
      <name val="Garamond"/>
      <family val="1"/>
    </font>
    <font>
      <b/>
      <sz val="13"/>
      <color rgb="FF000000"/>
      <name val="Garamond"/>
      <family val="1"/>
    </font>
    <font>
      <b/>
      <i/>
      <sz val="12"/>
      <color rgb="FF000000"/>
      <name val="Garamond"/>
      <family val="1"/>
    </font>
    <font>
      <sz val="9"/>
      <color rgb="FF000000"/>
      <name val="Garamond"/>
      <family val="1"/>
    </font>
    <font>
      <sz val="12"/>
      <color indexed="18"/>
      <name val="Garamond"/>
      <family val="1"/>
    </font>
    <font>
      <b/>
      <sz val="14"/>
      <color rgb="FF000000"/>
      <name val="Garamond"/>
      <family val="1"/>
    </font>
    <font>
      <vertAlign val="superscript"/>
      <sz val="12"/>
      <name val="Garamond"/>
      <family val="1"/>
      <charset val="186"/>
    </font>
    <font>
      <b/>
      <i/>
      <sz val="10"/>
      <name val="Garamond"/>
      <family val="1"/>
      <charset val="186"/>
    </font>
    <font>
      <b/>
      <sz val="11"/>
      <name val="Garamond"/>
      <family val="1"/>
      <charset val="186"/>
    </font>
    <font>
      <i/>
      <vertAlign val="superscript"/>
      <sz val="11"/>
      <name val="Garamond"/>
      <family val="1"/>
      <charset val="186"/>
    </font>
    <font>
      <i/>
      <sz val="11"/>
      <name val="Garamond"/>
      <family val="1"/>
      <charset val="186"/>
    </font>
    <font>
      <b/>
      <sz val="11"/>
      <name val="Garamond"/>
      <family val="1"/>
    </font>
    <font>
      <i/>
      <vertAlign val="superscript"/>
      <sz val="11"/>
      <name val="Garamond"/>
      <family val="1"/>
    </font>
    <font>
      <i/>
      <sz val="11"/>
      <name val="Garamond"/>
      <family val="1"/>
    </font>
    <font>
      <b/>
      <i/>
      <sz val="12"/>
      <name val="Garamond"/>
      <family val="1"/>
    </font>
    <font>
      <b/>
      <vertAlign val="superscript"/>
      <sz val="11"/>
      <name val="Garamond"/>
      <family val="1"/>
      <charset val="186"/>
    </font>
    <font>
      <sz val="12"/>
      <name val="Garamond"/>
      <family val="1"/>
    </font>
    <font>
      <b/>
      <sz val="12"/>
      <name val="Garamond"/>
      <family val="1"/>
    </font>
    <font>
      <vertAlign val="superscript"/>
      <sz val="12"/>
      <name val="Garamond"/>
      <family val="1"/>
    </font>
    <font>
      <sz val="10"/>
      <name val="Arial"/>
      <family val="2"/>
      <charset val="186"/>
    </font>
    <font>
      <sz val="11"/>
      <color rgb="FF000000"/>
      <name val="Garamond"/>
      <family val="1"/>
      <charset val="186"/>
    </font>
    <font>
      <b/>
      <sz val="11"/>
      <color rgb="FF000000"/>
      <name val="Garamond"/>
      <family val="1"/>
      <charset val="186"/>
    </font>
    <font>
      <b/>
      <sz val="10"/>
      <color theme="2" tint="-9.9978637043366805E-2"/>
      <name val="Arial"/>
      <family val="2"/>
      <charset val="186"/>
    </font>
    <font>
      <sz val="10"/>
      <color theme="2" tint="-9.9978637043366805E-2"/>
      <name val="Arial"/>
      <family val="2"/>
      <charset val="186"/>
    </font>
    <font>
      <sz val="11"/>
      <color theme="2" tint="-0.249977111117893"/>
      <name val="Garamond"/>
      <family val="1"/>
      <charset val="186"/>
    </font>
    <font>
      <sz val="10"/>
      <color rgb="FF000000"/>
      <name val="Garamond"/>
      <family val="1"/>
      <charset val="186"/>
    </font>
    <font>
      <sz val="9"/>
      <color rgb="FF000000"/>
      <name val="Symbol"/>
      <family val="1"/>
      <charset val="2"/>
    </font>
    <font>
      <b/>
      <sz val="12"/>
      <color rgb="FF000000"/>
      <name val="Garamond"/>
      <family val="1"/>
      <charset val="186"/>
    </font>
    <font>
      <i/>
      <sz val="7"/>
      <color rgb="FF000000"/>
      <name val="Garamond"/>
      <family val="1"/>
    </font>
    <font>
      <sz val="10"/>
      <color theme="0"/>
      <name val="Arial"/>
      <family val="2"/>
      <charset val="186"/>
    </font>
    <font>
      <b/>
      <sz val="10"/>
      <color theme="0"/>
      <name val="Arial"/>
      <family val="2"/>
      <charset val="186"/>
    </font>
    <font>
      <sz val="10"/>
      <color theme="0"/>
      <name val="Garamond"/>
      <family val="1"/>
      <charset val="186"/>
    </font>
    <font>
      <i/>
      <sz val="8"/>
      <color rgb="FF000000"/>
      <name val="Garamond"/>
      <family val="1"/>
      <charset val="186"/>
    </font>
    <font>
      <sz val="8"/>
      <color rgb="FF000000"/>
      <name val="Symbol"/>
      <family val="1"/>
      <charset val="2"/>
    </font>
  </fonts>
  <fills count="4">
    <fill>
      <patternFill patternType="none"/>
    </fill>
    <fill>
      <patternFill patternType="gray125"/>
    </fill>
    <fill>
      <patternFill patternType="solid">
        <fgColor indexed="65"/>
        <bgColor indexed="8"/>
      </patternFill>
    </fill>
    <fill>
      <patternFill patternType="solid">
        <fgColor theme="0"/>
        <bgColor indexed="64"/>
      </patternFill>
    </fill>
  </fills>
  <borders count="229">
    <border>
      <left/>
      <right/>
      <top/>
      <bottom/>
      <diagonal/>
    </border>
    <border>
      <left style="thin">
        <color indexed="64"/>
      </left>
      <right/>
      <top style="thin">
        <color indexed="64"/>
      </top>
      <bottom style="double">
        <color indexed="64"/>
      </bottom>
      <diagonal/>
    </border>
    <border>
      <left style="hair">
        <color indexed="64"/>
      </left>
      <right style="hair">
        <color indexed="64"/>
      </right>
      <top/>
      <bottom style="double">
        <color indexed="64"/>
      </bottom>
      <diagonal/>
    </border>
    <border>
      <left style="hair">
        <color indexed="64"/>
      </left>
      <right style="hair">
        <color indexed="64"/>
      </right>
      <top style="thin">
        <color indexed="64"/>
      </top>
      <bottom style="double">
        <color indexed="64"/>
      </bottom>
      <diagonal/>
    </border>
    <border>
      <left style="thin">
        <color indexed="64"/>
      </left>
      <right/>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bottom/>
      <diagonal/>
    </border>
    <border>
      <left style="thin">
        <color indexed="64"/>
      </left>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hair">
        <color indexed="64"/>
      </right>
      <top style="double">
        <color indexed="64"/>
      </top>
      <bottom style="double">
        <color indexed="64"/>
      </bottom>
      <diagonal/>
    </border>
    <border>
      <left/>
      <right style="thin">
        <color indexed="64"/>
      </right>
      <top style="double">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top style="double">
        <color indexed="64"/>
      </top>
      <bottom style="double">
        <color indexed="64"/>
      </bottom>
      <diagonal/>
    </border>
    <border>
      <left style="thin">
        <color indexed="64"/>
      </left>
      <right style="hair">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right/>
      <top style="double">
        <color indexed="64"/>
      </top>
      <bottom/>
      <diagonal/>
    </border>
    <border diagonalUp="1" diagonalDown="1">
      <left style="hair">
        <color indexed="64"/>
      </left>
      <right style="thin">
        <color indexed="64"/>
      </right>
      <top style="double">
        <color indexed="64"/>
      </top>
      <bottom style="double">
        <color indexed="64"/>
      </bottom>
      <diagonal style="hair">
        <color indexed="64"/>
      </diagonal>
    </border>
    <border>
      <left style="hair">
        <color indexed="64"/>
      </left>
      <right style="thin">
        <color indexed="64"/>
      </right>
      <top style="double">
        <color indexed="64"/>
      </top>
      <bottom style="double">
        <color indexed="64"/>
      </bottom>
      <diagonal/>
    </border>
    <border>
      <left style="thin">
        <color indexed="64"/>
      </left>
      <right/>
      <top style="medium">
        <color indexed="64"/>
      </top>
      <bottom/>
      <diagonal/>
    </border>
    <border>
      <left style="thin">
        <color indexed="64"/>
      </left>
      <right/>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bottom style="double">
        <color indexed="64"/>
      </bottom>
      <diagonal/>
    </border>
    <border>
      <left/>
      <right/>
      <top style="medium">
        <color indexed="64"/>
      </top>
      <bottom style="thin">
        <color indexed="64"/>
      </bottom>
      <diagonal/>
    </border>
    <border>
      <left style="thin">
        <color indexed="64"/>
      </left>
      <right style="hair">
        <color indexed="64"/>
      </right>
      <top style="medium">
        <color indexed="64"/>
      </top>
      <bottom/>
      <diagonal/>
    </border>
    <border>
      <left/>
      <right style="hair">
        <color indexed="64"/>
      </right>
      <top/>
      <bottom style="double">
        <color indexed="64"/>
      </bottom>
      <diagonal/>
    </border>
    <border>
      <left style="hair">
        <color indexed="64"/>
      </left>
      <right style="thin">
        <color indexed="64"/>
      </right>
      <top style="medium">
        <color indexed="64"/>
      </top>
      <bottom/>
      <diagonal/>
    </border>
    <border>
      <left style="hair">
        <color indexed="64"/>
      </left>
      <right style="thin">
        <color indexed="64"/>
      </right>
      <top/>
      <bottom style="double">
        <color indexed="64"/>
      </bottom>
      <diagonal/>
    </border>
    <border diagonalUp="1" diagonalDown="1">
      <left style="hair">
        <color indexed="64"/>
      </left>
      <right style="thin">
        <color indexed="64"/>
      </right>
      <top style="hair">
        <color indexed="64"/>
      </top>
      <bottom style="hair">
        <color indexed="64"/>
      </bottom>
      <diagonal style="hair">
        <color indexed="64"/>
      </diagonal>
    </border>
    <border diagonalUp="1" diagonalDown="1">
      <left style="hair">
        <color indexed="64"/>
      </left>
      <right style="hair">
        <color indexed="64"/>
      </right>
      <top style="hair">
        <color indexed="64"/>
      </top>
      <bottom style="hair">
        <color indexed="64"/>
      </bottom>
      <diagonal style="hair">
        <color indexed="64"/>
      </diagonal>
    </border>
    <border>
      <left/>
      <right/>
      <top/>
      <bottom style="medium">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bottom style="hair">
        <color indexed="64"/>
      </bottom>
      <diagonal/>
    </border>
    <border>
      <left style="thin">
        <color indexed="64"/>
      </left>
      <right style="hair">
        <color indexed="64"/>
      </right>
      <top style="thin">
        <color indexed="64"/>
      </top>
      <bottom style="double">
        <color indexed="64"/>
      </bottom>
      <diagonal/>
    </border>
    <border>
      <left/>
      <right style="medium">
        <color indexed="64"/>
      </right>
      <top style="medium">
        <color indexed="64"/>
      </top>
      <bottom/>
      <diagonal/>
    </border>
    <border>
      <left/>
      <right style="medium">
        <color indexed="64"/>
      </right>
      <top/>
      <bottom style="double">
        <color indexed="64"/>
      </bottom>
      <diagonal/>
    </border>
    <border>
      <left style="medium">
        <color indexed="64"/>
      </left>
      <right/>
      <top/>
      <bottom style="hair">
        <color indexed="64"/>
      </bottom>
      <diagonal/>
    </border>
    <border>
      <left style="hair">
        <color indexed="64"/>
      </left>
      <right style="medium">
        <color indexed="64"/>
      </right>
      <top/>
      <bottom style="hair">
        <color indexed="64"/>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diagonalUp="1" diagonalDown="1">
      <left style="hair">
        <color indexed="64"/>
      </left>
      <right style="hair">
        <color indexed="64"/>
      </right>
      <top style="double">
        <color indexed="64"/>
      </top>
      <bottom style="double">
        <color indexed="64"/>
      </bottom>
      <diagonal style="hair">
        <color indexed="64"/>
      </diagonal>
    </border>
    <border>
      <left style="thin">
        <color indexed="64"/>
      </left>
      <right/>
      <top style="double">
        <color indexed="64"/>
      </top>
      <bottom style="hair">
        <color indexed="64"/>
      </bottom>
      <diagonal/>
    </border>
    <border diagonalUp="1" diagonalDown="1">
      <left style="hair">
        <color indexed="64"/>
      </left>
      <right style="hair">
        <color indexed="64"/>
      </right>
      <top/>
      <bottom style="double">
        <color indexed="64"/>
      </bottom>
      <diagonal style="hair">
        <color indexed="64"/>
      </diagonal>
    </border>
    <border>
      <left/>
      <right style="hair">
        <color indexed="64"/>
      </right>
      <top style="thin">
        <color indexed="64"/>
      </top>
      <bottom style="double">
        <color indexed="64"/>
      </bottom>
      <diagonal/>
    </border>
    <border>
      <left style="hair">
        <color indexed="64"/>
      </left>
      <right style="hair">
        <color indexed="64"/>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medium">
        <color indexed="64"/>
      </right>
      <top style="double">
        <color indexed="64"/>
      </top>
      <bottom style="double">
        <color indexed="64"/>
      </bottom>
      <diagonal/>
    </border>
    <border>
      <left style="thin">
        <color indexed="64"/>
      </left>
      <right style="medium">
        <color indexed="64"/>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right style="medium">
        <color indexed="64"/>
      </right>
      <top/>
      <bottom/>
      <diagonal/>
    </border>
    <border>
      <left/>
      <right style="medium">
        <color indexed="64"/>
      </right>
      <top style="hair">
        <color indexed="64"/>
      </top>
      <bottom style="hair">
        <color indexed="64"/>
      </bottom>
      <diagonal/>
    </border>
    <border>
      <left style="thin">
        <color indexed="64"/>
      </left>
      <right style="hair">
        <color indexed="64"/>
      </right>
      <top/>
      <bottom style="double">
        <color indexed="64"/>
      </bottom>
      <diagonal/>
    </border>
    <border>
      <left/>
      <right style="medium">
        <color indexed="64"/>
      </right>
      <top style="double">
        <color indexed="64"/>
      </top>
      <bottom style="double">
        <color indexed="64"/>
      </bottom>
      <diagonal/>
    </border>
    <border>
      <left/>
      <right style="thin">
        <color indexed="64"/>
      </right>
      <top style="medium">
        <color indexed="64"/>
      </top>
      <bottom/>
      <diagonal/>
    </border>
    <border>
      <left style="medium">
        <color indexed="64"/>
      </left>
      <right/>
      <top/>
      <bottom/>
      <diagonal/>
    </border>
    <border>
      <left/>
      <right/>
      <top style="hair">
        <color indexed="64"/>
      </top>
      <bottom style="hair">
        <color indexed="64"/>
      </bottom>
      <diagonal/>
    </border>
    <border>
      <left/>
      <right/>
      <top/>
      <bottom style="double">
        <color indexed="64"/>
      </bottom>
      <diagonal/>
    </border>
    <border>
      <left/>
      <right/>
      <top style="double">
        <color indexed="64"/>
      </top>
      <bottom style="double">
        <color indexed="64"/>
      </bottom>
      <diagonal/>
    </border>
    <border>
      <left style="hair">
        <color indexed="64"/>
      </left>
      <right/>
      <top style="medium">
        <color indexed="64"/>
      </top>
      <bottom/>
      <diagonal/>
    </border>
    <border>
      <left style="hair">
        <color indexed="64"/>
      </left>
      <right/>
      <top/>
      <bottom style="double">
        <color indexed="64"/>
      </bottom>
      <diagonal/>
    </border>
    <border>
      <left/>
      <right/>
      <top style="medium">
        <color indexed="64"/>
      </top>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thin">
        <color indexed="64"/>
      </right>
      <top style="thin">
        <color indexed="64"/>
      </top>
      <bottom style="double">
        <color indexed="64"/>
      </bottom>
      <diagonal/>
    </border>
    <border>
      <left style="double">
        <color indexed="64"/>
      </left>
      <right style="hair">
        <color indexed="64"/>
      </right>
      <top style="thin">
        <color indexed="64"/>
      </top>
      <bottom style="double">
        <color indexed="64"/>
      </bottom>
      <diagonal/>
    </border>
    <border>
      <left/>
      <right style="hair">
        <color indexed="64"/>
      </right>
      <top style="double">
        <color indexed="64"/>
      </top>
      <bottom style="hair">
        <color indexed="64"/>
      </bottom>
      <diagonal/>
    </border>
    <border>
      <left/>
      <right style="medium">
        <color indexed="64"/>
      </right>
      <top style="double">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medium">
        <color indexed="64"/>
      </bottom>
      <diagonal/>
    </border>
    <border>
      <left style="medium">
        <color indexed="64"/>
      </left>
      <right style="hair">
        <color indexed="64"/>
      </right>
      <top style="double">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double">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double">
        <color indexed="64"/>
      </left>
      <right style="hair">
        <color indexed="64"/>
      </right>
      <top style="double">
        <color indexed="64"/>
      </top>
      <bottom style="double">
        <color indexed="64"/>
      </bottom>
      <diagonal/>
    </border>
    <border>
      <left/>
      <right style="medium">
        <color indexed="64"/>
      </right>
      <top/>
      <bottom style="thin">
        <color indexed="64"/>
      </bottom>
      <diagonal/>
    </border>
    <border diagonalUp="1" diagonalDown="1">
      <left style="thin">
        <color indexed="64"/>
      </left>
      <right/>
      <top style="thin">
        <color indexed="64"/>
      </top>
      <bottom style="thin">
        <color indexed="64"/>
      </bottom>
      <diagonal style="thin">
        <color indexed="55"/>
      </diagonal>
    </border>
    <border diagonalUp="1" diagonalDown="1">
      <left/>
      <right/>
      <top style="thin">
        <color indexed="64"/>
      </top>
      <bottom style="thin">
        <color indexed="64"/>
      </bottom>
      <diagonal style="thin">
        <color indexed="55"/>
      </diagonal>
    </border>
    <border diagonalUp="1" diagonalDown="1">
      <left/>
      <right style="thin">
        <color indexed="64"/>
      </right>
      <top style="thin">
        <color indexed="64"/>
      </top>
      <bottom style="thin">
        <color indexed="64"/>
      </bottom>
      <diagonal style="thin">
        <color indexed="55"/>
      </diagonal>
    </border>
    <border>
      <left style="medium">
        <color indexed="64"/>
      </left>
      <right/>
      <top style="medium">
        <color indexed="64"/>
      </top>
      <bottom/>
      <diagonal/>
    </border>
    <border>
      <left style="medium">
        <color indexed="64"/>
      </left>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hair">
        <color indexed="64"/>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style="thin">
        <color indexed="64"/>
      </right>
      <top style="thin">
        <color indexed="64"/>
      </top>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top style="double">
        <color indexed="64"/>
      </top>
      <bottom style="double">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style="double">
        <color indexed="64"/>
      </top>
      <bottom style="thin">
        <color indexed="64"/>
      </bottom>
      <diagonal/>
    </border>
    <border>
      <left style="hair">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double">
        <color indexed="64"/>
      </top>
      <bottom style="hair">
        <color indexed="64"/>
      </bottom>
      <diagonal/>
    </border>
    <border>
      <left style="hair">
        <color indexed="64"/>
      </left>
      <right style="medium">
        <color indexed="64"/>
      </right>
      <top style="hair">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right style="thin">
        <color indexed="64"/>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hair">
        <color indexed="64"/>
      </left>
      <right style="thin">
        <color indexed="64"/>
      </right>
      <top style="hair">
        <color indexed="64"/>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double">
        <color indexed="64"/>
      </top>
      <bottom style="double">
        <color indexed="64"/>
      </bottom>
      <diagonal/>
    </border>
    <border>
      <left style="hair">
        <color indexed="64"/>
      </left>
      <right style="hair">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double">
        <color indexed="64"/>
      </bottom>
      <diagonal/>
    </border>
    <border>
      <left style="hair">
        <color indexed="64"/>
      </left>
      <right style="medium">
        <color indexed="64"/>
      </right>
      <top style="medium">
        <color indexed="64"/>
      </top>
      <bottom style="double">
        <color indexed="64"/>
      </bottom>
      <diagonal/>
    </border>
    <border>
      <left style="medium">
        <color indexed="64"/>
      </left>
      <right/>
      <top style="hair">
        <color indexed="64"/>
      </top>
      <bottom style="double">
        <color indexed="64"/>
      </bottom>
      <diagonal/>
    </border>
    <border>
      <left style="medium">
        <color indexed="64"/>
      </left>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style="thin">
        <color indexed="64"/>
      </left>
      <right style="medium">
        <color indexed="64"/>
      </right>
      <top style="medium">
        <color indexed="64"/>
      </top>
      <bottom/>
      <diagonal/>
    </border>
    <border>
      <left/>
      <right/>
      <top style="thin">
        <color indexed="64"/>
      </top>
      <bottom style="hair">
        <color indexed="64"/>
      </bottom>
      <diagonal/>
    </border>
    <border>
      <left style="medium">
        <color indexed="64"/>
      </left>
      <right style="thin">
        <color indexed="64"/>
      </right>
      <top style="hair">
        <color indexed="64"/>
      </top>
      <bottom/>
      <diagonal/>
    </border>
    <border>
      <left style="medium">
        <color indexed="64"/>
      </left>
      <right style="hair">
        <color indexed="64"/>
      </right>
      <top/>
      <bottom style="thin">
        <color indexed="64"/>
      </bottom>
      <diagonal/>
    </border>
    <border>
      <left style="medium">
        <color indexed="64"/>
      </left>
      <right style="hair">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double">
        <color indexed="64"/>
      </top>
      <bottom style="thin">
        <color indexed="64"/>
      </bottom>
      <diagonal/>
    </border>
  </borders>
  <cellStyleXfs count="3">
    <xf numFmtId="0" fontId="0" fillId="0" borderId="0"/>
    <xf numFmtId="9" fontId="56" fillId="0" borderId="0" applyFont="0" applyFill="0" applyBorder="0" applyAlignment="0" applyProtection="0"/>
    <xf numFmtId="0" fontId="1" fillId="0" borderId="0"/>
  </cellStyleXfs>
  <cellXfs count="851">
    <xf numFmtId="0" fontId="0" fillId="0" borderId="0" xfId="0"/>
    <xf numFmtId="0" fontId="2" fillId="2" borderId="0" xfId="0" applyFont="1" applyFill="1"/>
    <xf numFmtId="0" fontId="3" fillId="0" borderId="0" xfId="0" applyFont="1" applyAlignment="1">
      <alignment horizontal="left" vertical="center"/>
    </xf>
    <xf numFmtId="0" fontId="3" fillId="0" borderId="0" xfId="0" applyFont="1" applyAlignment="1">
      <alignment vertical="center"/>
    </xf>
    <xf numFmtId="164" fontId="3" fillId="0" borderId="0" xfId="0" applyNumberFormat="1" applyFont="1" applyAlignment="1">
      <alignment horizontal="left" vertical="center"/>
    </xf>
    <xf numFmtId="164" fontId="3" fillId="0" borderId="0" xfId="0" applyNumberFormat="1" applyFont="1" applyAlignment="1">
      <alignment vertical="center"/>
    </xf>
    <xf numFmtId="164" fontId="3" fillId="2" borderId="0" xfId="0" applyNumberFormat="1" applyFont="1" applyFill="1" applyAlignment="1">
      <alignment vertical="center"/>
    </xf>
    <xf numFmtId="16" fontId="3" fillId="0" borderId="0" xfId="0" applyNumberFormat="1" applyFont="1" applyAlignment="1">
      <alignment horizontal="left" vertical="center"/>
    </xf>
    <xf numFmtId="0" fontId="4" fillId="2" borderId="0" xfId="0" applyFont="1" applyFill="1"/>
    <xf numFmtId="0" fontId="4" fillId="2" borderId="0" xfId="0" applyFont="1" applyFill="1" applyAlignment="1">
      <alignment vertical="center"/>
    </xf>
    <xf numFmtId="0" fontId="3" fillId="2" borderId="0" xfId="0" applyFont="1" applyFill="1" applyAlignment="1">
      <alignment vertical="center"/>
    </xf>
    <xf numFmtId="0" fontId="3" fillId="2" borderId="0" xfId="0" applyFont="1" applyFill="1" applyAlignment="1">
      <alignment vertical="center" wrapText="1"/>
    </xf>
    <xf numFmtId="0" fontId="5" fillId="0" borderId="0" xfId="0" applyFont="1"/>
    <xf numFmtId="0" fontId="6" fillId="0" borderId="1" xfId="0" applyFont="1" applyBorder="1" applyAlignment="1">
      <alignment horizont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6" fillId="0" borderId="4" xfId="0" applyFont="1" applyBorder="1" applyAlignment="1">
      <alignment horizontal="left" indent="1"/>
    </xf>
    <xf numFmtId="165" fontId="6" fillId="0" borderId="5" xfId="0" applyNumberFormat="1" applyFont="1" applyBorder="1" applyAlignment="1">
      <alignment horizontal="right"/>
    </xf>
    <xf numFmtId="166" fontId="8" fillId="0" borderId="6" xfId="0" applyNumberFormat="1" applyFont="1" applyBorder="1" applyAlignment="1">
      <alignment horizontal="center"/>
    </xf>
    <xf numFmtId="166" fontId="8" fillId="0" borderId="7" xfId="0" applyNumberFormat="1" applyFont="1" applyBorder="1" applyAlignment="1">
      <alignment horizontal="center"/>
    </xf>
    <xf numFmtId="165" fontId="6" fillId="0" borderId="8" xfId="0" applyNumberFormat="1" applyFont="1" applyBorder="1" applyAlignment="1">
      <alignment horizontal="right"/>
    </xf>
    <xf numFmtId="166" fontId="8" fillId="0" borderId="9" xfId="0" applyNumberFormat="1" applyFont="1" applyBorder="1" applyAlignment="1">
      <alignment horizontal="center"/>
    </xf>
    <xf numFmtId="165" fontId="6" fillId="0" borderId="8" xfId="0" applyNumberFormat="1" applyFont="1" applyBorder="1"/>
    <xf numFmtId="0" fontId="9" fillId="0" borderId="10" xfId="0" applyFont="1" applyBorder="1" applyAlignment="1">
      <alignment horizontal="left" indent="1"/>
    </xf>
    <xf numFmtId="165" fontId="10" fillId="0" borderId="11" xfId="0" applyNumberFormat="1" applyFont="1" applyBorder="1" applyAlignment="1">
      <alignment horizontal="right"/>
    </xf>
    <xf numFmtId="166" fontId="8" fillId="0" borderId="12" xfId="0" applyNumberFormat="1" applyFont="1" applyBorder="1" applyAlignment="1">
      <alignment horizontal="center"/>
    </xf>
    <xf numFmtId="165" fontId="10" fillId="0" borderId="13" xfId="0" applyNumberFormat="1" applyFont="1" applyBorder="1" applyAlignment="1">
      <alignment horizontal="right"/>
    </xf>
    <xf numFmtId="166" fontId="8" fillId="0" borderId="14" xfId="0" applyNumberFormat="1" applyFont="1" applyBorder="1" applyAlignment="1">
      <alignment horizontal="center"/>
    </xf>
    <xf numFmtId="166" fontId="8" fillId="0" borderId="15" xfId="0" applyNumberFormat="1" applyFont="1" applyBorder="1" applyAlignment="1">
      <alignment horizontal="center"/>
    </xf>
    <xf numFmtId="165" fontId="10" fillId="0" borderId="13" xfId="0" applyNumberFormat="1" applyFont="1" applyBorder="1"/>
    <xf numFmtId="0" fontId="9" fillId="0" borderId="10" xfId="0" applyFont="1" applyBorder="1" applyAlignment="1">
      <alignment horizontal="left"/>
    </xf>
    <xf numFmtId="0" fontId="6" fillId="0" borderId="10" xfId="0" applyFont="1" applyBorder="1" applyAlignment="1">
      <alignment horizontal="left" indent="1"/>
    </xf>
    <xf numFmtId="165" fontId="6" fillId="0" borderId="11" xfId="0" applyNumberFormat="1" applyFont="1" applyBorder="1" applyAlignment="1">
      <alignment horizontal="right"/>
    </xf>
    <xf numFmtId="165" fontId="6" fillId="0" borderId="13" xfId="0" applyNumberFormat="1" applyFont="1" applyBorder="1" applyAlignment="1">
      <alignment horizontal="right"/>
    </xf>
    <xf numFmtId="165" fontId="6" fillId="0" borderId="13" xfId="0" applyNumberFormat="1" applyFont="1" applyBorder="1"/>
    <xf numFmtId="0" fontId="6" fillId="0" borderId="10" xfId="0" applyFont="1" applyBorder="1" applyAlignment="1">
      <alignment horizontal="left" indent="7"/>
    </xf>
    <xf numFmtId="165" fontId="9" fillId="0" borderId="0" xfId="0" applyNumberFormat="1" applyFont="1"/>
    <xf numFmtId="0" fontId="6" fillId="0" borderId="16" xfId="0" applyFont="1" applyBorder="1" applyAlignment="1">
      <alignment horizontal="left" indent="1"/>
    </xf>
    <xf numFmtId="165" fontId="6" fillId="0" borderId="17" xfId="0" applyNumberFormat="1" applyFont="1" applyBorder="1" applyAlignment="1">
      <alignment horizontal="right"/>
    </xf>
    <xf numFmtId="166" fontId="8" fillId="0" borderId="18" xfId="0" applyNumberFormat="1" applyFont="1" applyBorder="1" applyAlignment="1">
      <alignment horizontal="center"/>
    </xf>
    <xf numFmtId="165" fontId="6" fillId="0" borderId="19" xfId="0" applyNumberFormat="1" applyFont="1" applyBorder="1" applyAlignment="1">
      <alignment horizontal="right"/>
    </xf>
    <xf numFmtId="166" fontId="8" fillId="0" borderId="20" xfId="0" applyNumberFormat="1" applyFont="1" applyBorder="1" applyAlignment="1">
      <alignment horizontal="center"/>
    </xf>
    <xf numFmtId="166" fontId="8" fillId="0" borderId="21" xfId="0" applyNumberFormat="1" applyFont="1" applyBorder="1" applyAlignment="1">
      <alignment horizontal="center"/>
    </xf>
    <xf numFmtId="165" fontId="6" fillId="0" borderId="19" xfId="0" applyNumberFormat="1" applyFont="1" applyBorder="1"/>
    <xf numFmtId="0" fontId="6" fillId="0" borderId="22" xfId="0" applyFont="1" applyBorder="1" applyAlignment="1">
      <alignment horizontal="left" indent="1"/>
    </xf>
    <xf numFmtId="165" fontId="6" fillId="0" borderId="23" xfId="0" applyNumberFormat="1" applyFont="1" applyBorder="1" applyAlignment="1">
      <alignment horizontal="right"/>
    </xf>
    <xf numFmtId="166" fontId="8" fillId="0" borderId="24" xfId="0" applyNumberFormat="1" applyFont="1" applyBorder="1" applyAlignment="1">
      <alignment horizontal="center"/>
    </xf>
    <xf numFmtId="165" fontId="6" fillId="0" borderId="25" xfId="0" applyNumberFormat="1" applyFont="1" applyBorder="1" applyAlignment="1">
      <alignment horizontal="right"/>
    </xf>
    <xf numFmtId="166" fontId="8" fillId="0" borderId="8" xfId="0" applyNumberFormat="1" applyFont="1" applyBorder="1" applyAlignment="1">
      <alignment horizontal="center"/>
    </xf>
    <xf numFmtId="165" fontId="11" fillId="0" borderId="0" xfId="0" applyNumberFormat="1" applyFont="1"/>
    <xf numFmtId="166" fontId="8" fillId="0" borderId="13" xfId="0" applyNumberFormat="1" applyFont="1" applyBorder="1" applyAlignment="1">
      <alignment horizontal="center"/>
    </xf>
    <xf numFmtId="166" fontId="8" fillId="0" borderId="26" xfId="0" applyNumberFormat="1" applyFont="1" applyBorder="1" applyAlignment="1">
      <alignment horizontal="center"/>
    </xf>
    <xf numFmtId="166" fontId="8" fillId="0" borderId="19" xfId="0" applyNumberFormat="1" applyFont="1" applyBorder="1" applyAlignment="1">
      <alignment horizontal="center"/>
    </xf>
    <xf numFmtId="166" fontId="8" fillId="0" borderId="25" xfId="0" applyNumberFormat="1" applyFont="1" applyBorder="1" applyAlignment="1">
      <alignment horizontal="center"/>
    </xf>
    <xf numFmtId="166" fontId="8" fillId="0" borderId="27" xfId="0" applyNumberFormat="1" applyFont="1" applyBorder="1" applyAlignment="1">
      <alignment horizontal="center"/>
    </xf>
    <xf numFmtId="166" fontId="8" fillId="0" borderId="28" xfId="0" applyNumberFormat="1" applyFont="1" applyBorder="1" applyAlignment="1">
      <alignment horizontal="center"/>
    </xf>
    <xf numFmtId="166" fontId="8" fillId="0" borderId="29" xfId="0" applyNumberFormat="1" applyFont="1" applyBorder="1" applyAlignment="1">
      <alignment horizontal="center"/>
    </xf>
    <xf numFmtId="165" fontId="6" fillId="0" borderId="25" xfId="0" applyNumberFormat="1" applyFont="1" applyBorder="1"/>
    <xf numFmtId="0" fontId="9" fillId="0" borderId="30" xfId="0" applyFont="1" applyBorder="1" applyAlignment="1">
      <alignment horizontal="left" vertical="center" indent="9"/>
    </xf>
    <xf numFmtId="165" fontId="6" fillId="0" borderId="31" xfId="0" applyNumberFormat="1" applyFont="1" applyBorder="1" applyAlignment="1">
      <alignment vertical="center"/>
    </xf>
    <xf numFmtId="166" fontId="12" fillId="0" borderId="32" xfId="0" applyNumberFormat="1" applyFont="1" applyBorder="1" applyAlignment="1">
      <alignment horizontal="center" vertical="center"/>
    </xf>
    <xf numFmtId="165" fontId="6" fillId="0" borderId="33" xfId="0" applyNumberFormat="1" applyFont="1" applyBorder="1" applyAlignment="1">
      <alignment vertical="center"/>
    </xf>
    <xf numFmtId="166" fontId="12" fillId="0" borderId="0" xfId="0" applyNumberFormat="1" applyFont="1" applyAlignment="1">
      <alignment horizontal="center" vertical="center"/>
    </xf>
    <xf numFmtId="166" fontId="8" fillId="0" borderId="34" xfId="0" applyNumberFormat="1" applyFont="1" applyBorder="1" applyAlignment="1">
      <alignment horizontal="center"/>
    </xf>
    <xf numFmtId="166" fontId="8" fillId="0" borderId="0" xfId="0" applyNumberFormat="1" applyFont="1" applyAlignment="1">
      <alignment horizontal="center"/>
    </xf>
    <xf numFmtId="166" fontId="8" fillId="0" borderId="35" xfId="0" applyNumberFormat="1" applyFont="1" applyBorder="1" applyAlignment="1">
      <alignment horizontal="center" vertical="center"/>
    </xf>
    <xf numFmtId="0" fontId="10" fillId="0" borderId="0" xfId="0" applyFont="1"/>
    <xf numFmtId="166" fontId="9" fillId="0" borderId="0" xfId="0" applyNumberFormat="1" applyFont="1"/>
    <xf numFmtId="0" fontId="9" fillId="0" borderId="0" xfId="0" applyFont="1" applyAlignment="1">
      <alignment horizontal="center"/>
    </xf>
    <xf numFmtId="0" fontId="10" fillId="0" borderId="0" xfId="0" applyFont="1" applyAlignment="1">
      <alignment horizontal="center"/>
    </xf>
    <xf numFmtId="166" fontId="8" fillId="0" borderId="47" xfId="0" applyNumberFormat="1" applyFont="1" applyBorder="1" applyAlignment="1">
      <alignment horizontal="center"/>
    </xf>
    <xf numFmtId="166" fontId="8" fillId="0" borderId="48" xfId="0" applyNumberFormat="1" applyFont="1" applyBorder="1" applyAlignment="1">
      <alignment horizontal="center"/>
    </xf>
    <xf numFmtId="0" fontId="9" fillId="0" borderId="0" xfId="0" applyFont="1"/>
    <xf numFmtId="0" fontId="5" fillId="0" borderId="49" xfId="0" applyFont="1" applyBorder="1"/>
    <xf numFmtId="166" fontId="8" fillId="0" borderId="28" xfId="0" applyNumberFormat="1" applyFont="1" applyBorder="1" applyAlignment="1">
      <alignment vertical="center"/>
    </xf>
    <xf numFmtId="0" fontId="9" fillId="0" borderId="49" xfId="0" applyFont="1" applyBorder="1"/>
    <xf numFmtId="165" fontId="6" fillId="0" borderId="31" xfId="0" applyNumberFormat="1" applyFont="1" applyBorder="1" applyAlignment="1">
      <alignment horizontal="right" vertical="center" indent="1"/>
    </xf>
    <xf numFmtId="165" fontId="6" fillId="0" borderId="55" xfId="0" applyNumberFormat="1" applyFont="1" applyBorder="1" applyAlignment="1">
      <alignment horizontal="right" indent="1"/>
    </xf>
    <xf numFmtId="165" fontId="6" fillId="0" borderId="11" xfId="0" applyNumberFormat="1" applyFont="1" applyBorder="1" applyAlignment="1">
      <alignment horizontal="right" indent="1"/>
    </xf>
    <xf numFmtId="165" fontId="6" fillId="0" borderId="23" xfId="0" applyNumberFormat="1" applyFont="1" applyBorder="1" applyAlignment="1">
      <alignment horizontal="right" indent="1"/>
    </xf>
    <xf numFmtId="0" fontId="8" fillId="0" borderId="0" xfId="0" applyFont="1"/>
    <xf numFmtId="0" fontId="18" fillId="0" borderId="56" xfId="0" applyFont="1" applyBorder="1" applyAlignment="1">
      <alignment horizontal="center"/>
    </xf>
    <xf numFmtId="0" fontId="19" fillId="0" borderId="3" xfId="0" applyFont="1" applyBorder="1" applyAlignment="1">
      <alignment horizontal="center" vertical="center"/>
    </xf>
    <xf numFmtId="0" fontId="18" fillId="0" borderId="56" xfId="0" applyFont="1" applyBorder="1" applyAlignment="1">
      <alignment horizontal="center" wrapText="1"/>
    </xf>
    <xf numFmtId="166" fontId="8" fillId="0" borderId="6" xfId="0" applyNumberFormat="1" applyFont="1" applyBorder="1"/>
    <xf numFmtId="166" fontId="8" fillId="0" borderId="14" xfId="0" applyNumberFormat="1" applyFont="1" applyBorder="1"/>
    <xf numFmtId="166" fontId="8" fillId="0" borderId="20" xfId="0" applyNumberFormat="1" applyFont="1" applyBorder="1"/>
    <xf numFmtId="166" fontId="8" fillId="0" borderId="26" xfId="0" applyNumberFormat="1" applyFont="1" applyBorder="1"/>
    <xf numFmtId="166" fontId="12" fillId="0" borderId="32" xfId="0" applyNumberFormat="1" applyFont="1" applyBorder="1" applyAlignment="1">
      <alignment vertical="center"/>
    </xf>
    <xf numFmtId="166" fontId="8" fillId="0" borderId="7" xfId="0" applyNumberFormat="1" applyFont="1" applyBorder="1" applyAlignment="1">
      <alignment horizontal="right"/>
    </xf>
    <xf numFmtId="166" fontId="8" fillId="0" borderId="12" xfId="0" applyNumberFormat="1" applyFont="1" applyBorder="1" applyAlignment="1">
      <alignment horizontal="right"/>
    </xf>
    <xf numFmtId="165" fontId="6" fillId="0" borderId="17" xfId="0" applyNumberFormat="1" applyFont="1" applyBorder="1" applyAlignment="1">
      <alignment horizontal="right" indent="1"/>
    </xf>
    <xf numFmtId="166" fontId="8" fillId="0" borderId="18" xfId="0" applyNumberFormat="1" applyFont="1" applyBorder="1" applyAlignment="1">
      <alignment horizontal="right"/>
    </xf>
    <xf numFmtId="166" fontId="8" fillId="0" borderId="24" xfId="0" applyNumberFormat="1" applyFont="1" applyBorder="1" applyAlignment="1">
      <alignment horizontal="right"/>
    </xf>
    <xf numFmtId="0" fontId="20" fillId="0" borderId="0" xfId="0" applyFont="1"/>
    <xf numFmtId="165" fontId="20" fillId="0" borderId="0" xfId="0" applyNumberFormat="1" applyFont="1"/>
    <xf numFmtId="0" fontId="21" fillId="0" borderId="0" xfId="0" applyFont="1"/>
    <xf numFmtId="0" fontId="22" fillId="0" borderId="0" xfId="0" applyFont="1" applyAlignment="1">
      <alignment vertical="center"/>
    </xf>
    <xf numFmtId="0" fontId="23" fillId="0" borderId="0" xfId="0" applyFont="1"/>
    <xf numFmtId="0" fontId="7" fillId="0" borderId="57" xfId="0" applyFont="1" applyBorder="1" applyAlignment="1">
      <alignment horizontal="center" wrapText="1"/>
    </xf>
    <xf numFmtId="0" fontId="6" fillId="0" borderId="37" xfId="0" applyFont="1" applyBorder="1" applyAlignment="1">
      <alignment horizontal="center"/>
    </xf>
    <xf numFmtId="0" fontId="6" fillId="0" borderId="51" xfId="0" applyFont="1" applyBorder="1" applyAlignment="1">
      <alignment horizontal="center"/>
    </xf>
    <xf numFmtId="0" fontId="7" fillId="0" borderId="58" xfId="0" applyFont="1" applyBorder="1" applyAlignment="1">
      <alignment horizontal="center" vertical="center"/>
    </xf>
    <xf numFmtId="0" fontId="6" fillId="0" borderId="59" xfId="0" applyFont="1" applyBorder="1" applyAlignment="1">
      <alignment horizontal="left" indent="1"/>
    </xf>
    <xf numFmtId="2" fontId="8" fillId="0" borderId="60" xfId="0" applyNumberFormat="1" applyFont="1" applyBorder="1" applyAlignment="1">
      <alignment horizontal="center"/>
    </xf>
    <xf numFmtId="0" fontId="6" fillId="0" borderId="61" xfId="0" applyFont="1" applyBorder="1" applyAlignment="1">
      <alignment horizontal="left" indent="1"/>
    </xf>
    <xf numFmtId="2" fontId="8" fillId="0" borderId="62" xfId="0" applyNumberFormat="1" applyFont="1" applyBorder="1" applyAlignment="1">
      <alignment horizontal="center"/>
    </xf>
    <xf numFmtId="0" fontId="6" fillId="0" borderId="63" xfId="0" applyFont="1" applyBorder="1" applyAlignment="1">
      <alignment horizontal="left" indent="1"/>
    </xf>
    <xf numFmtId="2" fontId="8" fillId="0" borderId="64" xfId="0" applyNumberFormat="1" applyFont="1" applyBorder="1" applyAlignment="1">
      <alignment horizontal="center"/>
    </xf>
    <xf numFmtId="165" fontId="6" fillId="0" borderId="8" xfId="0" applyNumberFormat="1" applyFont="1" applyBorder="1" applyAlignment="1">
      <alignment horizontal="right" indent="1"/>
    </xf>
    <xf numFmtId="165" fontId="6" fillId="0" borderId="13" xfId="0" applyNumberFormat="1" applyFont="1" applyBorder="1" applyAlignment="1">
      <alignment horizontal="right" indent="1"/>
    </xf>
    <xf numFmtId="165" fontId="6" fillId="0" borderId="65" xfId="0" applyNumberFormat="1" applyFont="1" applyBorder="1" applyAlignment="1">
      <alignment horizontal="right" indent="1"/>
    </xf>
    <xf numFmtId="165" fontId="6" fillId="0" borderId="66" xfId="0" applyNumberFormat="1" applyFont="1" applyBorder="1" applyAlignment="1">
      <alignment horizontal="right" indent="1"/>
    </xf>
    <xf numFmtId="0" fontId="13" fillId="0" borderId="36" xfId="0" applyFont="1" applyBorder="1" applyAlignment="1">
      <alignment horizontal="center" wrapText="1"/>
    </xf>
    <xf numFmtId="0" fontId="13" fillId="0" borderId="40" xfId="0" applyFont="1" applyBorder="1" applyAlignment="1">
      <alignment horizontal="center" wrapText="1"/>
    </xf>
    <xf numFmtId="0" fontId="6" fillId="0" borderId="30" xfId="0" applyFont="1" applyBorder="1" applyAlignment="1">
      <alignment horizontal="left" vertical="center" indent="9"/>
    </xf>
    <xf numFmtId="166" fontId="12" fillId="0" borderId="69" xfId="0" applyNumberFormat="1" applyFont="1" applyBorder="1" applyAlignment="1">
      <alignment horizontal="right" vertical="center" indent="1"/>
    </xf>
    <xf numFmtId="0" fontId="6" fillId="0" borderId="4" xfId="0" applyFont="1" applyBorder="1" applyAlignment="1">
      <alignment wrapText="1"/>
    </xf>
    <xf numFmtId="0" fontId="6" fillId="0" borderId="70" xfId="0" applyFont="1" applyBorder="1"/>
    <xf numFmtId="0" fontId="6" fillId="0" borderId="10" xfId="0" applyFont="1" applyBorder="1"/>
    <xf numFmtId="166" fontId="12" fillId="0" borderId="71" xfId="0" applyNumberFormat="1" applyFont="1" applyBorder="1" applyAlignment="1">
      <alignment horizontal="right" indent="1"/>
    </xf>
    <xf numFmtId="0" fontId="6" fillId="0" borderId="22" xfId="0" applyFont="1" applyBorder="1"/>
    <xf numFmtId="166" fontId="8" fillId="0" borderId="26" xfId="0" applyNumberFormat="1" applyFont="1" applyBorder="1" applyAlignment="1">
      <alignment horizontal="right" indent="1"/>
    </xf>
    <xf numFmtId="0" fontId="7" fillId="0" borderId="72" xfId="0" applyFont="1" applyBorder="1" applyAlignment="1">
      <alignment horizontal="center"/>
    </xf>
    <xf numFmtId="165" fontId="6" fillId="0" borderId="5" xfId="0" applyNumberFormat="1" applyFont="1" applyBorder="1" applyAlignment="1">
      <alignment horizontal="right" indent="1"/>
    </xf>
    <xf numFmtId="166" fontId="8" fillId="0" borderId="73" xfId="0" applyNumberFormat="1" applyFont="1" applyBorder="1" applyAlignment="1">
      <alignment horizontal="right" indent="1"/>
    </xf>
    <xf numFmtId="166" fontId="8" fillId="0" borderId="14" xfId="0" applyNumberFormat="1" applyFont="1" applyBorder="1" applyAlignment="1">
      <alignment horizontal="right" indent="1"/>
    </xf>
    <xf numFmtId="166" fontId="12" fillId="0" borderId="32" xfId="0" applyNumberFormat="1" applyFont="1" applyBorder="1" applyAlignment="1">
      <alignment horizontal="right" vertical="center" indent="1"/>
    </xf>
    <xf numFmtId="166" fontId="8" fillId="0" borderId="74" xfId="0" applyNumberFormat="1" applyFont="1" applyBorder="1" applyAlignment="1">
      <alignment horizontal="center" vertical="center"/>
    </xf>
    <xf numFmtId="166" fontId="8" fillId="0" borderId="12" xfId="0" applyNumberFormat="1" applyFont="1" applyBorder="1" applyAlignment="1">
      <alignment horizontal="center" vertical="center"/>
    </xf>
    <xf numFmtId="166" fontId="8" fillId="0" borderId="24" xfId="0" applyNumberFormat="1" applyFont="1" applyBorder="1" applyAlignment="1">
      <alignment horizontal="center" vertical="center"/>
    </xf>
    <xf numFmtId="166" fontId="8" fillId="0" borderId="7" xfId="0" applyNumberFormat="1" applyFont="1" applyBorder="1" applyAlignment="1">
      <alignment horizontal="center" vertical="center"/>
    </xf>
    <xf numFmtId="0" fontId="6" fillId="0" borderId="56" xfId="0" applyFont="1" applyBorder="1" applyAlignment="1">
      <alignment horizontal="center"/>
    </xf>
    <xf numFmtId="0" fontId="25" fillId="0" borderId="76" xfId="0" applyFont="1" applyBorder="1" applyAlignment="1">
      <alignment horizontal="center" wrapText="1"/>
    </xf>
    <xf numFmtId="0" fontId="25" fillId="0" borderId="39" xfId="0" applyFont="1" applyBorder="1" applyAlignment="1">
      <alignment horizontal="center"/>
    </xf>
    <xf numFmtId="0" fontId="25" fillId="0" borderId="77" xfId="0" applyFont="1" applyBorder="1" applyAlignment="1">
      <alignment horizontal="center"/>
    </xf>
    <xf numFmtId="0" fontId="25" fillId="0" borderId="78" xfId="0" applyFont="1" applyBorder="1" applyAlignment="1">
      <alignment horizontal="center"/>
    </xf>
    <xf numFmtId="0" fontId="20" fillId="0" borderId="79" xfId="0" applyFont="1" applyBorder="1" applyAlignment="1">
      <alignment horizontal="center" vertical="center"/>
    </xf>
    <xf numFmtId="0" fontId="20" fillId="0" borderId="80" xfId="0" applyFont="1" applyBorder="1" applyAlignment="1">
      <alignment wrapText="1"/>
    </xf>
    <xf numFmtId="0" fontId="20" fillId="0" borderId="81" xfId="0" applyFont="1" applyBorder="1" applyAlignment="1">
      <alignment wrapText="1"/>
    </xf>
    <xf numFmtId="0" fontId="20" fillId="0" borderId="79" xfId="0" applyFont="1" applyBorder="1" applyAlignment="1">
      <alignment horizontal="center"/>
    </xf>
    <xf numFmtId="0" fontId="20" fillId="3" borderId="80" xfId="0" applyFont="1" applyFill="1" applyBorder="1" applyAlignment="1">
      <alignment wrapText="1"/>
    </xf>
    <xf numFmtId="0" fontId="26" fillId="3" borderId="80" xfId="0" applyFont="1" applyFill="1" applyBorder="1" applyAlignment="1">
      <alignment wrapText="1"/>
    </xf>
    <xf numFmtId="0" fontId="20" fillId="0" borderId="81" xfId="0" applyFont="1" applyBorder="1"/>
    <xf numFmtId="0" fontId="20" fillId="0" borderId="82" xfId="0" applyFont="1" applyBorder="1" applyAlignment="1">
      <alignment horizontal="center" vertical="center"/>
    </xf>
    <xf numFmtId="0" fontId="20" fillId="0" borderId="83" xfId="0" applyFont="1" applyBorder="1" applyAlignment="1">
      <alignment wrapText="1"/>
    </xf>
    <xf numFmtId="0" fontId="20" fillId="0" borderId="84" xfId="0" applyFont="1" applyBorder="1"/>
    <xf numFmtId="0" fontId="1" fillId="0" borderId="80" xfId="0" applyFont="1" applyBorder="1" applyAlignment="1">
      <alignment horizontal="left" wrapText="1"/>
    </xf>
    <xf numFmtId="165" fontId="6" fillId="0" borderId="0" xfId="0" applyNumberFormat="1" applyFont="1" applyAlignment="1">
      <alignment horizontal="right" indent="1"/>
    </xf>
    <xf numFmtId="166" fontId="8" fillId="0" borderId="0" xfId="0" applyNumberFormat="1" applyFont="1" applyAlignment="1">
      <alignment horizontal="right" indent="1"/>
    </xf>
    <xf numFmtId="166" fontId="8" fillId="0" borderId="0" xfId="0" applyNumberFormat="1" applyFont="1" applyAlignment="1">
      <alignment horizontal="right"/>
    </xf>
    <xf numFmtId="0" fontId="29" fillId="0" borderId="72" xfId="0" applyFont="1" applyBorder="1" applyAlignment="1">
      <alignment horizontal="center"/>
    </xf>
    <xf numFmtId="0" fontId="7" fillId="0" borderId="3" xfId="0" applyFont="1" applyBorder="1" applyAlignment="1">
      <alignment horizontal="center"/>
    </xf>
    <xf numFmtId="0" fontId="29" fillId="0" borderId="56" xfId="0" applyFont="1" applyBorder="1" applyAlignment="1">
      <alignment horizontal="center"/>
    </xf>
    <xf numFmtId="0" fontId="6" fillId="0" borderId="52" xfId="0" applyFont="1" applyBorder="1" applyAlignment="1">
      <alignment horizontal="left" vertical="center" indent="1"/>
    </xf>
    <xf numFmtId="165" fontId="6" fillId="0" borderId="55" xfId="0" applyNumberFormat="1" applyFont="1" applyBorder="1" applyAlignment="1">
      <alignment horizontal="right" vertical="center" indent="1"/>
    </xf>
    <xf numFmtId="166" fontId="8" fillId="0" borderId="6" xfId="0" applyNumberFormat="1" applyFont="1" applyBorder="1" applyAlignment="1">
      <alignment vertical="center"/>
    </xf>
    <xf numFmtId="0" fontId="6" fillId="0" borderId="53" xfId="0" applyFont="1" applyBorder="1" applyAlignment="1">
      <alignment horizontal="right" vertical="center" indent="1"/>
    </xf>
    <xf numFmtId="165" fontId="6" fillId="0" borderId="11" xfId="0" applyNumberFormat="1" applyFont="1" applyBorder="1" applyAlignment="1">
      <alignment horizontal="right" vertical="center" indent="1"/>
    </xf>
    <xf numFmtId="166" fontId="8" fillId="0" borderId="14" xfId="0" applyNumberFormat="1" applyFont="1" applyBorder="1" applyAlignment="1">
      <alignment vertical="center"/>
    </xf>
    <xf numFmtId="0" fontId="6" fillId="0" borderId="53" xfId="0" applyFont="1" applyBorder="1" applyAlignment="1">
      <alignment horizontal="left" vertical="center" indent="1"/>
    </xf>
    <xf numFmtId="0" fontId="9" fillId="0" borderId="50" xfId="0" applyFont="1" applyBorder="1" applyAlignment="1">
      <alignment horizontal="center" vertical="center"/>
    </xf>
    <xf numFmtId="166" fontId="8" fillId="0" borderId="35" xfId="0" applyNumberFormat="1" applyFont="1" applyBorder="1" applyAlignment="1">
      <alignment horizontal="right" vertical="center"/>
    </xf>
    <xf numFmtId="166" fontId="8" fillId="0" borderId="87" xfId="0" applyNumberFormat="1" applyFont="1" applyBorder="1" applyAlignment="1">
      <alignment horizontal="right" vertical="center"/>
    </xf>
    <xf numFmtId="166" fontId="8" fillId="0" borderId="9" xfId="0" applyNumberFormat="1" applyFont="1" applyBorder="1" applyAlignment="1">
      <alignment horizontal="right" vertical="center"/>
    </xf>
    <xf numFmtId="166" fontId="8" fillId="0" borderId="15" xfId="0" applyNumberFormat="1" applyFont="1" applyBorder="1" applyAlignment="1">
      <alignment horizontal="right" vertical="center"/>
    </xf>
    <xf numFmtId="166" fontId="8" fillId="0" borderId="60" xfId="0" applyNumberFormat="1" applyFont="1" applyBorder="1" applyAlignment="1">
      <alignment horizontal="right" vertical="center"/>
    </xf>
    <xf numFmtId="166" fontId="8" fillId="0" borderId="62" xfId="0" applyNumberFormat="1" applyFont="1" applyBorder="1" applyAlignment="1">
      <alignment horizontal="right" vertical="center"/>
    </xf>
    <xf numFmtId="166" fontId="12" fillId="0" borderId="0" xfId="0" applyNumberFormat="1" applyFont="1" applyAlignment="1">
      <alignment vertical="center"/>
    </xf>
    <xf numFmtId="166" fontId="8" fillId="0" borderId="0" xfId="0" applyNumberFormat="1" applyFont="1" applyAlignment="1">
      <alignment horizontal="right" vertical="center"/>
    </xf>
    <xf numFmtId="0" fontId="10" fillId="0" borderId="49" xfId="0" applyFont="1" applyBorder="1"/>
    <xf numFmtId="0" fontId="6" fillId="0" borderId="77" xfId="0" applyFont="1" applyBorder="1" applyAlignment="1">
      <alignment horizontal="center" vertical="center"/>
    </xf>
    <xf numFmtId="0" fontId="7" fillId="0" borderId="3" xfId="0" applyFont="1" applyBorder="1" applyAlignment="1">
      <alignment horizontal="left" indent="2"/>
    </xf>
    <xf numFmtId="0" fontId="6" fillId="0" borderId="56" xfId="0" applyFont="1" applyBorder="1" applyAlignment="1">
      <alignment horizontal="left" indent="3"/>
    </xf>
    <xf numFmtId="166" fontId="6" fillId="0" borderId="55" xfId="0" applyNumberFormat="1" applyFont="1" applyBorder="1" applyAlignment="1">
      <alignment horizontal="right" indent="1"/>
    </xf>
    <xf numFmtId="166" fontId="8" fillId="0" borderId="7" xfId="0" applyNumberFormat="1" applyFont="1" applyBorder="1"/>
    <xf numFmtId="3" fontId="6" fillId="0" borderId="55" xfId="0" applyNumberFormat="1" applyFont="1" applyBorder="1" applyAlignment="1">
      <alignment horizontal="right" indent="1"/>
    </xf>
    <xf numFmtId="165" fontId="8" fillId="0" borderId="97" xfId="0" applyNumberFormat="1" applyFont="1" applyBorder="1"/>
    <xf numFmtId="165" fontId="8" fillId="0" borderId="98" xfId="0" applyNumberFormat="1" applyFont="1" applyBorder="1"/>
    <xf numFmtId="166" fontId="6" fillId="0" borderId="11" xfId="0" applyNumberFormat="1" applyFont="1" applyBorder="1" applyAlignment="1">
      <alignment horizontal="right" indent="1"/>
    </xf>
    <xf numFmtId="166" fontId="8" fillId="0" borderId="12" xfId="0" applyNumberFormat="1" applyFont="1" applyBorder="1"/>
    <xf numFmtId="3" fontId="6" fillId="0" borderId="11" xfId="0" applyNumberFormat="1" applyFont="1" applyBorder="1" applyAlignment="1">
      <alignment horizontal="right" indent="1"/>
    </xf>
    <xf numFmtId="165" fontId="8" fillId="0" borderId="12" xfId="0" applyNumberFormat="1" applyFont="1" applyBorder="1"/>
    <xf numFmtId="165" fontId="8" fillId="0" borderId="99" xfId="0" applyNumberFormat="1" applyFont="1" applyBorder="1"/>
    <xf numFmtId="166" fontId="6" fillId="0" borderId="23" xfId="0" applyNumberFormat="1" applyFont="1" applyBorder="1" applyAlignment="1">
      <alignment horizontal="right" indent="1"/>
    </xf>
    <xf numFmtId="166" fontId="8" fillId="0" borderId="24" xfId="0" applyNumberFormat="1" applyFont="1" applyBorder="1"/>
    <xf numFmtId="3" fontId="6" fillId="0" borderId="23" xfId="0" applyNumberFormat="1" applyFont="1" applyBorder="1" applyAlignment="1">
      <alignment horizontal="right" indent="1"/>
    </xf>
    <xf numFmtId="165" fontId="8" fillId="0" borderId="41" xfId="0" applyNumberFormat="1" applyFont="1" applyBorder="1"/>
    <xf numFmtId="165" fontId="8" fillId="0" borderId="58" xfId="0" applyNumberFormat="1" applyFont="1" applyBorder="1"/>
    <xf numFmtId="165" fontId="6" fillId="0" borderId="31" xfId="0" applyNumberFormat="1" applyFont="1" applyBorder="1" applyAlignment="1">
      <alignment horizontal="right" indent="1"/>
    </xf>
    <xf numFmtId="166" fontId="12" fillId="0" borderId="32" xfId="0" applyNumberFormat="1" applyFont="1" applyBorder="1"/>
    <xf numFmtId="3" fontId="6" fillId="0" borderId="37" xfId="0" applyNumberFormat="1" applyFont="1" applyBorder="1" applyAlignment="1">
      <alignment horizontal="right" indent="1"/>
    </xf>
    <xf numFmtId="3" fontId="6" fillId="0" borderId="100" xfId="0" applyNumberFormat="1" applyFont="1" applyBorder="1" applyAlignment="1">
      <alignment horizontal="right" indent="1"/>
    </xf>
    <xf numFmtId="165" fontId="8" fillId="0" borderId="28" xfId="0" applyNumberFormat="1" applyFont="1" applyBorder="1"/>
    <xf numFmtId="165" fontId="8" fillId="0" borderId="101" xfId="0" applyNumberFormat="1" applyFont="1" applyBorder="1"/>
    <xf numFmtId="0" fontId="5" fillId="0" borderId="0" xfId="0" applyFont="1" applyAlignment="1">
      <alignment vertical="center"/>
    </xf>
    <xf numFmtId="166" fontId="8" fillId="0" borderId="28" xfId="0" applyNumberFormat="1" applyFont="1" applyBorder="1"/>
    <xf numFmtId="1" fontId="6" fillId="0" borderId="55" xfId="0" applyNumberFormat="1" applyFont="1" applyBorder="1" applyAlignment="1">
      <alignment horizontal="right" vertical="center"/>
    </xf>
    <xf numFmtId="165" fontId="8" fillId="0" borderId="97" xfId="0" applyNumberFormat="1" applyFont="1" applyBorder="1" applyAlignment="1">
      <alignment vertical="center"/>
    </xf>
    <xf numFmtId="165" fontId="8" fillId="0" borderId="98" xfId="0" applyNumberFormat="1" applyFont="1" applyBorder="1" applyAlignment="1">
      <alignment vertical="center"/>
    </xf>
    <xf numFmtId="0" fontId="10" fillId="0" borderId="0" xfId="0" applyFont="1" applyAlignment="1">
      <alignment vertical="center"/>
    </xf>
    <xf numFmtId="1" fontId="6" fillId="0" borderId="11" xfId="0" applyNumberFormat="1" applyFont="1" applyBorder="1" applyAlignment="1">
      <alignment horizontal="right" vertical="center"/>
    </xf>
    <xf numFmtId="165" fontId="8" fillId="0" borderId="12" xfId="0" applyNumberFormat="1" applyFont="1" applyBorder="1" applyAlignment="1">
      <alignment vertical="center"/>
    </xf>
    <xf numFmtId="165" fontId="8" fillId="0" borderId="99" xfId="0" applyNumberFormat="1" applyFont="1" applyBorder="1" applyAlignment="1">
      <alignment vertical="center"/>
    </xf>
    <xf numFmtId="1" fontId="6" fillId="0" borderId="23" xfId="0" applyNumberFormat="1" applyFont="1" applyBorder="1" applyAlignment="1">
      <alignment horizontal="right" vertical="center"/>
    </xf>
    <xf numFmtId="165" fontId="8" fillId="0" borderId="41" xfId="0" applyNumberFormat="1" applyFont="1" applyBorder="1" applyAlignment="1">
      <alignment vertical="center"/>
    </xf>
    <xf numFmtId="165" fontId="8" fillId="0" borderId="58" xfId="0" applyNumberFormat="1" applyFont="1" applyBorder="1" applyAlignment="1">
      <alignment vertical="center"/>
    </xf>
    <xf numFmtId="1" fontId="6" fillId="0" borderId="31" xfId="0" applyNumberFormat="1" applyFont="1" applyBorder="1" applyAlignment="1">
      <alignment horizontal="right" vertical="center"/>
    </xf>
    <xf numFmtId="165" fontId="8" fillId="0" borderId="28" xfId="0" applyNumberFormat="1" applyFont="1" applyBorder="1" applyAlignment="1">
      <alignment vertical="center"/>
    </xf>
    <xf numFmtId="165" fontId="8" fillId="0" borderId="101" xfId="0" applyNumberFormat="1" applyFont="1" applyBorder="1" applyAlignment="1">
      <alignment vertical="center"/>
    </xf>
    <xf numFmtId="0" fontId="10" fillId="0" borderId="103" xfId="0" applyFont="1" applyBorder="1" applyAlignment="1">
      <alignment vertical="center"/>
    </xf>
    <xf numFmtId="2" fontId="6" fillId="0" borderId="55" xfId="0" applyNumberFormat="1" applyFont="1" applyBorder="1" applyAlignment="1">
      <alignment horizontal="center"/>
    </xf>
    <xf numFmtId="2" fontId="6" fillId="0" borderId="11" xfId="0" applyNumberFormat="1" applyFont="1" applyBorder="1" applyAlignment="1">
      <alignment horizontal="center"/>
    </xf>
    <xf numFmtId="2" fontId="6" fillId="0" borderId="23" xfId="0" applyNumberFormat="1" applyFont="1" applyBorder="1" applyAlignment="1">
      <alignment horizontal="center"/>
    </xf>
    <xf numFmtId="2" fontId="6" fillId="0" borderId="31" xfId="0" applyNumberFormat="1" applyFont="1" applyBorder="1" applyAlignment="1">
      <alignment horizontal="center" vertical="center"/>
    </xf>
    <xf numFmtId="2" fontId="6" fillId="0" borderId="55" xfId="0" applyNumberFormat="1" applyFont="1" applyBorder="1" applyAlignment="1">
      <alignment horizontal="center" vertical="center"/>
    </xf>
    <xf numFmtId="2" fontId="6" fillId="0" borderId="11" xfId="0" applyNumberFormat="1" applyFont="1" applyBorder="1" applyAlignment="1">
      <alignment horizontal="center" vertical="center"/>
    </xf>
    <xf numFmtId="2" fontId="6" fillId="0" borderId="23" xfId="0" applyNumberFormat="1" applyFont="1" applyBorder="1" applyAlignment="1">
      <alignment horizontal="center" vertical="center"/>
    </xf>
    <xf numFmtId="166" fontId="8" fillId="0" borderId="99" xfId="0" applyNumberFormat="1" applyFont="1" applyBorder="1" applyAlignment="1">
      <alignment horizontal="center" vertical="center"/>
    </xf>
    <xf numFmtId="166" fontId="8" fillId="0" borderId="28" xfId="0" applyNumberFormat="1" applyFont="1" applyBorder="1" applyAlignment="1">
      <alignment horizontal="center" vertical="center"/>
    </xf>
    <xf numFmtId="166" fontId="8" fillId="0" borderId="101" xfId="0" applyNumberFormat="1" applyFont="1" applyBorder="1" applyAlignment="1">
      <alignment horizontal="center" vertical="center"/>
    </xf>
    <xf numFmtId="166" fontId="8" fillId="0" borderId="97" xfId="0" applyNumberFormat="1" applyFont="1" applyBorder="1" applyAlignment="1">
      <alignment horizontal="center"/>
    </xf>
    <xf numFmtId="166" fontId="8" fillId="0" borderId="41" xfId="0" applyNumberFormat="1" applyFont="1" applyBorder="1" applyAlignment="1">
      <alignment horizontal="center"/>
    </xf>
    <xf numFmtId="166" fontId="8" fillId="0" borderId="98" xfId="0" applyNumberFormat="1" applyFont="1" applyBorder="1" applyAlignment="1">
      <alignment horizontal="center"/>
    </xf>
    <xf numFmtId="166" fontId="8" fillId="0" borderId="99" xfId="0" applyNumberFormat="1" applyFont="1" applyBorder="1" applyAlignment="1">
      <alignment horizontal="center"/>
    </xf>
    <xf numFmtId="166" fontId="8" fillId="0" borderId="58" xfId="0" applyNumberFormat="1" applyFont="1" applyBorder="1" applyAlignment="1">
      <alignment horizontal="center"/>
    </xf>
    <xf numFmtId="166" fontId="8" fillId="0" borderId="97" xfId="0" applyNumberFormat="1" applyFont="1" applyBorder="1" applyAlignment="1">
      <alignment horizontal="center" vertical="center"/>
    </xf>
    <xf numFmtId="166" fontId="8" fillId="0" borderId="41" xfId="0" applyNumberFormat="1" applyFont="1" applyBorder="1" applyAlignment="1">
      <alignment horizontal="center" vertical="center"/>
    </xf>
    <xf numFmtId="166" fontId="8" fillId="0" borderId="98" xfId="0" applyNumberFormat="1" applyFont="1" applyBorder="1" applyAlignment="1">
      <alignment horizontal="center" vertical="center"/>
    </xf>
    <xf numFmtId="166" fontId="8" fillId="0" borderId="58" xfId="0" applyNumberFormat="1" applyFont="1" applyBorder="1" applyAlignment="1">
      <alignment horizontal="center" vertical="center"/>
    </xf>
    <xf numFmtId="165" fontId="8" fillId="0" borderId="97" xfId="0" applyNumberFormat="1" applyFont="1" applyBorder="1" applyAlignment="1">
      <alignment horizontal="center" vertical="center"/>
    </xf>
    <xf numFmtId="165" fontId="8" fillId="0" borderId="98" xfId="0" applyNumberFormat="1" applyFont="1" applyBorder="1" applyAlignment="1">
      <alignment horizontal="center" vertical="center"/>
    </xf>
    <xf numFmtId="165" fontId="8" fillId="0" borderId="12" xfId="0" applyNumberFormat="1" applyFont="1" applyBorder="1" applyAlignment="1">
      <alignment horizontal="center" vertical="center"/>
    </xf>
    <xf numFmtId="165" fontId="8" fillId="0" borderId="99" xfId="0" applyNumberFormat="1" applyFont="1" applyBorder="1" applyAlignment="1">
      <alignment horizontal="center" vertical="center"/>
    </xf>
    <xf numFmtId="165" fontId="8" fillId="0" borderId="41" xfId="0" applyNumberFormat="1" applyFont="1" applyBorder="1" applyAlignment="1">
      <alignment horizontal="center" vertical="center"/>
    </xf>
    <xf numFmtId="165" fontId="8" fillId="0" borderId="58" xfId="0" applyNumberFormat="1" applyFont="1" applyBorder="1" applyAlignment="1">
      <alignment horizontal="center" vertical="center"/>
    </xf>
    <xf numFmtId="165" fontId="8" fillId="0" borderId="28" xfId="0" applyNumberFormat="1" applyFont="1" applyBorder="1" applyAlignment="1">
      <alignment horizontal="center" vertical="center"/>
    </xf>
    <xf numFmtId="165" fontId="8" fillId="0" borderId="101" xfId="0" applyNumberFormat="1" applyFont="1" applyBorder="1" applyAlignment="1">
      <alignment horizontal="center" vertical="center"/>
    </xf>
    <xf numFmtId="0" fontId="10" fillId="0" borderId="49" xfId="0" applyFont="1" applyBorder="1" applyAlignment="1">
      <alignment horizontal="center"/>
    </xf>
    <xf numFmtId="166" fontId="6" fillId="0" borderId="31" xfId="0" applyNumberFormat="1" applyFont="1" applyBorder="1" applyAlignment="1">
      <alignment horizontal="center" vertical="center"/>
    </xf>
    <xf numFmtId="1" fontId="6" fillId="0" borderId="55" xfId="0" applyNumberFormat="1" applyFont="1" applyBorder="1" applyAlignment="1">
      <alignment horizontal="center" vertical="center"/>
    </xf>
    <xf numFmtId="1" fontId="6" fillId="0" borderId="11" xfId="0" applyNumberFormat="1" applyFont="1" applyBorder="1" applyAlignment="1">
      <alignment horizontal="center" vertical="center"/>
    </xf>
    <xf numFmtId="1" fontId="6" fillId="0" borderId="23" xfId="0" applyNumberFormat="1" applyFont="1" applyBorder="1" applyAlignment="1">
      <alignment horizontal="center" vertical="center"/>
    </xf>
    <xf numFmtId="166" fontId="6" fillId="0" borderId="0" xfId="0" applyNumberFormat="1" applyFont="1" applyAlignment="1">
      <alignment horizontal="center" vertical="center"/>
    </xf>
    <xf numFmtId="166" fontId="6" fillId="0" borderId="104" xfId="0" applyNumberFormat="1" applyFont="1" applyBorder="1" applyAlignment="1">
      <alignment horizontal="center" vertical="center"/>
    </xf>
    <xf numFmtId="166" fontId="6" fillId="0" borderId="105" xfId="0" applyNumberFormat="1" applyFont="1" applyBorder="1" applyAlignment="1">
      <alignment horizontal="center" vertical="center"/>
    </xf>
    <xf numFmtId="166" fontId="6" fillId="0" borderId="106" xfId="0" applyNumberFormat="1" applyFont="1" applyBorder="1" applyAlignment="1">
      <alignment horizontal="center" vertical="center"/>
    </xf>
    <xf numFmtId="165" fontId="8" fillId="0" borderId="21" xfId="0" applyNumberFormat="1" applyFont="1" applyBorder="1" applyAlignment="1">
      <alignment horizontal="center" vertical="center"/>
    </xf>
    <xf numFmtId="165" fontId="8" fillId="0" borderId="15" xfId="0" applyNumberFormat="1" applyFont="1" applyBorder="1" applyAlignment="1">
      <alignment horizontal="center" vertical="center"/>
    </xf>
    <xf numFmtId="165" fontId="8" fillId="0" borderId="46" xfId="0" applyNumberFormat="1" applyFont="1" applyBorder="1" applyAlignment="1">
      <alignment horizontal="center" vertical="center"/>
    </xf>
    <xf numFmtId="165" fontId="8" fillId="0" borderId="35" xfId="0" applyNumberFormat="1" applyFont="1" applyBorder="1" applyAlignment="1">
      <alignment horizontal="center" vertical="center"/>
    </xf>
    <xf numFmtId="1" fontId="6" fillId="0" borderId="31" xfId="0" applyNumberFormat="1" applyFont="1" applyBorder="1" applyAlignment="1">
      <alignment horizontal="center" vertical="center"/>
    </xf>
    <xf numFmtId="0" fontId="5" fillId="0" borderId="0" xfId="0" applyFont="1" applyAlignment="1">
      <alignment horizontal="left" vertical="center" wrapText="1" indent="1"/>
    </xf>
    <xf numFmtId="0" fontId="33" fillId="0" borderId="0" xfId="0" applyFont="1" applyAlignment="1">
      <alignment vertical="center"/>
    </xf>
    <xf numFmtId="0" fontId="10" fillId="0" borderId="0" xfId="0" applyFont="1" applyAlignment="1">
      <alignment horizontal="right"/>
    </xf>
    <xf numFmtId="1" fontId="10" fillId="0" borderId="0" xfId="0" applyNumberFormat="1" applyFont="1"/>
    <xf numFmtId="166" fontId="10" fillId="0" borderId="0" xfId="0" applyNumberFormat="1" applyFont="1"/>
    <xf numFmtId="0" fontId="6" fillId="0" borderId="2" xfId="0" applyFont="1" applyBorder="1" applyAlignment="1">
      <alignment horizontal="center" vertical="center" wrapText="1"/>
    </xf>
    <xf numFmtId="0" fontId="6" fillId="0" borderId="100" xfId="0" applyFont="1" applyBorder="1" applyAlignment="1">
      <alignment horizontal="center" vertical="center" wrapText="1"/>
    </xf>
    <xf numFmtId="166" fontId="6" fillId="0" borderId="52" xfId="0" applyNumberFormat="1" applyFont="1" applyBorder="1" applyAlignment="1">
      <alignment horizontal="right" vertical="center"/>
    </xf>
    <xf numFmtId="166" fontId="6" fillId="0" borderId="53" xfId="0" applyNumberFormat="1" applyFont="1" applyBorder="1" applyAlignment="1">
      <alignment horizontal="right" vertical="center"/>
    </xf>
    <xf numFmtId="166" fontId="6" fillId="0" borderId="54" xfId="0" applyNumberFormat="1" applyFont="1" applyBorder="1" applyAlignment="1">
      <alignment horizontal="right" vertical="center"/>
    </xf>
    <xf numFmtId="165" fontId="6" fillId="0" borderId="5" xfId="0" applyNumberFormat="1" applyFont="1" applyBorder="1" applyAlignment="1">
      <alignment horizontal="right" vertical="center"/>
    </xf>
    <xf numFmtId="165" fontId="8" fillId="0" borderId="73" xfId="0" applyNumberFormat="1" applyFont="1" applyBorder="1" applyAlignment="1">
      <alignment horizontal="right" vertical="center"/>
    </xf>
    <xf numFmtId="165" fontId="8" fillId="0" borderId="110" xfId="0" applyNumberFormat="1" applyFont="1" applyBorder="1" applyAlignment="1">
      <alignment horizontal="right" vertical="center"/>
    </xf>
    <xf numFmtId="165" fontId="6" fillId="0" borderId="11" xfId="0" applyNumberFormat="1" applyFont="1" applyBorder="1" applyAlignment="1">
      <alignment horizontal="right" vertical="center"/>
    </xf>
    <xf numFmtId="165" fontId="8" fillId="0" borderId="14" xfId="0" applyNumberFormat="1" applyFont="1" applyBorder="1" applyAlignment="1">
      <alignment horizontal="right" vertical="center"/>
    </xf>
    <xf numFmtId="165" fontId="8" fillId="0" borderId="15" xfId="0" applyNumberFormat="1" applyFont="1" applyBorder="1" applyAlignment="1">
      <alignment horizontal="right" vertical="center"/>
    </xf>
    <xf numFmtId="165" fontId="6" fillId="0" borderId="23" xfId="0" applyNumberFormat="1" applyFont="1" applyBorder="1" applyAlignment="1">
      <alignment horizontal="right" vertical="center"/>
    </xf>
    <xf numFmtId="165" fontId="8" fillId="0" borderId="26" xfId="0" applyNumberFormat="1" applyFont="1" applyBorder="1" applyAlignment="1">
      <alignment horizontal="right" vertical="center"/>
    </xf>
    <xf numFmtId="165" fontId="8" fillId="0" borderId="29" xfId="0" applyNumberFormat="1" applyFont="1" applyBorder="1" applyAlignment="1">
      <alignment horizontal="right" vertical="center"/>
    </xf>
    <xf numFmtId="165" fontId="6" fillId="0" borderId="31" xfId="0" applyNumberFormat="1" applyFont="1" applyBorder="1" applyAlignment="1">
      <alignment horizontal="right" vertical="center"/>
    </xf>
    <xf numFmtId="165" fontId="8" fillId="0" borderId="28" xfId="0" applyNumberFormat="1" applyFont="1" applyBorder="1" applyAlignment="1">
      <alignment horizontal="right" vertical="center"/>
    </xf>
    <xf numFmtId="165" fontId="8" fillId="0" borderId="106" xfId="0" applyNumberFormat="1" applyFont="1" applyBorder="1" applyAlignment="1">
      <alignment horizontal="right" vertical="center"/>
    </xf>
    <xf numFmtId="166" fontId="6" fillId="0" borderId="111" xfId="0" applyNumberFormat="1" applyFont="1" applyBorder="1" applyAlignment="1">
      <alignment horizontal="right" vertical="center"/>
    </xf>
    <xf numFmtId="166" fontId="6" fillId="0" borderId="50" xfId="0" applyNumberFormat="1" applyFont="1" applyBorder="1" applyAlignment="1">
      <alignment horizontal="right" vertical="center"/>
    </xf>
    <xf numFmtId="0" fontId="6" fillId="0" borderId="112" xfId="0" applyFont="1" applyBorder="1" applyAlignment="1">
      <alignment horizontal="left" vertical="center" indent="2"/>
    </xf>
    <xf numFmtId="0" fontId="6" fillId="0" borderId="113" xfId="0" applyFont="1" applyBorder="1" applyAlignment="1">
      <alignment horizontal="left" vertical="center" indent="2"/>
    </xf>
    <xf numFmtId="0" fontId="6" fillId="0" borderId="114" xfId="0" applyFont="1" applyBorder="1" applyAlignment="1">
      <alignment horizontal="left" vertical="center" indent="2"/>
    </xf>
    <xf numFmtId="0" fontId="6" fillId="0" borderId="115" xfId="0" applyFont="1" applyBorder="1" applyAlignment="1">
      <alignment horizontal="left" vertical="center" indent="2"/>
    </xf>
    <xf numFmtId="0" fontId="6" fillId="0" borderId="116" xfId="0" applyFont="1" applyBorder="1" applyAlignment="1">
      <alignment horizontal="center" vertical="center" wrapText="1"/>
    </xf>
    <xf numFmtId="0" fontId="6" fillId="0" borderId="117" xfId="0" applyFont="1" applyBorder="1" applyAlignment="1">
      <alignment horizontal="center" vertical="center" wrapText="1"/>
    </xf>
    <xf numFmtId="0" fontId="6" fillId="0" borderId="118" xfId="0" applyFont="1" applyBorder="1" applyAlignment="1">
      <alignment horizontal="center" vertical="center" wrapText="1"/>
    </xf>
    <xf numFmtId="3" fontId="6" fillId="0" borderId="37" xfId="0" applyNumberFormat="1" applyFont="1" applyBorder="1" applyAlignment="1">
      <alignment horizontal="right" vertical="center" indent="1"/>
    </xf>
    <xf numFmtId="0" fontId="33" fillId="0" borderId="0" xfId="0" applyFont="1" applyAlignment="1">
      <alignment horizontal="right" vertical="center"/>
    </xf>
    <xf numFmtId="0" fontId="6" fillId="0" borderId="30" xfId="0" applyFont="1" applyBorder="1" applyAlignment="1">
      <alignment horizontal="center" vertical="center"/>
    </xf>
    <xf numFmtId="0" fontId="13" fillId="0" borderId="94" xfId="0" applyFont="1" applyBorder="1"/>
    <xf numFmtId="0" fontId="13" fillId="0" borderId="96" xfId="0" applyFont="1" applyBorder="1"/>
    <xf numFmtId="0" fontId="24" fillId="0" borderId="94" xfId="0" applyFont="1" applyBorder="1" applyAlignment="1">
      <alignment horizontal="left" indent="4"/>
    </xf>
    <xf numFmtId="0" fontId="24" fillId="0" borderId="96" xfId="0" applyFont="1" applyBorder="1" applyAlignment="1">
      <alignment horizontal="left" indent="4"/>
    </xf>
    <xf numFmtId="166" fontId="8" fillId="0" borderId="74" xfId="0" applyNumberFormat="1" applyFont="1" applyBorder="1" applyAlignment="1">
      <alignment horizontal="right"/>
    </xf>
    <xf numFmtId="166" fontId="8" fillId="0" borderId="15" xfId="0" applyNumberFormat="1" applyFont="1" applyBorder="1" applyAlignment="1">
      <alignment horizontal="right"/>
    </xf>
    <xf numFmtId="0" fontId="6" fillId="0" borderId="56" xfId="0" applyFont="1" applyBorder="1" applyAlignment="1">
      <alignment horizontal="center" vertical="center" wrapText="1"/>
    </xf>
    <xf numFmtId="0" fontId="34" fillId="0" borderId="121" xfId="0" applyFont="1" applyBorder="1" applyAlignment="1">
      <alignment horizontal="center" wrapText="1"/>
    </xf>
    <xf numFmtId="0" fontId="6" fillId="0" borderId="122" xfId="0" applyFont="1" applyBorder="1" applyAlignment="1">
      <alignment horizontal="center" vertical="center" wrapText="1"/>
    </xf>
    <xf numFmtId="166" fontId="6" fillId="0" borderId="5" xfId="0" applyNumberFormat="1" applyFont="1" applyBorder="1" applyAlignment="1">
      <alignment horizontal="right" vertical="center"/>
    </xf>
    <xf numFmtId="166" fontId="8" fillId="0" borderId="73" xfId="0" applyNumberFormat="1" applyFont="1" applyBorder="1" applyAlignment="1">
      <alignment horizontal="right" vertical="center"/>
    </xf>
    <xf numFmtId="166" fontId="6" fillId="0" borderId="11" xfId="0" applyNumberFormat="1" applyFont="1" applyBorder="1" applyAlignment="1">
      <alignment horizontal="right" vertical="center"/>
    </xf>
    <xf numFmtId="166" fontId="8" fillId="0" borderId="14" xfId="0" applyNumberFormat="1" applyFont="1" applyBorder="1" applyAlignment="1">
      <alignment horizontal="right" vertical="center"/>
    </xf>
    <xf numFmtId="166" fontId="6" fillId="0" borderId="17" xfId="0" applyNumberFormat="1" applyFont="1" applyBorder="1" applyAlignment="1">
      <alignment horizontal="right" vertical="center"/>
    </xf>
    <xf numFmtId="166" fontId="8" fillId="0" borderId="20" xfId="0" applyNumberFormat="1" applyFont="1" applyBorder="1" applyAlignment="1">
      <alignment horizontal="right" vertical="center"/>
    </xf>
    <xf numFmtId="166" fontId="6" fillId="0" borderId="23" xfId="0" applyNumberFormat="1" applyFont="1" applyBorder="1" applyAlignment="1">
      <alignment horizontal="right" vertical="center"/>
    </xf>
    <xf numFmtId="166" fontId="8" fillId="0" borderId="26" xfId="0" applyNumberFormat="1" applyFont="1" applyBorder="1" applyAlignment="1">
      <alignment horizontal="right" vertical="center"/>
    </xf>
    <xf numFmtId="166" fontId="6" fillId="0" borderId="31" xfId="0" applyNumberFormat="1" applyFont="1" applyBorder="1" applyAlignment="1">
      <alignment horizontal="right" vertical="center"/>
    </xf>
    <xf numFmtId="166" fontId="12" fillId="0" borderId="32" xfId="0" applyNumberFormat="1" applyFont="1" applyBorder="1" applyAlignment="1">
      <alignment horizontal="right" vertical="center"/>
    </xf>
    <xf numFmtId="167" fontId="10" fillId="0" borderId="0" xfId="0" applyNumberFormat="1" applyFont="1"/>
    <xf numFmtId="166" fontId="34" fillId="0" borderId="32" xfId="0" applyNumberFormat="1" applyFont="1" applyBorder="1" applyAlignment="1">
      <alignment horizontal="right" vertical="center"/>
    </xf>
    <xf numFmtId="166" fontId="6" fillId="0" borderId="123" xfId="0" applyNumberFormat="1" applyFont="1" applyBorder="1" applyAlignment="1">
      <alignment horizontal="right" vertical="center"/>
    </xf>
    <xf numFmtId="166" fontId="6" fillId="0" borderId="13" xfId="0" applyNumberFormat="1" applyFont="1" applyBorder="1" applyAlignment="1">
      <alignment horizontal="right" vertical="center"/>
    </xf>
    <xf numFmtId="166" fontId="6" fillId="0" borderId="19" xfId="0" applyNumberFormat="1" applyFont="1" applyBorder="1" applyAlignment="1">
      <alignment horizontal="right" vertical="center"/>
    </xf>
    <xf numFmtId="166" fontId="6" fillId="0" borderId="25" xfId="0" applyNumberFormat="1" applyFont="1" applyBorder="1" applyAlignment="1">
      <alignment horizontal="right" vertical="center"/>
    </xf>
    <xf numFmtId="166" fontId="8" fillId="0" borderId="110" xfId="0" applyNumberFormat="1" applyFont="1" applyBorder="1" applyAlignment="1">
      <alignment horizontal="right"/>
    </xf>
    <xf numFmtId="166" fontId="8" fillId="0" borderId="124" xfId="0" applyNumberFormat="1" applyFont="1" applyBorder="1" applyAlignment="1">
      <alignment horizontal="right"/>
    </xf>
    <xf numFmtId="166" fontId="8" fillId="0" borderId="99" xfId="0" applyNumberFormat="1" applyFont="1" applyBorder="1" applyAlignment="1">
      <alignment horizontal="right"/>
    </xf>
    <xf numFmtId="166" fontId="8" fillId="0" borderId="125" xfId="0" applyNumberFormat="1" applyFont="1" applyBorder="1" applyAlignment="1">
      <alignment horizontal="right"/>
    </xf>
    <xf numFmtId="166" fontId="8" fillId="0" borderId="29" xfId="0" applyNumberFormat="1" applyFont="1" applyBorder="1" applyAlignment="1">
      <alignment horizontal="right"/>
    </xf>
    <xf numFmtId="166" fontId="8" fillId="0" borderId="126" xfId="0" applyNumberFormat="1" applyFont="1" applyBorder="1" applyAlignment="1">
      <alignment horizontal="right"/>
    </xf>
    <xf numFmtId="0" fontId="34" fillId="0" borderId="127" xfId="0" applyFont="1" applyBorder="1" applyAlignment="1">
      <alignment horizontal="center" wrapText="1"/>
    </xf>
    <xf numFmtId="166" fontId="8" fillId="0" borderId="28" xfId="0" applyNumberFormat="1" applyFont="1" applyBorder="1" applyAlignment="1">
      <alignment horizontal="right" vertical="center"/>
    </xf>
    <xf numFmtId="166" fontId="8" fillId="0" borderId="106" xfId="0" applyNumberFormat="1" applyFont="1" applyBorder="1" applyAlignment="1">
      <alignment horizontal="right" vertical="center"/>
    </xf>
    <xf numFmtId="166" fontId="8" fillId="0" borderId="101" xfId="0" applyNumberFormat="1" applyFont="1" applyBorder="1" applyAlignment="1">
      <alignment horizontal="right" vertical="center"/>
    </xf>
    <xf numFmtId="0" fontId="20" fillId="0" borderId="0" xfId="0" applyFont="1" applyAlignment="1">
      <alignment vertical="center"/>
    </xf>
    <xf numFmtId="0" fontId="24" fillId="0" borderId="128" xfId="0" applyFont="1" applyBorder="1" applyAlignment="1">
      <alignment horizontal="left" indent="4"/>
    </xf>
    <xf numFmtId="0" fontId="6" fillId="0" borderId="129" xfId="0" applyFont="1" applyBorder="1" applyAlignment="1">
      <alignment horizontal="left" vertical="center" indent="2"/>
    </xf>
    <xf numFmtId="0" fontId="6" fillId="0" borderId="130" xfId="0" applyFont="1" applyBorder="1" applyAlignment="1">
      <alignment horizontal="center" vertical="center"/>
    </xf>
    <xf numFmtId="0" fontId="6" fillId="0" borderId="131" xfId="0" applyFont="1" applyBorder="1" applyAlignment="1">
      <alignment horizontal="center" vertical="center"/>
    </xf>
    <xf numFmtId="0" fontId="31" fillId="0" borderId="115" xfId="0" applyFont="1" applyBorder="1" applyAlignment="1">
      <alignment horizontal="center" vertical="center"/>
    </xf>
    <xf numFmtId="0" fontId="35" fillId="2" borderId="0" xfId="0" applyFont="1" applyFill="1"/>
    <xf numFmtId="0" fontId="34" fillId="0" borderId="136" xfId="0" applyFont="1" applyBorder="1" applyAlignment="1">
      <alignment horizontal="center" wrapText="1"/>
    </xf>
    <xf numFmtId="166" fontId="6" fillId="0" borderId="137" xfId="0" applyNumberFormat="1" applyFont="1" applyBorder="1" applyAlignment="1">
      <alignment horizontal="right" vertical="center"/>
    </xf>
    <xf numFmtId="166" fontId="8" fillId="0" borderId="138" xfId="0" applyNumberFormat="1" applyFont="1" applyBorder="1" applyAlignment="1">
      <alignment horizontal="right" vertical="center"/>
    </xf>
    <xf numFmtId="166" fontId="6" fillId="0" borderId="139" xfId="0" applyNumberFormat="1" applyFont="1" applyBorder="1" applyAlignment="1">
      <alignment horizontal="right" vertical="center"/>
    </xf>
    <xf numFmtId="166" fontId="6" fillId="0" borderId="140" xfId="0" applyNumberFormat="1" applyFont="1" applyBorder="1" applyAlignment="1">
      <alignment horizontal="right" vertical="center"/>
    </xf>
    <xf numFmtId="166" fontId="8" fillId="0" borderId="141" xfId="0" applyNumberFormat="1" applyFont="1" applyBorder="1" applyAlignment="1">
      <alignment horizontal="right" vertical="center"/>
    </xf>
    <xf numFmtId="166" fontId="6" fillId="0" borderId="142" xfId="0" applyNumberFormat="1" applyFont="1" applyBorder="1" applyAlignment="1">
      <alignment horizontal="right" vertical="center"/>
    </xf>
    <xf numFmtId="165" fontId="6" fillId="0" borderId="142" xfId="0" applyNumberFormat="1" applyFont="1" applyBorder="1" applyAlignment="1">
      <alignment horizontal="right" vertical="center"/>
    </xf>
    <xf numFmtId="165" fontId="6" fillId="0" borderId="143" xfId="0" applyNumberFormat="1" applyFont="1" applyBorder="1" applyAlignment="1">
      <alignment horizontal="right" vertical="center"/>
    </xf>
    <xf numFmtId="166" fontId="20" fillId="0" borderId="0" xfId="0" applyNumberFormat="1" applyFont="1"/>
    <xf numFmtId="165" fontId="6" fillId="0" borderId="140" xfId="0" applyNumberFormat="1" applyFont="1" applyBorder="1" applyAlignment="1">
      <alignment horizontal="right" vertical="center"/>
    </xf>
    <xf numFmtId="0" fontId="5" fillId="0" borderId="0" xfId="0" applyFont="1" applyAlignment="1">
      <alignment horizontal="left" vertical="center" indent="1"/>
    </xf>
    <xf numFmtId="166" fontId="8" fillId="0" borderId="106" xfId="0" applyNumberFormat="1" applyFont="1" applyBorder="1" applyAlignment="1">
      <alignment horizontal="center" vertical="center"/>
    </xf>
    <xf numFmtId="166" fontId="8" fillId="0" borderId="91" xfId="0" applyNumberFormat="1" applyFont="1" applyBorder="1" applyAlignment="1">
      <alignment horizontal="center" vertical="center"/>
    </xf>
    <xf numFmtId="166" fontId="8" fillId="0" borderId="79" xfId="0" applyNumberFormat="1" applyFont="1" applyBorder="1" applyAlignment="1">
      <alignment horizontal="center" vertical="center"/>
    </xf>
    <xf numFmtId="166" fontId="8" fillId="0" borderId="90" xfId="0" applyNumberFormat="1" applyFont="1" applyBorder="1" applyAlignment="1">
      <alignment horizontal="center" vertical="center"/>
    </xf>
    <xf numFmtId="166" fontId="8" fillId="0" borderId="133" xfId="0" applyNumberFormat="1" applyFont="1" applyBorder="1" applyAlignment="1">
      <alignment horizontal="center" vertical="center"/>
    </xf>
    <xf numFmtId="166" fontId="8" fillId="0" borderId="144" xfId="0" applyNumberFormat="1" applyFont="1" applyBorder="1" applyAlignment="1">
      <alignment horizontal="center" vertical="center"/>
    </xf>
    <xf numFmtId="166" fontId="8" fillId="0" borderId="135" xfId="0" applyNumberFormat="1" applyFont="1" applyBorder="1" applyAlignment="1">
      <alignment horizontal="center" vertical="center"/>
    </xf>
    <xf numFmtId="0" fontId="29" fillId="0" borderId="56" xfId="0" applyFont="1" applyBorder="1" applyAlignment="1">
      <alignment horizontal="center" vertical="center" wrapText="1"/>
    </xf>
    <xf numFmtId="0" fontId="29" fillId="0" borderId="72" xfId="0" applyFont="1" applyBorder="1" applyAlignment="1">
      <alignment horizontal="center" vertical="center" wrapText="1"/>
    </xf>
    <xf numFmtId="1" fontId="6" fillId="0" borderId="5" xfId="0" applyNumberFormat="1" applyFont="1" applyBorder="1" applyAlignment="1">
      <alignment horizontal="center" vertical="center"/>
    </xf>
    <xf numFmtId="1" fontId="6" fillId="0" borderId="123" xfId="0" applyNumberFormat="1" applyFont="1" applyBorder="1" applyAlignment="1">
      <alignment horizontal="center" vertical="center"/>
    </xf>
    <xf numFmtId="1" fontId="6" fillId="0" borderId="13" xfId="0" applyNumberFormat="1" applyFont="1" applyBorder="1" applyAlignment="1">
      <alignment horizontal="center" vertical="center"/>
    </xf>
    <xf numFmtId="1" fontId="6" fillId="0" borderId="17" xfId="0" applyNumberFormat="1" applyFont="1" applyBorder="1" applyAlignment="1">
      <alignment horizontal="center" vertical="center"/>
    </xf>
    <xf numFmtId="1" fontId="6" fillId="0" borderId="19" xfId="0" applyNumberFormat="1" applyFont="1" applyBorder="1" applyAlignment="1">
      <alignment horizontal="center" vertical="center"/>
    </xf>
    <xf numFmtId="1" fontId="6" fillId="0" borderId="25" xfId="0" applyNumberFormat="1" applyFont="1" applyBorder="1" applyAlignment="1">
      <alignment horizontal="center" vertical="center"/>
    </xf>
    <xf numFmtId="167" fontId="10" fillId="0" borderId="0" xfId="0" applyNumberFormat="1" applyFont="1" applyAlignment="1">
      <alignment horizontal="center"/>
    </xf>
    <xf numFmtId="166" fontId="8" fillId="0" borderId="18" xfId="0" applyNumberFormat="1" applyFont="1" applyBorder="1" applyAlignment="1">
      <alignment horizontal="center" vertical="center"/>
    </xf>
    <xf numFmtId="166" fontId="8" fillId="0" borderId="110" xfId="0" applyNumberFormat="1" applyFont="1" applyBorder="1" applyAlignment="1">
      <alignment horizontal="center" vertical="center"/>
    </xf>
    <xf numFmtId="166" fontId="8" fillId="0" borderId="15" xfId="0" applyNumberFormat="1" applyFont="1" applyBorder="1" applyAlignment="1">
      <alignment horizontal="center" vertical="center"/>
    </xf>
    <xf numFmtId="166" fontId="8" fillId="0" borderId="29" xfId="0" applyNumberFormat="1" applyFont="1" applyBorder="1" applyAlignment="1">
      <alignment horizontal="center" vertical="center"/>
    </xf>
    <xf numFmtId="166" fontId="8" fillId="0" borderId="124" xfId="0" applyNumberFormat="1" applyFont="1" applyBorder="1" applyAlignment="1">
      <alignment horizontal="center" vertical="center"/>
    </xf>
    <xf numFmtId="166" fontId="8" fillId="0" borderId="125" xfId="0" applyNumberFormat="1" applyFont="1" applyBorder="1" applyAlignment="1">
      <alignment horizontal="center" vertical="center"/>
    </xf>
    <xf numFmtId="166" fontId="8" fillId="0" borderId="126" xfId="0" applyNumberFormat="1" applyFont="1" applyBorder="1" applyAlignment="1">
      <alignment horizontal="center" vertical="center"/>
    </xf>
    <xf numFmtId="0" fontId="13" fillId="0" borderId="115" xfId="0" applyFont="1" applyBorder="1" applyAlignment="1">
      <alignment horizontal="center" vertical="center"/>
    </xf>
    <xf numFmtId="0" fontId="6" fillId="0" borderId="140" xfId="0" applyFont="1" applyBorder="1" applyAlignment="1">
      <alignment horizontal="left" vertical="center"/>
    </xf>
    <xf numFmtId="166" fontId="8" fillId="0" borderId="91" xfId="0" applyNumberFormat="1" applyFont="1" applyBorder="1" applyAlignment="1">
      <alignment horizontal="right" vertical="center"/>
    </xf>
    <xf numFmtId="166" fontId="8" fillId="0" borderId="79" xfId="0" applyNumberFormat="1" applyFont="1" applyBorder="1" applyAlignment="1">
      <alignment horizontal="right" vertical="center"/>
    </xf>
    <xf numFmtId="166" fontId="8" fillId="0" borderId="90" xfId="0" applyNumberFormat="1" applyFont="1" applyBorder="1" applyAlignment="1">
      <alignment horizontal="right" vertical="center"/>
    </xf>
    <xf numFmtId="166" fontId="8" fillId="0" borderId="133" xfId="0" applyNumberFormat="1" applyFont="1" applyBorder="1" applyAlignment="1">
      <alignment horizontal="right" vertical="center"/>
    </xf>
    <xf numFmtId="166" fontId="8" fillId="0" borderId="144" xfId="0" applyNumberFormat="1" applyFont="1" applyBorder="1" applyAlignment="1">
      <alignment horizontal="right" vertical="center"/>
    </xf>
    <xf numFmtId="166" fontId="8" fillId="0" borderId="135" xfId="0" applyNumberFormat="1" applyFont="1" applyBorder="1" applyAlignment="1">
      <alignment horizontal="right" vertical="center"/>
    </xf>
    <xf numFmtId="0" fontId="1" fillId="0" borderId="92" xfId="0" applyFont="1" applyBorder="1"/>
    <xf numFmtId="0" fontId="6" fillId="0" borderId="91" xfId="0" applyFont="1" applyBorder="1" applyAlignment="1">
      <alignment horizontal="left" vertical="center"/>
    </xf>
    <xf numFmtId="0" fontId="18" fillId="0" borderId="132" xfId="0" applyFont="1" applyBorder="1" applyAlignment="1">
      <alignment textRotation="90"/>
    </xf>
    <xf numFmtId="0" fontId="6" fillId="0" borderId="79" xfId="0" applyFont="1" applyBorder="1" applyAlignment="1">
      <alignment horizontal="left" vertical="center"/>
    </xf>
    <xf numFmtId="0" fontId="18" fillId="0" borderId="1" xfId="0" applyFont="1" applyBorder="1" applyAlignment="1">
      <alignment textRotation="90"/>
    </xf>
    <xf numFmtId="0" fontId="13" fillId="0" borderId="28" xfId="0" applyFont="1" applyBorder="1" applyAlignment="1">
      <alignment horizontal="center" vertical="center"/>
    </xf>
    <xf numFmtId="1" fontId="6" fillId="0" borderId="56" xfId="0" applyNumberFormat="1" applyFont="1" applyBorder="1" applyAlignment="1">
      <alignment horizontal="center" vertical="center" wrapText="1"/>
    </xf>
    <xf numFmtId="1" fontId="10" fillId="0" borderId="49" xfId="0" applyNumberFormat="1" applyFont="1" applyBorder="1" applyAlignment="1">
      <alignment horizontal="center"/>
    </xf>
    <xf numFmtId="1" fontId="6" fillId="0" borderId="137" xfId="0" applyNumberFormat="1" applyFont="1" applyBorder="1" applyAlignment="1">
      <alignment horizontal="center" vertical="center"/>
    </xf>
    <xf numFmtId="1" fontId="6" fillId="0" borderId="140" xfId="0" applyNumberFormat="1" applyFont="1" applyBorder="1" applyAlignment="1">
      <alignment horizontal="center" vertical="center"/>
    </xf>
    <xf numFmtId="1" fontId="20" fillId="0" borderId="0" xfId="0" applyNumberFormat="1" applyFont="1" applyAlignment="1">
      <alignment horizontal="center"/>
    </xf>
    <xf numFmtId="0" fontId="36" fillId="0" borderId="0" xfId="0" applyFont="1" applyAlignment="1">
      <alignment horizontal="right" vertical="center"/>
    </xf>
    <xf numFmtId="0" fontId="6" fillId="0" borderId="155" xfId="0" applyFont="1" applyBorder="1" applyAlignment="1">
      <alignment horizontal="center" vertical="center"/>
    </xf>
    <xf numFmtId="166" fontId="6" fillId="0" borderId="55" xfId="0" applyNumberFormat="1" applyFont="1" applyBorder="1" applyAlignment="1">
      <alignment horizontal="right" vertical="center" indent="1"/>
    </xf>
    <xf numFmtId="0" fontId="6" fillId="0" borderId="11" xfId="0" applyFont="1" applyBorder="1" applyAlignment="1">
      <alignment horizontal="left" vertical="center" indent="1"/>
    </xf>
    <xf numFmtId="0" fontId="6" fillId="0" borderId="104" xfId="0" applyFont="1" applyBorder="1" applyAlignment="1">
      <alignment horizontal="center" vertical="center"/>
    </xf>
    <xf numFmtId="166" fontId="6" fillId="0" borderId="11" xfId="0" applyNumberFormat="1" applyFont="1" applyBorder="1" applyAlignment="1">
      <alignment horizontal="right" vertical="center" indent="1"/>
    </xf>
    <xf numFmtId="0" fontId="6" fillId="0" borderId="156" xfId="0" applyFont="1" applyBorder="1" applyAlignment="1">
      <alignment horizontal="left" vertical="center" indent="1"/>
    </xf>
    <xf numFmtId="0" fontId="6" fillId="0" borderId="157" xfId="0" applyFont="1" applyBorder="1" applyAlignment="1">
      <alignment horizontal="center" vertical="center"/>
    </xf>
    <xf numFmtId="166" fontId="6" fillId="0" borderId="156" xfId="0" applyNumberFormat="1" applyFont="1" applyBorder="1" applyAlignment="1">
      <alignment horizontal="right" vertical="center" indent="1"/>
    </xf>
    <xf numFmtId="166" fontId="8" fillId="0" borderId="158" xfId="0" applyNumberFormat="1" applyFont="1" applyBorder="1" applyAlignment="1">
      <alignment vertical="center"/>
    </xf>
    <xf numFmtId="0" fontId="6" fillId="0" borderId="55" xfId="0" applyFont="1" applyBorder="1" applyAlignment="1">
      <alignment horizontal="left" vertical="center" indent="1"/>
    </xf>
    <xf numFmtId="0" fontId="29" fillId="0" borderId="83" xfId="0" applyFont="1" applyBorder="1" applyAlignment="1">
      <alignment horizontal="center"/>
    </xf>
    <xf numFmtId="0" fontId="7" fillId="0" borderId="83" xfId="0" applyFont="1" applyBorder="1" applyAlignment="1">
      <alignment horizontal="center"/>
    </xf>
    <xf numFmtId="0" fontId="6" fillId="0" borderId="0" xfId="0" applyFont="1" applyAlignment="1">
      <alignment horizontal="center" vertical="center"/>
    </xf>
    <xf numFmtId="0" fontId="6" fillId="0" borderId="159" xfId="0" applyFont="1" applyBorder="1" applyAlignment="1">
      <alignment horizontal="left" vertical="center" indent="1"/>
    </xf>
    <xf numFmtId="166" fontId="6" fillId="0" borderId="159" xfId="0" applyNumberFormat="1" applyFont="1" applyBorder="1" applyAlignment="1">
      <alignment horizontal="right" vertical="center" indent="1"/>
    </xf>
    <xf numFmtId="166" fontId="8" fillId="0" borderId="160" xfId="0" applyNumberFormat="1" applyFont="1" applyBorder="1" applyAlignment="1">
      <alignment vertical="center"/>
    </xf>
    <xf numFmtId="0" fontId="6" fillId="0" borderId="133" xfId="0" applyFont="1" applyBorder="1" applyAlignment="1">
      <alignment horizontal="center" vertical="center"/>
    </xf>
    <xf numFmtId="0" fontId="6" fillId="0" borderId="161" xfId="0" applyFont="1" applyBorder="1" applyAlignment="1">
      <alignment horizontal="center" vertical="center"/>
    </xf>
    <xf numFmtId="0" fontId="6" fillId="0" borderId="53" xfId="0" applyFont="1" applyBorder="1" applyAlignment="1">
      <alignment horizontal="center" vertical="center"/>
    </xf>
    <xf numFmtId="0" fontId="6" fillId="0" borderId="162" xfId="0" applyFont="1" applyBorder="1" applyAlignment="1">
      <alignment horizontal="center" vertical="center"/>
    </xf>
    <xf numFmtId="0" fontId="6" fillId="0" borderId="163" xfId="0" applyFont="1" applyBorder="1" applyAlignment="1">
      <alignment horizontal="center" vertical="center"/>
    </xf>
    <xf numFmtId="0" fontId="6" fillId="0" borderId="17" xfId="0" applyFont="1" applyBorder="1" applyAlignment="1">
      <alignment horizontal="left" vertical="center" indent="1"/>
    </xf>
    <xf numFmtId="166" fontId="6" fillId="0" borderId="17" xfId="0" applyNumberFormat="1" applyFont="1" applyBorder="1" applyAlignment="1">
      <alignment horizontal="right" vertical="center" indent="1"/>
    </xf>
    <xf numFmtId="166" fontId="8" fillId="0" borderId="20" xfId="0" applyNumberFormat="1" applyFont="1" applyBorder="1" applyAlignment="1">
      <alignment vertical="center"/>
    </xf>
    <xf numFmtId="0" fontId="6" fillId="0" borderId="164" xfId="0" applyFont="1" applyBorder="1" applyAlignment="1">
      <alignment horizontal="center" vertical="center"/>
    </xf>
    <xf numFmtId="0" fontId="6" fillId="0" borderId="165" xfId="0" applyFont="1" applyBorder="1" applyAlignment="1">
      <alignment horizontal="center" vertical="center"/>
    </xf>
    <xf numFmtId="0" fontId="6" fillId="0" borderId="166" xfId="0" applyFont="1" applyBorder="1" applyAlignment="1">
      <alignment horizontal="left" vertical="center" indent="1"/>
    </xf>
    <xf numFmtId="166" fontId="6" fillId="0" borderId="166" xfId="0" applyNumberFormat="1" applyFont="1" applyBorder="1" applyAlignment="1">
      <alignment horizontal="right" vertical="center" indent="1"/>
    </xf>
    <xf numFmtId="166" fontId="8" fillId="0" borderId="167" xfId="0" applyNumberFormat="1" applyFont="1" applyBorder="1" applyAlignment="1">
      <alignment vertical="center"/>
    </xf>
    <xf numFmtId="0" fontId="6" fillId="0" borderId="10" xfId="0" applyFont="1" applyBorder="1" applyAlignment="1">
      <alignment horizontal="center" vertical="center"/>
    </xf>
    <xf numFmtId="0" fontId="6" fillId="0" borderId="168" xfId="0" applyFont="1" applyBorder="1" applyAlignment="1">
      <alignment horizontal="left" vertical="center" indent="1"/>
    </xf>
    <xf numFmtId="0" fontId="6" fillId="0" borderId="132" xfId="0" applyFont="1" applyBorder="1" applyAlignment="1">
      <alignment horizontal="center" vertical="center"/>
    </xf>
    <xf numFmtId="0" fontId="6" fillId="0" borderId="79" xfId="0" applyFont="1" applyBorder="1" applyAlignment="1">
      <alignment horizontal="right" vertical="center" indent="1"/>
    </xf>
    <xf numFmtId="166" fontId="6" fillId="0" borderId="140" xfId="0" applyNumberFormat="1" applyFont="1" applyBorder="1" applyAlignment="1">
      <alignment horizontal="right" vertical="center" indent="1"/>
    </xf>
    <xf numFmtId="166" fontId="37" fillId="0" borderId="141" xfId="0" applyNumberFormat="1" applyFont="1" applyBorder="1" applyAlignment="1">
      <alignment vertical="center"/>
    </xf>
    <xf numFmtId="166" fontId="37" fillId="0" borderId="158" xfId="0" applyNumberFormat="1" applyFont="1" applyBorder="1" applyAlignment="1">
      <alignment vertical="center"/>
    </xf>
    <xf numFmtId="166" fontId="8" fillId="0" borderId="7" xfId="0" applyNumberFormat="1" applyFont="1" applyBorder="1" applyAlignment="1">
      <alignment vertical="center"/>
    </xf>
    <xf numFmtId="166" fontId="8" fillId="0" borderId="12" xfId="0" applyNumberFormat="1" applyFont="1" applyBorder="1" applyAlignment="1">
      <alignment vertical="center"/>
    </xf>
    <xf numFmtId="166" fontId="8" fillId="0" borderId="169" xfId="0" applyNumberFormat="1" applyFont="1" applyBorder="1" applyAlignment="1">
      <alignment vertical="center"/>
    </xf>
    <xf numFmtId="166" fontId="37" fillId="0" borderId="79" xfId="0" applyNumberFormat="1" applyFont="1" applyBorder="1" applyAlignment="1">
      <alignment vertical="center"/>
    </xf>
    <xf numFmtId="166" fontId="8" fillId="0" borderId="18" xfId="0" applyNumberFormat="1" applyFont="1" applyBorder="1" applyAlignment="1">
      <alignment vertical="center"/>
    </xf>
    <xf numFmtId="166" fontId="37" fillId="0" borderId="169" xfId="0" applyNumberFormat="1" applyFont="1" applyBorder="1" applyAlignment="1">
      <alignment vertical="center"/>
    </xf>
    <xf numFmtId="166" fontId="8" fillId="0" borderId="170" xfId="0" applyNumberFormat="1" applyFont="1" applyBorder="1" applyAlignment="1">
      <alignment vertical="center"/>
    </xf>
    <xf numFmtId="166" fontId="8" fillId="0" borderId="97" xfId="0" applyNumberFormat="1" applyFont="1" applyBorder="1" applyAlignment="1">
      <alignment vertical="center"/>
    </xf>
    <xf numFmtId="166" fontId="8" fillId="0" borderId="7" xfId="0" applyNumberFormat="1" applyFont="1" applyBorder="1" applyAlignment="1">
      <alignment horizontal="right" vertical="center"/>
    </xf>
    <xf numFmtId="166" fontId="8" fillId="0" borderId="171" xfId="0" applyNumberFormat="1" applyFont="1" applyBorder="1" applyAlignment="1">
      <alignment vertical="center"/>
    </xf>
    <xf numFmtId="166" fontId="8" fillId="0" borderId="99" xfId="0" applyNumberFormat="1" applyFont="1" applyBorder="1" applyAlignment="1">
      <alignment vertical="center"/>
    </xf>
    <xf numFmtId="166" fontId="8" fillId="0" borderId="172" xfId="0" applyNumberFormat="1" applyFont="1" applyBorder="1" applyAlignment="1">
      <alignment vertical="center"/>
    </xf>
    <xf numFmtId="166" fontId="37" fillId="0" borderId="135" xfId="0" applyNumberFormat="1" applyFont="1" applyBorder="1" applyAlignment="1">
      <alignment vertical="center"/>
    </xf>
    <xf numFmtId="166" fontId="8" fillId="0" borderId="125" xfId="0" applyNumberFormat="1" applyFont="1" applyBorder="1" applyAlignment="1">
      <alignment vertical="center"/>
    </xf>
    <xf numFmtId="166" fontId="37" fillId="0" borderId="172" xfId="0" applyNumberFormat="1" applyFont="1" applyBorder="1" applyAlignment="1">
      <alignment vertical="center"/>
    </xf>
    <xf numFmtId="166" fontId="8" fillId="0" borderId="173" xfId="0" applyNumberFormat="1" applyFont="1" applyBorder="1" applyAlignment="1">
      <alignment vertical="center"/>
    </xf>
    <xf numFmtId="166" fontId="8" fillId="0" borderId="98" xfId="0" applyNumberFormat="1" applyFont="1" applyBorder="1" applyAlignment="1">
      <alignment vertical="center"/>
    </xf>
    <xf numFmtId="0" fontId="7" fillId="0" borderId="117" xfId="0" applyFont="1" applyBorder="1" applyAlignment="1">
      <alignment horizontal="center"/>
    </xf>
    <xf numFmtId="0" fontId="7" fillId="0" borderId="118" xfId="0" applyFont="1" applyBorder="1" applyAlignment="1">
      <alignment horizontal="center"/>
    </xf>
    <xf numFmtId="166" fontId="8" fillId="0" borderId="9" xfId="0" applyNumberFormat="1" applyFont="1" applyBorder="1" applyAlignment="1">
      <alignment horizontal="right" indent="1"/>
    </xf>
    <xf numFmtId="166" fontId="8" fillId="0" borderId="60" xfId="0" applyNumberFormat="1" applyFont="1" applyBorder="1" applyAlignment="1">
      <alignment horizontal="right" indent="1"/>
    </xf>
    <xf numFmtId="166" fontId="8" fillId="0" borderId="15" xfId="0" applyNumberFormat="1" applyFont="1" applyBorder="1" applyAlignment="1">
      <alignment horizontal="right" indent="1"/>
    </xf>
    <xf numFmtId="166" fontId="8" fillId="0" borderId="62" xfId="0" applyNumberFormat="1" applyFont="1" applyBorder="1" applyAlignment="1">
      <alignment horizontal="right" indent="1"/>
    </xf>
    <xf numFmtId="0" fontId="13" fillId="0" borderId="178" xfId="0" applyFont="1" applyBorder="1" applyAlignment="1">
      <alignment horizontal="left" vertical="center" indent="1"/>
    </xf>
    <xf numFmtId="3" fontId="6" fillId="0" borderId="179" xfId="0" applyNumberFormat="1" applyFont="1" applyBorder="1" applyAlignment="1">
      <alignment horizontal="right" vertical="center" indent="1"/>
    </xf>
    <xf numFmtId="166" fontId="12" fillId="0" borderId="180" xfId="0" applyNumberFormat="1" applyFont="1" applyBorder="1" applyAlignment="1">
      <alignment horizontal="right" vertical="center" indent="1"/>
    </xf>
    <xf numFmtId="166" fontId="12" fillId="0" borderId="181" xfId="0" applyNumberFormat="1" applyFont="1" applyBorder="1" applyAlignment="1">
      <alignment horizontal="right" vertical="center" indent="1"/>
    </xf>
    <xf numFmtId="0" fontId="31" fillId="0" borderId="153" xfId="0" applyFont="1" applyBorder="1" applyAlignment="1">
      <alignment horizontal="left" vertical="center" indent="3"/>
    </xf>
    <xf numFmtId="165" fontId="6" fillId="0" borderId="153" xfId="0" applyNumberFormat="1" applyFont="1" applyBorder="1" applyAlignment="1">
      <alignment vertical="center"/>
    </xf>
    <xf numFmtId="166" fontId="8" fillId="0" borderId="153" xfId="0" applyNumberFormat="1" applyFont="1" applyBorder="1" applyAlignment="1">
      <alignment vertical="center"/>
    </xf>
    <xf numFmtId="0" fontId="13" fillId="0" borderId="92" xfId="0" applyFont="1" applyBorder="1" applyAlignment="1">
      <alignment horizontal="left" vertical="center" indent="1"/>
    </xf>
    <xf numFmtId="3" fontId="6" fillId="0" borderId="137" xfId="0" applyNumberFormat="1" applyFont="1" applyBorder="1" applyAlignment="1">
      <alignment horizontal="right" vertical="center" indent="1"/>
    </xf>
    <xf numFmtId="166" fontId="8" fillId="0" borderId="182" xfId="0" applyNumberFormat="1" applyFont="1" applyBorder="1" applyAlignment="1">
      <alignment horizontal="right" vertical="center" indent="1"/>
    </xf>
    <xf numFmtId="166" fontId="8" fillId="0" borderId="183" xfId="0" applyNumberFormat="1" applyFont="1" applyBorder="1" applyAlignment="1">
      <alignment horizontal="right" vertical="center" indent="1"/>
    </xf>
    <xf numFmtId="0" fontId="31" fillId="0" borderId="184" xfId="0" applyFont="1" applyBorder="1" applyAlignment="1">
      <alignment horizontal="left" vertical="center" indent="3"/>
    </xf>
    <xf numFmtId="165" fontId="6" fillId="0" borderId="184" xfId="0" applyNumberFormat="1" applyFont="1" applyBorder="1" applyAlignment="1">
      <alignment vertical="center"/>
    </xf>
    <xf numFmtId="166" fontId="8" fillId="0" borderId="154" xfId="0" applyNumberFormat="1" applyFont="1" applyBorder="1" applyAlignment="1">
      <alignment vertical="center"/>
    </xf>
    <xf numFmtId="0" fontId="31" fillId="0" borderId="37" xfId="0" applyFont="1" applyBorder="1" applyAlignment="1">
      <alignment horizontal="left" vertical="center" indent="3"/>
    </xf>
    <xf numFmtId="165" fontId="6" fillId="0" borderId="1" xfId="0" applyNumberFormat="1" applyFont="1" applyBorder="1" applyAlignment="1">
      <alignment vertical="center"/>
    </xf>
    <xf numFmtId="166" fontId="8" fillId="0" borderId="127" xfId="0" applyNumberFormat="1" applyFont="1" applyBorder="1" applyAlignment="1">
      <alignment vertical="center"/>
    </xf>
    <xf numFmtId="166" fontId="8" fillId="0" borderId="180" xfId="0" applyNumberFormat="1" applyFont="1" applyBorder="1" applyAlignment="1">
      <alignment horizontal="right" vertical="center" indent="1"/>
    </xf>
    <xf numFmtId="166" fontId="8" fillId="0" borderId="181" xfId="0" applyNumberFormat="1" applyFont="1" applyBorder="1" applyAlignment="1">
      <alignment horizontal="right" vertical="center" indent="1"/>
    </xf>
    <xf numFmtId="0" fontId="36" fillId="0" borderId="0" xfId="0" applyFont="1" applyAlignment="1">
      <alignment vertical="center"/>
    </xf>
    <xf numFmtId="3" fontId="10" fillId="0" borderId="0" xfId="0" applyNumberFormat="1" applyFont="1"/>
    <xf numFmtId="166" fontId="8" fillId="0" borderId="155" xfId="0" applyNumberFormat="1" applyFont="1" applyBorder="1" applyAlignment="1">
      <alignment horizontal="right" indent="1"/>
    </xf>
    <xf numFmtId="166" fontId="8" fillId="0" borderId="104" xfId="0" applyNumberFormat="1" applyFont="1" applyBorder="1" applyAlignment="1">
      <alignment horizontal="right" indent="1"/>
    </xf>
    <xf numFmtId="166" fontId="12" fillId="0" borderId="185" xfId="0" applyNumberFormat="1" applyFont="1" applyBorder="1" applyAlignment="1">
      <alignment horizontal="right" vertical="center" indent="1"/>
    </xf>
    <xf numFmtId="166" fontId="8" fillId="0" borderId="90" xfId="0" applyNumberFormat="1" applyFont="1" applyBorder="1" applyAlignment="1">
      <alignment horizontal="right" vertical="center" indent="1"/>
    </xf>
    <xf numFmtId="166" fontId="8" fillId="0" borderId="136" xfId="0" applyNumberFormat="1" applyFont="1" applyBorder="1" applyAlignment="1">
      <alignment vertical="center"/>
    </xf>
    <xf numFmtId="166" fontId="8" fillId="0" borderId="185" xfId="0" applyNumberFormat="1" applyFont="1" applyBorder="1" applyAlignment="1">
      <alignment horizontal="right" vertical="center" indent="1"/>
    </xf>
    <xf numFmtId="3" fontId="6" fillId="0" borderId="159" xfId="0" applyNumberFormat="1" applyFont="1" applyBorder="1" applyAlignment="1">
      <alignment horizontal="right" indent="1"/>
    </xf>
    <xf numFmtId="166" fontId="8" fillId="0" borderId="21" xfId="0" applyNumberFormat="1" applyFont="1" applyBorder="1" applyAlignment="1">
      <alignment horizontal="right" indent="1"/>
    </xf>
    <xf numFmtId="166" fontId="8" fillId="0" borderId="186" xfId="0" applyNumberFormat="1" applyFont="1" applyBorder="1" applyAlignment="1">
      <alignment horizontal="right" indent="1"/>
    </xf>
    <xf numFmtId="165" fontId="6" fillId="0" borderId="121" xfId="0" applyNumberFormat="1" applyFont="1" applyBorder="1" applyAlignment="1">
      <alignment vertical="center"/>
    </xf>
    <xf numFmtId="165" fontId="6" fillId="0" borderId="82" xfId="0" applyNumberFormat="1" applyFont="1" applyBorder="1" applyAlignment="1">
      <alignment vertical="center"/>
    </xf>
    <xf numFmtId="3" fontId="6" fillId="0" borderId="132" xfId="0" applyNumberFormat="1" applyFont="1" applyBorder="1" applyAlignment="1">
      <alignment horizontal="center" vertical="center"/>
    </xf>
    <xf numFmtId="3" fontId="6" fillId="0" borderId="79" xfId="0" applyNumberFormat="1" applyFont="1" applyBorder="1" applyAlignment="1">
      <alignment horizontal="centerContinuous" vertical="center"/>
    </xf>
    <xf numFmtId="3" fontId="6" fillId="0" borderId="135" xfId="0" applyNumberFormat="1" applyFont="1" applyBorder="1" applyAlignment="1">
      <alignment horizontal="centerContinuous" vertical="center"/>
    </xf>
    <xf numFmtId="0" fontId="29" fillId="0" borderId="56" xfId="0" applyFont="1" applyBorder="1" applyAlignment="1">
      <alignment wrapText="1"/>
    </xf>
    <xf numFmtId="165" fontId="8" fillId="0" borderId="188" xfId="0" applyNumberFormat="1" applyFont="1" applyBorder="1" applyAlignment="1">
      <alignment horizontal="right" vertical="center"/>
    </xf>
    <xf numFmtId="165" fontId="8" fillId="0" borderId="62" xfId="0" applyNumberFormat="1" applyFont="1" applyBorder="1" applyAlignment="1">
      <alignment horizontal="right" vertical="center"/>
    </xf>
    <xf numFmtId="165" fontId="8" fillId="0" borderId="189" xfId="0" applyNumberFormat="1" applyFont="1" applyBorder="1" applyAlignment="1">
      <alignment horizontal="right" vertical="center"/>
    </xf>
    <xf numFmtId="0" fontId="6" fillId="0" borderId="190" xfId="0" applyFont="1" applyBorder="1" applyAlignment="1">
      <alignment horizontal="center" vertical="center"/>
    </xf>
    <xf numFmtId="165" fontId="6" fillId="0" borderId="191" xfId="0" applyNumberFormat="1" applyFont="1" applyBorder="1" applyAlignment="1">
      <alignment horizontal="right" vertical="center"/>
    </xf>
    <xf numFmtId="165" fontId="8" fillId="0" borderId="192" xfId="0" applyNumberFormat="1" applyFont="1" applyBorder="1" applyAlignment="1">
      <alignment horizontal="right" vertical="center"/>
    </xf>
    <xf numFmtId="165" fontId="8" fillId="0" borderId="193" xfId="0" applyNumberFormat="1" applyFont="1" applyBorder="1" applyAlignment="1">
      <alignment horizontal="right" vertical="center"/>
    </xf>
    <xf numFmtId="165" fontId="8" fillId="0" borderId="194" xfId="0" applyNumberFormat="1" applyFont="1" applyBorder="1" applyAlignment="1">
      <alignment horizontal="right" vertical="center"/>
    </xf>
    <xf numFmtId="166" fontId="8" fillId="0" borderId="9" xfId="0" applyNumberFormat="1" applyFont="1" applyBorder="1" applyAlignment="1">
      <alignment horizontal="right"/>
    </xf>
    <xf numFmtId="166" fontId="8" fillId="0" borderId="171" xfId="0" applyNumberFormat="1" applyFont="1" applyBorder="1"/>
    <xf numFmtId="166" fontId="8" fillId="0" borderId="99" xfId="0" applyNumberFormat="1" applyFont="1" applyBorder="1"/>
    <xf numFmtId="166" fontId="8" fillId="0" borderId="125" xfId="0" applyNumberFormat="1" applyFont="1" applyBorder="1"/>
    <xf numFmtId="3" fontId="6" fillId="0" borderId="8" xfId="0" applyNumberFormat="1" applyFont="1" applyBorder="1" applyAlignment="1">
      <alignment horizontal="right" indent="1"/>
    </xf>
    <xf numFmtId="3" fontId="6" fillId="0" borderId="13" xfId="0" applyNumberFormat="1" applyFont="1" applyBorder="1" applyAlignment="1">
      <alignment horizontal="right" indent="1"/>
    </xf>
    <xf numFmtId="3" fontId="6" fillId="0" borderId="27" xfId="0" applyNumberFormat="1" applyFont="1" applyBorder="1" applyAlignment="1">
      <alignment horizontal="right" vertical="center" indent="1"/>
    </xf>
    <xf numFmtId="166" fontId="12" fillId="0" borderId="0" xfId="0" applyNumberFormat="1" applyFont="1"/>
    <xf numFmtId="166" fontId="40" fillId="0" borderId="0" xfId="0" applyNumberFormat="1" applyFont="1"/>
    <xf numFmtId="1" fontId="9" fillId="0" borderId="0" xfId="0" applyNumberFormat="1" applyFont="1"/>
    <xf numFmtId="0" fontId="40" fillId="0" borderId="0" xfId="0" applyFont="1"/>
    <xf numFmtId="3" fontId="9" fillId="0" borderId="0" xfId="0" applyNumberFormat="1" applyFont="1"/>
    <xf numFmtId="0" fontId="13" fillId="0" borderId="37" xfId="0" applyFont="1" applyBorder="1" applyAlignment="1">
      <alignment horizontal="center" vertical="center"/>
    </xf>
    <xf numFmtId="0" fontId="6" fillId="0" borderId="4" xfId="0" applyFont="1" applyBorder="1"/>
    <xf numFmtId="0" fontId="6" fillId="0" borderId="16" xfId="0" applyFont="1" applyBorder="1"/>
    <xf numFmtId="166" fontId="6" fillId="0" borderId="17" xfId="0" applyNumberFormat="1" applyFont="1" applyBorder="1" applyAlignment="1">
      <alignment horizontal="right" indent="1"/>
    </xf>
    <xf numFmtId="3" fontId="6" fillId="0" borderId="19" xfId="0" applyNumberFormat="1" applyFont="1" applyBorder="1" applyAlignment="1">
      <alignment horizontal="right" indent="1"/>
    </xf>
    <xf numFmtId="166" fontId="8" fillId="0" borderId="195" xfId="0" applyNumberFormat="1" applyFont="1" applyBorder="1" applyAlignment="1">
      <alignment horizontal="right"/>
    </xf>
    <xf numFmtId="166" fontId="8" fillId="0" borderId="196" xfId="0" applyNumberFormat="1" applyFont="1" applyBorder="1"/>
    <xf numFmtId="166" fontId="8" fillId="0" borderId="197" xfId="0" applyNumberFormat="1" applyFont="1" applyBorder="1"/>
    <xf numFmtId="166" fontId="8" fillId="0" borderId="198" xfId="0" applyNumberFormat="1" applyFont="1" applyBorder="1"/>
    <xf numFmtId="0" fontId="6" fillId="0" borderId="79" xfId="0" applyFont="1" applyBorder="1" applyAlignment="1">
      <alignment horizontal="right"/>
    </xf>
    <xf numFmtId="166" fontId="6" fillId="0" borderId="140" xfId="0" applyNumberFormat="1" applyFont="1" applyBorder="1" applyAlignment="1">
      <alignment horizontal="right" indent="1"/>
    </xf>
    <xf numFmtId="166" fontId="8" fillId="0" borderId="141" xfId="0" applyNumberFormat="1" applyFont="1" applyBorder="1"/>
    <xf numFmtId="166" fontId="8" fillId="0" borderId="199" xfId="0" applyNumberFormat="1" applyFont="1" applyBorder="1" applyAlignment="1">
      <alignment horizontal="right"/>
    </xf>
    <xf numFmtId="3" fontId="6" fillId="0" borderId="200" xfId="0" applyNumberFormat="1" applyFont="1" applyBorder="1" applyAlignment="1">
      <alignment horizontal="right" indent="1"/>
    </xf>
    <xf numFmtId="166" fontId="8" fillId="0" borderId="201" xfId="0" applyNumberFormat="1" applyFont="1" applyBorder="1"/>
    <xf numFmtId="166" fontId="8" fillId="0" borderId="135" xfId="0" applyNumberFormat="1" applyFont="1" applyBorder="1"/>
    <xf numFmtId="166" fontId="8" fillId="0" borderId="202" xfId="0" applyNumberFormat="1" applyFont="1" applyBorder="1" applyAlignment="1">
      <alignment vertical="center"/>
    </xf>
    <xf numFmtId="166" fontId="8" fillId="0" borderId="101" xfId="0" applyNumberFormat="1" applyFont="1" applyBorder="1" applyAlignment="1">
      <alignment vertical="center"/>
    </xf>
    <xf numFmtId="166" fontId="6" fillId="0" borderId="31" xfId="0" applyNumberFormat="1" applyFont="1" applyBorder="1" applyAlignment="1">
      <alignment horizontal="right" vertical="center" indent="1"/>
    </xf>
    <xf numFmtId="3" fontId="6" fillId="0" borderId="31" xfId="0" applyNumberFormat="1" applyFont="1" applyBorder="1" applyAlignment="1">
      <alignment horizontal="right" vertical="center" indent="1"/>
    </xf>
    <xf numFmtId="0" fontId="6" fillId="0" borderId="56" xfId="0" applyFont="1" applyBorder="1" applyAlignment="1">
      <alignment horizontal="center" vertical="center"/>
    </xf>
    <xf numFmtId="0" fontId="7" fillId="0" borderId="121" xfId="0" applyFont="1" applyBorder="1" applyAlignment="1">
      <alignment horizontal="center" vertical="center"/>
    </xf>
    <xf numFmtId="0" fontId="6" fillId="0" borderId="44" xfId="0" applyFont="1" applyBorder="1" applyAlignment="1">
      <alignment horizontal="center" vertical="center"/>
    </xf>
    <xf numFmtId="0" fontId="6" fillId="0" borderId="100" xfId="0" applyFont="1" applyBorder="1" applyAlignment="1">
      <alignment horizontal="center" vertical="center"/>
    </xf>
    <xf numFmtId="0" fontId="6" fillId="0" borderId="4" xfId="0" applyFont="1" applyBorder="1" applyAlignment="1">
      <alignment vertical="center" wrapText="1"/>
    </xf>
    <xf numFmtId="166" fontId="8" fillId="0" borderId="7" xfId="0" applyNumberFormat="1" applyFont="1" applyBorder="1" applyAlignment="1">
      <alignment horizontal="right" vertical="center" indent="1"/>
    </xf>
    <xf numFmtId="4" fontId="6" fillId="0" borderId="8" xfId="0" applyNumberFormat="1" applyFont="1" applyBorder="1" applyAlignment="1">
      <alignment horizontal="right" vertical="center" indent="1"/>
    </xf>
    <xf numFmtId="166" fontId="8" fillId="0" borderId="6" xfId="0" applyNumberFormat="1" applyFont="1" applyBorder="1" applyAlignment="1">
      <alignment horizontal="right" vertical="center" indent="1"/>
    </xf>
    <xf numFmtId="166" fontId="5" fillId="0" borderId="52" xfId="0" applyNumberFormat="1" applyFont="1" applyBorder="1" applyAlignment="1">
      <alignment horizontal="right" vertical="center" indent="1"/>
    </xf>
    <xf numFmtId="3" fontId="6" fillId="0" borderId="55" xfId="0" applyNumberFormat="1" applyFont="1" applyBorder="1" applyAlignment="1">
      <alignment horizontal="right" vertical="center" indent="1"/>
    </xf>
    <xf numFmtId="3" fontId="6" fillId="0" borderId="8" xfId="0" applyNumberFormat="1" applyFont="1" applyBorder="1" applyAlignment="1">
      <alignment horizontal="right" vertical="center" indent="1"/>
    </xf>
    <xf numFmtId="0" fontId="6" fillId="0" borderId="10" xfId="0" applyFont="1" applyBorder="1" applyAlignment="1">
      <alignment vertical="center" wrapText="1"/>
    </xf>
    <xf numFmtId="4" fontId="6" fillId="0" borderId="11" xfId="0" applyNumberFormat="1" applyFont="1" applyBorder="1" applyAlignment="1">
      <alignment horizontal="right" vertical="center" indent="1"/>
    </xf>
    <xf numFmtId="166" fontId="8" fillId="0" borderId="12" xfId="0" applyNumberFormat="1" applyFont="1" applyBorder="1" applyAlignment="1">
      <alignment horizontal="right" vertical="center" indent="1"/>
    </xf>
    <xf numFmtId="4" fontId="6" fillId="0" borderId="13" xfId="0" applyNumberFormat="1" applyFont="1" applyBorder="1" applyAlignment="1">
      <alignment horizontal="right" vertical="center" indent="1"/>
    </xf>
    <xf numFmtId="166" fontId="8" fillId="0" borderId="14" xfId="0" applyNumberFormat="1" applyFont="1" applyBorder="1" applyAlignment="1">
      <alignment horizontal="right" vertical="center" indent="1"/>
    </xf>
    <xf numFmtId="166" fontId="5" fillId="0" borderId="53" xfId="0" applyNumberFormat="1" applyFont="1" applyBorder="1" applyAlignment="1">
      <alignment horizontal="right" vertical="center" indent="1"/>
    </xf>
    <xf numFmtId="3" fontId="6" fillId="0" borderId="11" xfId="0" applyNumberFormat="1" applyFont="1" applyBorder="1" applyAlignment="1">
      <alignment horizontal="right" vertical="center" indent="1"/>
    </xf>
    <xf numFmtId="3" fontId="6" fillId="0" borderId="13" xfId="0" applyNumberFormat="1" applyFont="1" applyBorder="1" applyAlignment="1">
      <alignment horizontal="right" vertical="center" indent="1"/>
    </xf>
    <xf numFmtId="0" fontId="6" fillId="0" borderId="22" xfId="0" applyFont="1" applyBorder="1" applyAlignment="1">
      <alignment vertical="center" wrapText="1"/>
    </xf>
    <xf numFmtId="4" fontId="6" fillId="0" borderId="23" xfId="0" applyNumberFormat="1" applyFont="1" applyBorder="1" applyAlignment="1">
      <alignment horizontal="right" vertical="center" indent="1"/>
    </xf>
    <xf numFmtId="166" fontId="8" fillId="0" borderId="24" xfId="0" applyNumberFormat="1" applyFont="1" applyBorder="1" applyAlignment="1">
      <alignment horizontal="right" vertical="center" indent="1"/>
    </xf>
    <xf numFmtId="4" fontId="6" fillId="0" borderId="25" xfId="0" applyNumberFormat="1" applyFont="1" applyBorder="1" applyAlignment="1">
      <alignment horizontal="right" vertical="center" indent="1"/>
    </xf>
    <xf numFmtId="166" fontId="8" fillId="0" borderId="26" xfId="0" applyNumberFormat="1" applyFont="1" applyBorder="1" applyAlignment="1">
      <alignment horizontal="right" vertical="center" indent="1"/>
    </xf>
    <xf numFmtId="166" fontId="5" fillId="0" borderId="51" xfId="0" applyNumberFormat="1" applyFont="1" applyBorder="1" applyAlignment="1">
      <alignment horizontal="right" vertical="center" indent="1"/>
    </xf>
    <xf numFmtId="3" fontId="6" fillId="0" borderId="23" xfId="0" applyNumberFormat="1" applyFont="1" applyBorder="1" applyAlignment="1">
      <alignment horizontal="right" vertical="center" indent="1"/>
    </xf>
    <xf numFmtId="3" fontId="6" fillId="0" borderId="25" xfId="0" applyNumberFormat="1" applyFont="1" applyBorder="1" applyAlignment="1">
      <alignment horizontal="right" vertical="center" indent="1"/>
    </xf>
    <xf numFmtId="4" fontId="6" fillId="0" borderId="31" xfId="0" applyNumberFormat="1" applyFont="1" applyBorder="1" applyAlignment="1">
      <alignment horizontal="right" vertical="center" indent="1"/>
    </xf>
    <xf numFmtId="166" fontId="12" fillId="0" borderId="28" xfId="0" applyNumberFormat="1" applyFont="1" applyBorder="1" applyAlignment="1">
      <alignment horizontal="right" vertical="center" indent="1"/>
    </xf>
    <xf numFmtId="4" fontId="6" fillId="0" borderId="27" xfId="0" applyNumberFormat="1" applyFont="1" applyBorder="1" applyAlignment="1">
      <alignment horizontal="right" vertical="center" indent="1"/>
    </xf>
    <xf numFmtId="166" fontId="5" fillId="0" borderId="50" xfId="0" applyNumberFormat="1" applyFont="1" applyBorder="1" applyAlignment="1">
      <alignment horizontal="right" vertical="center" indent="1"/>
    </xf>
    <xf numFmtId="166" fontId="8" fillId="0" borderId="28" xfId="0" applyNumberFormat="1" applyFont="1" applyBorder="1" applyAlignment="1">
      <alignment horizontal="right" vertical="center" indent="1"/>
    </xf>
    <xf numFmtId="166" fontId="8" fillId="0" borderId="171" xfId="0" applyNumberFormat="1" applyFont="1" applyBorder="1" applyAlignment="1">
      <alignment horizontal="right" vertical="center" indent="1"/>
    </xf>
    <xf numFmtId="166" fontId="8" fillId="0" borderId="99" xfId="0" applyNumberFormat="1" applyFont="1" applyBorder="1" applyAlignment="1">
      <alignment horizontal="right" vertical="center" indent="1"/>
    </xf>
    <xf numFmtId="166" fontId="8" fillId="0" borderId="126" xfId="0" applyNumberFormat="1" applyFont="1" applyBorder="1" applyAlignment="1">
      <alignment horizontal="right" vertical="center" indent="1"/>
    </xf>
    <xf numFmtId="166" fontId="8" fillId="0" borderId="101" xfId="0" applyNumberFormat="1" applyFont="1" applyBorder="1" applyAlignment="1">
      <alignment horizontal="right" vertical="center" indent="1"/>
    </xf>
    <xf numFmtId="165" fontId="6" fillId="0" borderId="23" xfId="0" applyNumberFormat="1" applyFont="1" applyBorder="1" applyAlignment="1">
      <alignment horizontal="right" vertical="center" indent="1"/>
    </xf>
    <xf numFmtId="0" fontId="57" fillId="0" borderId="0" xfId="0" applyFont="1"/>
    <xf numFmtId="0" fontId="58" fillId="0" borderId="0" xfId="0" applyFont="1" applyAlignment="1">
      <alignment horizontal="left" indent="1"/>
    </xf>
    <xf numFmtId="166" fontId="0" fillId="0" borderId="0" xfId="0" applyNumberFormat="1"/>
    <xf numFmtId="0" fontId="59" fillId="0" borderId="0" xfId="0" applyFont="1"/>
    <xf numFmtId="0" fontId="60" fillId="0" borderId="0" xfId="0" applyFont="1"/>
    <xf numFmtId="9" fontId="0" fillId="0" borderId="0" xfId="1" applyFont="1"/>
    <xf numFmtId="0" fontId="5" fillId="0" borderId="33" xfId="0" applyFont="1" applyBorder="1" applyAlignment="1">
      <alignment vertical="center"/>
    </xf>
    <xf numFmtId="0" fontId="61" fillId="0" borderId="0" xfId="0" applyFont="1"/>
    <xf numFmtId="0" fontId="61" fillId="0" borderId="0" xfId="0" applyFont="1" applyAlignment="1">
      <alignment horizontal="left"/>
    </xf>
    <xf numFmtId="0" fontId="6" fillId="0" borderId="205" xfId="0" applyFont="1" applyBorder="1" applyAlignment="1">
      <alignment vertical="center"/>
    </xf>
    <xf numFmtId="0" fontId="13" fillId="0" borderId="206" xfId="0" applyFont="1" applyBorder="1" applyAlignment="1">
      <alignment horizontal="center" vertical="center"/>
    </xf>
    <xf numFmtId="0" fontId="6" fillId="0" borderId="207" xfId="0" applyFont="1" applyBorder="1" applyAlignment="1">
      <alignment horizontal="center" vertical="center" wrapText="1"/>
    </xf>
    <xf numFmtId="0" fontId="39" fillId="0" borderId="208" xfId="0" applyFont="1" applyBorder="1" applyAlignment="1">
      <alignment horizontal="center" vertical="center"/>
    </xf>
    <xf numFmtId="0" fontId="12" fillId="0" borderId="209" xfId="0" applyFont="1" applyBorder="1" applyAlignment="1">
      <alignment horizontal="center" vertical="center" wrapText="1"/>
    </xf>
    <xf numFmtId="0" fontId="29" fillId="0" borderId="209" xfId="0" applyFont="1" applyBorder="1" applyAlignment="1">
      <alignment horizontal="center" vertical="center" wrapText="1"/>
    </xf>
    <xf numFmtId="0" fontId="12" fillId="0" borderId="210" xfId="0" applyFont="1" applyBorder="1" applyAlignment="1">
      <alignment horizontal="center" vertical="center" wrapText="1"/>
    </xf>
    <xf numFmtId="0" fontId="5" fillId="0" borderId="33" xfId="0" applyFont="1" applyBorder="1" applyAlignment="1">
      <alignment vertical="center" wrapText="1"/>
    </xf>
    <xf numFmtId="0" fontId="34" fillId="0" borderId="105" xfId="0" applyFont="1" applyBorder="1" applyAlignment="1">
      <alignment horizontal="center" vertical="center" wrapText="1"/>
    </xf>
    <xf numFmtId="0" fontId="34" fillId="0" borderId="118" xfId="0" applyFont="1" applyBorder="1" applyAlignment="1">
      <alignment horizontal="center" wrapText="1"/>
    </xf>
    <xf numFmtId="0" fontId="65" fillId="0" borderId="121" xfId="0" applyFont="1" applyBorder="1" applyAlignment="1">
      <alignment horizontal="center" wrapText="1"/>
    </xf>
    <xf numFmtId="0" fontId="65" fillId="0" borderId="118" xfId="0" applyFont="1" applyBorder="1" applyAlignment="1">
      <alignment horizontal="center" wrapText="1"/>
    </xf>
    <xf numFmtId="0" fontId="5" fillId="0" borderId="0" xfId="0" applyFont="1" applyAlignment="1">
      <alignment vertical="center" wrapText="1"/>
    </xf>
    <xf numFmtId="10" fontId="57" fillId="0" borderId="0" xfId="1" applyNumberFormat="1" applyFont="1"/>
    <xf numFmtId="0" fontId="66" fillId="0" borderId="0" xfId="0" applyFont="1"/>
    <xf numFmtId="0" fontId="62" fillId="0" borderId="0" xfId="2" applyFont="1"/>
    <xf numFmtId="0" fontId="1" fillId="0" borderId="0" xfId="2"/>
    <xf numFmtId="0" fontId="7" fillId="0" borderId="118" xfId="0" applyFont="1" applyBorder="1" applyAlignment="1">
      <alignment horizontal="left" indent="2"/>
    </xf>
    <xf numFmtId="0" fontId="6" fillId="0" borderId="59" xfId="0" applyFont="1" applyBorder="1" applyAlignment="1">
      <alignment horizontal="left"/>
    </xf>
    <xf numFmtId="166" fontId="8" fillId="0" borderId="60" xfId="0" applyNumberFormat="1" applyFont="1" applyBorder="1"/>
    <xf numFmtId="0" fontId="6" fillId="0" borderId="61" xfId="0" applyFont="1" applyBorder="1" applyAlignment="1">
      <alignment horizontal="left"/>
    </xf>
    <xf numFmtId="0" fontId="6" fillId="0" borderId="214" xfId="0" applyFont="1" applyBorder="1" applyAlignment="1">
      <alignment horizontal="left"/>
    </xf>
    <xf numFmtId="0" fontId="6" fillId="0" borderId="215" xfId="0" applyFont="1" applyBorder="1" applyAlignment="1">
      <alignment horizontal="left"/>
    </xf>
    <xf numFmtId="3" fontId="6" fillId="0" borderId="206" xfId="0" applyNumberFormat="1" applyFont="1" applyBorder="1" applyAlignment="1">
      <alignment horizontal="center" vertical="center"/>
    </xf>
    <xf numFmtId="166" fontId="12" fillId="0" borderId="216" xfId="0" applyNumberFormat="1" applyFont="1" applyBorder="1" applyAlignment="1">
      <alignment vertical="center"/>
    </xf>
    <xf numFmtId="166" fontId="12" fillId="0" borderId="217" xfId="0" applyNumberFormat="1" applyFont="1" applyBorder="1" applyAlignment="1">
      <alignment vertical="center"/>
    </xf>
    <xf numFmtId="0" fontId="34" fillId="0" borderId="213" xfId="0" applyFont="1" applyBorder="1" applyAlignment="1">
      <alignment horizontal="center" vertical="center" wrapText="1"/>
    </xf>
    <xf numFmtId="0" fontId="68" fillId="0" borderId="0" xfId="0" applyFont="1"/>
    <xf numFmtId="166" fontId="68" fillId="0" borderId="0" xfId="0" applyNumberFormat="1" applyFont="1"/>
    <xf numFmtId="166" fontId="66" fillId="0" borderId="0" xfId="0" applyNumberFormat="1" applyFont="1"/>
    <xf numFmtId="0" fontId="69" fillId="0" borderId="209" xfId="0" applyFont="1" applyBorder="1" applyAlignment="1">
      <alignment horizontal="center" vertical="center" wrapText="1"/>
    </xf>
    <xf numFmtId="0" fontId="69" fillId="0" borderId="210" xfId="0" applyFont="1" applyBorder="1" applyAlignment="1">
      <alignment horizontal="center" vertical="center" wrapText="1"/>
    </xf>
    <xf numFmtId="0" fontId="6" fillId="0" borderId="219" xfId="0" applyFont="1" applyBorder="1" applyAlignment="1">
      <alignment horizontal="center" vertical="center"/>
    </xf>
    <xf numFmtId="0" fontId="6" fillId="0" borderId="112" xfId="0" applyFont="1" applyBorder="1"/>
    <xf numFmtId="166" fontId="8" fillId="0" borderId="171" xfId="0" applyNumberFormat="1" applyFont="1" applyBorder="1" applyAlignment="1">
      <alignment horizontal="right"/>
    </xf>
    <xf numFmtId="0" fontId="9" fillId="0" borderId="113" xfId="0" applyFont="1" applyBorder="1"/>
    <xf numFmtId="0" fontId="6" fillId="0" borderId="113" xfId="0" applyFont="1" applyBorder="1"/>
    <xf numFmtId="0" fontId="6" fillId="0" borderId="220" xfId="0" applyFont="1" applyBorder="1"/>
    <xf numFmtId="0" fontId="6" fillId="0" borderId="114" xfId="0" applyFont="1" applyBorder="1"/>
    <xf numFmtId="0" fontId="9" fillId="0" borderId="190" xfId="0" applyFont="1" applyBorder="1" applyAlignment="1">
      <alignment horizontal="left" vertical="center"/>
    </xf>
    <xf numFmtId="165" fontId="6" fillId="0" borderId="191" xfId="0" applyNumberFormat="1" applyFont="1" applyBorder="1" applyAlignment="1">
      <alignment horizontal="right" vertical="center" indent="1"/>
    </xf>
    <xf numFmtId="166" fontId="8" fillId="0" borderId="192" xfId="0" applyNumberFormat="1" applyFont="1" applyBorder="1" applyAlignment="1">
      <alignment vertical="center"/>
    </xf>
    <xf numFmtId="166" fontId="8" fillId="0" borderId="194" xfId="0" applyNumberFormat="1" applyFont="1" applyBorder="1" applyAlignment="1">
      <alignment vertical="center"/>
    </xf>
    <xf numFmtId="0" fontId="6" fillId="0" borderId="214" xfId="0" applyFont="1" applyBorder="1" applyAlignment="1">
      <alignment horizontal="left" indent="1"/>
    </xf>
    <xf numFmtId="0" fontId="9" fillId="0" borderId="174" xfId="0" applyFont="1" applyBorder="1" applyAlignment="1">
      <alignment horizontal="center"/>
    </xf>
    <xf numFmtId="0" fontId="6" fillId="0" borderId="112" xfId="0" applyFont="1" applyBorder="1" applyAlignment="1">
      <alignment horizontal="left" indent="2"/>
    </xf>
    <xf numFmtId="0" fontId="6" fillId="0" borderId="113" xfId="0" applyFont="1" applyBorder="1" applyAlignment="1">
      <alignment horizontal="left" indent="2"/>
    </xf>
    <xf numFmtId="0" fontId="6" fillId="0" borderId="114" xfId="0" applyFont="1" applyBorder="1" applyAlignment="1">
      <alignment horizontal="left" indent="2"/>
    </xf>
    <xf numFmtId="0" fontId="6" fillId="0" borderId="174" xfId="0" applyFont="1" applyBorder="1" applyAlignment="1">
      <alignment horizontal="center" vertical="center"/>
    </xf>
    <xf numFmtId="0" fontId="13" fillId="0" borderId="128" xfId="0" applyFont="1" applyBorder="1" applyAlignment="1">
      <alignment horizontal="left" indent="4"/>
    </xf>
    <xf numFmtId="0" fontId="9" fillId="0" borderId="174" xfId="0" applyFont="1" applyBorder="1" applyAlignment="1">
      <alignment horizontal="center" vertical="center"/>
    </xf>
    <xf numFmtId="0" fontId="6" fillId="0" borderId="175" xfId="0" applyFont="1" applyBorder="1" applyAlignment="1">
      <alignment horizontal="left" vertical="center" indent="1"/>
    </xf>
    <xf numFmtId="0" fontId="6" fillId="0" borderId="85" xfId="0" applyFont="1" applyBorder="1" applyAlignment="1">
      <alignment horizontal="left" vertical="center" indent="1"/>
    </xf>
    <xf numFmtId="0" fontId="6" fillId="0" borderId="221" xfId="0" applyFont="1" applyBorder="1" applyAlignment="1">
      <alignment horizontal="left" vertical="center" indent="1"/>
    </xf>
    <xf numFmtId="0" fontId="6" fillId="0" borderId="222" xfId="0" applyFont="1" applyBorder="1" applyAlignment="1">
      <alignment horizontal="left" vertical="center" indent="1"/>
    </xf>
    <xf numFmtId="0" fontId="6" fillId="0" borderId="52" xfId="0" applyFont="1" applyBorder="1" applyAlignment="1">
      <alignment horizontal="left" indent="1"/>
    </xf>
    <xf numFmtId="0" fontId="6" fillId="0" borderId="53" xfId="0" applyFont="1" applyBorder="1" applyAlignment="1">
      <alignment horizontal="left" indent="1"/>
    </xf>
    <xf numFmtId="0" fontId="6" fillId="0" borderId="103" xfId="0" applyFont="1" applyBorder="1" applyAlignment="1">
      <alignment horizontal="left" indent="1"/>
    </xf>
    <xf numFmtId="0" fontId="13" fillId="0" borderId="226" xfId="0" applyFont="1" applyBorder="1" applyAlignment="1">
      <alignment vertical="center"/>
    </xf>
    <xf numFmtId="0" fontId="13" fillId="0" borderId="111" xfId="0" applyFont="1" applyBorder="1" applyAlignment="1">
      <alignment horizontal="left" vertical="center" indent="1"/>
    </xf>
    <xf numFmtId="0" fontId="31" fillId="0" borderId="227" xfId="0" applyFont="1" applyBorder="1" applyAlignment="1">
      <alignment vertical="center"/>
    </xf>
    <xf numFmtId="0" fontId="31" fillId="0" borderId="80" xfId="0" applyFont="1" applyBorder="1" applyAlignment="1">
      <alignment horizontal="left" vertical="center" indent="3"/>
    </xf>
    <xf numFmtId="0" fontId="13" fillId="0" borderId="76" xfId="0" applyFont="1" applyBorder="1" applyAlignment="1">
      <alignment horizontal="left" vertical="center" indent="1"/>
    </xf>
    <xf numFmtId="0" fontId="31" fillId="0" borderId="86" xfId="0" applyFont="1" applyBorder="1" applyAlignment="1">
      <alignment vertical="center"/>
    </xf>
    <xf numFmtId="0" fontId="13" fillId="0" borderId="175" xfId="0" applyFont="1" applyBorder="1" applyAlignment="1">
      <alignment vertical="center"/>
    </xf>
    <xf numFmtId="0" fontId="31" fillId="0" borderId="68" xfId="0" applyFont="1" applyBorder="1" applyAlignment="1">
      <alignment vertical="center"/>
    </xf>
    <xf numFmtId="0" fontId="13" fillId="0" borderId="228" xfId="0" applyFont="1" applyBorder="1" applyAlignment="1">
      <alignment horizontal="left" vertical="center" indent="1"/>
    </xf>
    <xf numFmtId="0" fontId="6" fillId="0" borderId="227" xfId="0" applyFont="1" applyBorder="1"/>
    <xf numFmtId="0" fontId="6" fillId="0" borderId="68" xfId="0" applyFont="1" applyBorder="1" applyAlignment="1">
      <alignment vertical="center"/>
    </xf>
    <xf numFmtId="0" fontId="5" fillId="0" borderId="0" xfId="0" applyFont="1" applyAlignment="1">
      <alignment wrapText="1"/>
    </xf>
    <xf numFmtId="0" fontId="5" fillId="0" borderId="0" xfId="0" applyFont="1"/>
    <xf numFmtId="0" fontId="5" fillId="0" borderId="0" xfId="0" applyFont="1" applyAlignment="1">
      <alignment vertical="center" wrapText="1"/>
    </xf>
    <xf numFmtId="0" fontId="13" fillId="0" borderId="0" xfId="0" applyFont="1" applyAlignment="1">
      <alignment horizontal="center"/>
    </xf>
    <xf numFmtId="0" fontId="67" fillId="0" borderId="0" xfId="0" applyFont="1" applyAlignment="1">
      <alignment horizontal="center"/>
    </xf>
    <xf numFmtId="0" fontId="14" fillId="0" borderId="36" xfId="0" applyFont="1" applyBorder="1" applyAlignment="1">
      <alignment horizontal="center" vertical="center"/>
    </xf>
    <xf numFmtId="0" fontId="14" fillId="0" borderId="37" xfId="0" applyFont="1" applyBorder="1" applyAlignment="1">
      <alignment horizontal="center" vertical="center"/>
    </xf>
    <xf numFmtId="0" fontId="13" fillId="0" borderId="38" xfId="0" applyFont="1" applyBorder="1" applyAlignment="1">
      <alignment horizontal="center" vertical="center"/>
    </xf>
    <xf numFmtId="0" fontId="13" fillId="0" borderId="39" xfId="0" applyFont="1" applyBorder="1" applyAlignment="1">
      <alignment horizontal="center" vertical="center"/>
    </xf>
    <xf numFmtId="0" fontId="8" fillId="0" borderId="40" xfId="0" applyFont="1" applyBorder="1" applyAlignment="1">
      <alignment horizontal="center" vertical="center" wrapText="1"/>
    </xf>
    <xf numFmtId="0" fontId="8" fillId="0" borderId="41" xfId="0" applyFont="1" applyBorder="1" applyAlignment="1">
      <alignment horizontal="center" vertical="center" wrapText="1"/>
    </xf>
    <xf numFmtId="0" fontId="15" fillId="0" borderId="42" xfId="0" applyFont="1" applyBorder="1" applyAlignment="1">
      <alignment horizontal="center" vertical="center"/>
    </xf>
    <xf numFmtId="0" fontId="15" fillId="0" borderId="39" xfId="0" applyFont="1" applyBorder="1" applyAlignment="1">
      <alignment horizontal="center" vertical="center"/>
    </xf>
    <xf numFmtId="0" fontId="8" fillId="0" borderId="43" xfId="0" applyFont="1" applyBorder="1" applyAlignment="1">
      <alignment horizontal="center" vertical="center" wrapText="1"/>
    </xf>
    <xf numFmtId="0" fontId="8" fillId="0" borderId="44" xfId="0" applyFont="1" applyBorder="1" applyAlignment="1">
      <alignment horizontal="center" vertical="center" wrapText="1"/>
    </xf>
    <xf numFmtId="0" fontId="8" fillId="0" borderId="45" xfId="0" applyFont="1" applyBorder="1" applyAlignment="1">
      <alignment horizontal="center" vertical="center" wrapText="1"/>
    </xf>
    <xf numFmtId="0" fontId="8" fillId="0" borderId="46" xfId="0" applyFont="1" applyBorder="1" applyAlignment="1">
      <alignment horizontal="center" vertical="center" wrapText="1"/>
    </xf>
    <xf numFmtId="0" fontId="16" fillId="0" borderId="42" xfId="0" applyFont="1" applyBorder="1" applyAlignment="1">
      <alignment horizontal="center" vertical="center"/>
    </xf>
    <xf numFmtId="0" fontId="16" fillId="0" borderId="39" xfId="0" applyFont="1" applyBorder="1" applyAlignment="1">
      <alignment horizontal="center" vertical="center"/>
    </xf>
    <xf numFmtId="0" fontId="5" fillId="0" borderId="33" xfId="0" applyFont="1" applyBorder="1" applyAlignment="1">
      <alignment vertical="center" wrapText="1"/>
    </xf>
    <xf numFmtId="0" fontId="5" fillId="0" borderId="33" xfId="0" applyFont="1" applyBorder="1" applyAlignment="1">
      <alignment vertical="center"/>
    </xf>
    <xf numFmtId="0" fontId="14" fillId="0" borderId="67" xfId="0" applyFont="1" applyBorder="1" applyAlignment="1">
      <alignment horizontal="center" vertical="center"/>
    </xf>
    <xf numFmtId="0" fontId="14" fillId="0" borderId="68" xfId="0" applyFont="1" applyBorder="1" applyAlignment="1">
      <alignment horizontal="center" vertical="center"/>
    </xf>
    <xf numFmtId="0" fontId="16" fillId="0" borderId="38" xfId="0" applyFont="1" applyBorder="1" applyAlignment="1">
      <alignment horizontal="center" vertical="center" wrapText="1"/>
    </xf>
    <xf numFmtId="0" fontId="16" fillId="0" borderId="39" xfId="0" applyFont="1" applyBorder="1" applyAlignment="1">
      <alignment horizontal="center" vertical="center" wrapText="1"/>
    </xf>
    <xf numFmtId="0" fontId="5" fillId="0" borderId="40" xfId="0" applyFont="1" applyBorder="1" applyAlignment="1">
      <alignment horizontal="center" vertical="center" wrapText="1"/>
    </xf>
    <xf numFmtId="0" fontId="17" fillId="0" borderId="41" xfId="0" applyFont="1" applyBorder="1" applyAlignment="1">
      <alignment horizontal="center" vertical="center" wrapText="1"/>
    </xf>
    <xf numFmtId="0" fontId="5" fillId="0" borderId="218" xfId="0" applyFont="1" applyBorder="1" applyAlignment="1">
      <alignment horizontal="center" vertical="center" wrapText="1"/>
    </xf>
    <xf numFmtId="0" fontId="17" fillId="0" borderId="58" xfId="0" applyFont="1" applyBorder="1" applyAlignment="1">
      <alignment horizontal="center" vertical="center" wrapText="1"/>
    </xf>
    <xf numFmtId="0" fontId="14" fillId="0" borderId="75" xfId="0" applyFont="1" applyBorder="1" applyAlignment="1">
      <alignment horizontal="center" vertical="center"/>
    </xf>
    <xf numFmtId="0" fontId="8" fillId="0" borderId="40" xfId="0" applyFont="1" applyBorder="1" applyAlignment="1">
      <alignment horizontal="center" wrapText="1"/>
    </xf>
    <xf numFmtId="0" fontId="8" fillId="0" borderId="41" xfId="0" applyFont="1" applyBorder="1" applyAlignment="1">
      <alignment horizontal="center" wrapText="1"/>
    </xf>
    <xf numFmtId="0" fontId="24" fillId="0" borderId="38" xfId="0" applyFont="1" applyBorder="1" applyAlignment="1">
      <alignment horizontal="center" vertical="center"/>
    </xf>
    <xf numFmtId="0" fontId="24" fillId="0" borderId="39" xfId="0" applyFont="1" applyBorder="1" applyAlignment="1">
      <alignment horizontal="center" vertical="center"/>
    </xf>
    <xf numFmtId="0" fontId="13" fillId="0" borderId="42" xfId="0" applyFont="1" applyBorder="1" applyAlignment="1">
      <alignment horizontal="center" vertical="center"/>
    </xf>
    <xf numFmtId="0" fontId="27" fillId="0" borderId="0" xfId="0" applyFont="1" applyAlignment="1">
      <alignment horizontal="center" wrapText="1"/>
    </xf>
    <xf numFmtId="0" fontId="67" fillId="0" borderId="0" xfId="0" applyFont="1" applyAlignment="1">
      <alignment horizontal="center" wrapText="1"/>
    </xf>
    <xf numFmtId="0" fontId="28" fillId="0" borderId="85" xfId="0" applyFont="1" applyBorder="1" applyAlignment="1">
      <alignment horizontal="center" vertical="center" textRotation="90"/>
    </xf>
    <xf numFmtId="0" fontId="28" fillId="0" borderId="86" xfId="0" applyFont="1" applyBorder="1" applyAlignment="1">
      <alignment horizontal="center" vertical="center" textRotation="90"/>
    </xf>
    <xf numFmtId="0" fontId="12" fillId="0" borderId="88" xfId="0" applyFont="1" applyBorder="1" applyAlignment="1">
      <alignment horizontal="center" vertical="center" wrapText="1"/>
    </xf>
    <xf numFmtId="0" fontId="12" fillId="0" borderId="58" xfId="0" applyFont="1" applyBorder="1" applyAlignment="1">
      <alignment horizontal="center" vertical="center" wrapText="1"/>
    </xf>
    <xf numFmtId="0" fontId="8" fillId="0" borderId="0" xfId="0" applyFont="1" applyAlignment="1">
      <alignment horizontal="left" vertical="center" wrapText="1" indent="1"/>
    </xf>
    <xf numFmtId="0" fontId="14" fillId="0" borderId="40" xfId="0" applyFont="1" applyBorder="1" applyAlignment="1">
      <alignment horizontal="center" vertical="center" wrapText="1"/>
    </xf>
    <xf numFmtId="0" fontId="14" fillId="0" borderId="89" xfId="0" applyFont="1" applyBorder="1" applyAlignment="1">
      <alignment horizontal="center" vertical="center" wrapText="1"/>
    </xf>
    <xf numFmtId="0" fontId="14" fillId="0" borderId="51" xfId="0" applyFont="1" applyBorder="1" applyAlignment="1">
      <alignment horizontal="center" vertical="center" wrapText="1"/>
    </xf>
    <xf numFmtId="0" fontId="30" fillId="0" borderId="93" xfId="0" applyFont="1" applyBorder="1" applyAlignment="1">
      <alignment horizontal="left" vertical="center" indent="2"/>
    </xf>
    <xf numFmtId="0" fontId="30" fillId="0" borderId="94" xfId="0" applyFont="1" applyBorder="1" applyAlignment="1">
      <alignment horizontal="left" vertical="center" indent="2"/>
    </xf>
    <xf numFmtId="0" fontId="30" fillId="0" borderId="95" xfId="0" applyFont="1" applyBorder="1" applyAlignment="1">
      <alignment horizontal="left" vertical="center" indent="2"/>
    </xf>
    <xf numFmtId="0" fontId="30" fillId="0" borderId="93" xfId="0" applyFont="1" applyBorder="1" applyAlignment="1">
      <alignment horizontal="center" vertical="center"/>
    </xf>
    <xf numFmtId="0" fontId="30" fillId="0" borderId="94" xfId="0" applyFont="1" applyBorder="1" applyAlignment="1">
      <alignment horizontal="center" vertical="center"/>
    </xf>
    <xf numFmtId="0" fontId="30" fillId="0" borderId="93" xfId="0" applyFont="1" applyBorder="1" applyAlignment="1">
      <alignment horizontal="center" vertical="center" wrapText="1"/>
    </xf>
    <xf numFmtId="0" fontId="30" fillId="0" borderId="94" xfId="0" applyFont="1" applyBorder="1" applyAlignment="1">
      <alignment horizontal="center" vertical="center" wrapText="1"/>
    </xf>
    <xf numFmtId="0" fontId="30" fillId="0" borderId="96" xfId="0" applyFont="1" applyBorder="1" applyAlignment="1">
      <alignment horizontal="center" vertical="center" wrapText="1"/>
    </xf>
    <xf numFmtId="0" fontId="13" fillId="0" borderId="90" xfId="0" applyFont="1" applyBorder="1" applyAlignment="1">
      <alignment horizontal="center" vertical="center"/>
    </xf>
    <xf numFmtId="0" fontId="13" fillId="0" borderId="91" xfId="0" applyFont="1" applyBorder="1" applyAlignment="1">
      <alignment horizontal="center" vertical="center"/>
    </xf>
    <xf numFmtId="0" fontId="12" fillId="0" borderId="89" xfId="0" applyFont="1" applyBorder="1" applyAlignment="1">
      <alignment horizontal="center" vertical="center" wrapText="1"/>
    </xf>
    <xf numFmtId="0" fontId="12" fillId="0" borderId="41" xfId="0" applyFont="1" applyBorder="1" applyAlignment="1">
      <alignment horizontal="center" vertical="center" wrapText="1"/>
    </xf>
    <xf numFmtId="0" fontId="13" fillId="0" borderId="92" xfId="0" applyFont="1" applyBorder="1" applyAlignment="1">
      <alignment horizontal="center" vertical="center"/>
    </xf>
    <xf numFmtId="0" fontId="31" fillId="0" borderId="67" xfId="0" applyFont="1" applyBorder="1" applyAlignment="1">
      <alignment horizontal="center" vertical="center" wrapText="1"/>
    </xf>
    <xf numFmtId="0" fontId="31" fillId="0" borderId="68" xfId="0" applyFont="1" applyBorder="1" applyAlignment="1">
      <alignment horizontal="center" vertical="center" wrapText="1"/>
    </xf>
    <xf numFmtId="0" fontId="34" fillId="0" borderId="40" xfId="0" applyFont="1" applyBorder="1" applyAlignment="1">
      <alignment horizontal="center" vertical="center" wrapText="1"/>
    </xf>
    <xf numFmtId="0" fontId="34" fillId="0" borderId="41" xfId="0" applyFont="1" applyBorder="1" applyAlignment="1">
      <alignment horizontal="center" vertical="center" wrapText="1"/>
    </xf>
    <xf numFmtId="0" fontId="34" fillId="0" borderId="218" xfId="0" applyFont="1" applyBorder="1" applyAlignment="1">
      <alignment horizontal="center" vertical="center" wrapText="1"/>
    </xf>
    <xf numFmtId="0" fontId="34" fillId="0" borderId="58" xfId="0" applyFont="1" applyBorder="1" applyAlignment="1">
      <alignment horizontal="center" vertical="center" wrapText="1"/>
    </xf>
    <xf numFmtId="0" fontId="30" fillId="0" borderId="128" xfId="0" applyFont="1" applyBorder="1" applyAlignment="1">
      <alignment horizontal="left" indent="4"/>
    </xf>
    <xf numFmtId="0" fontId="30" fillId="0" borderId="94" xfId="0" applyFont="1" applyBorder="1" applyAlignment="1">
      <alignment horizontal="left" indent="4"/>
    </xf>
    <xf numFmtId="0" fontId="30" fillId="0" borderId="96" xfId="0" applyFont="1" applyBorder="1" applyAlignment="1">
      <alignment horizontal="left" indent="4"/>
    </xf>
    <xf numFmtId="0" fontId="5" fillId="0" borderId="0" xfId="0" applyFont="1" applyAlignment="1">
      <alignment vertical="center"/>
    </xf>
    <xf numFmtId="0" fontId="31" fillId="0" borderId="0" xfId="0" applyFont="1" applyAlignment="1">
      <alignment horizontal="left"/>
    </xf>
    <xf numFmtId="0" fontId="13" fillId="0" borderId="67" xfId="0" applyFont="1" applyBorder="1" applyAlignment="1">
      <alignment horizontal="center" vertical="center"/>
    </xf>
    <xf numFmtId="0" fontId="13" fillId="0" borderId="120" xfId="0" applyFont="1" applyBorder="1" applyAlignment="1">
      <alignment horizontal="center" vertical="center"/>
    </xf>
    <xf numFmtId="0" fontId="13" fillId="0" borderId="68" xfId="0" applyFont="1" applyBorder="1" applyAlignment="1">
      <alignment horizontal="center" vertical="center"/>
    </xf>
    <xf numFmtId="0" fontId="6" fillId="0" borderId="93" xfId="0" applyFont="1" applyBorder="1" applyAlignment="1">
      <alignment horizontal="center"/>
    </xf>
    <xf numFmtId="0" fontId="6" fillId="0" borderId="95" xfId="0" applyFont="1" applyBorder="1" applyAlignment="1">
      <alignment horizontal="center"/>
    </xf>
    <xf numFmtId="0" fontId="32" fillId="0" borderId="94" xfId="0" applyFont="1" applyBorder="1" applyAlignment="1">
      <alignment horizontal="left" indent="1"/>
    </xf>
    <xf numFmtId="0" fontId="32" fillId="0" borderId="95" xfId="0" applyFont="1" applyBorder="1" applyAlignment="1">
      <alignment horizontal="left" indent="1"/>
    </xf>
    <xf numFmtId="0" fontId="18" fillId="0" borderId="93" xfId="0" applyFont="1" applyBorder="1" applyAlignment="1">
      <alignment horizontal="left" indent="1"/>
    </xf>
    <xf numFmtId="0" fontId="18" fillId="0" borderId="96" xfId="0" applyFont="1" applyBorder="1" applyAlignment="1">
      <alignment horizontal="left" indent="1"/>
    </xf>
    <xf numFmtId="0" fontId="12" fillId="0" borderId="211" xfId="0" applyFont="1" applyBorder="1" applyAlignment="1">
      <alignment horizontal="center" vertical="center" wrapText="1"/>
    </xf>
    <xf numFmtId="0" fontId="12" fillId="0" borderId="212" xfId="0" applyFont="1" applyBorder="1" applyAlignment="1">
      <alignment horizontal="center" vertical="center" wrapText="1"/>
    </xf>
    <xf numFmtId="0" fontId="13" fillId="0" borderId="43" xfId="0" applyFont="1" applyBorder="1" applyAlignment="1">
      <alignment horizontal="center" vertical="center" wrapText="1"/>
    </xf>
    <xf numFmtId="0" fontId="13" fillId="0" borderId="100" xfId="0" applyFont="1" applyBorder="1" applyAlignment="1">
      <alignment horizontal="center" vertical="center" wrapText="1"/>
    </xf>
    <xf numFmtId="0" fontId="12" fillId="0" borderId="97" xfId="0" applyFont="1" applyBorder="1" applyAlignment="1">
      <alignment horizontal="center" vertical="center" wrapText="1"/>
    </xf>
    <xf numFmtId="0" fontId="6" fillId="0" borderId="93" xfId="0" applyFont="1" applyBorder="1" applyAlignment="1">
      <alignment horizontal="left" indent="1"/>
    </xf>
    <xf numFmtId="0" fontId="6" fillId="0" borderId="96" xfId="0" applyFont="1" applyBorder="1" applyAlignment="1">
      <alignment horizontal="left" indent="1"/>
    </xf>
    <xf numFmtId="0" fontId="6" fillId="0" borderId="43" xfId="0" applyFont="1" applyBorder="1" applyAlignment="1">
      <alignment horizontal="center" vertical="center" wrapText="1"/>
    </xf>
    <xf numFmtId="0" fontId="13" fillId="0" borderId="0" xfId="0" applyFont="1" applyAlignment="1">
      <alignment horizontal="center" wrapText="1"/>
    </xf>
    <xf numFmtId="0" fontId="6" fillId="0" borderId="94" xfId="0" applyFont="1" applyBorder="1" applyAlignment="1">
      <alignment horizontal="center"/>
    </xf>
    <xf numFmtId="0" fontId="32" fillId="0" borderId="94" xfId="0" applyFont="1" applyBorder="1" applyAlignment="1">
      <alignment horizontal="center"/>
    </xf>
    <xf numFmtId="0" fontId="32" fillId="0" borderId="95" xfId="0" applyFont="1" applyBorder="1" applyAlignment="1">
      <alignment horizontal="center"/>
    </xf>
    <xf numFmtId="0" fontId="6" fillId="0" borderId="96" xfId="0" applyFont="1" applyBorder="1" applyAlignment="1">
      <alignment horizontal="center"/>
    </xf>
    <xf numFmtId="0" fontId="12" fillId="0" borderId="57"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109" xfId="0" applyFont="1" applyBorder="1" applyAlignment="1">
      <alignment horizontal="center" vertical="center" wrapText="1"/>
    </xf>
    <xf numFmtId="0" fontId="6" fillId="0" borderId="105" xfId="0" applyFont="1" applyBorder="1" applyAlignment="1">
      <alignment horizontal="center" vertical="center" wrapText="1"/>
    </xf>
    <xf numFmtId="0" fontId="5" fillId="0" borderId="33" xfId="0" applyFont="1" applyBorder="1" applyAlignment="1">
      <alignment horizontal="left" vertical="center" wrapText="1"/>
    </xf>
    <xf numFmtId="0" fontId="5" fillId="0" borderId="98" xfId="0" applyFont="1" applyBorder="1" applyAlignment="1">
      <alignment horizontal="center" vertical="center" wrapText="1"/>
    </xf>
    <xf numFmtId="0" fontId="5" fillId="0" borderId="58" xfId="0" applyFont="1" applyBorder="1" applyAlignment="1">
      <alignment horizontal="center" vertical="center" wrapText="1"/>
    </xf>
    <xf numFmtId="0" fontId="6" fillId="0" borderId="95" xfId="0" applyFont="1" applyBorder="1" applyAlignment="1">
      <alignment horizontal="left" indent="1"/>
    </xf>
    <xf numFmtId="0" fontId="5" fillId="0" borderId="97" xfId="0" applyFont="1" applyBorder="1" applyAlignment="1">
      <alignment horizontal="center" vertical="center" wrapText="1"/>
    </xf>
    <xf numFmtId="0" fontId="5" fillId="0" borderId="41"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42" xfId="0" applyFont="1" applyBorder="1" applyAlignment="1">
      <alignment horizontal="center" vertical="center" wrapText="1"/>
    </xf>
    <xf numFmtId="0" fontId="6" fillId="0" borderId="119" xfId="0" applyFont="1" applyBorder="1" applyAlignment="1">
      <alignment horizontal="center" vertical="center" wrapText="1"/>
    </xf>
    <xf numFmtId="0" fontId="6" fillId="0" borderId="94" xfId="0" applyFont="1" applyBorder="1" applyAlignment="1">
      <alignment horizontal="left" indent="1"/>
    </xf>
    <xf numFmtId="0" fontId="6" fillId="0" borderId="39" xfId="0" applyFont="1" applyBorder="1" applyAlignment="1">
      <alignment horizontal="center" vertical="center" wrapText="1"/>
    </xf>
    <xf numFmtId="0" fontId="34" fillId="0" borderId="57" xfId="0" applyFont="1" applyBorder="1" applyAlignment="1">
      <alignment horizontal="center" vertical="center" wrapText="1"/>
    </xf>
    <xf numFmtId="0" fontId="13" fillId="0" borderId="128" xfId="0" applyFont="1" applyBorder="1" applyAlignment="1">
      <alignment horizontal="left" indent="4"/>
    </xf>
    <xf numFmtId="0" fontId="13" fillId="0" borderId="94" xfId="0" applyFont="1" applyBorder="1" applyAlignment="1">
      <alignment horizontal="left" indent="4"/>
    </xf>
    <xf numFmtId="0" fontId="13" fillId="0" borderId="96" xfId="0" applyFont="1" applyBorder="1" applyAlignment="1">
      <alignment horizontal="left" indent="4"/>
    </xf>
    <xf numFmtId="0" fontId="24" fillId="0" borderId="128" xfId="0" applyFont="1" applyBorder="1" applyAlignment="1">
      <alignment horizontal="left" indent="4"/>
    </xf>
    <xf numFmtId="0" fontId="24" fillId="0" borderId="94" xfId="0" applyFont="1" applyBorder="1" applyAlignment="1">
      <alignment horizontal="left" indent="4"/>
    </xf>
    <xf numFmtId="0" fontId="24" fillId="0" borderId="96" xfId="0" applyFont="1" applyBorder="1" applyAlignment="1">
      <alignment horizontal="left" indent="4"/>
    </xf>
    <xf numFmtId="0" fontId="13" fillId="0" borderId="134" xfId="0" applyFont="1" applyBorder="1" applyAlignment="1">
      <alignment horizontal="center" vertical="center"/>
    </xf>
    <xf numFmtId="0" fontId="13" fillId="0" borderId="133" xfId="0" applyFont="1" applyBorder="1" applyAlignment="1">
      <alignment horizontal="center" vertical="center"/>
    </xf>
    <xf numFmtId="0" fontId="13" fillId="0" borderId="135" xfId="0" applyFont="1" applyBorder="1" applyAlignment="1">
      <alignment horizontal="center" vertical="center"/>
    </xf>
    <xf numFmtId="0" fontId="6" fillId="0" borderId="67" xfId="0" applyFont="1" applyBorder="1" applyAlignment="1">
      <alignment horizontal="center" vertical="center" wrapText="1"/>
    </xf>
    <xf numFmtId="0" fontId="6" fillId="0" borderId="120" xfId="0" applyFont="1" applyBorder="1" applyAlignment="1">
      <alignment horizontal="center" vertical="center" wrapText="1"/>
    </xf>
    <xf numFmtId="0" fontId="6" fillId="0" borderId="68" xfId="0" applyFont="1" applyBorder="1" applyAlignment="1">
      <alignment horizontal="center" vertical="center" wrapText="1"/>
    </xf>
    <xf numFmtId="0" fontId="13" fillId="0" borderId="119" xfId="0" applyFont="1" applyBorder="1" applyAlignment="1">
      <alignment horizontal="center" vertical="center"/>
    </xf>
    <xf numFmtId="0" fontId="13" fillId="0" borderId="132" xfId="0" applyFont="1" applyBorder="1" applyAlignment="1">
      <alignment horizontal="center" vertical="center"/>
    </xf>
    <xf numFmtId="0" fontId="13" fillId="0" borderId="79" xfId="0" applyFont="1" applyBorder="1" applyAlignment="1">
      <alignment horizontal="center" vertical="center"/>
    </xf>
    <xf numFmtId="0" fontId="13" fillId="0" borderId="0" xfId="0" applyFont="1" applyAlignment="1">
      <alignment horizontal="center" vertical="center"/>
    </xf>
    <xf numFmtId="0" fontId="67" fillId="0" borderId="0" xfId="0" applyFont="1" applyAlignment="1">
      <alignment horizontal="center" vertical="center"/>
    </xf>
    <xf numFmtId="0" fontId="13" fillId="0" borderId="67" xfId="0" applyFont="1" applyBorder="1" applyAlignment="1">
      <alignment horizontal="center" vertical="center" wrapText="1"/>
    </xf>
    <xf numFmtId="0" fontId="13" fillId="0" borderId="120" xfId="0" applyFont="1" applyBorder="1" applyAlignment="1">
      <alignment horizontal="center" vertical="center" wrapText="1"/>
    </xf>
    <xf numFmtId="0" fontId="13" fillId="0" borderId="68" xfId="0" applyFont="1" applyBorder="1" applyAlignment="1">
      <alignment horizontal="center" vertical="center" wrapText="1"/>
    </xf>
    <xf numFmtId="0" fontId="31" fillId="0" borderId="38" xfId="0" applyFont="1" applyBorder="1" applyAlignment="1">
      <alignment horizontal="center" vertical="center"/>
    </xf>
    <xf numFmtId="0" fontId="31" fillId="0" borderId="42" xfId="0" applyFont="1" applyBorder="1" applyAlignment="1">
      <alignment horizontal="center" vertical="center"/>
    </xf>
    <xf numFmtId="0" fontId="31" fillId="0" borderId="119" xfId="0" applyFont="1" applyBorder="1" applyAlignment="1">
      <alignment horizontal="center" vertical="center"/>
    </xf>
    <xf numFmtId="0" fontId="64" fillId="0" borderId="134" xfId="0" applyFont="1" applyBorder="1" applyAlignment="1">
      <alignment horizontal="center" vertical="center"/>
    </xf>
    <xf numFmtId="0" fontId="64" fillId="0" borderId="133" xfId="0" applyFont="1" applyBorder="1" applyAlignment="1">
      <alignment horizontal="center" vertical="center"/>
    </xf>
    <xf numFmtId="0" fontId="64" fillId="0" borderId="135" xfId="0" applyFont="1" applyBorder="1" applyAlignment="1">
      <alignment horizontal="center" vertical="center"/>
    </xf>
    <xf numFmtId="0" fontId="31" fillId="0" borderId="128" xfId="0" applyFont="1" applyBorder="1" applyAlignment="1">
      <alignment horizontal="left" indent="4"/>
    </xf>
    <xf numFmtId="0" fontId="31" fillId="0" borderId="94" xfId="0" applyFont="1" applyBorder="1" applyAlignment="1">
      <alignment horizontal="left" indent="4"/>
    </xf>
    <xf numFmtId="0" fontId="31" fillId="0" borderId="96" xfId="0" applyFont="1" applyBorder="1" applyAlignment="1">
      <alignment horizontal="left" indent="4"/>
    </xf>
    <xf numFmtId="0" fontId="31" fillId="0" borderId="128" xfId="0" applyFont="1" applyBorder="1" applyAlignment="1">
      <alignment horizontal="center"/>
    </xf>
    <xf numFmtId="0" fontId="31" fillId="0" borderId="94" xfId="0" applyFont="1" applyBorder="1" applyAlignment="1">
      <alignment horizontal="center"/>
    </xf>
    <xf numFmtId="0" fontId="31" fillId="0" borderId="96" xfId="0" applyFont="1" applyBorder="1" applyAlignment="1">
      <alignment horizontal="center"/>
    </xf>
    <xf numFmtId="0" fontId="13" fillId="0" borderId="148" xfId="0" applyFont="1" applyBorder="1" applyAlignment="1">
      <alignment horizontal="left" vertical="center" wrapText="1" indent="5"/>
    </xf>
    <xf numFmtId="0" fontId="13" fillId="0" borderId="109" xfId="0" applyFont="1" applyBorder="1" applyAlignment="1">
      <alignment horizontal="left" vertical="center" wrapText="1" indent="5"/>
    </xf>
    <xf numFmtId="0" fontId="13" fillId="0" borderId="102" xfId="0" applyFont="1" applyBorder="1" applyAlignment="1">
      <alignment horizontal="left" vertical="center" wrapText="1" indent="5"/>
    </xf>
    <xf numFmtId="0" fontId="13" fillId="0" borderId="103" xfId="0" applyFont="1" applyBorder="1" applyAlignment="1">
      <alignment horizontal="left" vertical="center" wrapText="1" indent="5"/>
    </xf>
    <xf numFmtId="0" fontId="13" fillId="0" borderId="0" xfId="0" applyFont="1" applyAlignment="1">
      <alignment horizontal="left" vertical="center" wrapText="1" indent="5"/>
    </xf>
    <xf numFmtId="0" fontId="13" fillId="0" borderId="97" xfId="0" applyFont="1" applyBorder="1" applyAlignment="1">
      <alignment horizontal="left" vertical="center" wrapText="1" indent="5"/>
    </xf>
    <xf numFmtId="0" fontId="13" fillId="0" borderId="149" xfId="0" applyFont="1" applyBorder="1" applyAlignment="1">
      <alignment horizontal="left" vertical="center" wrapText="1" indent="5"/>
    </xf>
    <xf numFmtId="0" fontId="13" fillId="0" borderId="105" xfId="0" applyFont="1" applyBorder="1" applyAlignment="1">
      <alignment horizontal="left" vertical="center" wrapText="1" indent="5"/>
    </xf>
    <xf numFmtId="0" fontId="13" fillId="0" borderId="41" xfId="0" applyFont="1" applyBorder="1" applyAlignment="1">
      <alignment horizontal="left" vertical="center" wrapText="1" indent="5"/>
    </xf>
    <xf numFmtId="0" fontId="18" fillId="0" borderId="150" xfId="0" applyFont="1" applyBorder="1" applyAlignment="1">
      <alignment horizontal="center" textRotation="90" wrapText="1"/>
    </xf>
    <xf numFmtId="0" fontId="18" fillId="0" borderId="120" xfId="0" applyFont="1" applyBorder="1" applyAlignment="1">
      <alignment horizontal="center" textRotation="90"/>
    </xf>
    <xf numFmtId="0" fontId="18" fillId="0" borderId="68" xfId="0" applyFont="1" applyBorder="1" applyAlignment="1">
      <alignment horizontal="center" textRotation="90"/>
    </xf>
    <xf numFmtId="0" fontId="18" fillId="0" borderId="151" xfId="0" applyFont="1" applyBorder="1" applyAlignment="1">
      <alignment horizontal="center" textRotation="90" wrapText="1"/>
    </xf>
    <xf numFmtId="0" fontId="18" fillId="0" borderId="89" xfId="0" applyFont="1" applyBorder="1" applyAlignment="1">
      <alignment horizontal="center" textRotation="90" wrapText="1"/>
    </xf>
    <xf numFmtId="0" fontId="18" fillId="0" borderId="152" xfId="0" applyFont="1" applyBorder="1" applyAlignment="1">
      <alignment horizontal="center" textRotation="90" wrapText="1"/>
    </xf>
    <xf numFmtId="166" fontId="6" fillId="0" borderId="145" xfId="0" applyNumberFormat="1" applyFont="1" applyBorder="1" applyAlignment="1">
      <alignment horizontal="center" vertical="center"/>
    </xf>
    <xf numFmtId="166" fontId="6" fillId="0" borderId="146" xfId="0" applyNumberFormat="1" applyFont="1" applyBorder="1" applyAlignment="1">
      <alignment horizontal="center" vertical="center"/>
    </xf>
    <xf numFmtId="166" fontId="6" fillId="0" borderId="147" xfId="0" applyNumberFormat="1" applyFont="1" applyBorder="1" applyAlignment="1">
      <alignment horizontal="center" vertical="center"/>
    </xf>
    <xf numFmtId="0" fontId="31" fillId="0" borderId="223" xfId="0" applyFont="1" applyBorder="1" applyAlignment="1">
      <alignment horizontal="center"/>
    </xf>
    <xf numFmtId="0" fontId="31" fillId="0" borderId="224" xfId="0" applyFont="1" applyBorder="1" applyAlignment="1">
      <alignment horizontal="center"/>
    </xf>
    <xf numFmtId="0" fontId="31" fillId="0" borderId="225" xfId="0" applyFont="1" applyBorder="1" applyAlignment="1">
      <alignment horizontal="center"/>
    </xf>
    <xf numFmtId="0" fontId="31" fillId="0" borderId="204" xfId="0" applyFont="1" applyBorder="1" applyAlignment="1">
      <alignment horizontal="center"/>
    </xf>
    <xf numFmtId="0" fontId="31" fillId="0" borderId="42" xfId="0" applyFont="1" applyBorder="1" applyAlignment="1">
      <alignment horizontal="center"/>
    </xf>
    <xf numFmtId="0" fontId="31" fillId="0" borderId="119" xfId="0" applyFont="1" applyBorder="1" applyAlignment="1">
      <alignment horizontal="center"/>
    </xf>
    <xf numFmtId="0" fontId="38" fillId="0" borderId="76" xfId="0" applyFont="1" applyBorder="1" applyAlignment="1">
      <alignment horizontal="center" vertical="center" wrapText="1"/>
    </xf>
    <xf numFmtId="0" fontId="38" fillId="0" borderId="77" xfId="0" applyFont="1" applyBorder="1" applyAlignment="1">
      <alignment horizontal="center" vertical="center" wrapText="1"/>
    </xf>
    <xf numFmtId="0" fontId="38" fillId="0" borderId="85" xfId="0" applyFont="1" applyBorder="1" applyAlignment="1">
      <alignment horizontal="center" vertical="center" wrapText="1"/>
    </xf>
    <xf numFmtId="0" fontId="38" fillId="0" borderId="168" xfId="0" applyFont="1" applyBorder="1" applyAlignment="1">
      <alignment horizontal="center" vertical="center" wrapText="1"/>
    </xf>
    <xf numFmtId="0" fontId="38" fillId="0" borderId="80" xfId="0" applyFont="1" applyBorder="1" applyAlignment="1">
      <alignment horizontal="center" vertical="center" wrapText="1"/>
    </xf>
    <xf numFmtId="0" fontId="38" fillId="0" borderId="83" xfId="0" applyFont="1" applyBorder="1" applyAlignment="1">
      <alignment horizontal="center" vertical="center" wrapText="1"/>
    </xf>
    <xf numFmtId="0" fontId="8" fillId="0" borderId="81" xfId="0" applyFont="1" applyBorder="1" applyAlignment="1">
      <alignment horizontal="center" vertical="center" wrapText="1"/>
    </xf>
    <xf numFmtId="0" fontId="8" fillId="0" borderId="84" xfId="0" applyFont="1" applyBorder="1" applyAlignment="1">
      <alignment horizontal="center" vertical="center" wrapText="1"/>
    </xf>
    <xf numFmtId="0" fontId="13" fillId="0" borderId="77" xfId="0" applyFont="1" applyBorder="1" applyAlignment="1">
      <alignment horizontal="left" indent="2"/>
    </xf>
    <xf numFmtId="0" fontId="24" fillId="0" borderId="77" xfId="0" applyFont="1" applyBorder="1" applyAlignment="1">
      <alignment horizontal="left" indent="2"/>
    </xf>
    <xf numFmtId="0" fontId="30" fillId="0" borderId="77" xfId="0" applyFont="1" applyBorder="1" applyAlignment="1">
      <alignment horizontal="left" indent="2"/>
    </xf>
    <xf numFmtId="0" fontId="30" fillId="0" borderId="78" xfId="0" applyFont="1" applyBorder="1" applyAlignment="1">
      <alignment horizontal="left" indent="2"/>
    </xf>
    <xf numFmtId="0" fontId="13" fillId="0" borderId="80" xfId="0" applyFont="1" applyBorder="1" applyAlignment="1">
      <alignment horizontal="center" vertical="center"/>
    </xf>
    <xf numFmtId="0" fontId="8" fillId="0" borderId="80" xfId="0" applyFont="1" applyBorder="1" applyAlignment="1">
      <alignment horizontal="center" vertical="center" wrapText="1"/>
    </xf>
    <xf numFmtId="0" fontId="8" fillId="0" borderId="83" xfId="0" applyFont="1" applyBorder="1" applyAlignment="1">
      <alignment horizontal="center" vertical="center" wrapText="1"/>
    </xf>
    <xf numFmtId="0" fontId="13" fillId="0" borderId="174" xfId="0" applyFont="1" applyBorder="1" applyAlignment="1">
      <alignment horizontal="center" vertical="center"/>
    </xf>
    <xf numFmtId="0" fontId="13" fillId="0" borderId="106" xfId="0" applyFont="1" applyBorder="1" applyAlignment="1">
      <alignment horizontal="center" vertical="center"/>
    </xf>
    <xf numFmtId="0" fontId="13" fillId="0" borderId="28" xfId="0" applyFont="1" applyBorder="1" applyAlignment="1">
      <alignment horizontal="center" vertical="center"/>
    </xf>
    <xf numFmtId="0" fontId="6" fillId="0" borderId="168" xfId="0" applyFont="1" applyBorder="1" applyAlignment="1">
      <alignment horizontal="center" vertical="center" wrapText="1"/>
    </xf>
    <xf numFmtId="0" fontId="6" fillId="0" borderId="175" xfId="0" applyFont="1" applyBorder="1" applyAlignment="1">
      <alignment horizontal="center" vertical="center" wrapText="1"/>
    </xf>
    <xf numFmtId="0" fontId="6" fillId="0" borderId="176" xfId="0" applyFont="1" applyBorder="1" applyAlignment="1">
      <alignment horizontal="center" vertical="center" wrapText="1"/>
    </xf>
    <xf numFmtId="0" fontId="6" fillId="0" borderId="103" xfId="0" applyFont="1" applyBorder="1" applyAlignment="1">
      <alignment horizontal="center" vertical="center" wrapText="1"/>
    </xf>
    <xf numFmtId="0" fontId="6" fillId="0" borderId="177" xfId="0" applyFont="1" applyBorder="1" applyAlignment="1">
      <alignment horizontal="center" vertical="center" wrapText="1"/>
    </xf>
    <xf numFmtId="0" fontId="8" fillId="0" borderId="33" xfId="0" applyFont="1" applyBorder="1" applyAlignment="1">
      <alignment horizontal="left" vertical="center" wrapText="1"/>
    </xf>
    <xf numFmtId="0" fontId="13" fillId="0" borderId="148" xfId="0" applyFont="1" applyBorder="1" applyAlignment="1">
      <alignment horizontal="center" vertical="center" wrapText="1"/>
    </xf>
    <xf numFmtId="0" fontId="13" fillId="0" borderId="102" xfId="0" applyFont="1" applyBorder="1" applyAlignment="1">
      <alignment horizontal="center" vertical="center" wrapText="1"/>
    </xf>
    <xf numFmtId="0" fontId="13" fillId="0" borderId="103" xfId="0" applyFont="1" applyBorder="1" applyAlignment="1">
      <alignment horizontal="center" vertical="center" wrapText="1"/>
    </xf>
    <xf numFmtId="0" fontId="13" fillId="0" borderId="97" xfId="0" applyFont="1" applyBorder="1" applyAlignment="1">
      <alignment horizontal="center" vertical="center" wrapText="1"/>
    </xf>
    <xf numFmtId="0" fontId="13" fillId="0" borderId="149" xfId="0" applyFont="1" applyBorder="1" applyAlignment="1">
      <alignment horizontal="center" vertical="center" wrapText="1"/>
    </xf>
    <xf numFmtId="0" fontId="13" fillId="0" borderId="41" xfId="0" applyFont="1" applyBorder="1" applyAlignment="1">
      <alignment horizontal="center" vertical="center" wrapText="1"/>
    </xf>
    <xf numFmtId="0" fontId="32" fillId="0" borderId="187" xfId="0" applyFont="1" applyBorder="1" applyAlignment="1">
      <alignment horizontal="left" indent="4"/>
    </xf>
    <xf numFmtId="0" fontId="29" fillId="0" borderId="38" xfId="0" applyFont="1" applyBorder="1" applyAlignment="1">
      <alignment horizontal="center" vertical="center" wrapText="1"/>
    </xf>
    <xf numFmtId="0" fontId="29" fillId="0" borderId="39" xfId="0" applyFont="1" applyBorder="1" applyAlignment="1">
      <alignment horizontal="center" vertical="center" wrapText="1"/>
    </xf>
    <xf numFmtId="0" fontId="29" fillId="0" borderId="119" xfId="0" applyFont="1" applyBorder="1" applyAlignment="1">
      <alignment horizontal="center" vertical="center" wrapText="1"/>
    </xf>
    <xf numFmtId="0" fontId="6" fillId="0" borderId="187" xfId="0" applyFont="1" applyBorder="1" applyAlignment="1">
      <alignment horizontal="center"/>
    </xf>
    <xf numFmtId="0" fontId="42" fillId="0" borderId="0" xfId="0" applyFont="1" applyAlignment="1">
      <alignment horizontal="center"/>
    </xf>
    <xf numFmtId="0" fontId="13" fillId="0" borderId="43" xfId="0" applyFont="1" applyBorder="1" applyAlignment="1">
      <alignment horizontal="center" vertical="center"/>
    </xf>
    <xf numFmtId="0" fontId="13" fillId="0" borderId="203" xfId="0" applyFont="1" applyBorder="1" applyAlignment="1">
      <alignment horizontal="center" vertical="center"/>
    </xf>
    <xf numFmtId="0" fontId="13" fillId="0" borderId="45" xfId="0" applyFont="1" applyBorder="1" applyAlignment="1">
      <alignment horizontal="center" vertical="center"/>
    </xf>
    <xf numFmtId="0" fontId="13" fillId="0" borderId="38" xfId="0" applyFont="1" applyBorder="1" applyAlignment="1">
      <alignment horizontal="center" vertical="center" wrapText="1"/>
    </xf>
    <xf numFmtId="0" fontId="13" fillId="0" borderId="119" xfId="0" applyFont="1" applyBorder="1" applyAlignment="1">
      <alignment horizontal="center" vertical="center" wrapText="1"/>
    </xf>
    <xf numFmtId="0" fontId="15" fillId="0" borderId="128" xfId="0" applyFont="1" applyBorder="1" applyAlignment="1">
      <alignment horizontal="left" indent="4"/>
    </xf>
    <xf numFmtId="0" fontId="15" fillId="0" borderId="94" xfId="0" applyFont="1" applyBorder="1" applyAlignment="1">
      <alignment horizontal="left" indent="4"/>
    </xf>
    <xf numFmtId="0" fontId="15" fillId="0" borderId="96" xfId="0" applyFont="1" applyBorder="1" applyAlignment="1">
      <alignment horizontal="left" indent="4"/>
    </xf>
    <xf numFmtId="0" fontId="13" fillId="0" borderId="204" xfId="0" applyFont="1" applyBorder="1" applyAlignment="1">
      <alignment horizontal="center" vertical="center"/>
    </xf>
    <xf numFmtId="0" fontId="41" fillId="0" borderId="128" xfId="0" applyFont="1" applyBorder="1" applyAlignment="1">
      <alignment horizontal="left" indent="4"/>
    </xf>
    <xf numFmtId="0" fontId="41" fillId="0" borderId="94" xfId="0" applyFont="1" applyBorder="1" applyAlignment="1">
      <alignment horizontal="left" indent="4"/>
    </xf>
    <xf numFmtId="0" fontId="41" fillId="0" borderId="96" xfId="0" applyFont="1" applyBorder="1" applyAlignment="1">
      <alignment horizontal="left" indent="4"/>
    </xf>
    <xf numFmtId="0" fontId="6" fillId="0" borderId="174" xfId="0" applyFont="1" applyBorder="1" applyAlignment="1">
      <alignment horizontal="left" vertical="center"/>
    </xf>
    <xf numFmtId="0" fontId="6" fillId="0" borderId="28" xfId="0" applyFont="1" applyBorder="1" applyAlignment="1">
      <alignment horizontal="left" vertical="center"/>
    </xf>
    <xf numFmtId="0" fontId="6" fillId="0" borderId="150" xfId="0" applyFont="1" applyBorder="1" applyAlignment="1">
      <alignment horizontal="center" vertical="center" wrapText="1"/>
    </xf>
    <xf numFmtId="0" fontId="5" fillId="0" borderId="0" xfId="0" applyFont="1" applyAlignment="1">
      <alignment horizontal="left" vertical="center" wrapText="1"/>
    </xf>
    <xf numFmtId="0" fontId="13" fillId="0" borderId="40" xfId="0" applyFont="1" applyBorder="1" applyAlignment="1">
      <alignment horizontal="center" vertical="center" wrapText="1"/>
    </xf>
    <xf numFmtId="0" fontId="13" fillId="0" borderId="51" xfId="0" applyFont="1" applyBorder="1" applyAlignment="1">
      <alignment horizontal="center" vertical="center" wrapText="1"/>
    </xf>
  </cellXfs>
  <cellStyles count="3">
    <cellStyle name="Normaallaad 2" xfId="2" xr:uid="{12A7046A-6244-4D3D-B3C1-3E37CBB72E62}"/>
    <cellStyle name="Normal" xfId="0" builtinId="0"/>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jpg"/><Relationship Id="rId4" Type="http://schemas.openxmlformats.org/officeDocument/2006/relationships/image" Target="../media/image2.jpg"/></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15.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16.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i="0" baseline="0"/>
              <a:t>Kõlvikuline jagunemine </a:t>
            </a:r>
          </a:p>
        </c:rich>
      </c:tx>
      <c:layout>
        <c:manualLayout>
          <c:xMode val="edge"/>
          <c:yMode val="edge"/>
          <c:x val="9.2402668416447953E-2"/>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t-EE"/>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4590440969373382E-2"/>
          <c:y val="0.18964670175753021"/>
          <c:w val="0.68412556708828332"/>
          <c:h val="0.77168713383850862"/>
        </c:manualLayout>
      </c:layout>
      <c:pie3DChart>
        <c:varyColors val="1"/>
        <c:ser>
          <c:idx val="0"/>
          <c:order val="0"/>
          <c:tx>
            <c:strRef>
              <c:f>'1.'!$A$3:$A$4</c:f>
              <c:strCache>
                <c:ptCount val="2"/>
                <c:pt idx="0">
                  <c:v>M a a k a t e g o o r i a</c:v>
                </c:pt>
              </c:strCache>
            </c:strRef>
          </c:tx>
          <c:dPt>
            <c:idx val="0"/>
            <c:bubble3D val="0"/>
            <c:spPr>
              <a:blipFill>
                <a:blip xmlns:r="http://schemas.openxmlformats.org/officeDocument/2006/relationships" r:embed="rId4"/>
                <a:stretch>
                  <a:fillRect/>
                </a:stretch>
              </a:blipFill>
              <a:ln w="25400">
                <a:solidFill>
                  <a:schemeClr val="lt1"/>
                </a:solidFill>
              </a:ln>
              <a:effectLst/>
              <a:sp3d contourW="25400">
                <a:contourClr>
                  <a:schemeClr val="lt1"/>
                </a:contourClr>
              </a:sp3d>
            </c:spPr>
            <c:extLst>
              <c:ext xmlns:c16="http://schemas.microsoft.com/office/drawing/2014/chart" uri="{C3380CC4-5D6E-409C-BE32-E72D297353CC}">
                <c16:uniqueId val="{00000001-2972-4A44-9487-3DD297A50AA0}"/>
              </c:ext>
            </c:extLst>
          </c:dPt>
          <c:dPt>
            <c:idx val="1"/>
            <c:bubble3D val="0"/>
            <c:spPr>
              <a:blipFill>
                <a:blip xmlns:r="http://schemas.openxmlformats.org/officeDocument/2006/relationships" r:embed="rId5"/>
                <a:stretch>
                  <a:fillRect/>
                </a:stretch>
              </a:blipFill>
              <a:ln w="25400">
                <a:solidFill>
                  <a:schemeClr val="lt1"/>
                </a:solidFill>
              </a:ln>
              <a:effectLst/>
              <a:sp3d contourW="25400">
                <a:contourClr>
                  <a:schemeClr val="lt1"/>
                </a:contourClr>
              </a:sp3d>
            </c:spPr>
            <c:extLst>
              <c:ext xmlns:c16="http://schemas.microsoft.com/office/drawing/2014/chart" uri="{C3380CC4-5D6E-409C-BE32-E72D297353CC}">
                <c16:uniqueId val="{00000003-2972-4A44-9487-3DD297A50AA0}"/>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2972-4A44-9487-3DD297A50AA0}"/>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2972-4A44-9487-3DD297A50AA0}"/>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2972-4A44-9487-3DD297A50AA0}"/>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2972-4A44-9487-3DD297A50AA0}"/>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2972-4A44-9487-3DD297A50AA0}"/>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2972-4A44-9487-3DD297A50AA0}"/>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2972-4A44-9487-3DD297A50AA0}"/>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2972-4A44-9487-3DD297A50AA0}"/>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2972-4A44-9487-3DD297A50AA0}"/>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2972-4A44-9487-3DD297A50AA0}"/>
              </c:ext>
            </c:extLst>
          </c:dPt>
          <c:dLbls>
            <c:dLbl>
              <c:idx val="0"/>
              <c:layout>
                <c:manualLayout>
                  <c:x val="-7.1092036778185957E-2"/>
                  <c:y val="-0.1188229435747409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972-4A44-9487-3DD297A50AA0}"/>
                </c:ext>
              </c:extLst>
            </c:dLbl>
            <c:dLbl>
              <c:idx val="1"/>
              <c:layout>
                <c:manualLayout>
                  <c:x val="2.7396798415363112E-3"/>
                  <c:y val="-1.065907275424554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972-4A44-9487-3DD297A50AA0}"/>
                </c:ext>
              </c:extLst>
            </c:dLbl>
            <c:dLbl>
              <c:idx val="2"/>
              <c:layout>
                <c:manualLayout>
                  <c:x val="1.1073984841992877E-2"/>
                  <c:y val="-4.730218999304832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972-4A44-9487-3DD297A50AA0}"/>
                </c:ext>
              </c:extLst>
            </c:dLbl>
            <c:dLbl>
              <c:idx val="3"/>
              <c:layout>
                <c:manualLayout>
                  <c:x val="2.9535777251750748E-2"/>
                  <c:y val="2.967165665556627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972-4A44-9487-3DD297A50AA0}"/>
                </c:ext>
              </c:extLst>
            </c:dLbl>
            <c:dLbl>
              <c:idx val="4"/>
              <c:layout>
                <c:manualLayout>
                  <c:x val="7.7514452085103991E-3"/>
                  <c:y val="1.8343655659643335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972-4A44-9487-3DD297A50AA0}"/>
                </c:ext>
              </c:extLst>
            </c:dLbl>
            <c:dLbl>
              <c:idx val="5"/>
              <c:layout>
                <c:manualLayout>
                  <c:x val="9.6843369601101372E-3"/>
                  <c:y val="-1.001877729710663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972-4A44-9487-3DD297A50AA0}"/>
                </c:ext>
              </c:extLst>
            </c:dLbl>
            <c:dLbl>
              <c:idx val="6"/>
              <c:layout>
                <c:manualLayout>
                  <c:x val="-1.032788241809305E-3"/>
                  <c:y val="-1.746987035506588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2972-4A44-9487-3DD297A50AA0}"/>
                </c:ext>
              </c:extLst>
            </c:dLbl>
            <c:dLbl>
              <c:idx val="7"/>
              <c:layout>
                <c:manualLayout>
                  <c:x val="1.9005247002465458E-2"/>
                  <c:y val="9.6397041278931041E-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2972-4A44-9487-3DD297A50AA0}"/>
                </c:ext>
              </c:extLst>
            </c:dLbl>
            <c:dLbl>
              <c:idx val="8"/>
              <c:layout>
                <c:manualLayout>
                  <c:x val="6.2880442799244209E-3"/>
                  <c:y val="1.622731941116056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2972-4A44-9487-3DD297A50AA0}"/>
                </c:ext>
              </c:extLst>
            </c:dLbl>
            <c:dLbl>
              <c:idx val="9"/>
              <c:layout>
                <c:manualLayout>
                  <c:x val="1.1909220535657876E-2"/>
                  <c:y val="4.7161100909817104E-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3-2972-4A44-9487-3DD297A50AA0}"/>
                </c:ext>
              </c:extLst>
            </c:dLbl>
            <c:dLbl>
              <c:idx val="10"/>
              <c:layout>
                <c:manualLayout>
                  <c:x val="1.4941945816095021E-2"/>
                  <c:y val="9.9195999709522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2972-4A44-9487-3DD297A50AA0}"/>
                </c:ext>
              </c:extLst>
            </c:dLbl>
            <c:dLbl>
              <c:idx val="11"/>
              <c:layout>
                <c:manualLayout>
                  <c:x val="1.0378950178060927E-2"/>
                  <c:y val="-2.126751942568443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7-2972-4A44-9487-3DD297A50AA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1"/>
            <c:showBubbleSize val="0"/>
            <c:showLeaderLines val="0"/>
            <c:extLst>
              <c:ext xmlns:c15="http://schemas.microsoft.com/office/drawing/2012/chart" uri="{CE6537A1-D6FC-4f65-9D91-7224C49458BB}"/>
            </c:extLst>
          </c:dLbls>
          <c:cat>
            <c:strRef>
              <c:f>('1.'!$M$6:$M$7,'1.'!$M$8:$M$9,'1.'!$M$12:$M$19)</c:f>
              <c:strCache>
                <c:ptCount val="12"/>
                <c:pt idx="0">
                  <c:v>Metsaga metsamaa</c:v>
                </c:pt>
                <c:pt idx="1">
                  <c:v>Metsata metsamaa</c:v>
                </c:pt>
                <c:pt idx="2">
                  <c:v>Põõsastik</c:v>
                </c:pt>
                <c:pt idx="3">
                  <c:v>Põllumajandusmaa</c:v>
                </c:pt>
                <c:pt idx="4">
                  <c:v>Soo</c:v>
                </c:pt>
                <c:pt idx="5">
                  <c:v>Siseveed</c:v>
                </c:pt>
                <c:pt idx="6">
                  <c:v>Muud veekogud</c:v>
                </c:pt>
                <c:pt idx="7">
                  <c:v>Asustusala</c:v>
                </c:pt>
                <c:pt idx="8">
                  <c:v>Teed</c:v>
                </c:pt>
                <c:pt idx="9">
                  <c:v>Trassid</c:v>
                </c:pt>
                <c:pt idx="10">
                  <c:v>Karjäärid</c:v>
                </c:pt>
                <c:pt idx="11">
                  <c:v>Muud maad</c:v>
                </c:pt>
              </c:strCache>
            </c:strRef>
          </c:cat>
          <c:val>
            <c:numRef>
              <c:f>('1.'!$B$6:$B$9,'1.'!$B$12:$B$19)</c:f>
              <c:numCache>
                <c:formatCode>#\ ##0.0</c:formatCode>
                <c:ptCount val="12"/>
                <c:pt idx="0">
                  <c:v>2111.25</c:v>
                </c:pt>
                <c:pt idx="1">
                  <c:v>213.77</c:v>
                </c:pt>
                <c:pt idx="2">
                  <c:v>59.991</c:v>
                </c:pt>
                <c:pt idx="3">
                  <c:v>1224.432</c:v>
                </c:pt>
                <c:pt idx="4">
                  <c:v>227.999</c:v>
                </c:pt>
                <c:pt idx="5">
                  <c:v>75.725999999999999</c:v>
                </c:pt>
                <c:pt idx="6">
                  <c:v>188.04868249460014</c:v>
                </c:pt>
                <c:pt idx="7">
                  <c:v>196.69800000000001</c:v>
                </c:pt>
                <c:pt idx="8">
                  <c:v>66.433999999999997</c:v>
                </c:pt>
                <c:pt idx="9">
                  <c:v>78.08</c:v>
                </c:pt>
                <c:pt idx="10">
                  <c:v>34.936999999999998</c:v>
                </c:pt>
                <c:pt idx="11">
                  <c:v>56.627000000000002</c:v>
                </c:pt>
              </c:numCache>
            </c:numRef>
          </c:val>
          <c:extLst>
            <c:ext xmlns:c16="http://schemas.microsoft.com/office/drawing/2014/chart" uri="{C3380CC4-5D6E-409C-BE32-E72D297353CC}">
              <c16:uniqueId val="{00000018-2972-4A44-9487-3DD297A50AA0}"/>
            </c:ext>
          </c:extLst>
        </c:ser>
        <c:dLbls>
          <c:showLegendKey val="0"/>
          <c:showVal val="0"/>
          <c:showCatName val="0"/>
          <c:showSerName val="0"/>
          <c:showPercent val="0"/>
          <c:showBubbleSize val="0"/>
          <c:showLeaderLines val="0"/>
        </c:dLbls>
      </c:pie3DChart>
      <c:spPr>
        <a:noFill/>
        <a:ln>
          <a:noFill/>
        </a:ln>
        <a:effectLst/>
      </c:spPr>
    </c:plotArea>
    <c:legend>
      <c:legendPos val="r"/>
      <c:layout>
        <c:manualLayout>
          <c:xMode val="edge"/>
          <c:yMode val="edge"/>
          <c:x val="0.77358850726899353"/>
          <c:y val="6.533800467472152E-2"/>
          <c:w val="0.21869281504843116"/>
          <c:h val="0.8904938878776662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4194805049791883E-2"/>
          <c:y val="0.114525300116174"/>
          <c:w val="0.88380930644539013"/>
          <c:h val="0.68424745062604875"/>
        </c:manualLayout>
      </c:layout>
      <c:barChart>
        <c:barDir val="col"/>
        <c:grouping val="stacked"/>
        <c:varyColors val="0"/>
        <c:ser>
          <c:idx val="0"/>
          <c:order val="0"/>
          <c:tx>
            <c:strRef>
              <c:f>'14.'!$B$4:$D$4</c:f>
              <c:strCache>
                <c:ptCount val="1"/>
                <c:pt idx="0">
                  <c:v>Mänd</c:v>
                </c:pt>
              </c:strCache>
            </c:strRef>
          </c:tx>
          <c:spPr>
            <a:solidFill>
              <a:schemeClr val="accent2">
                <a:lumMod val="60000"/>
                <a:lumOff val="40000"/>
              </a:schemeClr>
            </a:solidFill>
            <a:ln>
              <a:noFill/>
            </a:ln>
            <a:effectLst/>
          </c:spPr>
          <c:invertIfNegative val="0"/>
          <c:cat>
            <c:strRef>
              <c:f>'14.'!$A$6:$A$12</c:f>
              <c:strCache>
                <c:ptCount val="7"/>
                <c:pt idx="0">
                  <c:v>1A</c:v>
                </c:pt>
                <c:pt idx="1">
                  <c:v>1</c:v>
                </c:pt>
                <c:pt idx="2">
                  <c:v>2</c:v>
                </c:pt>
                <c:pt idx="3">
                  <c:v>3</c:v>
                </c:pt>
                <c:pt idx="4">
                  <c:v>4</c:v>
                </c:pt>
                <c:pt idx="5">
                  <c:v>5</c:v>
                </c:pt>
                <c:pt idx="6">
                  <c:v>5A-5B</c:v>
                </c:pt>
              </c:strCache>
            </c:strRef>
          </c:cat>
          <c:val>
            <c:numRef>
              <c:f>'14.'!$B$6:$B$12</c:f>
              <c:numCache>
                <c:formatCode>0.0</c:formatCode>
                <c:ptCount val="7"/>
                <c:pt idx="0">
                  <c:v>43.695999999999998</c:v>
                </c:pt>
                <c:pt idx="1">
                  <c:v>147.18299999999999</c:v>
                </c:pt>
                <c:pt idx="2">
                  <c:v>168.38800000000001</c:v>
                </c:pt>
                <c:pt idx="3">
                  <c:v>124.578</c:v>
                </c:pt>
                <c:pt idx="4">
                  <c:v>74.959999999999994</c:v>
                </c:pt>
                <c:pt idx="5">
                  <c:v>49.414999999999999</c:v>
                </c:pt>
                <c:pt idx="6">
                  <c:v>50.107999999999997</c:v>
                </c:pt>
              </c:numCache>
            </c:numRef>
          </c:val>
          <c:extLst>
            <c:ext xmlns:c16="http://schemas.microsoft.com/office/drawing/2014/chart" uri="{C3380CC4-5D6E-409C-BE32-E72D297353CC}">
              <c16:uniqueId val="{00000000-087E-48E6-B1E7-EAE473F5531F}"/>
            </c:ext>
          </c:extLst>
        </c:ser>
        <c:ser>
          <c:idx val="1"/>
          <c:order val="1"/>
          <c:tx>
            <c:strRef>
              <c:f>'14.'!$E$4:$G$4</c:f>
              <c:strCache>
                <c:ptCount val="1"/>
                <c:pt idx="0">
                  <c:v>Kuusk</c:v>
                </c:pt>
              </c:strCache>
            </c:strRef>
          </c:tx>
          <c:spPr>
            <a:solidFill>
              <a:schemeClr val="accent3">
                <a:lumMod val="75000"/>
              </a:schemeClr>
            </a:solidFill>
            <a:ln>
              <a:noFill/>
            </a:ln>
            <a:effectLst/>
          </c:spPr>
          <c:invertIfNegative val="0"/>
          <c:cat>
            <c:strRef>
              <c:f>'14.'!$A$6:$A$12</c:f>
              <c:strCache>
                <c:ptCount val="7"/>
                <c:pt idx="0">
                  <c:v>1A</c:v>
                </c:pt>
                <c:pt idx="1">
                  <c:v>1</c:v>
                </c:pt>
                <c:pt idx="2">
                  <c:v>2</c:v>
                </c:pt>
                <c:pt idx="3">
                  <c:v>3</c:v>
                </c:pt>
                <c:pt idx="4">
                  <c:v>4</c:v>
                </c:pt>
                <c:pt idx="5">
                  <c:v>5</c:v>
                </c:pt>
                <c:pt idx="6">
                  <c:v>5A-5B</c:v>
                </c:pt>
              </c:strCache>
            </c:strRef>
          </c:cat>
          <c:val>
            <c:numRef>
              <c:f>'14.'!$E$6:$E$12</c:f>
              <c:numCache>
                <c:formatCode>0.0</c:formatCode>
                <c:ptCount val="7"/>
                <c:pt idx="0">
                  <c:v>141.48500000000001</c:v>
                </c:pt>
                <c:pt idx="1">
                  <c:v>139.31399999999999</c:v>
                </c:pt>
                <c:pt idx="2">
                  <c:v>55.387</c:v>
                </c:pt>
                <c:pt idx="3">
                  <c:v>16.922999999999998</c:v>
                </c:pt>
                <c:pt idx="4">
                  <c:v>6.8440000000000003</c:v>
                </c:pt>
                <c:pt idx="5">
                  <c:v>1.405</c:v>
                </c:pt>
                <c:pt idx="6">
                  <c:v>0.156</c:v>
                </c:pt>
              </c:numCache>
            </c:numRef>
          </c:val>
          <c:extLst>
            <c:ext xmlns:c16="http://schemas.microsoft.com/office/drawing/2014/chart" uri="{C3380CC4-5D6E-409C-BE32-E72D297353CC}">
              <c16:uniqueId val="{00000001-087E-48E6-B1E7-EAE473F5531F}"/>
            </c:ext>
          </c:extLst>
        </c:ser>
        <c:ser>
          <c:idx val="2"/>
          <c:order val="2"/>
          <c:tx>
            <c:strRef>
              <c:f>'14.'!$H$4:$J$4</c:f>
              <c:strCache>
                <c:ptCount val="1"/>
                <c:pt idx="0">
                  <c:v>Kask</c:v>
                </c:pt>
              </c:strCache>
            </c:strRef>
          </c:tx>
          <c:spPr>
            <a:solidFill>
              <a:schemeClr val="accent5">
                <a:lumMod val="60000"/>
                <a:lumOff val="40000"/>
              </a:schemeClr>
            </a:solidFill>
            <a:ln>
              <a:noFill/>
            </a:ln>
            <a:effectLst/>
          </c:spPr>
          <c:invertIfNegative val="0"/>
          <c:cat>
            <c:strRef>
              <c:f>'14.'!$A$6:$A$12</c:f>
              <c:strCache>
                <c:ptCount val="7"/>
                <c:pt idx="0">
                  <c:v>1A</c:v>
                </c:pt>
                <c:pt idx="1">
                  <c:v>1</c:v>
                </c:pt>
                <c:pt idx="2">
                  <c:v>2</c:v>
                </c:pt>
                <c:pt idx="3">
                  <c:v>3</c:v>
                </c:pt>
                <c:pt idx="4">
                  <c:v>4</c:v>
                </c:pt>
                <c:pt idx="5">
                  <c:v>5</c:v>
                </c:pt>
                <c:pt idx="6">
                  <c:v>5A-5B</c:v>
                </c:pt>
              </c:strCache>
            </c:strRef>
          </c:cat>
          <c:val>
            <c:numRef>
              <c:f>'14.'!$H$6:$H$12</c:f>
              <c:numCache>
                <c:formatCode>0.0</c:formatCode>
                <c:ptCount val="7"/>
                <c:pt idx="0">
                  <c:v>75.421999999999997</c:v>
                </c:pt>
                <c:pt idx="1">
                  <c:v>235.92500000000001</c:v>
                </c:pt>
                <c:pt idx="2">
                  <c:v>185.99799999999999</c:v>
                </c:pt>
                <c:pt idx="3">
                  <c:v>91.99</c:v>
                </c:pt>
                <c:pt idx="4">
                  <c:v>27.661999999999999</c:v>
                </c:pt>
                <c:pt idx="5">
                  <c:v>8.9049999999999994</c:v>
                </c:pt>
                <c:pt idx="6">
                  <c:v>2.0299999999999998</c:v>
                </c:pt>
              </c:numCache>
            </c:numRef>
          </c:val>
          <c:extLst>
            <c:ext xmlns:c16="http://schemas.microsoft.com/office/drawing/2014/chart" uri="{C3380CC4-5D6E-409C-BE32-E72D297353CC}">
              <c16:uniqueId val="{00000002-087E-48E6-B1E7-EAE473F5531F}"/>
            </c:ext>
          </c:extLst>
        </c:ser>
        <c:ser>
          <c:idx val="3"/>
          <c:order val="3"/>
          <c:tx>
            <c:strRef>
              <c:f>'14.'!$K$4:$M$4</c:f>
              <c:strCache>
                <c:ptCount val="1"/>
                <c:pt idx="0">
                  <c:v>Haab</c:v>
                </c:pt>
              </c:strCache>
            </c:strRef>
          </c:tx>
          <c:spPr>
            <a:solidFill>
              <a:schemeClr val="accent6">
                <a:lumMod val="60000"/>
                <a:lumOff val="40000"/>
              </a:schemeClr>
            </a:solidFill>
            <a:ln>
              <a:noFill/>
            </a:ln>
            <a:effectLst/>
          </c:spPr>
          <c:invertIfNegative val="0"/>
          <c:cat>
            <c:strRef>
              <c:f>'14.'!$A$6:$A$12</c:f>
              <c:strCache>
                <c:ptCount val="7"/>
                <c:pt idx="0">
                  <c:v>1A</c:v>
                </c:pt>
                <c:pt idx="1">
                  <c:v>1</c:v>
                </c:pt>
                <c:pt idx="2">
                  <c:v>2</c:v>
                </c:pt>
                <c:pt idx="3">
                  <c:v>3</c:v>
                </c:pt>
                <c:pt idx="4">
                  <c:v>4</c:v>
                </c:pt>
                <c:pt idx="5">
                  <c:v>5</c:v>
                </c:pt>
                <c:pt idx="6">
                  <c:v>5A-5B</c:v>
                </c:pt>
              </c:strCache>
            </c:strRef>
          </c:cat>
          <c:val>
            <c:numRef>
              <c:f>'14.'!$K$6:$K$12</c:f>
              <c:numCache>
                <c:formatCode>0.0</c:formatCode>
                <c:ptCount val="7"/>
                <c:pt idx="0">
                  <c:v>42.688000000000002</c:v>
                </c:pt>
                <c:pt idx="1">
                  <c:v>68.319999999999993</c:v>
                </c:pt>
                <c:pt idx="2">
                  <c:v>18.047000000000001</c:v>
                </c:pt>
                <c:pt idx="3">
                  <c:v>2.9670000000000001</c:v>
                </c:pt>
                <c:pt idx="4">
                  <c:v>0.46800000000000003</c:v>
                </c:pt>
                <c:pt idx="5">
                  <c:v>0.312</c:v>
                </c:pt>
                <c:pt idx="6">
                  <c:v>0</c:v>
                </c:pt>
              </c:numCache>
            </c:numRef>
          </c:val>
          <c:extLst>
            <c:ext xmlns:c16="http://schemas.microsoft.com/office/drawing/2014/chart" uri="{C3380CC4-5D6E-409C-BE32-E72D297353CC}">
              <c16:uniqueId val="{00000003-087E-48E6-B1E7-EAE473F5531F}"/>
            </c:ext>
          </c:extLst>
        </c:ser>
        <c:ser>
          <c:idx val="4"/>
          <c:order val="4"/>
          <c:tx>
            <c:strRef>
              <c:f>'14.'!$N$4:$P$4</c:f>
              <c:strCache>
                <c:ptCount val="1"/>
                <c:pt idx="0">
                  <c:v>Sanglepp</c:v>
                </c:pt>
              </c:strCache>
            </c:strRef>
          </c:tx>
          <c:spPr>
            <a:solidFill>
              <a:schemeClr val="accent4">
                <a:lumMod val="60000"/>
                <a:lumOff val="40000"/>
              </a:schemeClr>
            </a:solidFill>
            <a:ln>
              <a:noFill/>
            </a:ln>
            <a:effectLst/>
          </c:spPr>
          <c:invertIfNegative val="0"/>
          <c:cat>
            <c:strRef>
              <c:f>'14.'!$A$6:$A$12</c:f>
              <c:strCache>
                <c:ptCount val="7"/>
                <c:pt idx="0">
                  <c:v>1A</c:v>
                </c:pt>
                <c:pt idx="1">
                  <c:v>1</c:v>
                </c:pt>
                <c:pt idx="2">
                  <c:v>2</c:v>
                </c:pt>
                <c:pt idx="3">
                  <c:v>3</c:v>
                </c:pt>
                <c:pt idx="4">
                  <c:v>4</c:v>
                </c:pt>
                <c:pt idx="5">
                  <c:v>5</c:v>
                </c:pt>
                <c:pt idx="6">
                  <c:v>5A-5B</c:v>
                </c:pt>
              </c:strCache>
            </c:strRef>
          </c:cat>
          <c:val>
            <c:numRef>
              <c:f>'14.'!$N$6:$N$12</c:f>
              <c:numCache>
                <c:formatCode>0.0</c:formatCode>
                <c:ptCount val="7"/>
                <c:pt idx="0">
                  <c:v>3.6589999999999998</c:v>
                </c:pt>
                <c:pt idx="1">
                  <c:v>37.512</c:v>
                </c:pt>
                <c:pt idx="2">
                  <c:v>33.856000000000002</c:v>
                </c:pt>
                <c:pt idx="3">
                  <c:v>9.1929999999999996</c:v>
                </c:pt>
                <c:pt idx="4">
                  <c:v>1.117</c:v>
                </c:pt>
                <c:pt idx="5">
                  <c:v>0.46800000000000003</c:v>
                </c:pt>
                <c:pt idx="6">
                  <c:v>0.156</c:v>
                </c:pt>
              </c:numCache>
            </c:numRef>
          </c:val>
          <c:extLst>
            <c:ext xmlns:c16="http://schemas.microsoft.com/office/drawing/2014/chart" uri="{C3380CC4-5D6E-409C-BE32-E72D297353CC}">
              <c16:uniqueId val="{00000004-087E-48E6-B1E7-EAE473F5531F}"/>
            </c:ext>
          </c:extLst>
        </c:ser>
        <c:ser>
          <c:idx val="5"/>
          <c:order val="5"/>
          <c:tx>
            <c:strRef>
              <c:f>'14.'!$Q$4:$S$4</c:f>
              <c:strCache>
                <c:ptCount val="1"/>
                <c:pt idx="0">
                  <c:v>Hall lepp</c:v>
                </c:pt>
              </c:strCache>
            </c:strRef>
          </c:tx>
          <c:spPr>
            <a:solidFill>
              <a:srgbClr val="FFC000"/>
            </a:solidFill>
            <a:ln>
              <a:noFill/>
            </a:ln>
            <a:effectLst/>
          </c:spPr>
          <c:invertIfNegative val="0"/>
          <c:cat>
            <c:strRef>
              <c:f>'14.'!$A$6:$A$12</c:f>
              <c:strCache>
                <c:ptCount val="7"/>
                <c:pt idx="0">
                  <c:v>1A</c:v>
                </c:pt>
                <c:pt idx="1">
                  <c:v>1</c:v>
                </c:pt>
                <c:pt idx="2">
                  <c:v>2</c:v>
                </c:pt>
                <c:pt idx="3">
                  <c:v>3</c:v>
                </c:pt>
                <c:pt idx="4">
                  <c:v>4</c:v>
                </c:pt>
                <c:pt idx="5">
                  <c:v>5</c:v>
                </c:pt>
                <c:pt idx="6">
                  <c:v>5A-5B</c:v>
                </c:pt>
              </c:strCache>
            </c:strRef>
          </c:cat>
          <c:val>
            <c:numRef>
              <c:f>'14.'!$Q$6:$Q$12</c:f>
              <c:numCache>
                <c:formatCode>0.0</c:formatCode>
                <c:ptCount val="7"/>
                <c:pt idx="0">
                  <c:v>17.911000000000001</c:v>
                </c:pt>
                <c:pt idx="1">
                  <c:v>130.55600000000001</c:v>
                </c:pt>
                <c:pt idx="2">
                  <c:v>51.747999999999998</c:v>
                </c:pt>
                <c:pt idx="3">
                  <c:v>9.7789999999999999</c:v>
                </c:pt>
                <c:pt idx="4">
                  <c:v>1.65</c:v>
                </c:pt>
                <c:pt idx="5">
                  <c:v>0</c:v>
                </c:pt>
                <c:pt idx="6">
                  <c:v>0</c:v>
                </c:pt>
              </c:numCache>
            </c:numRef>
          </c:val>
          <c:extLst>
            <c:ext xmlns:c16="http://schemas.microsoft.com/office/drawing/2014/chart" uri="{C3380CC4-5D6E-409C-BE32-E72D297353CC}">
              <c16:uniqueId val="{00000005-087E-48E6-B1E7-EAE473F5531F}"/>
            </c:ext>
          </c:extLst>
        </c:ser>
        <c:ser>
          <c:idx val="6"/>
          <c:order val="6"/>
          <c:tx>
            <c:strRef>
              <c:f>'14.'!$T$4:$V$4</c:f>
              <c:strCache>
                <c:ptCount val="1"/>
                <c:pt idx="0">
                  <c:v>Teised</c:v>
                </c:pt>
              </c:strCache>
            </c:strRef>
          </c:tx>
          <c:spPr>
            <a:solidFill>
              <a:schemeClr val="tx2">
                <a:lumMod val="60000"/>
                <a:lumOff val="40000"/>
              </a:schemeClr>
            </a:solidFill>
            <a:ln>
              <a:noFill/>
            </a:ln>
            <a:effectLst/>
          </c:spPr>
          <c:invertIfNegative val="0"/>
          <c:cat>
            <c:strRef>
              <c:f>'14.'!$A$6:$A$12</c:f>
              <c:strCache>
                <c:ptCount val="7"/>
                <c:pt idx="0">
                  <c:v>1A</c:v>
                </c:pt>
                <c:pt idx="1">
                  <c:v>1</c:v>
                </c:pt>
                <c:pt idx="2">
                  <c:v>2</c:v>
                </c:pt>
                <c:pt idx="3">
                  <c:v>3</c:v>
                </c:pt>
                <c:pt idx="4">
                  <c:v>4</c:v>
                </c:pt>
                <c:pt idx="5">
                  <c:v>5</c:v>
                </c:pt>
                <c:pt idx="6">
                  <c:v>5A-5B</c:v>
                </c:pt>
              </c:strCache>
            </c:strRef>
          </c:cat>
          <c:val>
            <c:numRef>
              <c:f>'14.'!$T$6:$T$12</c:f>
              <c:numCache>
                <c:formatCode>0.0</c:formatCode>
                <c:ptCount val="7"/>
                <c:pt idx="0">
                  <c:v>5.726</c:v>
                </c:pt>
                <c:pt idx="1">
                  <c:v>11.486000000000001</c:v>
                </c:pt>
                <c:pt idx="2">
                  <c:v>7.2789999999999999</c:v>
                </c:pt>
                <c:pt idx="3">
                  <c:v>5.556</c:v>
                </c:pt>
                <c:pt idx="4">
                  <c:v>2.395</c:v>
                </c:pt>
                <c:pt idx="5">
                  <c:v>0.625</c:v>
                </c:pt>
                <c:pt idx="6">
                  <c:v>0</c:v>
                </c:pt>
              </c:numCache>
            </c:numRef>
          </c:val>
          <c:extLst>
            <c:ext xmlns:c16="http://schemas.microsoft.com/office/drawing/2014/chart" uri="{C3380CC4-5D6E-409C-BE32-E72D297353CC}">
              <c16:uniqueId val="{00000006-087E-48E6-B1E7-EAE473F5531F}"/>
            </c:ext>
          </c:extLst>
        </c:ser>
        <c:dLbls>
          <c:showLegendKey val="0"/>
          <c:showVal val="0"/>
          <c:showCatName val="0"/>
          <c:showSerName val="0"/>
          <c:showPercent val="0"/>
          <c:showBubbleSize val="0"/>
        </c:dLbls>
        <c:gapWidth val="150"/>
        <c:overlap val="100"/>
        <c:axId val="685252424"/>
        <c:axId val="685249288"/>
      </c:barChart>
      <c:catAx>
        <c:axId val="685252424"/>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t-EE" sz="1100" baseline="0"/>
                  <a:t>Boniteediklassid</a:t>
                </a:r>
              </a:p>
            </c:rich>
          </c:tx>
          <c:layout>
            <c:manualLayout>
              <c:xMode val="edge"/>
              <c:yMode val="edge"/>
              <c:x val="0.44288943230210803"/>
              <c:y val="0.90187040144572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685249288"/>
        <c:crossesAt val="0"/>
        <c:auto val="1"/>
        <c:lblAlgn val="ctr"/>
        <c:lblOffset val="100"/>
        <c:noMultiLvlLbl val="0"/>
      </c:catAx>
      <c:valAx>
        <c:axId val="685249288"/>
        <c:scaling>
          <c:orientation val="minMax"/>
        </c:scaling>
        <c:delete val="0"/>
        <c:axPos val="l"/>
        <c:majorGridlines>
          <c:spPr>
            <a:ln w="9525" cap="flat" cmpd="sng" algn="ctr">
              <a:solidFill>
                <a:schemeClr val="bg1">
                  <a:lumMod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685252424"/>
        <c:crosses val="autoZero"/>
        <c:crossBetween val="between"/>
      </c:valAx>
      <c:spPr>
        <a:noFill/>
        <a:ln>
          <a:noFill/>
        </a:ln>
        <a:effectLst/>
      </c:spPr>
    </c:plotArea>
    <c:legend>
      <c:legendPos val="r"/>
      <c:layout>
        <c:manualLayout>
          <c:xMode val="edge"/>
          <c:yMode val="edge"/>
          <c:x val="0.90254859446916957"/>
          <c:y val="9.9210362573383462E-2"/>
          <c:w val="8.0701302272169761E-2"/>
          <c:h val="0.52556297680688746"/>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gradFill>
      <a:gsLst>
        <a:gs pos="0">
          <a:schemeClr val="bg1"/>
        </a:gs>
        <a:gs pos="65000">
          <a:schemeClr val="bg1">
            <a:lumMod val="95000"/>
          </a:schemeClr>
        </a:gs>
        <a:gs pos="100000">
          <a:schemeClr val="bg1">
            <a:lumMod val="95000"/>
          </a:schemeClr>
        </a:gs>
      </a:gsLst>
      <a:lin ang="5400000" scaled="1"/>
    </a:gradFill>
    <a:ln w="9525" cap="flat" cmpd="sng" algn="ctr">
      <a:noFill/>
      <a:round/>
    </a:ln>
    <a:effectLst/>
  </c:spPr>
  <c:txPr>
    <a:bodyPr/>
    <a:lstStyle/>
    <a:p>
      <a:pPr>
        <a:defRPr/>
      </a:pPr>
      <a:endParaRPr lang="et-EE"/>
    </a:p>
  </c:txPr>
  <c:printSettings>
    <c:headerFooter/>
    <c:pageMargins b="0.75" l="0.7" r="0.7" t="0.75" header="0.3" footer="0.3"/>
    <c:pageSetup orientation="portrait"/>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sz="1200" b="1" i="0" baseline="0">
                <a:latin typeface="Garamond" panose="02020404030301010803" pitchFamily="18" charset="0"/>
              </a:rPr>
              <a:t>METSAMAA JAGUNEMINE METSATÜÜPIDE JÄRGI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4.1481837671054476E-2"/>
          <c:y val="0.12984496124031009"/>
          <c:w val="0.94429243832398735"/>
          <c:h val="0.73766160043947993"/>
        </c:manualLayout>
      </c:layout>
      <c:barChart>
        <c:barDir val="col"/>
        <c:grouping val="clustered"/>
        <c:varyColors val="0"/>
        <c:ser>
          <c:idx val="0"/>
          <c:order val="0"/>
          <c:spPr>
            <a:gradFill>
              <a:gsLst>
                <a:gs pos="0">
                  <a:schemeClr val="accent3">
                    <a:lumMod val="50000"/>
                  </a:schemeClr>
                </a:gs>
                <a:gs pos="59000">
                  <a:schemeClr val="accent3">
                    <a:lumMod val="60000"/>
                    <a:lumOff val="40000"/>
                  </a:schemeClr>
                </a:gs>
                <a:gs pos="100000">
                  <a:schemeClr val="accent3">
                    <a:lumMod val="50000"/>
                  </a:schemeClr>
                </a:gs>
              </a:gsLst>
              <a:lin ang="5400000" scaled="1"/>
            </a:gradFill>
            <a:ln>
              <a:gradFill>
                <a:gsLst>
                  <a:gs pos="30465">
                    <a:srgbClr val="D6E3BB"/>
                  </a:gs>
                  <a:gs pos="0">
                    <a:schemeClr val="bg1"/>
                  </a:gs>
                  <a:gs pos="45000">
                    <a:schemeClr val="accent3">
                      <a:lumMod val="60000"/>
                      <a:lumOff val="40000"/>
                    </a:schemeClr>
                  </a:gs>
                  <a:gs pos="100000">
                    <a:schemeClr val="accent3">
                      <a:lumMod val="50000"/>
                    </a:schemeClr>
                  </a:gs>
                </a:gsLst>
                <a:lin ang="5400000" scaled="1"/>
              </a:gra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'18.'!$C$45:$C$54</c:f>
              <c:strCache>
                <c:ptCount val="10"/>
                <c:pt idx="0">
                  <c:v>Loometsad</c:v>
                </c:pt>
                <c:pt idx="1">
                  <c:v>Nõmme-metsad</c:v>
                </c:pt>
                <c:pt idx="2">
                  <c:v>Palumetsad</c:v>
                </c:pt>
                <c:pt idx="3">
                  <c:v>Laane-metsad</c:v>
                </c:pt>
                <c:pt idx="4">
                  <c:v>Salumetsad</c:v>
                </c:pt>
                <c:pt idx="5">
                  <c:v>Sooviku-metsad</c:v>
                </c:pt>
                <c:pt idx="6">
                  <c:v>Rabastuvad metsad</c:v>
                </c:pt>
                <c:pt idx="7">
                  <c:v>Kõdusoo-metsad</c:v>
                </c:pt>
                <c:pt idx="8">
                  <c:v>Soometsad</c:v>
                </c:pt>
                <c:pt idx="9">
                  <c:v>Puistangud</c:v>
                </c:pt>
              </c:strCache>
            </c:strRef>
          </c:cat>
          <c:val>
            <c:numRef>
              <c:f>'18.'!$D$45:$D$54</c:f>
              <c:numCache>
                <c:formatCode>General</c:formatCode>
                <c:ptCount val="10"/>
                <c:pt idx="0">
                  <c:v>39.271000000000001</c:v>
                </c:pt>
                <c:pt idx="1">
                  <c:v>8.2390000000000008</c:v>
                </c:pt>
                <c:pt idx="2">
                  <c:v>512.04700000000003</c:v>
                </c:pt>
                <c:pt idx="3">
                  <c:v>530.6</c:v>
                </c:pt>
                <c:pt idx="4">
                  <c:v>231.55699999999999</c:v>
                </c:pt>
                <c:pt idx="5">
                  <c:v>444.48599999999999</c:v>
                </c:pt>
                <c:pt idx="6">
                  <c:v>13.613</c:v>
                </c:pt>
                <c:pt idx="7">
                  <c:v>359.14</c:v>
                </c:pt>
                <c:pt idx="8">
                  <c:v>161.892</c:v>
                </c:pt>
                <c:pt idx="9">
                  <c:v>24.173999999999999</c:v>
                </c:pt>
              </c:numCache>
            </c:numRef>
          </c:val>
          <c:extLst>
            <c:ext xmlns:c16="http://schemas.microsoft.com/office/drawing/2014/chart" uri="{C3380CC4-5D6E-409C-BE32-E72D297353CC}">
              <c16:uniqueId val="{00000000-DFF0-4629-900D-D0A5464B1BD0}"/>
            </c:ext>
          </c:extLst>
        </c:ser>
        <c:dLbls>
          <c:showLegendKey val="0"/>
          <c:showVal val="0"/>
          <c:showCatName val="0"/>
          <c:showSerName val="0"/>
          <c:showPercent val="0"/>
          <c:showBubbleSize val="0"/>
        </c:dLbls>
        <c:gapWidth val="76"/>
        <c:overlap val="2"/>
        <c:axId val="731520800"/>
        <c:axId val="731521584"/>
      </c:barChart>
      <c:catAx>
        <c:axId val="73152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731521584"/>
        <c:crosses val="autoZero"/>
        <c:auto val="1"/>
        <c:lblAlgn val="ctr"/>
        <c:lblOffset val="100"/>
        <c:noMultiLvlLbl val="0"/>
      </c:catAx>
      <c:valAx>
        <c:axId val="731521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7315208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Garamond" panose="02020404030301010803" pitchFamily="18" charset="0"/>
                <a:ea typeface="+mn-ea"/>
                <a:cs typeface="+mn-cs"/>
              </a:defRPr>
            </a:pPr>
            <a:r>
              <a:rPr lang="et-EE" sz="1200" b="1" i="0" baseline="0">
                <a:latin typeface="Garamond" panose="02020404030301010803" pitchFamily="18" charset="0"/>
              </a:rPr>
              <a:t>MAJANDATAVA METSAMAA JAGUNEMINE METSAKASVUKOHATÜÜPIDE</a:t>
            </a:r>
          </a:p>
          <a:p>
            <a:pPr>
              <a:defRPr sz="1200" b="1">
                <a:latin typeface="Garamond" panose="02020404030301010803" pitchFamily="18" charset="0"/>
              </a:defRPr>
            </a:pPr>
            <a:r>
              <a:rPr lang="et-EE" sz="1200" b="1" i="0" baseline="0">
                <a:latin typeface="Garamond" panose="02020404030301010803" pitchFamily="18" charset="0"/>
              </a:rPr>
              <a:t>  JA VALDAJATE JÄRGI</a:t>
            </a:r>
            <a:endParaRPr lang="en-US" sz="1200" b="1" i="0" baseline="0">
              <a:latin typeface="Garamond" panose="02020404030301010803" pitchFamily="18" charset="0"/>
            </a:endParaRPr>
          </a:p>
        </c:rich>
      </c:tx>
      <c:layout>
        <c:manualLayout>
          <c:xMode val="edge"/>
          <c:yMode val="edge"/>
          <c:x val="0.14852406672761087"/>
          <c:y val="3.4918985252309263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Garamond" panose="02020404030301010803" pitchFamily="18" charset="0"/>
              <a:ea typeface="+mn-ea"/>
              <a:cs typeface="+mn-cs"/>
            </a:defRPr>
          </a:pPr>
          <a:endParaRPr lang="et-EE"/>
        </a:p>
      </c:txPr>
    </c:title>
    <c:autoTitleDeleted val="0"/>
    <c:plotArea>
      <c:layout>
        <c:manualLayout>
          <c:layoutTarget val="inner"/>
          <c:xMode val="edge"/>
          <c:yMode val="edge"/>
          <c:x val="4.346618712655384E-2"/>
          <c:y val="0.12886191224040841"/>
          <c:w val="0.93776820054172783"/>
          <c:h val="0.56256466115121906"/>
        </c:manualLayout>
      </c:layout>
      <c:barChart>
        <c:barDir val="col"/>
        <c:grouping val="clustered"/>
        <c:varyColors val="0"/>
        <c:ser>
          <c:idx val="1"/>
          <c:order val="0"/>
          <c:tx>
            <c:strRef>
              <c:f>'18.'!$T$3:$V$3</c:f>
              <c:strCache>
                <c:ptCount val="1"/>
                <c:pt idx="0">
                  <c:v>Riigimetskonnad</c:v>
                </c:pt>
              </c:strCache>
            </c:strRef>
          </c:tx>
          <c:spPr>
            <a:solidFill>
              <a:schemeClr val="accent2"/>
            </a:solidFill>
            <a:ln>
              <a:noFill/>
            </a:ln>
            <a:effectLst/>
          </c:spPr>
          <c:invertIfNegative val="0"/>
          <c:cat>
            <c:strRef>
              <c:f>'18.'!$P$45:$P$71</c:f>
              <c:strCache>
                <c:ptCount val="27"/>
                <c:pt idx="0">
                  <c:v>Kastikuloo</c:v>
                </c:pt>
                <c:pt idx="1">
                  <c:v>Leesikaloo</c:v>
                </c:pt>
                <c:pt idx="2">
                  <c:v>Lubikaloo</c:v>
                </c:pt>
                <c:pt idx="3">
                  <c:v>Kanarbiku</c:v>
                </c:pt>
                <c:pt idx="4">
                  <c:v>Sambliku</c:v>
                </c:pt>
                <c:pt idx="5">
                  <c:v>Jänesekapsa-mustika</c:v>
                </c:pt>
                <c:pt idx="6">
                  <c:v>Jänesekapsa-pohla</c:v>
                </c:pt>
                <c:pt idx="7">
                  <c:v>Karusambla-mustika</c:v>
                </c:pt>
                <c:pt idx="8">
                  <c:v>Mustika</c:v>
                </c:pt>
                <c:pt idx="9">
                  <c:v>Pohla</c:v>
                </c:pt>
                <c:pt idx="10">
                  <c:v>Jänesekapsa</c:v>
                </c:pt>
                <c:pt idx="11">
                  <c:v>Sinilille</c:v>
                </c:pt>
                <c:pt idx="12">
                  <c:v>Naadi</c:v>
                </c:pt>
                <c:pt idx="13">
                  <c:v>Sõnajala</c:v>
                </c:pt>
                <c:pt idx="14">
                  <c:v>Angervaksa</c:v>
                </c:pt>
                <c:pt idx="15">
                  <c:v>Osja</c:v>
                </c:pt>
                <c:pt idx="16">
                  <c:v>Tarna-angervaksa</c:v>
                </c:pt>
                <c:pt idx="17">
                  <c:v>Tarna</c:v>
                </c:pt>
                <c:pt idx="18">
                  <c:v>Karusambla</c:v>
                </c:pt>
                <c:pt idx="19">
                  <c:v>Sinika</c:v>
                </c:pt>
                <c:pt idx="20">
                  <c:v>Jänesekapsa-kõdusoo</c:v>
                </c:pt>
                <c:pt idx="21">
                  <c:v>Mustika-kõdusoo</c:v>
                </c:pt>
                <c:pt idx="22">
                  <c:v>Lodu</c:v>
                </c:pt>
                <c:pt idx="23">
                  <c:v>Madalsoo</c:v>
                </c:pt>
                <c:pt idx="24">
                  <c:v>Raba</c:v>
                </c:pt>
                <c:pt idx="25">
                  <c:v>Siirdesoo</c:v>
                </c:pt>
                <c:pt idx="26">
                  <c:v> Puistangud</c:v>
                </c:pt>
              </c:strCache>
            </c:strRef>
          </c:cat>
          <c:val>
            <c:numRef>
              <c:f>'18.'!$R$45:$R$71</c:f>
              <c:numCache>
                <c:formatCode>General</c:formatCode>
                <c:ptCount val="27"/>
                <c:pt idx="0">
                  <c:v>4.968</c:v>
                </c:pt>
                <c:pt idx="1">
                  <c:v>0</c:v>
                </c:pt>
                <c:pt idx="2">
                  <c:v>0.52700000000000002</c:v>
                </c:pt>
                <c:pt idx="3">
                  <c:v>0.57599999999999996</c:v>
                </c:pt>
                <c:pt idx="4">
                  <c:v>1.8740000000000001</c:v>
                </c:pt>
                <c:pt idx="5">
                  <c:v>73.631</c:v>
                </c:pt>
                <c:pt idx="6">
                  <c:v>23.419</c:v>
                </c:pt>
                <c:pt idx="7">
                  <c:v>21.867999999999999</c:v>
                </c:pt>
                <c:pt idx="8">
                  <c:v>58.67</c:v>
                </c:pt>
                <c:pt idx="9">
                  <c:v>32.012</c:v>
                </c:pt>
                <c:pt idx="10">
                  <c:v>78.677000000000007</c:v>
                </c:pt>
                <c:pt idx="11">
                  <c:v>42.343000000000004</c:v>
                </c:pt>
                <c:pt idx="12">
                  <c:v>45.784999999999997</c:v>
                </c:pt>
                <c:pt idx="13">
                  <c:v>0.78100000000000003</c:v>
                </c:pt>
                <c:pt idx="14">
                  <c:v>76.441000000000003</c:v>
                </c:pt>
                <c:pt idx="15">
                  <c:v>2.3420000000000001</c:v>
                </c:pt>
                <c:pt idx="16">
                  <c:v>34.805999999999997</c:v>
                </c:pt>
                <c:pt idx="17">
                  <c:v>7.5069999999999997</c:v>
                </c:pt>
                <c:pt idx="18">
                  <c:v>2.0449999999999999</c:v>
                </c:pt>
                <c:pt idx="19">
                  <c:v>2.1469999999999998</c:v>
                </c:pt>
                <c:pt idx="20">
                  <c:v>76.245000000000005</c:v>
                </c:pt>
                <c:pt idx="21">
                  <c:v>68.436999999999998</c:v>
                </c:pt>
                <c:pt idx="22">
                  <c:v>3.5859999999999999</c:v>
                </c:pt>
                <c:pt idx="23">
                  <c:v>5.8570000000000002</c:v>
                </c:pt>
                <c:pt idx="24">
                  <c:v>23.471</c:v>
                </c:pt>
                <c:pt idx="25">
                  <c:v>18.716999999999999</c:v>
                </c:pt>
                <c:pt idx="26">
                  <c:v>10.164999999999999</c:v>
                </c:pt>
              </c:numCache>
            </c:numRef>
          </c:val>
          <c:extLst>
            <c:ext xmlns:c16="http://schemas.microsoft.com/office/drawing/2014/chart" uri="{C3380CC4-5D6E-409C-BE32-E72D297353CC}">
              <c16:uniqueId val="{00000000-6291-479D-B60D-89D8FF133E5C}"/>
            </c:ext>
          </c:extLst>
        </c:ser>
        <c:ser>
          <c:idx val="2"/>
          <c:order val="1"/>
          <c:tx>
            <c:strRef>
              <c:f>'18.'!$W$3:$Y$3</c:f>
              <c:strCache>
                <c:ptCount val="1"/>
                <c:pt idx="0">
                  <c:v>Teised valdajad</c:v>
                </c:pt>
              </c:strCache>
            </c:strRef>
          </c:tx>
          <c:spPr>
            <a:solidFill>
              <a:schemeClr val="accent3"/>
            </a:solidFill>
            <a:ln>
              <a:noFill/>
            </a:ln>
            <a:effectLst/>
          </c:spPr>
          <c:invertIfNegative val="0"/>
          <c:cat>
            <c:strRef>
              <c:f>'18.'!$P$45:$P$71</c:f>
              <c:strCache>
                <c:ptCount val="27"/>
                <c:pt idx="0">
                  <c:v>Kastikuloo</c:v>
                </c:pt>
                <c:pt idx="1">
                  <c:v>Leesikaloo</c:v>
                </c:pt>
                <c:pt idx="2">
                  <c:v>Lubikaloo</c:v>
                </c:pt>
                <c:pt idx="3">
                  <c:v>Kanarbiku</c:v>
                </c:pt>
                <c:pt idx="4">
                  <c:v>Sambliku</c:v>
                </c:pt>
                <c:pt idx="5">
                  <c:v>Jänesekapsa-mustika</c:v>
                </c:pt>
                <c:pt idx="6">
                  <c:v>Jänesekapsa-pohla</c:v>
                </c:pt>
                <c:pt idx="7">
                  <c:v>Karusambla-mustika</c:v>
                </c:pt>
                <c:pt idx="8">
                  <c:v>Mustika</c:v>
                </c:pt>
                <c:pt idx="9">
                  <c:v>Pohla</c:v>
                </c:pt>
                <c:pt idx="10">
                  <c:v>Jänesekapsa</c:v>
                </c:pt>
                <c:pt idx="11">
                  <c:v>Sinilille</c:v>
                </c:pt>
                <c:pt idx="12">
                  <c:v>Naadi</c:v>
                </c:pt>
                <c:pt idx="13">
                  <c:v>Sõnajala</c:v>
                </c:pt>
                <c:pt idx="14">
                  <c:v>Angervaksa</c:v>
                </c:pt>
                <c:pt idx="15">
                  <c:v>Osja</c:v>
                </c:pt>
                <c:pt idx="16">
                  <c:v>Tarna-angervaksa</c:v>
                </c:pt>
                <c:pt idx="17">
                  <c:v>Tarna</c:v>
                </c:pt>
                <c:pt idx="18">
                  <c:v>Karusambla</c:v>
                </c:pt>
                <c:pt idx="19">
                  <c:v>Sinika</c:v>
                </c:pt>
                <c:pt idx="20">
                  <c:v>Jänesekapsa-kõdusoo</c:v>
                </c:pt>
                <c:pt idx="21">
                  <c:v>Mustika-kõdusoo</c:v>
                </c:pt>
                <c:pt idx="22">
                  <c:v>Lodu</c:v>
                </c:pt>
                <c:pt idx="23">
                  <c:v>Madalsoo</c:v>
                </c:pt>
                <c:pt idx="24">
                  <c:v>Raba</c:v>
                </c:pt>
                <c:pt idx="25">
                  <c:v>Siirdesoo</c:v>
                </c:pt>
                <c:pt idx="26">
                  <c:v> Puistangud</c:v>
                </c:pt>
              </c:strCache>
            </c:strRef>
          </c:cat>
          <c:val>
            <c:numRef>
              <c:f>'18.'!$S$45:$S$71</c:f>
              <c:numCache>
                <c:formatCode>General</c:formatCode>
                <c:ptCount val="27"/>
                <c:pt idx="0">
                  <c:v>21.917000000000002</c:v>
                </c:pt>
                <c:pt idx="1">
                  <c:v>0.78100000000000003</c:v>
                </c:pt>
                <c:pt idx="2">
                  <c:v>1.456</c:v>
                </c:pt>
                <c:pt idx="3">
                  <c:v>0.83699999999999997</c:v>
                </c:pt>
                <c:pt idx="4">
                  <c:v>0.377</c:v>
                </c:pt>
                <c:pt idx="5">
                  <c:v>88.769000000000005</c:v>
                </c:pt>
                <c:pt idx="6">
                  <c:v>29.472999999999999</c:v>
                </c:pt>
                <c:pt idx="7">
                  <c:v>16.187999999999999</c:v>
                </c:pt>
                <c:pt idx="8">
                  <c:v>41.646999999999998</c:v>
                </c:pt>
                <c:pt idx="9">
                  <c:v>18.236000000000001</c:v>
                </c:pt>
                <c:pt idx="10">
                  <c:v>205.398</c:v>
                </c:pt>
                <c:pt idx="11">
                  <c:v>143.65799999999999</c:v>
                </c:pt>
                <c:pt idx="12">
                  <c:v>156.99</c:v>
                </c:pt>
                <c:pt idx="13">
                  <c:v>1.512</c:v>
                </c:pt>
                <c:pt idx="14">
                  <c:v>148.411</c:v>
                </c:pt>
                <c:pt idx="15">
                  <c:v>2.7040000000000002</c:v>
                </c:pt>
                <c:pt idx="16">
                  <c:v>94.899000000000001</c:v>
                </c:pt>
                <c:pt idx="17">
                  <c:v>17.108000000000001</c:v>
                </c:pt>
                <c:pt idx="18">
                  <c:v>2.3519999999999999</c:v>
                </c:pt>
                <c:pt idx="19">
                  <c:v>1.2490000000000001</c:v>
                </c:pt>
                <c:pt idx="20">
                  <c:v>93.13</c:v>
                </c:pt>
                <c:pt idx="21">
                  <c:v>55.628999999999998</c:v>
                </c:pt>
                <c:pt idx="22">
                  <c:v>4.4610000000000003</c:v>
                </c:pt>
                <c:pt idx="23">
                  <c:v>6.5460000000000003</c:v>
                </c:pt>
                <c:pt idx="24">
                  <c:v>8.1340000000000003</c:v>
                </c:pt>
                <c:pt idx="25">
                  <c:v>11.648999999999999</c:v>
                </c:pt>
                <c:pt idx="26">
                  <c:v>12.951000000000001</c:v>
                </c:pt>
              </c:numCache>
            </c:numRef>
          </c:val>
          <c:extLst>
            <c:ext xmlns:c16="http://schemas.microsoft.com/office/drawing/2014/chart" uri="{C3380CC4-5D6E-409C-BE32-E72D297353CC}">
              <c16:uniqueId val="{00000001-6291-479D-B60D-89D8FF133E5C}"/>
            </c:ext>
          </c:extLst>
        </c:ser>
        <c:dLbls>
          <c:showLegendKey val="0"/>
          <c:showVal val="0"/>
          <c:showCatName val="0"/>
          <c:showSerName val="0"/>
          <c:showPercent val="0"/>
          <c:showBubbleSize val="0"/>
        </c:dLbls>
        <c:gapWidth val="150"/>
        <c:axId val="685250856"/>
        <c:axId val="685247328"/>
      </c:barChart>
      <c:catAx>
        <c:axId val="685250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685247328"/>
        <c:crosses val="autoZero"/>
        <c:auto val="1"/>
        <c:lblAlgn val="ctr"/>
        <c:lblOffset val="100"/>
        <c:noMultiLvlLbl val="0"/>
      </c:catAx>
      <c:valAx>
        <c:axId val="685247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685250856"/>
        <c:crosses val="autoZero"/>
        <c:crossBetween val="between"/>
      </c:valAx>
      <c:spPr>
        <a:noFill/>
        <a:ln>
          <a:noFill/>
        </a:ln>
        <a:effectLst/>
      </c:spPr>
    </c:plotArea>
    <c:legend>
      <c:legendPos val="r"/>
      <c:layout>
        <c:manualLayout>
          <c:xMode val="edge"/>
          <c:yMode val="edge"/>
          <c:x val="0.87229765023345562"/>
          <c:y val="9.8503301508448632E-2"/>
          <c:w val="0.11298022807464556"/>
          <c:h val="0.134664220709225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userShapes r:id="rId4"/>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a:t>Kahjustatud metsamaa pindala enamuspuuliigiti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156284972783904"/>
          <c:y val="0.11090583431159355"/>
          <c:w val="0.86839780024949764"/>
          <c:h val="0.81014036590397021"/>
        </c:manualLayout>
      </c:layout>
      <c:bar3DChart>
        <c:barDir val="col"/>
        <c:grouping val="stacked"/>
        <c:varyColors val="0"/>
        <c:ser>
          <c:idx val="0"/>
          <c:order val="0"/>
          <c:tx>
            <c:strRef>
              <c:f>'21.'!$E$3:$G$3</c:f>
              <c:strCache>
                <c:ptCount val="1"/>
                <c:pt idx="0">
                  <c:v>Riigimetskonnad</c:v>
                </c:pt>
              </c:strCache>
            </c:strRef>
          </c:tx>
          <c:spPr>
            <a:solidFill>
              <a:schemeClr val="accent1"/>
            </a:solidFill>
            <a:ln>
              <a:noFill/>
            </a:ln>
            <a:effectLst/>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'21.'!$A$5:$A$11</c:f>
              <c:strCache>
                <c:ptCount val="7"/>
                <c:pt idx="0">
                  <c:v>Mänd</c:v>
                </c:pt>
                <c:pt idx="1">
                  <c:v>Kuusk</c:v>
                </c:pt>
                <c:pt idx="2">
                  <c:v>Kask</c:v>
                </c:pt>
                <c:pt idx="3">
                  <c:v>Haab</c:v>
                </c:pt>
                <c:pt idx="4">
                  <c:v>Sanglepp</c:v>
                </c:pt>
                <c:pt idx="5">
                  <c:v>Hall lepp</c:v>
                </c:pt>
                <c:pt idx="6">
                  <c:v>Teised</c:v>
                </c:pt>
              </c:strCache>
            </c:strRef>
          </c:cat>
          <c:val>
            <c:numRef>
              <c:f>'21.'!$E$5:$E$11</c:f>
              <c:numCache>
                <c:formatCode>#\ ##0.0</c:formatCode>
                <c:ptCount val="7"/>
                <c:pt idx="0">
                  <c:v>157.47200000000001</c:v>
                </c:pt>
                <c:pt idx="1">
                  <c:v>108.714</c:v>
                </c:pt>
                <c:pt idx="2">
                  <c:v>107.54600000000001</c:v>
                </c:pt>
                <c:pt idx="3">
                  <c:v>40.398000000000003</c:v>
                </c:pt>
                <c:pt idx="4">
                  <c:v>14.458</c:v>
                </c:pt>
                <c:pt idx="5">
                  <c:v>14.114000000000001</c:v>
                </c:pt>
                <c:pt idx="6">
                  <c:v>3.145</c:v>
                </c:pt>
              </c:numCache>
            </c:numRef>
          </c:val>
          <c:extLst>
            <c:ext xmlns:c16="http://schemas.microsoft.com/office/drawing/2014/chart" uri="{C3380CC4-5D6E-409C-BE32-E72D297353CC}">
              <c16:uniqueId val="{00000000-61F9-4FA9-B601-5CF2820AE228}"/>
            </c:ext>
          </c:extLst>
        </c:ser>
        <c:ser>
          <c:idx val="1"/>
          <c:order val="1"/>
          <c:tx>
            <c:strRef>
              <c:f>'21.'!$H$3:$J$3</c:f>
              <c:strCache>
                <c:ptCount val="1"/>
                <c:pt idx="0">
                  <c:v>Teised valdajad</c:v>
                </c:pt>
              </c:strCache>
            </c:strRef>
          </c:tx>
          <c:spPr>
            <a:solidFill>
              <a:schemeClr val="accent2"/>
            </a:solidFill>
            <a:ln>
              <a:noFill/>
            </a:ln>
            <a:effectLst/>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'21.'!$A$5:$A$11</c:f>
              <c:strCache>
                <c:ptCount val="7"/>
                <c:pt idx="0">
                  <c:v>Mänd</c:v>
                </c:pt>
                <c:pt idx="1">
                  <c:v>Kuusk</c:v>
                </c:pt>
                <c:pt idx="2">
                  <c:v>Kask</c:v>
                </c:pt>
                <c:pt idx="3">
                  <c:v>Haab</c:v>
                </c:pt>
                <c:pt idx="4">
                  <c:v>Sanglepp</c:v>
                </c:pt>
                <c:pt idx="5">
                  <c:v>Hall lepp</c:v>
                </c:pt>
                <c:pt idx="6">
                  <c:v>Teised</c:v>
                </c:pt>
              </c:strCache>
            </c:strRef>
          </c:cat>
          <c:val>
            <c:numRef>
              <c:f>'21.'!$H$5:$H$11</c:f>
              <c:numCache>
                <c:formatCode>#\ ##0.0</c:formatCode>
                <c:ptCount val="7"/>
                <c:pt idx="0">
                  <c:v>82.024000000000001</c:v>
                </c:pt>
                <c:pt idx="1">
                  <c:v>83.712999999999994</c:v>
                </c:pt>
                <c:pt idx="2">
                  <c:v>108.19199999999999</c:v>
                </c:pt>
                <c:pt idx="3">
                  <c:v>54.006</c:v>
                </c:pt>
                <c:pt idx="4">
                  <c:v>17.327000000000002</c:v>
                </c:pt>
                <c:pt idx="5">
                  <c:v>54.387</c:v>
                </c:pt>
                <c:pt idx="6">
                  <c:v>14.648</c:v>
                </c:pt>
              </c:numCache>
            </c:numRef>
          </c:val>
          <c:extLst>
            <c:ext xmlns:c16="http://schemas.microsoft.com/office/drawing/2014/chart" uri="{C3380CC4-5D6E-409C-BE32-E72D297353CC}">
              <c16:uniqueId val="{00000001-61F9-4FA9-B601-5CF2820AE228}"/>
            </c:ext>
          </c:extLst>
        </c:ser>
        <c:dLbls>
          <c:showLegendKey val="0"/>
          <c:showVal val="0"/>
          <c:showCatName val="0"/>
          <c:showSerName val="0"/>
          <c:showPercent val="0"/>
          <c:showBubbleSize val="0"/>
        </c:dLbls>
        <c:gapWidth val="150"/>
        <c:shape val="box"/>
        <c:axId val="685251640"/>
        <c:axId val="685248896"/>
        <c:axId val="0"/>
      </c:bar3DChart>
      <c:catAx>
        <c:axId val="6852516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685248896"/>
        <c:crossesAt val="0"/>
        <c:auto val="1"/>
        <c:lblAlgn val="ctr"/>
        <c:lblOffset val="100"/>
        <c:noMultiLvlLbl val="0"/>
      </c:catAx>
      <c:valAx>
        <c:axId val="685248896"/>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685251640"/>
        <c:crosses val="autoZero"/>
        <c:crossBetween val="between"/>
      </c:valAx>
      <c:spPr>
        <a:noFill/>
        <a:ln>
          <a:noFill/>
        </a:ln>
        <a:effectLst/>
      </c:spPr>
    </c:plotArea>
    <c:legend>
      <c:legendPos val="r"/>
      <c:layout>
        <c:manualLayout>
          <c:xMode val="edge"/>
          <c:yMode val="edge"/>
          <c:x val="0.86516463119417819"/>
          <c:y val="4.9562915736105953E-2"/>
          <c:w val="0.12068220006859891"/>
          <c:h val="0.143648638141684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b="1"/>
              <a:t>Raiete pindalaline jaotus</a:t>
            </a:r>
          </a:p>
        </c:rich>
      </c:tx>
      <c:layout>
        <c:manualLayout>
          <c:xMode val="edge"/>
          <c:yMode val="edge"/>
          <c:x val="3.9203013997855729E-3"/>
          <c:y val="4.0624961313245108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0334417068834135"/>
          <c:y val="0.20304890133126099"/>
          <c:w val="0.56750520701041407"/>
          <c:h val="0.69731422659369779"/>
        </c:manualLayout>
      </c:layout>
      <c:pieChart>
        <c:varyColors val="1"/>
        <c:ser>
          <c:idx val="0"/>
          <c:order val="0"/>
          <c:dPt>
            <c:idx val="0"/>
            <c:bubble3D val="0"/>
            <c:spPr>
              <a:solidFill>
                <a:schemeClr val="accent4">
                  <a:shade val="47000"/>
                </a:schemeClr>
              </a:solidFill>
              <a:ln w="19050">
                <a:solidFill>
                  <a:schemeClr val="lt1"/>
                </a:solidFill>
              </a:ln>
              <a:effectLst/>
            </c:spPr>
            <c:extLst>
              <c:ext xmlns:c16="http://schemas.microsoft.com/office/drawing/2014/chart" uri="{C3380CC4-5D6E-409C-BE32-E72D297353CC}">
                <c16:uniqueId val="{00000001-450E-4438-BBC0-E26946E897A9}"/>
              </c:ext>
            </c:extLst>
          </c:dPt>
          <c:dPt>
            <c:idx val="1"/>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3-450E-4438-BBC0-E26946E897A9}"/>
              </c:ext>
            </c:extLst>
          </c:dPt>
          <c:dPt>
            <c:idx val="2"/>
            <c:bubble3D val="0"/>
            <c:spPr>
              <a:solidFill>
                <a:schemeClr val="accent4">
                  <a:shade val="82000"/>
                </a:schemeClr>
              </a:solidFill>
              <a:ln w="19050">
                <a:solidFill>
                  <a:schemeClr val="lt1"/>
                </a:solidFill>
              </a:ln>
              <a:effectLst/>
            </c:spPr>
            <c:extLst>
              <c:ext xmlns:c16="http://schemas.microsoft.com/office/drawing/2014/chart" uri="{C3380CC4-5D6E-409C-BE32-E72D297353CC}">
                <c16:uniqueId val="{00000005-450E-4438-BBC0-E26946E897A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50E-4438-BBC0-E26946E897A9}"/>
              </c:ext>
            </c:extLst>
          </c:dPt>
          <c:dPt>
            <c:idx val="4"/>
            <c:bubble3D val="0"/>
            <c:spPr>
              <a:solidFill>
                <a:schemeClr val="accent4">
                  <a:tint val="83000"/>
                </a:schemeClr>
              </a:solidFill>
              <a:ln w="19050">
                <a:solidFill>
                  <a:schemeClr val="lt1"/>
                </a:solidFill>
              </a:ln>
              <a:effectLst/>
            </c:spPr>
            <c:extLst>
              <c:ext xmlns:c16="http://schemas.microsoft.com/office/drawing/2014/chart" uri="{C3380CC4-5D6E-409C-BE32-E72D297353CC}">
                <c16:uniqueId val="{00000009-450E-4438-BBC0-E26946E897A9}"/>
              </c:ext>
            </c:extLst>
          </c:dPt>
          <c:dPt>
            <c:idx val="5"/>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0B-450E-4438-BBC0-E26946E897A9}"/>
              </c:ext>
            </c:extLst>
          </c:dPt>
          <c:dPt>
            <c:idx val="6"/>
            <c:bubble3D val="0"/>
            <c:spPr>
              <a:solidFill>
                <a:schemeClr val="accent4">
                  <a:tint val="48000"/>
                </a:schemeClr>
              </a:solidFill>
              <a:ln w="19050">
                <a:solidFill>
                  <a:schemeClr val="lt1"/>
                </a:solidFill>
              </a:ln>
              <a:effectLst/>
            </c:spPr>
            <c:extLst>
              <c:ext xmlns:c16="http://schemas.microsoft.com/office/drawing/2014/chart" uri="{C3380CC4-5D6E-409C-BE32-E72D297353CC}">
                <c16:uniqueId val="{0000000D-450E-4438-BBC0-E26946E897A9}"/>
              </c:ext>
            </c:extLst>
          </c:dPt>
          <c:dLbls>
            <c:dLbl>
              <c:idx val="0"/>
              <c:layout>
                <c:manualLayout>
                  <c:x val="9.0485442991964593E-2"/>
                  <c:y val="1.003377081576922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8570877473207056"/>
                      <c:h val="0.14661158091877355"/>
                    </c:manualLayout>
                  </c15:layout>
                </c:ext>
                <c:ext xmlns:c16="http://schemas.microsoft.com/office/drawing/2014/chart" uri="{C3380CC4-5D6E-409C-BE32-E72D297353CC}">
                  <c16:uniqueId val="{00000001-450E-4438-BBC0-E26946E897A9}"/>
                </c:ext>
              </c:extLst>
            </c:dLbl>
            <c:dLbl>
              <c:idx val="1"/>
              <c:layout>
                <c:manualLayout>
                  <c:x val="0.1963042423313667"/>
                  <c:y val="-1.5854661442118795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4889944576405387"/>
                      <c:h val="0.18609408867686916"/>
                    </c:manualLayout>
                  </c15:layout>
                </c:ext>
                <c:ext xmlns:c16="http://schemas.microsoft.com/office/drawing/2014/chart" uri="{C3380CC4-5D6E-409C-BE32-E72D297353CC}">
                  <c16:uniqueId val="{00000003-450E-4438-BBC0-E26946E897A9}"/>
                </c:ext>
              </c:extLst>
            </c:dLbl>
            <c:dLbl>
              <c:idx val="2"/>
              <c:layout>
                <c:manualLayout>
                  <c:x val="-2.2297511016241486E-3"/>
                  <c:y val="-2.180015948291334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370566268290098"/>
                      <c:h val="0.18609408867686916"/>
                    </c:manualLayout>
                  </c15:layout>
                </c:ext>
                <c:ext xmlns:c16="http://schemas.microsoft.com/office/drawing/2014/chart" uri="{C3380CC4-5D6E-409C-BE32-E72D297353CC}">
                  <c16:uniqueId val="{00000005-450E-4438-BBC0-E26946E897A9}"/>
                </c:ext>
              </c:extLst>
            </c:dLbl>
            <c:dLbl>
              <c:idx val="3"/>
              <c:layout>
                <c:manualLayout>
                  <c:x val="1.8193195395879685E-3"/>
                  <c:y val="7.3798271123630133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2203652096932064"/>
                      <c:h val="0.17907434369348071"/>
                    </c:manualLayout>
                  </c15:layout>
                </c:ext>
                <c:ext xmlns:c16="http://schemas.microsoft.com/office/drawing/2014/chart" uri="{C3380CC4-5D6E-409C-BE32-E72D297353CC}">
                  <c16:uniqueId val="{00000007-450E-4438-BBC0-E26946E897A9}"/>
                </c:ext>
              </c:extLst>
            </c:dLbl>
            <c:dLbl>
              <c:idx val="4"/>
              <c:layout>
                <c:manualLayout>
                  <c:x val="-2.7123618627323029E-2"/>
                  <c:y val="0.11495436207734029"/>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7090767770720875"/>
                      <c:h val="0.17409387882689378"/>
                    </c:manualLayout>
                  </c15:layout>
                </c:ext>
                <c:ext xmlns:c16="http://schemas.microsoft.com/office/drawing/2014/chart" uri="{C3380CC4-5D6E-409C-BE32-E72D297353CC}">
                  <c16:uniqueId val="{00000009-450E-4438-BBC0-E26946E897A9}"/>
                </c:ext>
              </c:extLst>
            </c:dLbl>
            <c:dLbl>
              <c:idx val="5"/>
              <c:layout>
                <c:manualLayout>
                  <c:x val="-9.501214607671675E-2"/>
                  <c:y val="1.9898341026834555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5582851502332465"/>
                      <c:h val="0.13331028729840153"/>
                    </c:manualLayout>
                  </c15:layout>
                </c:ext>
                <c:ext xmlns:c16="http://schemas.microsoft.com/office/drawing/2014/chart" uri="{C3380CC4-5D6E-409C-BE32-E72D297353CC}">
                  <c16:uniqueId val="{0000000B-450E-4438-BBC0-E26946E897A9}"/>
                </c:ext>
              </c:extLst>
            </c:dLbl>
            <c:dLbl>
              <c:idx val="6"/>
              <c:layout>
                <c:manualLayout>
                  <c:x val="0.31206691251509322"/>
                  <c:y val="-7.834803816652361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450E-4438-BBC0-E26946E897A9}"/>
                </c:ext>
              </c:extLst>
            </c:dLbl>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t-EE"/>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'22.'!$B$49:$B$55</c:f>
              <c:strCache>
                <c:ptCount val="7"/>
                <c:pt idx="0">
                  <c:v>Lageraie</c:v>
                </c:pt>
                <c:pt idx="1">
                  <c:v>Harvendusraie</c:v>
                </c:pt>
                <c:pt idx="2">
                  <c:v>Valgustusraie</c:v>
                </c:pt>
                <c:pt idx="3">
                  <c:v>Sanitaarraie</c:v>
                </c:pt>
                <c:pt idx="4">
                  <c:v>Muud raied</c:v>
                </c:pt>
                <c:pt idx="5">
                  <c:v>Aegjärkne raie</c:v>
                </c:pt>
                <c:pt idx="6">
                  <c:v>Valikraie</c:v>
                </c:pt>
              </c:strCache>
            </c:strRef>
          </c:cat>
          <c:val>
            <c:numRef>
              <c:f>'22.'!$C$49:$C$55</c:f>
              <c:numCache>
                <c:formatCode>0.0</c:formatCode>
                <c:ptCount val="7"/>
                <c:pt idx="0">
                  <c:v>27.053999999999998</c:v>
                </c:pt>
                <c:pt idx="1">
                  <c:v>15.785</c:v>
                </c:pt>
                <c:pt idx="2">
                  <c:v>13.992000000000001</c:v>
                </c:pt>
                <c:pt idx="3">
                  <c:v>16.219000000000001</c:v>
                </c:pt>
                <c:pt idx="4">
                  <c:v>8.5549999999999997</c:v>
                </c:pt>
                <c:pt idx="5">
                  <c:v>3.1190000000000002</c:v>
                </c:pt>
                <c:pt idx="6">
                  <c:v>2.0299999999999998</c:v>
                </c:pt>
              </c:numCache>
            </c:numRef>
          </c:val>
          <c:extLst>
            <c:ext xmlns:c16="http://schemas.microsoft.com/office/drawing/2014/chart" uri="{C3380CC4-5D6E-409C-BE32-E72D297353CC}">
              <c16:uniqueId val="{0000000E-450E-4438-BBC0-E26946E897A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4187488203834"/>
          <c:y val="0"/>
          <c:w val="0.71364654585840648"/>
          <c:h val="0.82223694649728873"/>
        </c:manualLayout>
      </c:layout>
      <c:barChart>
        <c:barDir val="bar"/>
        <c:grouping val="percentStacked"/>
        <c:varyColors val="0"/>
        <c:ser>
          <c:idx val="0"/>
          <c:order val="0"/>
          <c:tx>
            <c:v>Riigimetskonnad</c:v>
          </c:tx>
          <c:spPr>
            <a:solidFill>
              <a:srgbClr val="926F00"/>
            </a:solidFill>
            <a:ln>
              <a:noFill/>
            </a:ln>
            <a:effectLst/>
          </c:spPr>
          <c:invertIfNegative val="0"/>
          <c:cat>
            <c:strRef>
              <c:f>'22.'!$B$49:$B$55</c:f>
              <c:strCache>
                <c:ptCount val="7"/>
                <c:pt idx="0">
                  <c:v>Lageraie</c:v>
                </c:pt>
                <c:pt idx="1">
                  <c:v>Harvendusraie</c:v>
                </c:pt>
                <c:pt idx="2">
                  <c:v>Valgustusraie</c:v>
                </c:pt>
                <c:pt idx="3">
                  <c:v>Sanitaarraie</c:v>
                </c:pt>
                <c:pt idx="4">
                  <c:v>Muud raied</c:v>
                </c:pt>
                <c:pt idx="5">
                  <c:v>Aegjärkne raie</c:v>
                </c:pt>
                <c:pt idx="6">
                  <c:v>Valikraie</c:v>
                </c:pt>
              </c:strCache>
            </c:strRef>
          </c:cat>
          <c:val>
            <c:numRef>
              <c:f>'22.'!$D$49:$D$55</c:f>
              <c:numCache>
                <c:formatCode>0.0</c:formatCode>
                <c:ptCount val="7"/>
                <c:pt idx="0">
                  <c:v>10.117000000000001</c:v>
                </c:pt>
                <c:pt idx="1">
                  <c:v>6.6310000000000002</c:v>
                </c:pt>
                <c:pt idx="2">
                  <c:v>6.5679999999999996</c:v>
                </c:pt>
                <c:pt idx="3">
                  <c:v>3.7810000000000001</c:v>
                </c:pt>
                <c:pt idx="4">
                  <c:v>3.4540000000000002</c:v>
                </c:pt>
                <c:pt idx="5">
                  <c:v>0.78</c:v>
                </c:pt>
                <c:pt idx="6">
                  <c:v>0</c:v>
                </c:pt>
              </c:numCache>
            </c:numRef>
          </c:val>
          <c:extLst>
            <c:ext xmlns:c16="http://schemas.microsoft.com/office/drawing/2014/chart" uri="{C3380CC4-5D6E-409C-BE32-E72D297353CC}">
              <c16:uniqueId val="{00000000-3DBE-4B91-A838-63D81B396F90}"/>
            </c:ext>
          </c:extLst>
        </c:ser>
        <c:ser>
          <c:idx val="1"/>
          <c:order val="1"/>
          <c:tx>
            <c:v>Teised valdajad</c:v>
          </c:tx>
          <c:spPr>
            <a:solidFill>
              <a:schemeClr val="accent4">
                <a:lumMod val="60000"/>
                <a:lumOff val="40000"/>
              </a:schemeClr>
            </a:solidFill>
            <a:ln>
              <a:noFill/>
            </a:ln>
            <a:effectLst/>
          </c:spPr>
          <c:invertIfNegative val="0"/>
          <c:cat>
            <c:strRef>
              <c:f>'22.'!$B$49:$B$55</c:f>
              <c:strCache>
                <c:ptCount val="7"/>
                <c:pt idx="0">
                  <c:v>Lageraie</c:v>
                </c:pt>
                <c:pt idx="1">
                  <c:v>Harvendusraie</c:v>
                </c:pt>
                <c:pt idx="2">
                  <c:v>Valgustusraie</c:v>
                </c:pt>
                <c:pt idx="3">
                  <c:v>Sanitaarraie</c:v>
                </c:pt>
                <c:pt idx="4">
                  <c:v>Muud raied</c:v>
                </c:pt>
                <c:pt idx="5">
                  <c:v>Aegjärkne raie</c:v>
                </c:pt>
                <c:pt idx="6">
                  <c:v>Valikraie</c:v>
                </c:pt>
              </c:strCache>
            </c:strRef>
          </c:cat>
          <c:val>
            <c:numRef>
              <c:f>'22.'!$E$49:$E$55</c:f>
              <c:numCache>
                <c:formatCode>0.0</c:formatCode>
                <c:ptCount val="7"/>
                <c:pt idx="0">
                  <c:v>16.937000000000001</c:v>
                </c:pt>
                <c:pt idx="1">
                  <c:v>9.1539999999999999</c:v>
                </c:pt>
                <c:pt idx="2">
                  <c:v>7.4240000000000004</c:v>
                </c:pt>
                <c:pt idx="3">
                  <c:v>12.436999999999999</c:v>
                </c:pt>
                <c:pt idx="4">
                  <c:v>5.101</c:v>
                </c:pt>
                <c:pt idx="5">
                  <c:v>2.339</c:v>
                </c:pt>
                <c:pt idx="6">
                  <c:v>2.0299999999999998</c:v>
                </c:pt>
              </c:numCache>
            </c:numRef>
          </c:val>
          <c:extLst>
            <c:ext xmlns:c16="http://schemas.microsoft.com/office/drawing/2014/chart" uri="{C3380CC4-5D6E-409C-BE32-E72D297353CC}">
              <c16:uniqueId val="{00000001-3DBE-4B91-A838-63D81B396F90}"/>
            </c:ext>
          </c:extLst>
        </c:ser>
        <c:dLbls>
          <c:showLegendKey val="0"/>
          <c:showVal val="0"/>
          <c:showCatName val="0"/>
          <c:showSerName val="0"/>
          <c:showPercent val="0"/>
          <c:showBubbleSize val="0"/>
        </c:dLbls>
        <c:gapWidth val="50"/>
        <c:overlap val="100"/>
        <c:axId val="685253600"/>
        <c:axId val="685254384"/>
      </c:barChart>
      <c:catAx>
        <c:axId val="685253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t-EE"/>
          </a:p>
        </c:txPr>
        <c:crossAx val="685254384"/>
        <c:crosses val="autoZero"/>
        <c:auto val="1"/>
        <c:lblAlgn val="ctr"/>
        <c:lblOffset val="100"/>
        <c:noMultiLvlLbl val="0"/>
      </c:catAx>
      <c:valAx>
        <c:axId val="6852543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t-EE"/>
          </a:p>
        </c:txPr>
        <c:crossAx val="685253600"/>
        <c:crosses val="autoZero"/>
        <c:crossBetween val="between"/>
      </c:valAx>
      <c:spPr>
        <a:noFill/>
        <a:ln>
          <a:noFill/>
        </a:ln>
        <a:effectLst/>
      </c:spPr>
    </c:plotArea>
    <c:legend>
      <c:legendPos val="b"/>
      <c:layout>
        <c:manualLayout>
          <c:xMode val="edge"/>
          <c:yMode val="edge"/>
          <c:x val="4.1340305589469058E-2"/>
          <c:y val="0.90770858055583559"/>
          <c:w val="0.93905086569993912"/>
          <c:h val="8.05113123039354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b="1"/>
              <a:t>Raiete tagavara jaotus</a:t>
            </a: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0334417068834135"/>
          <c:y val="0.20304890133126099"/>
          <c:w val="0.56750520701041407"/>
          <c:h val="0.69731422659369779"/>
        </c:manualLayout>
      </c:layout>
      <c:pieChart>
        <c:varyColors val="1"/>
        <c:ser>
          <c:idx val="0"/>
          <c:order val="0"/>
          <c:dPt>
            <c:idx val="0"/>
            <c:bubble3D val="0"/>
            <c:spPr>
              <a:solidFill>
                <a:schemeClr val="accent2">
                  <a:shade val="47000"/>
                </a:schemeClr>
              </a:solidFill>
              <a:ln w="19050">
                <a:solidFill>
                  <a:schemeClr val="lt1"/>
                </a:solidFill>
              </a:ln>
              <a:effectLst/>
            </c:spPr>
            <c:extLst>
              <c:ext xmlns:c16="http://schemas.microsoft.com/office/drawing/2014/chart" uri="{C3380CC4-5D6E-409C-BE32-E72D297353CC}">
                <c16:uniqueId val="{00000001-59B7-4BDD-944F-59FD417E83E3}"/>
              </c:ext>
            </c:extLst>
          </c:dPt>
          <c:dPt>
            <c:idx val="1"/>
            <c:bubble3D val="0"/>
            <c:spPr>
              <a:solidFill>
                <a:schemeClr val="accent2">
                  <a:shade val="65000"/>
                </a:schemeClr>
              </a:solidFill>
              <a:ln w="19050">
                <a:solidFill>
                  <a:schemeClr val="lt1"/>
                </a:solidFill>
              </a:ln>
              <a:effectLst/>
            </c:spPr>
            <c:extLst>
              <c:ext xmlns:c16="http://schemas.microsoft.com/office/drawing/2014/chart" uri="{C3380CC4-5D6E-409C-BE32-E72D297353CC}">
                <c16:uniqueId val="{00000003-59B7-4BDD-944F-59FD417E83E3}"/>
              </c:ext>
            </c:extLst>
          </c:dPt>
          <c:dPt>
            <c:idx val="2"/>
            <c:bubble3D val="0"/>
            <c:spPr>
              <a:solidFill>
                <a:schemeClr val="accent2">
                  <a:shade val="82000"/>
                </a:schemeClr>
              </a:solidFill>
              <a:ln w="19050">
                <a:solidFill>
                  <a:schemeClr val="lt1"/>
                </a:solidFill>
              </a:ln>
              <a:effectLst/>
            </c:spPr>
            <c:extLst>
              <c:ext xmlns:c16="http://schemas.microsoft.com/office/drawing/2014/chart" uri="{C3380CC4-5D6E-409C-BE32-E72D297353CC}">
                <c16:uniqueId val="{00000005-59B7-4BDD-944F-59FD417E83E3}"/>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07-59B7-4BDD-944F-59FD417E83E3}"/>
              </c:ext>
            </c:extLst>
          </c:dPt>
          <c:dPt>
            <c:idx val="4"/>
            <c:bubble3D val="0"/>
            <c:spPr>
              <a:solidFill>
                <a:schemeClr val="accent2">
                  <a:tint val="83000"/>
                </a:schemeClr>
              </a:solidFill>
              <a:ln w="19050">
                <a:solidFill>
                  <a:schemeClr val="lt1"/>
                </a:solidFill>
              </a:ln>
              <a:effectLst/>
            </c:spPr>
            <c:extLst>
              <c:ext xmlns:c16="http://schemas.microsoft.com/office/drawing/2014/chart" uri="{C3380CC4-5D6E-409C-BE32-E72D297353CC}">
                <c16:uniqueId val="{00000009-59B7-4BDD-944F-59FD417E83E3}"/>
              </c:ext>
            </c:extLst>
          </c:dPt>
          <c:dPt>
            <c:idx val="5"/>
            <c:bubble3D val="0"/>
            <c:spPr>
              <a:solidFill>
                <a:schemeClr val="accent2">
                  <a:tint val="65000"/>
                </a:schemeClr>
              </a:solidFill>
              <a:ln w="19050">
                <a:solidFill>
                  <a:schemeClr val="lt1"/>
                </a:solidFill>
              </a:ln>
              <a:effectLst/>
            </c:spPr>
            <c:extLst>
              <c:ext xmlns:c16="http://schemas.microsoft.com/office/drawing/2014/chart" uri="{C3380CC4-5D6E-409C-BE32-E72D297353CC}">
                <c16:uniqueId val="{0000000B-59B7-4BDD-944F-59FD417E83E3}"/>
              </c:ext>
            </c:extLst>
          </c:dPt>
          <c:dPt>
            <c:idx val="6"/>
            <c:bubble3D val="0"/>
            <c:spPr>
              <a:solidFill>
                <a:schemeClr val="accent2">
                  <a:tint val="48000"/>
                </a:schemeClr>
              </a:solidFill>
              <a:ln w="19050">
                <a:solidFill>
                  <a:schemeClr val="lt1"/>
                </a:solidFill>
              </a:ln>
              <a:effectLst/>
            </c:spPr>
            <c:extLst>
              <c:ext xmlns:c16="http://schemas.microsoft.com/office/drawing/2014/chart" uri="{C3380CC4-5D6E-409C-BE32-E72D297353CC}">
                <c16:uniqueId val="{0000000D-59B7-4BDD-944F-59FD417E83E3}"/>
              </c:ext>
            </c:extLst>
          </c:dPt>
          <c:dLbls>
            <c:dLbl>
              <c:idx val="0"/>
              <c:layout>
                <c:manualLayout>
                  <c:x val="8.4143891404647078E-2"/>
                  <c:y val="1.189481897627965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9B7-4BDD-944F-59FD417E83E3}"/>
                </c:ext>
              </c:extLst>
            </c:dLbl>
            <c:dLbl>
              <c:idx val="1"/>
              <c:layout>
                <c:manualLayout>
                  <c:x val="-6.4559090747140765E-2"/>
                  <c:y val="0.24605018122734659"/>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5915416681512096"/>
                      <c:h val="0.18609423822022247"/>
                    </c:manualLayout>
                  </c15:layout>
                </c:ext>
                <c:ext xmlns:c16="http://schemas.microsoft.com/office/drawing/2014/chart" uri="{C3380CC4-5D6E-409C-BE32-E72D297353CC}">
                  <c16:uniqueId val="{00000003-59B7-4BDD-944F-59FD417E83E3}"/>
                </c:ext>
              </c:extLst>
            </c:dLbl>
            <c:dLbl>
              <c:idx val="2"/>
              <c:delete val="1"/>
              <c:extLst>
                <c:ext xmlns:c15="http://schemas.microsoft.com/office/drawing/2012/chart" uri="{CE6537A1-D6FC-4f65-9D91-7224C49458BB}">
                  <c15:layout>
                    <c:manualLayout>
                      <c:w val="0.23711797307996832"/>
                      <c:h val="0.18609408867686916"/>
                    </c:manualLayout>
                  </c15:layout>
                </c:ext>
                <c:ext xmlns:c16="http://schemas.microsoft.com/office/drawing/2014/chart" uri="{C3380CC4-5D6E-409C-BE32-E72D297353CC}">
                  <c16:uniqueId val="{00000005-59B7-4BDD-944F-59FD417E83E3}"/>
                </c:ext>
              </c:extLst>
            </c:dLbl>
            <c:dLbl>
              <c:idx val="3"/>
              <c:layout>
                <c:manualLayout>
                  <c:x val="-0.1183175985886729"/>
                  <c:y val="0.13868738331249186"/>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2545622973598888"/>
                      <c:h val="0.18609409065369509"/>
                    </c:manualLayout>
                  </c15:layout>
                </c:ext>
                <c:ext xmlns:c16="http://schemas.microsoft.com/office/drawing/2014/chart" uri="{C3380CC4-5D6E-409C-BE32-E72D297353CC}">
                  <c16:uniqueId val="{00000007-59B7-4BDD-944F-59FD417E83E3}"/>
                </c:ext>
              </c:extLst>
            </c:dLbl>
            <c:dLbl>
              <c:idx val="4"/>
              <c:layout>
                <c:manualLayout>
                  <c:x val="-7.8954406717259895E-2"/>
                  <c:y val="-1.233595800524952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59B7-4BDD-944F-59FD417E83E3}"/>
                </c:ext>
              </c:extLst>
            </c:dLbl>
            <c:dLbl>
              <c:idx val="5"/>
              <c:layout>
                <c:manualLayout>
                  <c:x val="7.9360228427503565E-2"/>
                  <c:y val="2.72612788906730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9485352335708626"/>
                      <c:h val="0.15834843115316133"/>
                    </c:manualLayout>
                  </c15:layout>
                </c:ext>
                <c:ext xmlns:c16="http://schemas.microsoft.com/office/drawing/2014/chart" uri="{C3380CC4-5D6E-409C-BE32-E72D297353CC}">
                  <c16:uniqueId val="{0000000B-59B7-4BDD-944F-59FD417E83E3}"/>
                </c:ext>
              </c:extLst>
            </c:dLbl>
            <c:dLbl>
              <c:idx val="6"/>
              <c:layout>
                <c:manualLayout>
                  <c:x val="0.17052562016446282"/>
                  <c:y val="-3.61071188366174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59B7-4BDD-944F-59FD417E83E3}"/>
                </c:ext>
              </c:extLst>
            </c:dLbl>
            <c:spPr>
              <a:noFill/>
              <a:ln>
                <a:noFill/>
              </a:ln>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t-EE"/>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'23.'!$B$49:$B$55</c:f>
              <c:strCache>
                <c:ptCount val="7"/>
                <c:pt idx="0">
                  <c:v>Lageraie</c:v>
                </c:pt>
                <c:pt idx="1">
                  <c:v>Harvendusraie</c:v>
                </c:pt>
                <c:pt idx="2">
                  <c:v>Valgustusraie</c:v>
                </c:pt>
                <c:pt idx="3">
                  <c:v>Sanitaarraie</c:v>
                </c:pt>
                <c:pt idx="4">
                  <c:v>Muud raied</c:v>
                </c:pt>
                <c:pt idx="5">
                  <c:v>Aegjärkne raie</c:v>
                </c:pt>
                <c:pt idx="6">
                  <c:v>Valikraie</c:v>
                </c:pt>
              </c:strCache>
            </c:strRef>
          </c:cat>
          <c:val>
            <c:numRef>
              <c:f>'23.'!$C$49:$C$55</c:f>
              <c:numCache>
                <c:formatCode>0.0</c:formatCode>
                <c:ptCount val="7"/>
                <c:pt idx="0">
                  <c:v>8401.7510000000002</c:v>
                </c:pt>
                <c:pt idx="1">
                  <c:v>1229.8209999999999</c:v>
                </c:pt>
                <c:pt idx="2">
                  <c:v>23.553999999999998</c:v>
                </c:pt>
                <c:pt idx="3">
                  <c:v>516.65200000000004</c:v>
                </c:pt>
                <c:pt idx="4">
                  <c:v>193.029</c:v>
                </c:pt>
                <c:pt idx="5">
                  <c:v>637.95000000000005</c:v>
                </c:pt>
                <c:pt idx="6">
                  <c:v>82.468000000000004</c:v>
                </c:pt>
              </c:numCache>
            </c:numRef>
          </c:val>
          <c:extLst>
            <c:ext xmlns:c16="http://schemas.microsoft.com/office/drawing/2014/chart" uri="{C3380CC4-5D6E-409C-BE32-E72D297353CC}">
              <c16:uniqueId val="{0000000E-59B7-4BDD-944F-59FD417E83E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997082145616966"/>
          <c:y val="0"/>
          <c:w val="0.73176111216210871"/>
          <c:h val="0.82223694649728873"/>
        </c:manualLayout>
      </c:layout>
      <c:barChart>
        <c:barDir val="bar"/>
        <c:grouping val="percentStacked"/>
        <c:varyColors val="0"/>
        <c:ser>
          <c:idx val="0"/>
          <c:order val="0"/>
          <c:tx>
            <c:v>Riigimetskonnad</c:v>
          </c:tx>
          <c:spPr>
            <a:solidFill>
              <a:schemeClr val="accent2">
                <a:shade val="76000"/>
              </a:schemeClr>
            </a:solidFill>
            <a:ln>
              <a:noFill/>
            </a:ln>
            <a:effectLst/>
          </c:spPr>
          <c:invertIfNegative val="0"/>
          <c:cat>
            <c:strRef>
              <c:f>'23.'!$B$49:$B$55</c:f>
              <c:strCache>
                <c:ptCount val="7"/>
                <c:pt idx="0">
                  <c:v>Lageraie</c:v>
                </c:pt>
                <c:pt idx="1">
                  <c:v>Harvendusraie</c:v>
                </c:pt>
                <c:pt idx="2">
                  <c:v>Valgustusraie</c:v>
                </c:pt>
                <c:pt idx="3">
                  <c:v>Sanitaarraie</c:v>
                </c:pt>
                <c:pt idx="4">
                  <c:v>Muud raied</c:v>
                </c:pt>
                <c:pt idx="5">
                  <c:v>Aegjärkne raie</c:v>
                </c:pt>
                <c:pt idx="6">
                  <c:v>Valikraie</c:v>
                </c:pt>
              </c:strCache>
            </c:strRef>
          </c:cat>
          <c:val>
            <c:numRef>
              <c:f>'23.'!$D$49:$D$55</c:f>
              <c:numCache>
                <c:formatCode>0.0</c:formatCode>
                <c:ptCount val="7"/>
                <c:pt idx="0">
                  <c:v>3250.1289999999999</c:v>
                </c:pt>
                <c:pt idx="1">
                  <c:v>586.17100000000005</c:v>
                </c:pt>
                <c:pt idx="2">
                  <c:v>5.657</c:v>
                </c:pt>
                <c:pt idx="3">
                  <c:v>215.77699999999999</c:v>
                </c:pt>
                <c:pt idx="4">
                  <c:v>104.79</c:v>
                </c:pt>
                <c:pt idx="5">
                  <c:v>103.36799999999999</c:v>
                </c:pt>
                <c:pt idx="6">
                  <c:v>0</c:v>
                </c:pt>
              </c:numCache>
            </c:numRef>
          </c:val>
          <c:extLst>
            <c:ext xmlns:c16="http://schemas.microsoft.com/office/drawing/2014/chart" uri="{C3380CC4-5D6E-409C-BE32-E72D297353CC}">
              <c16:uniqueId val="{00000000-CBD4-43C6-8309-BB963BC10FD1}"/>
            </c:ext>
          </c:extLst>
        </c:ser>
        <c:ser>
          <c:idx val="1"/>
          <c:order val="1"/>
          <c:tx>
            <c:v>Teised valdajad</c:v>
          </c:tx>
          <c:spPr>
            <a:solidFill>
              <a:schemeClr val="accent2">
                <a:tint val="77000"/>
              </a:schemeClr>
            </a:solidFill>
            <a:ln>
              <a:noFill/>
            </a:ln>
            <a:effectLst/>
          </c:spPr>
          <c:invertIfNegative val="0"/>
          <c:cat>
            <c:strRef>
              <c:f>'23.'!$B$49:$B$55</c:f>
              <c:strCache>
                <c:ptCount val="7"/>
                <c:pt idx="0">
                  <c:v>Lageraie</c:v>
                </c:pt>
                <c:pt idx="1">
                  <c:v>Harvendusraie</c:v>
                </c:pt>
                <c:pt idx="2">
                  <c:v>Valgustusraie</c:v>
                </c:pt>
                <c:pt idx="3">
                  <c:v>Sanitaarraie</c:v>
                </c:pt>
                <c:pt idx="4">
                  <c:v>Muud raied</c:v>
                </c:pt>
                <c:pt idx="5">
                  <c:v>Aegjärkne raie</c:v>
                </c:pt>
                <c:pt idx="6">
                  <c:v>Valikraie</c:v>
                </c:pt>
              </c:strCache>
            </c:strRef>
          </c:cat>
          <c:val>
            <c:numRef>
              <c:f>'23.'!$E$49:$E$55</c:f>
              <c:numCache>
                <c:formatCode>0.0</c:formatCode>
                <c:ptCount val="7"/>
                <c:pt idx="0">
                  <c:v>5151.6220000000003</c:v>
                </c:pt>
                <c:pt idx="1">
                  <c:v>643.65</c:v>
                </c:pt>
                <c:pt idx="2">
                  <c:v>17.896999999999998</c:v>
                </c:pt>
                <c:pt idx="3">
                  <c:v>300.875</c:v>
                </c:pt>
                <c:pt idx="4">
                  <c:v>88.239000000000004</c:v>
                </c:pt>
                <c:pt idx="5">
                  <c:v>534.58299999999997</c:v>
                </c:pt>
                <c:pt idx="6">
                  <c:v>82.468000000000004</c:v>
                </c:pt>
              </c:numCache>
            </c:numRef>
          </c:val>
          <c:extLst>
            <c:ext xmlns:c16="http://schemas.microsoft.com/office/drawing/2014/chart" uri="{C3380CC4-5D6E-409C-BE32-E72D297353CC}">
              <c16:uniqueId val="{00000001-CBD4-43C6-8309-BB963BC10FD1}"/>
            </c:ext>
          </c:extLst>
        </c:ser>
        <c:dLbls>
          <c:showLegendKey val="0"/>
          <c:showVal val="0"/>
          <c:showCatName val="0"/>
          <c:showSerName val="0"/>
          <c:showPercent val="0"/>
          <c:showBubbleSize val="0"/>
        </c:dLbls>
        <c:gapWidth val="50"/>
        <c:overlap val="100"/>
        <c:axId val="542083488"/>
        <c:axId val="542079176"/>
      </c:barChart>
      <c:catAx>
        <c:axId val="542083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t-EE"/>
          </a:p>
        </c:txPr>
        <c:crossAx val="542079176"/>
        <c:crosses val="autoZero"/>
        <c:auto val="1"/>
        <c:lblAlgn val="ctr"/>
        <c:lblOffset val="100"/>
        <c:noMultiLvlLbl val="0"/>
      </c:catAx>
      <c:valAx>
        <c:axId val="5420791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t-EE"/>
          </a:p>
        </c:txPr>
        <c:crossAx val="542083488"/>
        <c:crosses val="autoZero"/>
        <c:crossBetween val="between"/>
      </c:valAx>
      <c:spPr>
        <a:noFill/>
        <a:ln>
          <a:noFill/>
        </a:ln>
        <a:effectLst/>
      </c:spPr>
    </c:plotArea>
    <c:legend>
      <c:legendPos val="b"/>
      <c:layout>
        <c:manualLayout>
          <c:xMode val="edge"/>
          <c:yMode val="edge"/>
          <c:x val="4.1467092908545028E-2"/>
          <c:y val="0.90770858055583559"/>
          <c:w val="0.70531273948049367"/>
          <c:h val="8.05113123039354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b="1"/>
              <a:t>Metsamaa (</a:t>
            </a:r>
            <a:r>
              <a:rPr lang="et-EE" sz="1400" b="1" i="0" u="none" strike="noStrike" baseline="0">
                <a:effectLst/>
              </a:rPr>
              <a:t>2325.0 </a:t>
            </a:r>
            <a:r>
              <a:rPr lang="et-EE" sz="1400" b="1" i="0" u="none" strike="noStrike" baseline="0"/>
              <a:t>tuh ha)</a:t>
            </a:r>
            <a:r>
              <a:rPr lang="et-EE" b="1"/>
              <a:t> jaotus omandivormide järgi</a:t>
            </a:r>
            <a:endParaRPr lang="en-US" b="1"/>
          </a:p>
        </c:rich>
      </c:tx>
      <c:layout>
        <c:manualLayout>
          <c:xMode val="edge"/>
          <c:yMode val="edge"/>
          <c:x val="1.7483526347274259E-3"/>
          <c:y val="1.4820735736730491E-2"/>
        </c:manualLayout>
      </c:layout>
      <c:overlay val="0"/>
      <c:spPr>
        <a:noFill/>
        <a:ln>
          <a:noFill/>
        </a:ln>
        <a:effectLst/>
      </c:sp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57764027711973"/>
          <c:y val="0.24795480799942912"/>
          <c:w val="0.65347198816625707"/>
          <c:h val="0.59738392045198419"/>
        </c:manualLayout>
      </c:layout>
      <c:pie3DChart>
        <c:varyColors val="1"/>
        <c:ser>
          <c:idx val="0"/>
          <c:order val="0"/>
          <c:tx>
            <c:v>metsamaa omandivormid</c:v>
          </c:tx>
          <c:dPt>
            <c:idx val="0"/>
            <c:bubble3D val="0"/>
            <c:spPr>
              <a:solidFill>
                <a:schemeClr val="accent6">
                  <a:shade val="5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0402-4988-800E-7F99214E2FC1}"/>
              </c:ext>
            </c:extLst>
          </c:dPt>
          <c:dPt>
            <c:idx val="1"/>
            <c:bubble3D val="0"/>
            <c:spPr>
              <a:solidFill>
                <a:schemeClr val="accent6">
                  <a:shade val="7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0402-4988-800E-7F99214E2FC1}"/>
              </c:ext>
            </c:extLst>
          </c:dPt>
          <c:dPt>
            <c:idx val="2"/>
            <c:bubble3D val="0"/>
            <c:spPr>
              <a:solidFill>
                <a:schemeClr val="accent6">
                  <a:shade val="9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0402-4988-800E-7F99214E2FC1}"/>
              </c:ext>
            </c:extLst>
          </c:dPt>
          <c:dPt>
            <c:idx val="3"/>
            <c:bubble3D val="0"/>
            <c:spPr>
              <a:solidFill>
                <a:schemeClr val="accent6">
                  <a:tint val="9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7-0402-4988-800E-7F99214E2FC1}"/>
              </c:ext>
            </c:extLst>
          </c:dPt>
          <c:dPt>
            <c:idx val="4"/>
            <c:bubble3D val="0"/>
            <c:spPr>
              <a:solidFill>
                <a:schemeClr val="accent6">
                  <a:tint val="7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9-0402-4988-800E-7F99214E2FC1}"/>
              </c:ext>
            </c:extLst>
          </c:dPt>
          <c:dPt>
            <c:idx val="5"/>
            <c:bubble3D val="0"/>
            <c:spPr>
              <a:solidFill>
                <a:schemeClr val="accent6">
                  <a:tint val="5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B-0402-4988-800E-7F99214E2FC1}"/>
              </c:ext>
            </c:extLst>
          </c:dPt>
          <c:dLbls>
            <c:dLbl>
              <c:idx val="0"/>
              <c:layout>
                <c:manualLayout>
                  <c:x val="5.3471819194753557E-2"/>
                  <c:y val="-6.324625797702773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402-4988-800E-7F99214E2FC1}"/>
                </c:ext>
              </c:extLst>
            </c:dLbl>
            <c:dLbl>
              <c:idx val="1"/>
              <c:layout>
                <c:manualLayout>
                  <c:x val="1.0062597880608084E-2"/>
                  <c:y val="3.220669011265415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402-4988-800E-7F99214E2FC1}"/>
                </c:ext>
              </c:extLst>
            </c:dLbl>
            <c:dLbl>
              <c:idx val="2"/>
              <c:layout>
                <c:manualLayout>
                  <c:x val="1.8140586977972471E-2"/>
                  <c:y val="7.23149096670567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402-4988-800E-7F99214E2FC1}"/>
                </c:ext>
              </c:extLst>
            </c:dLbl>
            <c:dLbl>
              <c:idx val="3"/>
              <c:layout>
                <c:manualLayout>
                  <c:x val="9.5971809389443687E-3"/>
                  <c:y val="1.1359507363110446E-3"/>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1882975668317464"/>
                      <c:h val="0.13565215717779519"/>
                    </c:manualLayout>
                  </c15:layout>
                </c:ext>
                <c:ext xmlns:c16="http://schemas.microsoft.com/office/drawing/2014/chart" uri="{C3380CC4-5D6E-409C-BE32-E72D297353CC}">
                  <c16:uniqueId val="{00000007-0402-4988-800E-7F99214E2FC1}"/>
                </c:ext>
              </c:extLst>
            </c:dLbl>
            <c:dLbl>
              <c:idx val="4"/>
              <c:layout>
                <c:manualLayout>
                  <c:x val="1.8091358797799294E-3"/>
                  <c:y val="-8.5061018912910465E-3"/>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9086383531678255"/>
                      <c:h val="0.1259500399314861"/>
                    </c:manualLayout>
                  </c15:layout>
                </c:ext>
                <c:ext xmlns:c16="http://schemas.microsoft.com/office/drawing/2014/chart" uri="{C3380CC4-5D6E-409C-BE32-E72D297353CC}">
                  <c16:uniqueId val="{00000009-0402-4988-800E-7F99214E2FC1}"/>
                </c:ext>
              </c:extLst>
            </c:dLbl>
            <c:dLbl>
              <c:idx val="5"/>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402-4988-800E-7F99214E2FC1}"/>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t-EE"/>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'2.'!$R$5:$R$9</c:f>
              <c:strCache>
                <c:ptCount val="5"/>
                <c:pt idx="0">
                  <c:v>Riigimetskonnad</c:v>
                </c:pt>
                <c:pt idx="1">
                  <c:v>Muu riigimaa</c:v>
                </c:pt>
                <c:pt idx="2">
                  <c:v>Füüsiliste isikute maa</c:v>
                </c:pt>
                <c:pt idx="3">
                  <c:v>Juriidiliste isikute maa</c:v>
                </c:pt>
                <c:pt idx="4">
                  <c:v>Omand määramata</c:v>
                </c:pt>
              </c:strCache>
            </c:strRef>
          </c:cat>
          <c:val>
            <c:numRef>
              <c:f>'2.'!$S$5:$S$9</c:f>
              <c:numCache>
                <c:formatCode>0.0</c:formatCode>
                <c:ptCount val="5"/>
                <c:pt idx="0">
                  <c:v>1076.739</c:v>
                </c:pt>
                <c:pt idx="1">
                  <c:v>101.514</c:v>
                </c:pt>
                <c:pt idx="2">
                  <c:v>633.21100000000001</c:v>
                </c:pt>
                <c:pt idx="3">
                  <c:v>510.67599999999999</c:v>
                </c:pt>
                <c:pt idx="4">
                  <c:v>2.88</c:v>
                </c:pt>
              </c:numCache>
            </c:numRef>
          </c:val>
          <c:extLst>
            <c:ext xmlns:c16="http://schemas.microsoft.com/office/drawing/2014/chart" uri="{C3380CC4-5D6E-409C-BE32-E72D297353CC}">
              <c16:uniqueId val="{0000000C-0402-4988-800E-7F99214E2FC1}"/>
            </c:ext>
          </c:extLst>
        </c:ser>
        <c:ser>
          <c:idx val="1"/>
          <c:order val="1"/>
          <c:tx>
            <c:v> 1 sealhulgas munitsipaalmaa  2 sealhulgas kirikute-koguduste maa</c:v>
          </c:tx>
          <c:dPt>
            <c:idx val="0"/>
            <c:bubble3D val="0"/>
            <c:spPr>
              <a:solidFill>
                <a:schemeClr val="accent6">
                  <a:shade val="5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E-0402-4988-800E-7F99214E2FC1}"/>
              </c:ext>
            </c:extLst>
          </c:dPt>
          <c:cat>
            <c:strRef>
              <c:f>'2.'!$R$5:$R$9</c:f>
              <c:strCache>
                <c:ptCount val="5"/>
                <c:pt idx="0">
                  <c:v>Riigimetskonnad</c:v>
                </c:pt>
                <c:pt idx="1">
                  <c:v>Muu riigimaa</c:v>
                </c:pt>
                <c:pt idx="2">
                  <c:v>Füüsiliste isikute maa</c:v>
                </c:pt>
                <c:pt idx="3">
                  <c:v>Juriidiliste isikute maa</c:v>
                </c:pt>
                <c:pt idx="4">
                  <c:v>Omand määramata</c:v>
                </c:pt>
              </c:strCache>
            </c:strRef>
          </c:cat>
          <c:val>
            <c:numRef>
              <c:f>{}</c:f>
            </c:numRef>
          </c:val>
          <c:extLst>
            <c:ext xmlns:c16="http://schemas.microsoft.com/office/drawing/2014/chart" uri="{C3380CC4-5D6E-409C-BE32-E72D297353CC}">
              <c16:uniqueId val="{0000000F-0402-4988-800E-7F99214E2FC1}"/>
            </c:ext>
          </c:extLst>
        </c:ser>
        <c:ser>
          <c:idx val="2"/>
          <c:order val="2"/>
          <c:tx>
            <c:v> 1 sealhulgas munitsipaalmaa  2 sealhulgas kirikute-koguduste maa</c:v>
          </c:tx>
          <c:dPt>
            <c:idx val="0"/>
            <c:bubble3D val="0"/>
            <c:spPr>
              <a:solidFill>
                <a:schemeClr val="accent6">
                  <a:shade val="5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0402-4988-800E-7F99214E2FC1}"/>
              </c:ext>
            </c:extLst>
          </c:dPt>
          <c:cat>
            <c:strRef>
              <c:f>'2.'!$R$5:$R$9</c:f>
              <c:strCache>
                <c:ptCount val="5"/>
                <c:pt idx="0">
                  <c:v>Riigimetskonnad</c:v>
                </c:pt>
                <c:pt idx="1">
                  <c:v>Muu riigimaa</c:v>
                </c:pt>
                <c:pt idx="2">
                  <c:v>Füüsiliste isikute maa</c:v>
                </c:pt>
                <c:pt idx="3">
                  <c:v>Juriidiliste isikute maa</c:v>
                </c:pt>
                <c:pt idx="4">
                  <c:v>Omand määramata</c:v>
                </c:pt>
              </c:strCache>
            </c:strRef>
          </c:cat>
          <c:val>
            <c:numRef>
              <c:f>{}</c:f>
            </c:numRef>
          </c:val>
          <c:extLst>
            <c:ext xmlns:c16="http://schemas.microsoft.com/office/drawing/2014/chart" uri="{C3380CC4-5D6E-409C-BE32-E72D297353CC}">
              <c16:uniqueId val="{00000012-0402-4988-800E-7F99214E2FC1}"/>
            </c:ext>
          </c:extLst>
        </c:ser>
        <c:ser>
          <c:idx val="3"/>
          <c:order val="3"/>
          <c:tx>
            <c:v> 1 sealhulgas munitsipaalmaa  2 sealhulgas kirikute-koguduste maa</c:v>
          </c:tx>
          <c:dPt>
            <c:idx val="0"/>
            <c:bubble3D val="0"/>
            <c:spPr>
              <a:solidFill>
                <a:schemeClr val="accent6">
                  <a:shade val="5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4-0402-4988-800E-7F99214E2FC1}"/>
              </c:ext>
            </c:extLst>
          </c:dPt>
          <c:cat>
            <c:strRef>
              <c:f>'2.'!$R$5:$R$9</c:f>
              <c:strCache>
                <c:ptCount val="5"/>
                <c:pt idx="0">
                  <c:v>Riigimetskonnad</c:v>
                </c:pt>
                <c:pt idx="1">
                  <c:v>Muu riigimaa</c:v>
                </c:pt>
                <c:pt idx="2">
                  <c:v>Füüsiliste isikute maa</c:v>
                </c:pt>
                <c:pt idx="3">
                  <c:v>Juriidiliste isikute maa</c:v>
                </c:pt>
                <c:pt idx="4">
                  <c:v>Omand määramata</c:v>
                </c:pt>
              </c:strCache>
            </c:strRef>
          </c:cat>
          <c:val>
            <c:numRef>
              <c:f>{}</c:f>
            </c:numRef>
          </c:val>
          <c:extLst>
            <c:ext xmlns:c16="http://schemas.microsoft.com/office/drawing/2014/chart" uri="{C3380CC4-5D6E-409C-BE32-E72D297353CC}">
              <c16:uniqueId val="{00000015-0402-4988-800E-7F99214E2FC1}"/>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t-EE" b="1"/>
              <a:t>Metsamaa pindala kaitserežiimi järgi</a:t>
            </a:r>
          </a:p>
        </c:rich>
      </c:tx>
      <c:layout>
        <c:manualLayout>
          <c:xMode val="edge"/>
          <c:yMode val="edge"/>
          <c:x val="9.2344706911637634E-4"/>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t-EE"/>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6911232870084787E-2"/>
          <c:y val="0.35387217940513616"/>
          <c:w val="0.71111111111111114"/>
          <c:h val="0.58412620297462814"/>
        </c:manualLayout>
      </c:layout>
      <c:pie3DChart>
        <c:varyColors val="1"/>
        <c:ser>
          <c:idx val="0"/>
          <c:order val="0"/>
          <c:dPt>
            <c:idx val="0"/>
            <c:bubble3D val="0"/>
            <c:spPr>
              <a:solidFill>
                <a:schemeClr val="accent4">
                  <a:shade val="6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033F-41C1-9F42-5C92B84ED75B}"/>
              </c:ext>
            </c:extLst>
          </c:dPt>
          <c:dPt>
            <c:idx val="1"/>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3-033F-41C1-9F42-5C92B84ED75B}"/>
              </c:ext>
            </c:extLst>
          </c:dPt>
          <c:dPt>
            <c:idx val="2"/>
            <c:bubble3D val="0"/>
            <c:spPr>
              <a:solidFill>
                <a:schemeClr val="accent4">
                  <a:tint val="6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033F-41C1-9F42-5C92B84ED75B}"/>
              </c:ext>
            </c:extLst>
          </c:dPt>
          <c:dLbls>
            <c:dLbl>
              <c:idx val="0"/>
              <c:layout>
                <c:manualLayout>
                  <c:x val="8.82195975503062E-2"/>
                  <c:y val="-3.6439924176144667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t-EE"/>
                </a:p>
              </c:txPr>
              <c:showLegendKey val="0"/>
              <c:showVal val="0"/>
              <c:showCatName val="1"/>
              <c:showSerName val="0"/>
              <c:showPercent val="1"/>
              <c:showBubbleSize val="0"/>
              <c:extLst>
                <c:ext xmlns:c15="http://schemas.microsoft.com/office/drawing/2012/chart" uri="{CE6537A1-D6FC-4f65-9D91-7224C49458BB}">
                  <c15:layout>
                    <c:manualLayout>
                      <c:w val="0.24662489063867016"/>
                      <c:h val="0.17101851851851849"/>
                    </c:manualLayout>
                  </c15:layout>
                </c:ext>
                <c:ext xmlns:c16="http://schemas.microsoft.com/office/drawing/2014/chart" uri="{C3380CC4-5D6E-409C-BE32-E72D297353CC}">
                  <c16:uniqueId val="{00000001-033F-41C1-9F42-5C92B84ED75B}"/>
                </c:ext>
              </c:extLst>
            </c:dLbl>
            <c:dLbl>
              <c:idx val="1"/>
              <c:layout>
                <c:manualLayout>
                  <c:x val="7.2057976086322431E-2"/>
                  <c:y val="1.5767322370922716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t-EE"/>
                </a:p>
              </c:txPr>
              <c:showLegendKey val="0"/>
              <c:showVal val="0"/>
              <c:showCatName val="1"/>
              <c:showSerName val="0"/>
              <c:showPercent val="1"/>
              <c:showBubbleSize val="0"/>
              <c:extLst>
                <c:ext xmlns:c15="http://schemas.microsoft.com/office/drawing/2012/chart" uri="{CE6537A1-D6FC-4f65-9D91-7224C49458BB}">
                  <c15:layout>
                    <c:manualLayout>
                      <c:w val="0.2048335958005249"/>
                      <c:h val="0.2371297404078907"/>
                    </c:manualLayout>
                  </c15:layout>
                </c:ext>
                <c:ext xmlns:c16="http://schemas.microsoft.com/office/drawing/2014/chart" uri="{C3380CC4-5D6E-409C-BE32-E72D297353CC}">
                  <c16:uniqueId val="{00000003-033F-41C1-9F42-5C92B84ED75B}"/>
                </c:ext>
              </c:extLst>
            </c:dLbl>
            <c:dLbl>
              <c:idx val="2"/>
              <c:layout>
                <c:manualLayout>
                  <c:x val="-1.4718612820685595E-2"/>
                  <c:y val="6.4447228327288483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t-EE"/>
                </a:p>
              </c:txPr>
              <c:showLegendKey val="0"/>
              <c:showVal val="0"/>
              <c:showCatName val="1"/>
              <c:showSerName val="0"/>
              <c:showPercent val="1"/>
              <c:showBubbleSize val="0"/>
              <c:extLst>
                <c:ext xmlns:c15="http://schemas.microsoft.com/office/drawing/2012/chart" uri="{CE6537A1-D6FC-4f65-9D91-7224C49458BB}">
                  <c15:layout>
                    <c:manualLayout>
                      <c:w val="0.19912573732159178"/>
                      <c:h val="0.21840766750322085"/>
                    </c:manualLayout>
                  </c15:layout>
                </c:ext>
                <c:ext xmlns:c16="http://schemas.microsoft.com/office/drawing/2014/chart" uri="{C3380CC4-5D6E-409C-BE32-E72D297353CC}">
                  <c16:uniqueId val="{00000005-033F-41C1-9F42-5C92B84ED75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t-E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'4.'!$A$5:$A$7</c:f>
              <c:strCache>
                <c:ptCount val="3"/>
                <c:pt idx="0">
                  <c:v>Rangelt kaitstavad metsad</c:v>
                </c:pt>
                <c:pt idx="1">
                  <c:v>Maj. piiranguga metsad</c:v>
                </c:pt>
                <c:pt idx="2">
                  <c:v>Maj. piiranguta metsad</c:v>
                </c:pt>
              </c:strCache>
            </c:strRef>
          </c:cat>
          <c:val>
            <c:numRef>
              <c:f>'4.'!$B$5:$B$7</c:f>
              <c:numCache>
                <c:formatCode>#\ ##0.0</c:formatCode>
                <c:ptCount val="3"/>
                <c:pt idx="0">
                  <c:v>421.66300000000001</c:v>
                </c:pt>
                <c:pt idx="1">
                  <c:v>298.52199999999999</c:v>
                </c:pt>
                <c:pt idx="2">
                  <c:v>1604.835</c:v>
                </c:pt>
              </c:numCache>
            </c:numRef>
          </c:val>
          <c:extLst>
            <c:ext xmlns:c16="http://schemas.microsoft.com/office/drawing/2014/chart" uri="{C3380CC4-5D6E-409C-BE32-E72D297353CC}">
              <c16:uniqueId val="{00000006-033F-41C1-9F42-5C92B84ED75B}"/>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barChart>
        <c:barDir val="bar"/>
        <c:grouping val="percentStacked"/>
        <c:varyColors val="0"/>
        <c:ser>
          <c:idx val="0"/>
          <c:order val="0"/>
          <c:tx>
            <c:strRef>
              <c:f>'4.'!$E$3:$F$3</c:f>
              <c:strCache>
                <c:ptCount val="1"/>
                <c:pt idx="0">
                  <c:v>Riigimetskonnad</c:v>
                </c:pt>
              </c:strCache>
            </c:strRef>
          </c:tx>
          <c:spPr>
            <a:solidFill>
              <a:schemeClr val="accent4">
                <a:shade val="76000"/>
              </a:schemeClr>
            </a:solidFill>
            <a:ln>
              <a:noFill/>
            </a:ln>
            <a:effectLst/>
          </c:spPr>
          <c:invertIfNegative val="0"/>
          <c:cat>
            <c:strRef>
              <c:f>'4.'!$A$5:$A$7</c:f>
              <c:strCache>
                <c:ptCount val="3"/>
                <c:pt idx="0">
                  <c:v>Rangelt kaitstavad metsad</c:v>
                </c:pt>
                <c:pt idx="1">
                  <c:v>Maj. piiranguga metsad</c:v>
                </c:pt>
                <c:pt idx="2">
                  <c:v>Maj. piiranguta metsad</c:v>
                </c:pt>
              </c:strCache>
            </c:strRef>
          </c:cat>
          <c:val>
            <c:numRef>
              <c:f>'4.'!$E$5:$E$7</c:f>
              <c:numCache>
                <c:formatCode>#\ ##0.0</c:formatCode>
                <c:ptCount val="3"/>
                <c:pt idx="0">
                  <c:v>359.84199999999998</c:v>
                </c:pt>
                <c:pt idx="1">
                  <c:v>140.166</c:v>
                </c:pt>
                <c:pt idx="2">
                  <c:v>576.73199999999997</c:v>
                </c:pt>
              </c:numCache>
            </c:numRef>
          </c:val>
          <c:extLst>
            <c:ext xmlns:c16="http://schemas.microsoft.com/office/drawing/2014/chart" uri="{C3380CC4-5D6E-409C-BE32-E72D297353CC}">
              <c16:uniqueId val="{00000000-82B3-4A9A-953A-5D580FDE5C85}"/>
            </c:ext>
          </c:extLst>
        </c:ser>
        <c:ser>
          <c:idx val="1"/>
          <c:order val="1"/>
          <c:tx>
            <c:strRef>
              <c:f>'4.'!$H$3:$I$3</c:f>
              <c:strCache>
                <c:ptCount val="1"/>
                <c:pt idx="0">
                  <c:v>Teised valdajad</c:v>
                </c:pt>
              </c:strCache>
            </c:strRef>
          </c:tx>
          <c:spPr>
            <a:solidFill>
              <a:schemeClr val="accent4">
                <a:tint val="77000"/>
              </a:schemeClr>
            </a:solidFill>
            <a:ln>
              <a:noFill/>
            </a:ln>
            <a:effectLst/>
          </c:spPr>
          <c:invertIfNegative val="0"/>
          <c:cat>
            <c:strRef>
              <c:f>'4.'!$A$5:$A$7</c:f>
              <c:strCache>
                <c:ptCount val="3"/>
                <c:pt idx="0">
                  <c:v>Rangelt kaitstavad metsad</c:v>
                </c:pt>
                <c:pt idx="1">
                  <c:v>Maj. piiranguga metsad</c:v>
                </c:pt>
                <c:pt idx="2">
                  <c:v>Maj. piiranguta metsad</c:v>
                </c:pt>
              </c:strCache>
            </c:strRef>
          </c:cat>
          <c:val>
            <c:numRef>
              <c:f>'4.'!$H$5:$H$7</c:f>
              <c:numCache>
                <c:formatCode>#\ ##0.0</c:formatCode>
                <c:ptCount val="3"/>
                <c:pt idx="0">
                  <c:v>61.820999999999998</c:v>
                </c:pt>
                <c:pt idx="1">
                  <c:v>158.357</c:v>
                </c:pt>
                <c:pt idx="2">
                  <c:v>1028.104</c:v>
                </c:pt>
              </c:numCache>
            </c:numRef>
          </c:val>
          <c:extLst>
            <c:ext xmlns:c16="http://schemas.microsoft.com/office/drawing/2014/chart" uri="{C3380CC4-5D6E-409C-BE32-E72D297353CC}">
              <c16:uniqueId val="{00000001-82B3-4A9A-953A-5D580FDE5C85}"/>
            </c:ext>
          </c:extLst>
        </c:ser>
        <c:dLbls>
          <c:showLegendKey val="0"/>
          <c:showVal val="0"/>
          <c:showCatName val="0"/>
          <c:showSerName val="0"/>
          <c:showPercent val="0"/>
          <c:showBubbleSize val="0"/>
        </c:dLbls>
        <c:gapWidth val="150"/>
        <c:overlap val="100"/>
        <c:axId val="542076824"/>
        <c:axId val="542081920"/>
      </c:barChart>
      <c:catAx>
        <c:axId val="5420768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t" anchorCtr="0"/>
          <a:lstStyle/>
          <a:p>
            <a:pPr>
              <a:defRPr sz="900" b="1" i="0" u="none" strike="noStrike" kern="1200" baseline="0">
                <a:solidFill>
                  <a:schemeClr val="tx1">
                    <a:lumMod val="65000"/>
                    <a:lumOff val="35000"/>
                  </a:schemeClr>
                </a:solidFill>
                <a:latin typeface="+mn-lt"/>
                <a:ea typeface="+mn-ea"/>
                <a:cs typeface="+mn-cs"/>
              </a:defRPr>
            </a:pPr>
            <a:endParaRPr lang="et-EE"/>
          </a:p>
        </c:txPr>
        <c:crossAx val="542081920"/>
        <c:crosses val="autoZero"/>
        <c:auto val="0"/>
        <c:lblAlgn val="ctr"/>
        <c:lblOffset val="100"/>
        <c:tickLblSkip val="1"/>
        <c:noMultiLvlLbl val="0"/>
      </c:catAx>
      <c:valAx>
        <c:axId val="54208192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542076824"/>
        <c:crosses val="autoZero"/>
        <c:crossBetween val="between"/>
      </c:valAx>
      <c:spPr>
        <a:noFill/>
        <a:ln>
          <a:noFill/>
        </a:ln>
        <a:effectLst/>
      </c:spPr>
    </c:plotArea>
    <c:legend>
      <c:legendPos val="b"/>
      <c:layout>
        <c:manualLayout>
          <c:xMode val="edge"/>
          <c:yMode val="edge"/>
          <c:x val="0.33600000000000002"/>
          <c:y val="0.89967053460422708"/>
          <c:w val="0.56133333333333335"/>
          <c:h val="7.4013675922088698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885169624648223E-2"/>
          <c:y val="2.752223710350514E-2"/>
          <c:w val="0.84722709222328507"/>
          <c:h val="0.71579963875425989"/>
        </c:manualLayout>
      </c:layout>
      <c:barChart>
        <c:barDir val="col"/>
        <c:grouping val="clustered"/>
        <c:varyColors val="0"/>
        <c:ser>
          <c:idx val="0"/>
          <c:order val="0"/>
          <c:tx>
            <c:strRef>
              <c:f>'8.'!$B$3:$C$3</c:f>
              <c:strCache>
                <c:ptCount val="1"/>
                <c:pt idx="0">
                  <c:v>Kõik  kokku</c:v>
                </c:pt>
              </c:strCache>
            </c:strRef>
          </c:tx>
          <c:spPr>
            <a:gradFill flip="none" rotWithShape="1">
              <a:gsLst>
                <a:gs pos="0">
                  <a:schemeClr val="accent1">
                    <a:lumMod val="0"/>
                    <a:lumOff val="100000"/>
                  </a:schemeClr>
                </a:gs>
                <a:gs pos="30000">
                  <a:schemeClr val="accent1">
                    <a:lumMod val="0"/>
                    <a:lumOff val="100000"/>
                  </a:schemeClr>
                </a:gs>
                <a:gs pos="100000">
                  <a:schemeClr val="accent1">
                    <a:lumMod val="100000"/>
                  </a:schemeClr>
                </a:gs>
              </a:gsLst>
              <a:path path="circle">
                <a:fillToRect l="50000" t="-80000" r="50000" b="180000"/>
              </a:path>
              <a:tileRect/>
            </a:gradFill>
            <a:ln>
              <a:solidFill>
                <a:schemeClr val="accent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('8.'!$A$13,'8.'!$A$6:$A$12)</c:f>
              <c:strCache>
                <c:ptCount val="8"/>
                <c:pt idx="0">
                  <c:v>Keskmine</c:v>
                </c:pt>
                <c:pt idx="1">
                  <c:v>Mänd</c:v>
                </c:pt>
                <c:pt idx="2">
                  <c:v>Kuusk</c:v>
                </c:pt>
                <c:pt idx="3">
                  <c:v>Kask</c:v>
                </c:pt>
                <c:pt idx="4">
                  <c:v>Haab</c:v>
                </c:pt>
                <c:pt idx="5">
                  <c:v>Sanglepp</c:v>
                </c:pt>
                <c:pt idx="6">
                  <c:v>Hall lepp</c:v>
                </c:pt>
                <c:pt idx="7">
                  <c:v>Teised</c:v>
                </c:pt>
              </c:strCache>
            </c:strRef>
          </c:cat>
          <c:val>
            <c:numRef>
              <c:f>('8.'!$B$13,'8.'!$B$6:$B$12)</c:f>
              <c:numCache>
                <c:formatCode>0.00</c:formatCode>
                <c:ptCount val="8"/>
                <c:pt idx="0">
                  <c:v>1.7070000000000001</c:v>
                </c:pt>
                <c:pt idx="1">
                  <c:v>2.5870000000000002</c:v>
                </c:pt>
                <c:pt idx="2">
                  <c:v>0.79300000000000004</c:v>
                </c:pt>
                <c:pt idx="3">
                  <c:v>1.663</c:v>
                </c:pt>
                <c:pt idx="4">
                  <c:v>0.79700000000000004</c:v>
                </c:pt>
                <c:pt idx="5">
                  <c:v>1.61</c:v>
                </c:pt>
                <c:pt idx="6">
                  <c:v>1.2769999999999999</c:v>
                </c:pt>
                <c:pt idx="7">
                  <c:v>1.65</c:v>
                </c:pt>
              </c:numCache>
            </c:numRef>
          </c:val>
          <c:extLst>
            <c:ext xmlns:c16="http://schemas.microsoft.com/office/drawing/2014/chart" uri="{C3380CC4-5D6E-409C-BE32-E72D297353CC}">
              <c16:uniqueId val="{00000000-B931-478B-88FE-2D2EC85F1797}"/>
            </c:ext>
          </c:extLst>
        </c:ser>
        <c:ser>
          <c:idx val="1"/>
          <c:order val="1"/>
          <c:tx>
            <c:strRef>
              <c:f>'8.'!$D$3:$E$3</c:f>
              <c:strCache>
                <c:ptCount val="1"/>
                <c:pt idx="0">
                  <c:v>Riigimetskonnad</c:v>
                </c:pt>
              </c:strCache>
            </c:strRef>
          </c:tx>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('8.'!$A$13,'8.'!$A$6:$A$12)</c:f>
              <c:strCache>
                <c:ptCount val="8"/>
                <c:pt idx="0">
                  <c:v>Keskmine</c:v>
                </c:pt>
                <c:pt idx="1">
                  <c:v>Mänd</c:v>
                </c:pt>
                <c:pt idx="2">
                  <c:v>Kuusk</c:v>
                </c:pt>
                <c:pt idx="3">
                  <c:v>Kask</c:v>
                </c:pt>
                <c:pt idx="4">
                  <c:v>Haab</c:v>
                </c:pt>
                <c:pt idx="5">
                  <c:v>Sanglepp</c:v>
                </c:pt>
                <c:pt idx="6">
                  <c:v>Hall lepp</c:v>
                </c:pt>
                <c:pt idx="7">
                  <c:v>Teised</c:v>
                </c:pt>
              </c:strCache>
            </c:strRef>
          </c:cat>
          <c:val>
            <c:numRef>
              <c:f>('8.'!$D$13,'8.'!$D$6:$D$12)</c:f>
              <c:numCache>
                <c:formatCode>0.00</c:formatCode>
                <c:ptCount val="8"/>
                <c:pt idx="0">
                  <c:v>1.8939999999999999</c:v>
                </c:pt>
                <c:pt idx="1">
                  <c:v>2.7429999999999999</c:v>
                </c:pt>
                <c:pt idx="2">
                  <c:v>0.748</c:v>
                </c:pt>
                <c:pt idx="3">
                  <c:v>1.736</c:v>
                </c:pt>
                <c:pt idx="4">
                  <c:v>0.57999999999999996</c:v>
                </c:pt>
                <c:pt idx="5">
                  <c:v>1.5620000000000001</c:v>
                </c:pt>
                <c:pt idx="6">
                  <c:v>1.3779999999999999</c:v>
                </c:pt>
                <c:pt idx="7">
                  <c:v>1.6950000000000001</c:v>
                </c:pt>
              </c:numCache>
            </c:numRef>
          </c:val>
          <c:extLst>
            <c:ext xmlns:c16="http://schemas.microsoft.com/office/drawing/2014/chart" uri="{C3380CC4-5D6E-409C-BE32-E72D297353CC}">
              <c16:uniqueId val="{00000001-B931-478B-88FE-2D2EC85F1797}"/>
            </c:ext>
          </c:extLst>
        </c:ser>
        <c:ser>
          <c:idx val="2"/>
          <c:order val="2"/>
          <c:tx>
            <c:strRef>
              <c:f>'8.'!$F$3:$G$3</c:f>
              <c:strCache>
                <c:ptCount val="1"/>
                <c:pt idx="0">
                  <c:v>Teised valdajad</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('8.'!$A$13,'8.'!$A$6:$A$12)</c:f>
              <c:strCache>
                <c:ptCount val="8"/>
                <c:pt idx="0">
                  <c:v>Keskmine</c:v>
                </c:pt>
                <c:pt idx="1">
                  <c:v>Mänd</c:v>
                </c:pt>
                <c:pt idx="2">
                  <c:v>Kuusk</c:v>
                </c:pt>
                <c:pt idx="3">
                  <c:v>Kask</c:v>
                </c:pt>
                <c:pt idx="4">
                  <c:v>Haab</c:v>
                </c:pt>
                <c:pt idx="5">
                  <c:v>Sanglepp</c:v>
                </c:pt>
                <c:pt idx="6">
                  <c:v>Hall lepp</c:v>
                </c:pt>
                <c:pt idx="7">
                  <c:v>Teised</c:v>
                </c:pt>
              </c:strCache>
            </c:strRef>
          </c:cat>
          <c:val>
            <c:numRef>
              <c:f>('8.'!$F$13,'8.'!$F$6:$F$12)</c:f>
              <c:numCache>
                <c:formatCode>0.00</c:formatCode>
                <c:ptCount val="8"/>
                <c:pt idx="0">
                  <c:v>1.54</c:v>
                </c:pt>
                <c:pt idx="1">
                  <c:v>2.3149999999999999</c:v>
                </c:pt>
                <c:pt idx="2">
                  <c:v>0.84499999999999997</c:v>
                </c:pt>
                <c:pt idx="3">
                  <c:v>1.611</c:v>
                </c:pt>
                <c:pt idx="4">
                  <c:v>0.92</c:v>
                </c:pt>
                <c:pt idx="5">
                  <c:v>1.639</c:v>
                </c:pt>
                <c:pt idx="6">
                  <c:v>1.2589999999999999</c:v>
                </c:pt>
                <c:pt idx="7">
                  <c:v>1.639</c:v>
                </c:pt>
              </c:numCache>
            </c:numRef>
          </c:val>
          <c:extLst>
            <c:ext xmlns:c16="http://schemas.microsoft.com/office/drawing/2014/chart" uri="{C3380CC4-5D6E-409C-BE32-E72D297353CC}">
              <c16:uniqueId val="{00000002-B931-478B-88FE-2D2EC85F1797}"/>
            </c:ext>
          </c:extLst>
        </c:ser>
        <c:dLbls>
          <c:showLegendKey val="0"/>
          <c:showVal val="0"/>
          <c:showCatName val="0"/>
          <c:showSerName val="0"/>
          <c:showPercent val="0"/>
          <c:showBubbleSize val="0"/>
        </c:dLbls>
        <c:gapWidth val="219"/>
        <c:overlap val="-27"/>
        <c:axId val="542082704"/>
        <c:axId val="542080352"/>
      </c:barChart>
      <c:catAx>
        <c:axId val="542082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542080352"/>
        <c:crosses val="autoZero"/>
        <c:auto val="1"/>
        <c:lblAlgn val="ctr"/>
        <c:lblOffset val="100"/>
        <c:noMultiLvlLbl val="0"/>
      </c:catAx>
      <c:valAx>
        <c:axId val="542080352"/>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t-EE"/>
                  <a:t>Arvutuslik boniteet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542082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gradFill flip="none" rotWithShape="1">
      <a:gsLst>
        <a:gs pos="45000">
          <a:schemeClr val="bg1">
            <a:lumMod val="95000"/>
          </a:schemeClr>
        </a:gs>
        <a:gs pos="0">
          <a:schemeClr val="bg1"/>
        </a:gs>
        <a:gs pos="100000">
          <a:schemeClr val="bg1">
            <a:lumMod val="95000"/>
          </a:schemeClr>
        </a:gs>
      </a:gsLst>
      <a:lin ang="5400000" scaled="0"/>
      <a:tileRect/>
    </a:gradFill>
    <a:ln w="9525" cap="flat" cmpd="sng" algn="ctr">
      <a:noFill/>
      <a:round/>
    </a:ln>
    <a:effectLst>
      <a:outerShdw blurRad="50800" dist="50800" dir="5400000" algn="ctr" rotWithShape="0">
        <a:schemeClr val="bg1">
          <a:lumMod val="95000"/>
        </a:schemeClr>
      </a:outerShdw>
    </a:effectLst>
  </c:spPr>
  <c:txPr>
    <a:bodyPr/>
    <a:lstStyle/>
    <a:p>
      <a:pPr>
        <a:defRPr/>
      </a:pPr>
      <a:endParaRPr lang="et-E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55866043060403E-2"/>
          <c:y val="4.1909666602236967E-2"/>
          <c:w val="0.8864789671561325"/>
          <c:h val="0.72759790536832669"/>
        </c:manualLayout>
      </c:layout>
      <c:barChart>
        <c:barDir val="col"/>
        <c:grouping val="clustered"/>
        <c:varyColors val="0"/>
        <c:ser>
          <c:idx val="0"/>
          <c:order val="0"/>
          <c:tx>
            <c:strRef>
              <c:f>'8.'!$L$3:$M$3</c:f>
              <c:strCache>
                <c:ptCount val="1"/>
                <c:pt idx="0">
                  <c:v>Kõik  kokku</c:v>
                </c:pt>
              </c:strCache>
            </c:strRef>
          </c:tx>
          <c:spPr>
            <a:gradFill flip="none" rotWithShape="1">
              <a:gsLst>
                <a:gs pos="0">
                  <a:schemeClr val="accent1">
                    <a:lumMod val="0"/>
                    <a:lumOff val="100000"/>
                  </a:schemeClr>
                </a:gs>
                <a:gs pos="30000">
                  <a:schemeClr val="accent1">
                    <a:lumMod val="0"/>
                    <a:lumOff val="100000"/>
                  </a:schemeClr>
                </a:gs>
                <a:gs pos="100000">
                  <a:schemeClr val="accent1">
                    <a:lumMod val="100000"/>
                  </a:schemeClr>
                </a:gs>
              </a:gsLst>
              <a:path path="circle">
                <a:fillToRect l="50000" t="-80000" r="50000" b="180000"/>
              </a:path>
              <a:tileRect/>
            </a:gradFill>
            <a:ln>
              <a:solidFill>
                <a:schemeClr val="accent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('8.'!$K$13,'8.'!$K$6:$K$12)</c:f>
              <c:strCache>
                <c:ptCount val="8"/>
                <c:pt idx="0">
                  <c:v>Keskmine</c:v>
                </c:pt>
                <c:pt idx="1">
                  <c:v>Mänd</c:v>
                </c:pt>
                <c:pt idx="2">
                  <c:v>Kuusk</c:v>
                </c:pt>
                <c:pt idx="3">
                  <c:v>Kask</c:v>
                </c:pt>
                <c:pt idx="4">
                  <c:v>Haab</c:v>
                </c:pt>
                <c:pt idx="5">
                  <c:v>Sanglepp</c:v>
                </c:pt>
                <c:pt idx="6">
                  <c:v>Hall lepp</c:v>
                </c:pt>
                <c:pt idx="7">
                  <c:v>Teised</c:v>
                </c:pt>
              </c:strCache>
            </c:strRef>
          </c:cat>
          <c:val>
            <c:numRef>
              <c:f>('8.'!$L$13,'8.'!$L$6:$L$12)</c:f>
              <c:numCache>
                <c:formatCode>0.00</c:formatCode>
                <c:ptCount val="8"/>
                <c:pt idx="0">
                  <c:v>1.55</c:v>
                </c:pt>
                <c:pt idx="1">
                  <c:v>2.3069999999999999</c:v>
                </c:pt>
                <c:pt idx="2">
                  <c:v>0.73099999999999998</c:v>
                </c:pt>
                <c:pt idx="3">
                  <c:v>1.597</c:v>
                </c:pt>
                <c:pt idx="4">
                  <c:v>0.83899999999999997</c:v>
                </c:pt>
                <c:pt idx="5">
                  <c:v>1.575</c:v>
                </c:pt>
                <c:pt idx="6">
                  <c:v>1.2609999999999999</c:v>
                </c:pt>
                <c:pt idx="7">
                  <c:v>1.476</c:v>
                </c:pt>
              </c:numCache>
            </c:numRef>
          </c:val>
          <c:extLst>
            <c:ext xmlns:c16="http://schemas.microsoft.com/office/drawing/2014/chart" uri="{C3380CC4-5D6E-409C-BE32-E72D297353CC}">
              <c16:uniqueId val="{00000000-0ADF-4444-8F6B-184E2796324D}"/>
            </c:ext>
          </c:extLst>
        </c:ser>
        <c:ser>
          <c:idx val="1"/>
          <c:order val="1"/>
          <c:tx>
            <c:strRef>
              <c:f>'8.'!$N$3:$O$3</c:f>
              <c:strCache>
                <c:ptCount val="1"/>
                <c:pt idx="0">
                  <c:v>Riigimetskonnad</c:v>
                </c:pt>
              </c:strCache>
            </c:strRef>
          </c:tx>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('8.'!$K$13,'8.'!$K$6:$K$12)</c:f>
              <c:strCache>
                <c:ptCount val="8"/>
                <c:pt idx="0">
                  <c:v>Keskmine</c:v>
                </c:pt>
                <c:pt idx="1">
                  <c:v>Mänd</c:v>
                </c:pt>
                <c:pt idx="2">
                  <c:v>Kuusk</c:v>
                </c:pt>
                <c:pt idx="3">
                  <c:v>Kask</c:v>
                </c:pt>
                <c:pt idx="4">
                  <c:v>Haab</c:v>
                </c:pt>
                <c:pt idx="5">
                  <c:v>Sanglepp</c:v>
                </c:pt>
                <c:pt idx="6">
                  <c:v>Hall lepp</c:v>
                </c:pt>
                <c:pt idx="7">
                  <c:v>Teised</c:v>
                </c:pt>
              </c:strCache>
            </c:strRef>
          </c:cat>
          <c:val>
            <c:numRef>
              <c:f>('8.'!$N$13,'8.'!$N$6:$N$12)</c:f>
              <c:numCache>
                <c:formatCode>0.00</c:formatCode>
                <c:ptCount val="8"/>
                <c:pt idx="0">
                  <c:v>1.635</c:v>
                </c:pt>
                <c:pt idx="1">
                  <c:v>2.3780000000000001</c:v>
                </c:pt>
                <c:pt idx="2">
                  <c:v>0.63600000000000001</c:v>
                </c:pt>
                <c:pt idx="3">
                  <c:v>1.601</c:v>
                </c:pt>
                <c:pt idx="4">
                  <c:v>0.66500000000000004</c:v>
                </c:pt>
                <c:pt idx="5">
                  <c:v>1.4019999999999999</c:v>
                </c:pt>
                <c:pt idx="6">
                  <c:v>1.333</c:v>
                </c:pt>
                <c:pt idx="7">
                  <c:v>1.0920000000000001</c:v>
                </c:pt>
              </c:numCache>
            </c:numRef>
          </c:val>
          <c:extLst>
            <c:ext xmlns:c16="http://schemas.microsoft.com/office/drawing/2014/chart" uri="{C3380CC4-5D6E-409C-BE32-E72D297353CC}">
              <c16:uniqueId val="{00000001-0ADF-4444-8F6B-184E2796324D}"/>
            </c:ext>
          </c:extLst>
        </c:ser>
        <c:ser>
          <c:idx val="2"/>
          <c:order val="2"/>
          <c:tx>
            <c:strRef>
              <c:f>'8.'!$P$3:$Q$3</c:f>
              <c:strCache>
                <c:ptCount val="1"/>
                <c:pt idx="0">
                  <c:v>Teised valdajad</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('8.'!$K$13,'8.'!$K$6:$K$12)</c:f>
              <c:strCache>
                <c:ptCount val="8"/>
                <c:pt idx="0">
                  <c:v>Keskmine</c:v>
                </c:pt>
                <c:pt idx="1">
                  <c:v>Mänd</c:v>
                </c:pt>
                <c:pt idx="2">
                  <c:v>Kuusk</c:v>
                </c:pt>
                <c:pt idx="3">
                  <c:v>Kask</c:v>
                </c:pt>
                <c:pt idx="4">
                  <c:v>Haab</c:v>
                </c:pt>
                <c:pt idx="5">
                  <c:v>Sanglepp</c:v>
                </c:pt>
                <c:pt idx="6">
                  <c:v>Hall lepp</c:v>
                </c:pt>
                <c:pt idx="7">
                  <c:v>Teised</c:v>
                </c:pt>
              </c:strCache>
            </c:strRef>
          </c:cat>
          <c:val>
            <c:numRef>
              <c:f>('8.'!$P$13,'8.'!$P$6:$P$12)</c:f>
              <c:numCache>
                <c:formatCode>0.00</c:formatCode>
                <c:ptCount val="8"/>
                <c:pt idx="0">
                  <c:v>1.498</c:v>
                </c:pt>
                <c:pt idx="1">
                  <c:v>2.2240000000000002</c:v>
                </c:pt>
                <c:pt idx="2">
                  <c:v>0.81399999999999995</c:v>
                </c:pt>
                <c:pt idx="3">
                  <c:v>1.5940000000000001</c:v>
                </c:pt>
                <c:pt idx="4">
                  <c:v>0.90400000000000003</c:v>
                </c:pt>
                <c:pt idx="5">
                  <c:v>1.639</c:v>
                </c:pt>
                <c:pt idx="6">
                  <c:v>1.2509999999999999</c:v>
                </c:pt>
                <c:pt idx="7">
                  <c:v>1.5269999999999999</c:v>
                </c:pt>
              </c:numCache>
            </c:numRef>
          </c:val>
          <c:extLst>
            <c:ext xmlns:c16="http://schemas.microsoft.com/office/drawing/2014/chart" uri="{C3380CC4-5D6E-409C-BE32-E72D297353CC}">
              <c16:uniqueId val="{00000002-0ADF-4444-8F6B-184E2796324D}"/>
            </c:ext>
          </c:extLst>
        </c:ser>
        <c:dLbls>
          <c:showLegendKey val="0"/>
          <c:showVal val="0"/>
          <c:showCatName val="0"/>
          <c:showSerName val="0"/>
          <c:showPercent val="0"/>
          <c:showBubbleSize val="0"/>
        </c:dLbls>
        <c:gapWidth val="219"/>
        <c:overlap val="-27"/>
        <c:axId val="542077608"/>
        <c:axId val="542078784"/>
      </c:barChart>
      <c:catAx>
        <c:axId val="54207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542078784"/>
        <c:crosses val="autoZero"/>
        <c:auto val="1"/>
        <c:lblAlgn val="ctr"/>
        <c:lblOffset val="100"/>
        <c:noMultiLvlLbl val="0"/>
      </c:catAx>
      <c:valAx>
        <c:axId val="542078784"/>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t-EE"/>
                  <a:t>Arvutuslik boniteet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542077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gradFill flip="none" rotWithShape="1">
      <a:gsLst>
        <a:gs pos="45000">
          <a:schemeClr val="bg1">
            <a:lumMod val="95000"/>
          </a:schemeClr>
        </a:gs>
        <a:gs pos="0">
          <a:schemeClr val="bg1"/>
        </a:gs>
        <a:gs pos="100000">
          <a:schemeClr val="bg1">
            <a:lumMod val="95000"/>
          </a:schemeClr>
        </a:gs>
      </a:gsLst>
      <a:lin ang="5400000" scaled="0"/>
      <a:tileRect/>
    </a:gradFill>
    <a:ln w="9525" cap="flat" cmpd="sng" algn="ctr">
      <a:noFill/>
      <a:round/>
    </a:ln>
    <a:effectLst>
      <a:outerShdw blurRad="50800" dist="50800" dir="5400000" algn="ctr" rotWithShape="0">
        <a:schemeClr val="bg1">
          <a:lumMod val="95000"/>
        </a:schemeClr>
      </a:outerShdw>
    </a:effectLst>
  </c:spPr>
  <c:txPr>
    <a:bodyPr/>
    <a:lstStyle/>
    <a:p>
      <a:pPr>
        <a:defRPr/>
      </a:pPr>
      <a:endParaRPr lang="et-EE"/>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a:t>Eesti puistute keskmine täius ja rinnaspindala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4.3522706114824894E-2"/>
          <c:y val="0.20339097147740254"/>
          <c:w val="0.90949158243091466"/>
          <c:h val="0.59390293761356761"/>
        </c:manualLayout>
      </c:layout>
      <c:barChart>
        <c:barDir val="col"/>
        <c:grouping val="clustered"/>
        <c:varyColors val="0"/>
        <c:ser>
          <c:idx val="0"/>
          <c:order val="0"/>
          <c:tx>
            <c:strRef>
              <c:f>'9.'!$B$3:$E$3</c:f>
              <c:strCache>
                <c:ptCount val="1"/>
                <c:pt idx="0">
                  <c:v>Kõik  k o k k u</c:v>
                </c:pt>
              </c:strCache>
            </c:strRef>
          </c:tx>
          <c:spPr>
            <a:gradFill flip="none" rotWithShape="1">
              <a:gsLst>
                <a:gs pos="0">
                  <a:schemeClr val="accent1">
                    <a:lumMod val="0"/>
                    <a:lumOff val="100000"/>
                  </a:schemeClr>
                </a:gs>
                <a:gs pos="35000">
                  <a:schemeClr val="accent1">
                    <a:lumMod val="0"/>
                    <a:lumOff val="100000"/>
                  </a:schemeClr>
                </a:gs>
                <a:gs pos="100000">
                  <a:schemeClr val="accent1">
                    <a:lumMod val="100000"/>
                  </a:schemeClr>
                </a:gs>
              </a:gsLst>
              <a:path path="circle">
                <a:fillToRect l="50000" t="-80000" r="50000" b="180000"/>
              </a:path>
              <a:tileRect/>
            </a:gradFill>
            <a:ln>
              <a:solidFill>
                <a:schemeClr val="accen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('9.'!$A$13,'9.'!$A$6:$A$12)</c:f>
              <c:strCache>
                <c:ptCount val="8"/>
                <c:pt idx="0">
                  <c:v>Keskmine</c:v>
                </c:pt>
                <c:pt idx="1">
                  <c:v>Mänd</c:v>
                </c:pt>
                <c:pt idx="2">
                  <c:v>Kuusk</c:v>
                </c:pt>
                <c:pt idx="3">
                  <c:v>Kask</c:v>
                </c:pt>
                <c:pt idx="4">
                  <c:v>Haab</c:v>
                </c:pt>
                <c:pt idx="5">
                  <c:v>Sanglepp</c:v>
                </c:pt>
                <c:pt idx="6">
                  <c:v>Hall lepp</c:v>
                </c:pt>
                <c:pt idx="7">
                  <c:v>Teised</c:v>
                </c:pt>
              </c:strCache>
            </c:strRef>
          </c:cat>
          <c:val>
            <c:numRef>
              <c:f>('9.'!$B$13,'9.'!$B$6:$B$12)</c:f>
              <c:numCache>
                <c:formatCode>0</c:formatCode>
                <c:ptCount val="8"/>
                <c:pt idx="0" formatCode="0.0">
                  <c:v>80.513000000000005</c:v>
                </c:pt>
                <c:pt idx="1">
                  <c:v>76.027000000000001</c:v>
                </c:pt>
                <c:pt idx="2">
                  <c:v>74.551000000000002</c:v>
                </c:pt>
                <c:pt idx="3">
                  <c:v>87.516999999999996</c:v>
                </c:pt>
                <c:pt idx="4">
                  <c:v>75.453999999999994</c:v>
                </c:pt>
                <c:pt idx="5">
                  <c:v>87.507999999999996</c:v>
                </c:pt>
                <c:pt idx="6">
                  <c:v>87.956000000000003</c:v>
                </c:pt>
                <c:pt idx="7">
                  <c:v>72.119</c:v>
                </c:pt>
              </c:numCache>
            </c:numRef>
          </c:val>
          <c:extLst>
            <c:ext xmlns:c16="http://schemas.microsoft.com/office/drawing/2014/chart" uri="{C3380CC4-5D6E-409C-BE32-E72D297353CC}">
              <c16:uniqueId val="{00000000-4C16-49A9-BB62-FE229CCA8BA0}"/>
            </c:ext>
          </c:extLst>
        </c:ser>
        <c:ser>
          <c:idx val="1"/>
          <c:order val="2"/>
          <c:tx>
            <c:strRef>
              <c:f>'9.'!$F$3:$I$3</c:f>
              <c:strCache>
                <c:ptCount val="1"/>
                <c:pt idx="0">
                  <c:v>Riigimetskonnad</c:v>
                </c:pt>
              </c:strCache>
            </c:strRef>
          </c:tx>
          <c:spPr>
            <a:gradFill flip="none" rotWithShape="1">
              <a:gsLst>
                <a:gs pos="0">
                  <a:srgbClr val="70AD47">
                    <a:lumMod val="0"/>
                    <a:lumOff val="100000"/>
                  </a:srgbClr>
                </a:gs>
                <a:gs pos="35000">
                  <a:srgbClr val="70AD47">
                    <a:lumMod val="0"/>
                    <a:lumOff val="100000"/>
                  </a:srgbClr>
                </a:gs>
                <a:gs pos="100000">
                  <a:srgbClr val="70AD47">
                    <a:lumMod val="100000"/>
                  </a:srgbClr>
                </a:gs>
              </a:gsLst>
              <a:path path="circle">
                <a:fillToRect l="50000" t="-80000" r="50000" b="180000"/>
              </a:path>
              <a:tileRect/>
            </a:gradFill>
            <a:ln>
              <a:solidFill>
                <a:srgbClr val="70AD47"/>
              </a:solidFill>
            </a:ln>
            <a:effectLst/>
          </c:spPr>
          <c:invertIfNegative val="0"/>
          <c:dLbls>
            <c:dLbl>
              <c:idx val="0"/>
              <c:layout>
                <c:manualLayout>
                  <c:x val="5.025125628140688E-3"/>
                  <c:y val="-4.42829022887651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16-49A9-BB62-FE229CCA8BA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('9.'!$A$13,'9.'!$A$6:$A$12)</c:f>
              <c:strCache>
                <c:ptCount val="8"/>
                <c:pt idx="0">
                  <c:v>Keskmine</c:v>
                </c:pt>
                <c:pt idx="1">
                  <c:v>Mänd</c:v>
                </c:pt>
                <c:pt idx="2">
                  <c:v>Kuusk</c:v>
                </c:pt>
                <c:pt idx="3">
                  <c:v>Kask</c:v>
                </c:pt>
                <c:pt idx="4">
                  <c:v>Haab</c:v>
                </c:pt>
                <c:pt idx="5">
                  <c:v>Sanglepp</c:v>
                </c:pt>
                <c:pt idx="6">
                  <c:v>Hall lepp</c:v>
                </c:pt>
                <c:pt idx="7">
                  <c:v>Teised</c:v>
                </c:pt>
              </c:strCache>
            </c:strRef>
          </c:cat>
          <c:val>
            <c:numRef>
              <c:f>('9.'!$F$13,'9.'!$F$6:$F$12)</c:f>
              <c:numCache>
                <c:formatCode>0</c:formatCode>
                <c:ptCount val="8"/>
                <c:pt idx="0" formatCode="0.0">
                  <c:v>80.781999999999996</c:v>
                </c:pt>
                <c:pt idx="1">
                  <c:v>77.863</c:v>
                </c:pt>
                <c:pt idx="2">
                  <c:v>74.888999999999996</c:v>
                </c:pt>
                <c:pt idx="3">
                  <c:v>89.853999999999999</c:v>
                </c:pt>
                <c:pt idx="4">
                  <c:v>74.820999999999998</c:v>
                </c:pt>
                <c:pt idx="5">
                  <c:v>88.902000000000001</c:v>
                </c:pt>
                <c:pt idx="6">
                  <c:v>84.314999999999998</c:v>
                </c:pt>
                <c:pt idx="7">
                  <c:v>68.412999999999997</c:v>
                </c:pt>
              </c:numCache>
            </c:numRef>
          </c:val>
          <c:extLst>
            <c:ext xmlns:c16="http://schemas.microsoft.com/office/drawing/2014/chart" uri="{C3380CC4-5D6E-409C-BE32-E72D297353CC}">
              <c16:uniqueId val="{00000002-4C16-49A9-BB62-FE229CCA8BA0}"/>
            </c:ext>
          </c:extLst>
        </c:ser>
        <c:ser>
          <c:idx val="4"/>
          <c:order val="4"/>
          <c:tx>
            <c:strRef>
              <c:f>'9.'!$J$3:$M$3</c:f>
              <c:strCache>
                <c:ptCount val="1"/>
                <c:pt idx="0">
                  <c:v>Teised valdajad</c:v>
                </c:pt>
              </c:strCache>
            </c:strRef>
          </c:tx>
          <c:spPr>
            <a:gradFill>
              <a:gsLst>
                <a:gs pos="32000">
                  <a:srgbClr val="FFC000">
                    <a:lumMod val="20000"/>
                    <a:lumOff val="80000"/>
                  </a:srgbClr>
                </a:gs>
                <a:gs pos="93000">
                  <a:srgbClr val="F9D979"/>
                </a:gs>
                <a:gs pos="100000">
                  <a:srgbClr val="FFC000"/>
                </a:gs>
                <a:gs pos="100000">
                  <a:sysClr val="window" lastClr="FFFFFF">
                    <a:lumMod val="95000"/>
                  </a:sysClr>
                </a:gs>
              </a:gsLst>
              <a:path path="circle">
                <a:fillToRect l="50000" t="-80000" r="50000" b="180000"/>
              </a:path>
            </a:gradFill>
            <a:ln>
              <a:solidFill>
                <a:srgbClr val="ED7D3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('9.'!$A$13,'9.'!$A$6:$A$12)</c:f>
              <c:strCache>
                <c:ptCount val="8"/>
                <c:pt idx="0">
                  <c:v>Keskmine</c:v>
                </c:pt>
                <c:pt idx="1">
                  <c:v>Mänd</c:v>
                </c:pt>
                <c:pt idx="2">
                  <c:v>Kuusk</c:v>
                </c:pt>
                <c:pt idx="3">
                  <c:v>Kask</c:v>
                </c:pt>
                <c:pt idx="4">
                  <c:v>Haab</c:v>
                </c:pt>
                <c:pt idx="5">
                  <c:v>Sanglepp</c:v>
                </c:pt>
                <c:pt idx="6">
                  <c:v>Hall lepp</c:v>
                </c:pt>
                <c:pt idx="7">
                  <c:v>Teised</c:v>
                </c:pt>
              </c:strCache>
            </c:strRef>
          </c:cat>
          <c:val>
            <c:numRef>
              <c:f>('9.'!$J$13,'9.'!$J$6:$J$12)</c:f>
              <c:numCache>
                <c:formatCode>0</c:formatCode>
                <c:ptCount val="8"/>
                <c:pt idx="0" formatCode="0.0">
                  <c:v>80.239999999999995</c:v>
                </c:pt>
                <c:pt idx="1">
                  <c:v>72.778999999999996</c:v>
                </c:pt>
                <c:pt idx="2">
                  <c:v>74.134</c:v>
                </c:pt>
                <c:pt idx="3">
                  <c:v>85.626000000000005</c:v>
                </c:pt>
                <c:pt idx="4">
                  <c:v>75.977999999999994</c:v>
                </c:pt>
                <c:pt idx="5">
                  <c:v>86.41</c:v>
                </c:pt>
                <c:pt idx="6">
                  <c:v>88.74</c:v>
                </c:pt>
                <c:pt idx="7">
                  <c:v>73.134</c:v>
                </c:pt>
              </c:numCache>
            </c:numRef>
          </c:val>
          <c:extLst>
            <c:ext xmlns:c16="http://schemas.microsoft.com/office/drawing/2014/chart" uri="{C3380CC4-5D6E-409C-BE32-E72D297353CC}">
              <c16:uniqueId val="{00000003-4C16-49A9-BB62-FE229CCA8BA0}"/>
            </c:ext>
          </c:extLst>
        </c:ser>
        <c:dLbls>
          <c:showLegendKey val="0"/>
          <c:showVal val="0"/>
          <c:showCatName val="0"/>
          <c:showSerName val="0"/>
          <c:showPercent val="0"/>
          <c:showBubbleSize val="0"/>
        </c:dLbls>
        <c:gapWidth val="95"/>
        <c:overlap val="-1"/>
        <c:axId val="542079960"/>
        <c:axId val="542081136"/>
      </c:barChart>
      <c:barChart>
        <c:barDir val="col"/>
        <c:grouping val="clustered"/>
        <c:varyColors val="0"/>
        <c:ser>
          <c:idx val="3"/>
          <c:order val="1"/>
          <c:tx>
            <c:strRef>
              <c:f>'9.'!$B$3:$E$3</c:f>
              <c:strCache>
                <c:ptCount val="1"/>
                <c:pt idx="0">
                  <c:v>Kõik  k o k k u</c:v>
                </c:pt>
              </c:strCache>
            </c:strRef>
          </c:tx>
          <c:spPr>
            <a:solidFill>
              <a:schemeClr val="accent5">
                <a:lumMod val="60000"/>
                <a:lumOff val="40000"/>
              </a:schemeClr>
            </a:solidFill>
            <a:ln w="6350">
              <a:solidFill>
                <a:schemeClr val="accent1"/>
              </a:solidFill>
            </a:ln>
            <a:effectLst/>
          </c:spPr>
          <c:invertIfNegative val="0"/>
          <c:dLbls>
            <c:dLbl>
              <c:idx val="2"/>
              <c:layout>
                <c:manualLayout>
                  <c:x val="0"/>
                  <c:y val="0.107910982958116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16-49A9-BB62-FE229CCA8BA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('9.'!$A$13,'9.'!$A$6:$A$12)</c:f>
              <c:strCache>
                <c:ptCount val="8"/>
                <c:pt idx="0">
                  <c:v>Keskmine</c:v>
                </c:pt>
                <c:pt idx="1">
                  <c:v>Mänd</c:v>
                </c:pt>
                <c:pt idx="2">
                  <c:v>Kuusk</c:v>
                </c:pt>
                <c:pt idx="3">
                  <c:v>Kask</c:v>
                </c:pt>
                <c:pt idx="4">
                  <c:v>Haab</c:v>
                </c:pt>
                <c:pt idx="5">
                  <c:v>Sanglepp</c:v>
                </c:pt>
                <c:pt idx="6">
                  <c:v>Hall lepp</c:v>
                </c:pt>
                <c:pt idx="7">
                  <c:v>Teised</c:v>
                </c:pt>
              </c:strCache>
            </c:strRef>
          </c:cat>
          <c:val>
            <c:numRef>
              <c:f>('9.'!$D$13,'9.'!$D$6:$D$12)</c:f>
              <c:numCache>
                <c:formatCode>0.0</c:formatCode>
                <c:ptCount val="8"/>
                <c:pt idx="0">
                  <c:v>24.137</c:v>
                </c:pt>
                <c:pt idx="1">
                  <c:v>25.475000000000001</c:v>
                </c:pt>
                <c:pt idx="2">
                  <c:v>24.556999999999999</c:v>
                </c:pt>
                <c:pt idx="3">
                  <c:v>22.33</c:v>
                </c:pt>
                <c:pt idx="4">
                  <c:v>25.649000000000001</c:v>
                </c:pt>
                <c:pt idx="5">
                  <c:v>26.789000000000001</c:v>
                </c:pt>
                <c:pt idx="6">
                  <c:v>22.986999999999998</c:v>
                </c:pt>
                <c:pt idx="7">
                  <c:v>19.053000000000001</c:v>
                </c:pt>
              </c:numCache>
            </c:numRef>
          </c:val>
          <c:extLst>
            <c:ext xmlns:c16="http://schemas.microsoft.com/office/drawing/2014/chart" uri="{C3380CC4-5D6E-409C-BE32-E72D297353CC}">
              <c16:uniqueId val="{00000005-4C16-49A9-BB62-FE229CCA8BA0}"/>
            </c:ext>
          </c:extLst>
        </c:ser>
        <c:ser>
          <c:idx val="2"/>
          <c:order val="3"/>
          <c:tx>
            <c:strRef>
              <c:f>'9.'!$F$3:$I$3</c:f>
              <c:strCache>
                <c:ptCount val="1"/>
                <c:pt idx="0">
                  <c:v>Riigimetskonnad</c:v>
                </c:pt>
              </c:strCache>
            </c:strRef>
          </c:tx>
          <c:spPr>
            <a:solidFill>
              <a:srgbClr val="70AD47">
                <a:lumMod val="60000"/>
                <a:lumOff val="40000"/>
              </a:srgbClr>
            </a:solidFill>
            <a:ln>
              <a:solidFill>
                <a:srgbClr val="70AD47"/>
              </a:solidFill>
            </a:ln>
            <a:effectLst/>
          </c:spPr>
          <c:invertIfNegative val="0"/>
          <c:dLbls>
            <c:dLbl>
              <c:idx val="0"/>
              <c:layout>
                <c:manualLayout>
                  <c:x val="0"/>
                  <c:y val="0.180635112918577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16-49A9-BB62-FE229CCA8BA0}"/>
                </c:ext>
              </c:extLst>
            </c:dLbl>
            <c:dLbl>
              <c:idx val="1"/>
              <c:layout>
                <c:manualLayout>
                  <c:x val="0"/>
                  <c:y val="0.1708671031505677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C16-49A9-BB62-FE229CCA8BA0}"/>
                </c:ext>
              </c:extLst>
            </c:dLbl>
            <c:dLbl>
              <c:idx val="2"/>
              <c:layout>
                <c:manualLayout>
                  <c:x val="0"/>
                  <c:y val="0.1952871275705921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C16-49A9-BB62-FE229CCA8BA0}"/>
                </c:ext>
              </c:extLst>
            </c:dLbl>
            <c:dLbl>
              <c:idx val="3"/>
              <c:layout>
                <c:manualLayout>
                  <c:x val="0"/>
                  <c:y val="0.1708671031505677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C16-49A9-BB62-FE229CCA8BA0}"/>
                </c:ext>
              </c:extLst>
            </c:dLbl>
            <c:dLbl>
              <c:idx val="4"/>
              <c:layout>
                <c:manualLayout>
                  <c:x val="0"/>
                  <c:y val="0.2001711324545970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C16-49A9-BB62-FE229CCA8BA0}"/>
                </c:ext>
              </c:extLst>
            </c:dLbl>
            <c:dLbl>
              <c:idx val="5"/>
              <c:layout>
                <c:manualLayout>
                  <c:x val="1.5558148580318942E-3"/>
                  <c:y val="0.2001711324545970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outEnd"/>
              <c:showLegendKey val="0"/>
              <c:showVal val="1"/>
              <c:showCatName val="0"/>
              <c:showSerName val="0"/>
              <c:showPercent val="0"/>
              <c:showBubbleSize val="0"/>
              <c:extLst>
                <c:ext xmlns:c15="http://schemas.microsoft.com/office/drawing/2012/chart" uri="{CE6537A1-D6FC-4f65-9D91-7224C49458BB}">
                  <c15:layout>
                    <c:manualLayout>
                      <c:w val="3.415013613380008E-2"/>
                      <c:h val="7.3187005470470037E-2"/>
                    </c:manualLayout>
                  </c15:layout>
                </c:ext>
                <c:ext xmlns:c16="http://schemas.microsoft.com/office/drawing/2014/chart" uri="{C3380CC4-5D6E-409C-BE32-E72D297353CC}">
                  <c16:uniqueId val="{0000000B-4C16-49A9-BB62-FE229CCA8BA0}"/>
                </c:ext>
              </c:extLst>
            </c:dLbl>
            <c:dLbl>
              <c:idx val="6"/>
              <c:layout>
                <c:manualLayout>
                  <c:x val="0"/>
                  <c:y val="0.1659830982665628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C16-49A9-BB62-FE229CCA8BA0}"/>
                </c:ext>
              </c:extLst>
            </c:dLbl>
            <c:dLbl>
              <c:idx val="7"/>
              <c:layout>
                <c:manualLayout>
                  <c:x val="4.7619047619047623E-3"/>
                  <c:y val="0.1448552626573851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C16-49A9-BB62-FE229CCA8BA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('9.'!$A$13,'9.'!$A$6:$A$12)</c:f>
              <c:strCache>
                <c:ptCount val="8"/>
                <c:pt idx="0">
                  <c:v>Keskmine</c:v>
                </c:pt>
                <c:pt idx="1">
                  <c:v>Mänd</c:v>
                </c:pt>
                <c:pt idx="2">
                  <c:v>Kuusk</c:v>
                </c:pt>
                <c:pt idx="3">
                  <c:v>Kask</c:v>
                </c:pt>
                <c:pt idx="4">
                  <c:v>Haab</c:v>
                </c:pt>
                <c:pt idx="5">
                  <c:v>Sanglepp</c:v>
                </c:pt>
                <c:pt idx="6">
                  <c:v>Hall lepp</c:v>
                </c:pt>
                <c:pt idx="7">
                  <c:v>Teised</c:v>
                </c:pt>
              </c:strCache>
            </c:strRef>
          </c:cat>
          <c:val>
            <c:numRef>
              <c:f>('9.'!$H$13,'9.'!$H$6:$H$12)</c:f>
              <c:numCache>
                <c:formatCode>0.0</c:formatCode>
                <c:ptCount val="8"/>
                <c:pt idx="0">
                  <c:v>25.036000000000001</c:v>
                </c:pt>
                <c:pt idx="1">
                  <c:v>25.989000000000001</c:v>
                </c:pt>
                <c:pt idx="2">
                  <c:v>24.724</c:v>
                </c:pt>
                <c:pt idx="3">
                  <c:v>23.172000000000001</c:v>
                </c:pt>
                <c:pt idx="4">
                  <c:v>27.823</c:v>
                </c:pt>
                <c:pt idx="5">
                  <c:v>27.742999999999999</c:v>
                </c:pt>
                <c:pt idx="6">
                  <c:v>23.69</c:v>
                </c:pt>
                <c:pt idx="7">
                  <c:v>18.538</c:v>
                </c:pt>
              </c:numCache>
            </c:numRef>
          </c:val>
          <c:extLst>
            <c:ext xmlns:c16="http://schemas.microsoft.com/office/drawing/2014/chart" uri="{C3380CC4-5D6E-409C-BE32-E72D297353CC}">
              <c16:uniqueId val="{0000000E-4C16-49A9-BB62-FE229CCA8BA0}"/>
            </c:ext>
          </c:extLst>
        </c:ser>
        <c:ser>
          <c:idx val="5"/>
          <c:order val="5"/>
          <c:tx>
            <c:strRef>
              <c:f>'9.'!$J$3:$M$3</c:f>
              <c:strCache>
                <c:ptCount val="1"/>
                <c:pt idx="0">
                  <c:v>Teised valdajad</c:v>
                </c:pt>
              </c:strCache>
            </c:strRef>
          </c:tx>
          <c:spPr>
            <a:solidFill>
              <a:srgbClr val="FFC000"/>
            </a:solidFill>
            <a:ln>
              <a:solidFill>
                <a:srgbClr val="ED7D3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('9.'!$A$13,'9.'!$A$6:$A$12)</c:f>
              <c:strCache>
                <c:ptCount val="8"/>
                <c:pt idx="0">
                  <c:v>Keskmine</c:v>
                </c:pt>
                <c:pt idx="1">
                  <c:v>Mänd</c:v>
                </c:pt>
                <c:pt idx="2">
                  <c:v>Kuusk</c:v>
                </c:pt>
                <c:pt idx="3">
                  <c:v>Kask</c:v>
                </c:pt>
                <c:pt idx="4">
                  <c:v>Haab</c:v>
                </c:pt>
                <c:pt idx="5">
                  <c:v>Sanglepp</c:v>
                </c:pt>
                <c:pt idx="6">
                  <c:v>Hall lepp</c:v>
                </c:pt>
                <c:pt idx="7">
                  <c:v>Teised</c:v>
                </c:pt>
              </c:strCache>
            </c:strRef>
          </c:cat>
          <c:val>
            <c:numRef>
              <c:f>('9.'!$L$13,'9.'!$L$6:$L$12)</c:f>
              <c:numCache>
                <c:formatCode>0.0</c:formatCode>
                <c:ptCount val="8"/>
                <c:pt idx="0">
                  <c:v>23.22</c:v>
                </c:pt>
                <c:pt idx="1">
                  <c:v>24.561</c:v>
                </c:pt>
                <c:pt idx="2">
                  <c:v>24.352</c:v>
                </c:pt>
                <c:pt idx="3">
                  <c:v>21.649000000000001</c:v>
                </c:pt>
                <c:pt idx="4">
                  <c:v>23.846</c:v>
                </c:pt>
                <c:pt idx="5">
                  <c:v>26.038</c:v>
                </c:pt>
                <c:pt idx="6">
                  <c:v>22.835999999999999</c:v>
                </c:pt>
                <c:pt idx="7">
                  <c:v>19.193999999999999</c:v>
                </c:pt>
              </c:numCache>
            </c:numRef>
          </c:val>
          <c:extLst>
            <c:ext xmlns:c16="http://schemas.microsoft.com/office/drawing/2014/chart" uri="{C3380CC4-5D6E-409C-BE32-E72D297353CC}">
              <c16:uniqueId val="{0000000F-4C16-49A9-BB62-FE229CCA8BA0}"/>
            </c:ext>
          </c:extLst>
        </c:ser>
        <c:dLbls>
          <c:showLegendKey val="0"/>
          <c:showVal val="0"/>
          <c:showCatName val="0"/>
          <c:showSerName val="0"/>
          <c:showPercent val="0"/>
          <c:showBubbleSize val="0"/>
        </c:dLbls>
        <c:gapWidth val="95"/>
        <c:overlap val="-1"/>
        <c:axId val="542081528"/>
        <c:axId val="542080744"/>
      </c:barChart>
      <c:catAx>
        <c:axId val="542079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542081136"/>
        <c:crosses val="autoZero"/>
        <c:auto val="1"/>
        <c:lblAlgn val="ctr"/>
        <c:lblOffset val="100"/>
        <c:noMultiLvlLbl val="0"/>
      </c:catAx>
      <c:valAx>
        <c:axId val="54208113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542079960"/>
        <c:crosses val="autoZero"/>
        <c:crossBetween val="between"/>
      </c:valAx>
      <c:valAx>
        <c:axId val="542080744"/>
        <c:scaling>
          <c:orientation val="minMax"/>
          <c:max val="4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542081528"/>
        <c:crosses val="max"/>
        <c:crossBetween val="between"/>
      </c:valAx>
      <c:catAx>
        <c:axId val="542081528"/>
        <c:scaling>
          <c:orientation val="minMax"/>
        </c:scaling>
        <c:delete val="1"/>
        <c:axPos val="b"/>
        <c:numFmt formatCode="General" sourceLinked="1"/>
        <c:majorTickMark val="out"/>
        <c:minorTickMark val="none"/>
        <c:tickLblPos val="nextTo"/>
        <c:crossAx val="542080744"/>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ayout>
        <c:manualLayout>
          <c:xMode val="edge"/>
          <c:yMode val="edge"/>
          <c:x val="0.32201796620388579"/>
          <c:y val="0.9107137308700235"/>
          <c:w val="0.35596406759222848"/>
          <c:h val="8.42912660995437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gradFill>
      <a:gsLst>
        <a:gs pos="0">
          <a:schemeClr val="accent6">
            <a:lumMod val="0"/>
            <a:lumOff val="100000"/>
          </a:schemeClr>
        </a:gs>
        <a:gs pos="35000">
          <a:schemeClr val="accent6">
            <a:lumMod val="0"/>
            <a:lumOff val="100000"/>
          </a:schemeClr>
        </a:gs>
        <a:gs pos="100000">
          <a:schemeClr val="bg1">
            <a:lumMod val="95000"/>
          </a:schemeClr>
        </a:gs>
      </a:gsLst>
      <a:path path="circle">
        <a:fillToRect l="50000" t="-80000" r="50000" b="180000"/>
      </a:path>
    </a:gradFill>
    <a:ln w="9525" cap="flat" cmpd="sng" algn="ctr">
      <a:noFill/>
      <a:round/>
    </a:ln>
    <a:effectLst>
      <a:outerShdw blurRad="50800" dist="50800" dir="5400000" algn="ctr" rotWithShape="0">
        <a:schemeClr val="bg1">
          <a:lumMod val="95000"/>
        </a:schemeClr>
      </a:outerShdw>
    </a:effectLst>
  </c:spPr>
  <c:txPr>
    <a:bodyPr/>
    <a:lstStyle/>
    <a:p>
      <a:pPr>
        <a:defRPr/>
      </a:pPr>
      <a:endParaRPr lang="et-EE"/>
    </a:p>
  </c:txPr>
  <c:printSettings>
    <c:headerFooter/>
    <c:pageMargins b="0.75" l="0.7" r="0.7" t="0.75" header="0.3" footer="0.3"/>
    <c:pageSetup orientation="landscape"/>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445658779511131E-2"/>
          <c:y val="3.1749595130395936E-2"/>
          <c:w val="0.94305756301010335"/>
          <c:h val="0.86464101561772866"/>
        </c:manualLayout>
      </c:layout>
      <c:barChart>
        <c:barDir val="col"/>
        <c:grouping val="clustered"/>
        <c:varyColors val="0"/>
        <c:ser>
          <c:idx val="0"/>
          <c:order val="0"/>
          <c:tx>
            <c:strRef>
              <c:f>'10.'!$D$3:$E$3</c:f>
              <c:strCache>
                <c:ptCount val="1"/>
                <c:pt idx="0">
                  <c:v>Riigimetskonnad</c:v>
                </c:pt>
              </c:strCache>
            </c:strRef>
          </c:tx>
          <c:spPr>
            <a:gradFill flip="none" rotWithShape="1">
              <a:gsLst>
                <a:gs pos="70000">
                  <a:schemeClr val="tx2">
                    <a:lumMod val="40000"/>
                    <a:lumOff val="60000"/>
                  </a:schemeClr>
                </a:gs>
                <a:gs pos="0">
                  <a:schemeClr val="tx2">
                    <a:lumMod val="60000"/>
                    <a:lumOff val="40000"/>
                  </a:schemeClr>
                </a:gs>
                <a:gs pos="100000">
                  <a:schemeClr val="bg1"/>
                </a:gs>
              </a:gsLst>
              <a:path path="circle">
                <a:fillToRect l="50000" t="-80000" r="50000" b="180000"/>
              </a:path>
              <a:tileRect/>
            </a:gradFill>
            <a:ln>
              <a:solidFill>
                <a:srgbClr val="002060"/>
              </a:solidFill>
            </a:ln>
            <a:effectLst/>
          </c:spPr>
          <c:invertIfNegative val="0"/>
          <c:dLbls>
            <c:dLbl>
              <c:idx val="4"/>
              <c:layout>
                <c:manualLayout>
                  <c:x val="0"/>
                  <c:y val="1.4492753623188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AD-41B8-AB1C-AEA92328A0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('10.'!$A$13,'10.'!$A$6:$A$12)</c:f>
              <c:strCache>
                <c:ptCount val="8"/>
                <c:pt idx="0">
                  <c:v>Keskmine</c:v>
                </c:pt>
                <c:pt idx="1">
                  <c:v>Mänd</c:v>
                </c:pt>
                <c:pt idx="2">
                  <c:v>Kuusk</c:v>
                </c:pt>
                <c:pt idx="3">
                  <c:v>Kask</c:v>
                </c:pt>
                <c:pt idx="4">
                  <c:v>Haab</c:v>
                </c:pt>
                <c:pt idx="5">
                  <c:v>Sanglepp</c:v>
                </c:pt>
                <c:pt idx="6">
                  <c:v>Hall lepp</c:v>
                </c:pt>
                <c:pt idx="7">
                  <c:v>Teised</c:v>
                </c:pt>
              </c:strCache>
            </c:strRef>
          </c:cat>
          <c:val>
            <c:numRef>
              <c:f>('10.'!$D$13,'10.'!$D$6:$D$12)</c:f>
              <c:numCache>
                <c:formatCode>0</c:formatCode>
                <c:ptCount val="8"/>
                <c:pt idx="0">
                  <c:v>233.239</c:v>
                </c:pt>
                <c:pt idx="1">
                  <c:v>240.095</c:v>
                </c:pt>
                <c:pt idx="2">
                  <c:v>236.934</c:v>
                </c:pt>
                <c:pt idx="3">
                  <c:v>204.327</c:v>
                </c:pt>
                <c:pt idx="4">
                  <c:v>343.40199999999999</c:v>
                </c:pt>
                <c:pt idx="5">
                  <c:v>238.374</c:v>
                </c:pt>
                <c:pt idx="6">
                  <c:v>190.672</c:v>
                </c:pt>
                <c:pt idx="7">
                  <c:v>206.9</c:v>
                </c:pt>
              </c:numCache>
            </c:numRef>
          </c:val>
          <c:extLst>
            <c:ext xmlns:c16="http://schemas.microsoft.com/office/drawing/2014/chart" uri="{C3380CC4-5D6E-409C-BE32-E72D297353CC}">
              <c16:uniqueId val="{00000001-E0AD-41B8-AB1C-AEA92328A05C}"/>
            </c:ext>
          </c:extLst>
        </c:ser>
        <c:ser>
          <c:idx val="1"/>
          <c:order val="1"/>
          <c:tx>
            <c:strRef>
              <c:f>'10.'!$F$3:$G$3</c:f>
              <c:strCache>
                <c:ptCount val="1"/>
                <c:pt idx="0">
                  <c:v>Teised valdajad</c:v>
                </c:pt>
              </c:strCache>
            </c:strRef>
          </c:tx>
          <c:spPr>
            <a:gradFill>
              <a:gsLst>
                <a:gs pos="70000">
                  <a:schemeClr val="accent6">
                    <a:lumMod val="60000"/>
                    <a:lumOff val="40000"/>
                  </a:schemeClr>
                </a:gs>
                <a:gs pos="0">
                  <a:schemeClr val="accent6">
                    <a:lumMod val="75000"/>
                  </a:schemeClr>
                </a:gs>
                <a:gs pos="100000">
                  <a:schemeClr val="bg1"/>
                </a:gs>
              </a:gsLst>
              <a:path path="circle">
                <a:fillToRect l="50000" t="-80000" r="50000" b="180000"/>
              </a:path>
            </a:gradFill>
            <a:ln>
              <a:solidFill>
                <a:schemeClr val="accent6">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('10.'!$A$13,'10.'!$A$6:$A$12)</c:f>
              <c:strCache>
                <c:ptCount val="8"/>
                <c:pt idx="0">
                  <c:v>Keskmine</c:v>
                </c:pt>
                <c:pt idx="1">
                  <c:v>Mänd</c:v>
                </c:pt>
                <c:pt idx="2">
                  <c:v>Kuusk</c:v>
                </c:pt>
                <c:pt idx="3">
                  <c:v>Kask</c:v>
                </c:pt>
                <c:pt idx="4">
                  <c:v>Haab</c:v>
                </c:pt>
                <c:pt idx="5">
                  <c:v>Sanglepp</c:v>
                </c:pt>
                <c:pt idx="6">
                  <c:v>Hall lepp</c:v>
                </c:pt>
                <c:pt idx="7">
                  <c:v>Teised</c:v>
                </c:pt>
              </c:strCache>
            </c:strRef>
          </c:cat>
          <c:val>
            <c:numRef>
              <c:f>('10.'!$F$13,'10.'!$F$6:$F$12)</c:f>
              <c:numCache>
                <c:formatCode>0</c:formatCode>
                <c:ptCount val="8"/>
                <c:pt idx="0">
                  <c:v>201.18100000000001</c:v>
                </c:pt>
                <c:pt idx="1">
                  <c:v>251.374</c:v>
                </c:pt>
                <c:pt idx="2">
                  <c:v>238.05699999999999</c:v>
                </c:pt>
                <c:pt idx="3">
                  <c:v>179.923</c:v>
                </c:pt>
                <c:pt idx="4">
                  <c:v>207.12700000000001</c:v>
                </c:pt>
                <c:pt idx="5">
                  <c:v>204.02699999999999</c:v>
                </c:pt>
                <c:pt idx="6">
                  <c:v>142.95400000000001</c:v>
                </c:pt>
                <c:pt idx="7">
                  <c:v>180.26</c:v>
                </c:pt>
              </c:numCache>
            </c:numRef>
          </c:val>
          <c:extLst>
            <c:ext xmlns:c16="http://schemas.microsoft.com/office/drawing/2014/chart" uri="{C3380CC4-5D6E-409C-BE32-E72D297353CC}">
              <c16:uniqueId val="{00000002-E0AD-41B8-AB1C-AEA92328A05C}"/>
            </c:ext>
          </c:extLst>
        </c:ser>
        <c:dLbls>
          <c:showLegendKey val="0"/>
          <c:showVal val="0"/>
          <c:showCatName val="0"/>
          <c:showSerName val="0"/>
          <c:showPercent val="0"/>
          <c:showBubbleSize val="0"/>
        </c:dLbls>
        <c:gapWidth val="219"/>
        <c:overlap val="-27"/>
        <c:axId val="685248112"/>
        <c:axId val="685253992"/>
      </c:barChart>
      <c:catAx>
        <c:axId val="68524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685253992"/>
        <c:crosses val="autoZero"/>
        <c:auto val="1"/>
        <c:lblAlgn val="ctr"/>
        <c:lblOffset val="100"/>
        <c:noMultiLvlLbl val="0"/>
      </c:catAx>
      <c:valAx>
        <c:axId val="685253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685248112"/>
        <c:crosses val="autoZero"/>
        <c:crossBetween val="between"/>
      </c:valAx>
      <c:spPr>
        <a:noFill/>
        <a:ln>
          <a:noFill/>
        </a:ln>
        <a:effectLst/>
      </c:spPr>
    </c:plotArea>
    <c:legend>
      <c:legendPos val="r"/>
      <c:layout>
        <c:manualLayout>
          <c:xMode val="edge"/>
          <c:yMode val="edge"/>
          <c:x val="0.8147970337661663"/>
          <c:y val="5.6133712452610091E-2"/>
          <c:w val="0.16669012742439862"/>
          <c:h val="0.1842948356383818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gradFill>
      <a:gsLst>
        <a:gs pos="75000">
          <a:schemeClr val="accent3">
            <a:lumMod val="20000"/>
            <a:lumOff val="80000"/>
          </a:schemeClr>
        </a:gs>
        <a:gs pos="0">
          <a:schemeClr val="bg1"/>
        </a:gs>
        <a:gs pos="100000">
          <a:schemeClr val="accent3">
            <a:lumMod val="60000"/>
            <a:lumOff val="40000"/>
          </a:schemeClr>
        </a:gs>
      </a:gsLst>
      <a:path path="circle">
        <a:fillToRect l="50000" t="-80000" r="50000" b="180000"/>
      </a:path>
    </a:gradFill>
    <a:ln w="9525" cap="flat" cmpd="sng" algn="ctr">
      <a:noFill/>
      <a:round/>
    </a:ln>
    <a:effectLst/>
  </c:spPr>
  <c:txPr>
    <a:bodyPr/>
    <a:lstStyle/>
    <a:p>
      <a:pPr>
        <a:defRPr/>
      </a:pPr>
      <a:endParaRPr lang="et-EE"/>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b="1"/>
              <a:t>Metsamaa tagavara juurdekasv enamuspuuliigiti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156284972783904"/>
          <c:y val="0.11090583431159355"/>
          <c:w val="0.86839780024949764"/>
          <c:h val="0.81014036590397021"/>
        </c:manualLayout>
      </c:layout>
      <c:bar3DChart>
        <c:barDir val="col"/>
        <c:grouping val="stacked"/>
        <c:varyColors val="0"/>
        <c:ser>
          <c:idx val="0"/>
          <c:order val="0"/>
          <c:tx>
            <c:strRef>
              <c:f>'11.'!$F$3:$I$3</c:f>
              <c:strCache>
                <c:ptCount val="1"/>
                <c:pt idx="0">
                  <c:v>Riigimetskonnad</c:v>
                </c:pt>
              </c:strCache>
            </c:strRef>
          </c:tx>
          <c:spPr>
            <a:solidFill>
              <a:schemeClr val="accent1">
                <a:lumMod val="40000"/>
                <a:lumOff val="60000"/>
              </a:schemeClr>
            </a:solidFill>
            <a:ln>
              <a:noFill/>
            </a:ln>
            <a:effectLst/>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'11.'!$A$6:$A$12</c:f>
              <c:strCache>
                <c:ptCount val="7"/>
                <c:pt idx="0">
                  <c:v>Mänd</c:v>
                </c:pt>
                <c:pt idx="1">
                  <c:v>Kuusk</c:v>
                </c:pt>
                <c:pt idx="2">
                  <c:v>Kask</c:v>
                </c:pt>
                <c:pt idx="3">
                  <c:v>Haab</c:v>
                </c:pt>
                <c:pt idx="4">
                  <c:v>Sanglepp</c:v>
                </c:pt>
                <c:pt idx="5">
                  <c:v>Hall lepp</c:v>
                </c:pt>
                <c:pt idx="6">
                  <c:v>Teised</c:v>
                </c:pt>
              </c:strCache>
            </c:strRef>
          </c:cat>
          <c:val>
            <c:numRef>
              <c:f>'11.'!$F$6:$F$12</c:f>
              <c:numCache>
                <c:formatCode>#\ ##0.0</c:formatCode>
                <c:ptCount val="7"/>
                <c:pt idx="0">
                  <c:v>2615.6439999999998</c:v>
                </c:pt>
                <c:pt idx="1">
                  <c:v>1878.9559999999999</c:v>
                </c:pt>
                <c:pt idx="2">
                  <c:v>1750.3630000000001</c:v>
                </c:pt>
                <c:pt idx="3">
                  <c:v>588.97299999999996</c:v>
                </c:pt>
                <c:pt idx="4">
                  <c:v>275.87400000000002</c:v>
                </c:pt>
                <c:pt idx="5">
                  <c:v>229.899</c:v>
                </c:pt>
                <c:pt idx="6">
                  <c:v>38.005000000000003</c:v>
                </c:pt>
              </c:numCache>
            </c:numRef>
          </c:val>
          <c:extLst>
            <c:ext xmlns:c16="http://schemas.microsoft.com/office/drawing/2014/chart" uri="{C3380CC4-5D6E-409C-BE32-E72D297353CC}">
              <c16:uniqueId val="{00000000-BCAB-4EAD-A634-87C80D4262FE}"/>
            </c:ext>
          </c:extLst>
        </c:ser>
        <c:ser>
          <c:idx val="1"/>
          <c:order val="1"/>
          <c:tx>
            <c:strRef>
              <c:f>'11.'!$J$3:$M$3</c:f>
              <c:strCache>
                <c:ptCount val="1"/>
                <c:pt idx="0">
                  <c:v>Teised valdajad</c:v>
                </c:pt>
              </c:strCache>
            </c:strRef>
          </c:tx>
          <c:spPr>
            <a:solidFill>
              <a:schemeClr val="accent6">
                <a:lumMod val="40000"/>
                <a:lumOff val="60000"/>
              </a:schemeClr>
            </a:solidFill>
            <a:ln>
              <a:noFill/>
            </a:ln>
            <a:effectLst/>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'11.'!$A$6:$A$12</c:f>
              <c:strCache>
                <c:ptCount val="7"/>
                <c:pt idx="0">
                  <c:v>Mänd</c:v>
                </c:pt>
                <c:pt idx="1">
                  <c:v>Kuusk</c:v>
                </c:pt>
                <c:pt idx="2">
                  <c:v>Kask</c:v>
                </c:pt>
                <c:pt idx="3">
                  <c:v>Haab</c:v>
                </c:pt>
                <c:pt idx="4">
                  <c:v>Sanglepp</c:v>
                </c:pt>
                <c:pt idx="5">
                  <c:v>Hall lepp</c:v>
                </c:pt>
                <c:pt idx="6">
                  <c:v>Teised</c:v>
                </c:pt>
              </c:strCache>
            </c:strRef>
          </c:cat>
          <c:val>
            <c:numRef>
              <c:f>'11.'!$J$6:$J$12</c:f>
              <c:numCache>
                <c:formatCode>#\ ##0.0</c:formatCode>
                <c:ptCount val="7"/>
                <c:pt idx="0">
                  <c:v>1660.0830000000001</c:v>
                </c:pt>
                <c:pt idx="1">
                  <c:v>1589.921</c:v>
                </c:pt>
                <c:pt idx="2">
                  <c:v>2385.3040000000001</c:v>
                </c:pt>
                <c:pt idx="3">
                  <c:v>790.67600000000004</c:v>
                </c:pt>
                <c:pt idx="4">
                  <c:v>408.18</c:v>
                </c:pt>
                <c:pt idx="5">
                  <c:v>1220.0219999999999</c:v>
                </c:pt>
                <c:pt idx="6">
                  <c:v>151.98400000000001</c:v>
                </c:pt>
              </c:numCache>
            </c:numRef>
          </c:val>
          <c:extLst>
            <c:ext xmlns:c16="http://schemas.microsoft.com/office/drawing/2014/chart" uri="{C3380CC4-5D6E-409C-BE32-E72D297353CC}">
              <c16:uniqueId val="{00000001-BCAB-4EAD-A634-87C80D4262FE}"/>
            </c:ext>
          </c:extLst>
        </c:ser>
        <c:dLbls>
          <c:showLegendKey val="0"/>
          <c:showVal val="0"/>
          <c:showCatName val="0"/>
          <c:showSerName val="0"/>
          <c:showPercent val="0"/>
          <c:showBubbleSize val="0"/>
        </c:dLbls>
        <c:gapWidth val="150"/>
        <c:shape val="box"/>
        <c:axId val="685251640"/>
        <c:axId val="685248896"/>
        <c:axId val="0"/>
      </c:bar3DChart>
      <c:catAx>
        <c:axId val="6852516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685248896"/>
        <c:crossesAt val="0"/>
        <c:auto val="1"/>
        <c:lblAlgn val="ctr"/>
        <c:lblOffset val="100"/>
        <c:noMultiLvlLbl val="0"/>
      </c:catAx>
      <c:valAx>
        <c:axId val="685248896"/>
        <c:scaling>
          <c:orientation val="minMax"/>
          <c:max val="50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685251640"/>
        <c:crosses val="autoZero"/>
        <c:crossBetween val="between"/>
      </c:valAx>
      <c:spPr>
        <a:noFill/>
        <a:ln>
          <a:noFill/>
        </a:ln>
        <a:effectLst/>
      </c:spPr>
    </c:plotArea>
    <c:legend>
      <c:legendPos val="r"/>
      <c:layout>
        <c:manualLayout>
          <c:xMode val="edge"/>
          <c:yMode val="edge"/>
          <c:x val="0.77026630458762702"/>
          <c:y val="0.13379504443634424"/>
          <c:w val="0.17471586556010604"/>
          <c:h val="0.1224795651026976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7">
  <a:schemeClr val="accent4"/>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5">
  <a:schemeClr val="accent2"/>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7">
  <a:schemeClr val="accent4"/>
</cs:colorStyle>
</file>

<file path=xl/charts/colors3.xml><?xml version="1.0" encoding="utf-8"?>
<cs:colorStyle xmlns:cs="http://schemas.microsoft.com/office/drawing/2012/chartStyle" xmlns:a="http://schemas.openxmlformats.org/drawingml/2006/main" meth="withinLinear" id="17">
  <a:schemeClr val="accent4"/>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12</xdr:col>
      <xdr:colOff>6774</xdr:colOff>
      <xdr:row>0</xdr:row>
      <xdr:rowOff>177800</xdr:rowOff>
    </xdr:from>
    <xdr:to>
      <xdr:col>22</xdr:col>
      <xdr:colOff>546100</xdr:colOff>
      <xdr:row>22</xdr:row>
      <xdr:rowOff>278553</xdr:rowOff>
    </xdr:to>
    <xdr:graphicFrame macro="">
      <xdr:nvGraphicFramePr>
        <xdr:cNvPr id="3" name="Diagramm 2">
          <a:extLst>
            <a:ext uri="{FF2B5EF4-FFF2-40B4-BE49-F238E27FC236}">
              <a16:creationId xmlns:a16="http://schemas.microsoft.com/office/drawing/2014/main" id="{DE770746-C645-4533-9BE4-C8D89FBF94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0</xdr:colOff>
      <xdr:row>2</xdr:row>
      <xdr:rowOff>0</xdr:rowOff>
    </xdr:from>
    <xdr:to>
      <xdr:col>22</xdr:col>
      <xdr:colOff>272415</xdr:colOff>
      <xdr:row>13</xdr:row>
      <xdr:rowOff>164784</xdr:rowOff>
    </xdr:to>
    <xdr:graphicFrame macro="">
      <xdr:nvGraphicFramePr>
        <xdr:cNvPr id="2" name="Diagramm 1">
          <a:extLst>
            <a:ext uri="{FF2B5EF4-FFF2-40B4-BE49-F238E27FC236}">
              <a16:creationId xmlns:a16="http://schemas.microsoft.com/office/drawing/2014/main" id="{0F8EE494-7847-43D0-A5A8-323106404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0.02191</cdr:x>
      <cdr:y>0.0538</cdr:y>
    </cdr:from>
    <cdr:to>
      <cdr:x>0.10851</cdr:x>
      <cdr:y>0.14079</cdr:y>
    </cdr:to>
    <cdr:sp macro="" textlink="">
      <cdr:nvSpPr>
        <cdr:cNvPr id="3" name="TextBox 2"/>
        <cdr:cNvSpPr txBox="1"/>
      </cdr:nvSpPr>
      <cdr:spPr>
        <a:xfrm xmlns:a="http://schemas.openxmlformats.org/drawingml/2006/main">
          <a:off x="136525" y="223840"/>
          <a:ext cx="539751" cy="3619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t-EE" sz="1000" baseline="0"/>
            <a:t>tuh.tm</a:t>
          </a:r>
        </a:p>
        <a:p xmlns:a="http://schemas.openxmlformats.org/drawingml/2006/main">
          <a:pPr algn="ctr"/>
          <a:r>
            <a:rPr lang="et-EE" sz="1000" baseline="0"/>
            <a:t>aastas</a:t>
          </a:r>
          <a:endParaRPr lang="et-EE" sz="1000"/>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304800</xdr:colOff>
      <xdr:row>13</xdr:row>
      <xdr:rowOff>144780</xdr:rowOff>
    </xdr:from>
    <xdr:to>
      <xdr:col>23</xdr:col>
      <xdr:colOff>78528</xdr:colOff>
      <xdr:row>13</xdr:row>
      <xdr:rowOff>3489960</xdr:rowOff>
    </xdr:to>
    <xdr:graphicFrame macro="">
      <xdr:nvGraphicFramePr>
        <xdr:cNvPr id="2" name="Diagramm 1">
          <a:extLst>
            <a:ext uri="{FF2B5EF4-FFF2-40B4-BE49-F238E27FC236}">
              <a16:creationId xmlns:a16="http://schemas.microsoft.com/office/drawing/2014/main" id="{72591FD6-9A70-49B5-9637-360F0C1D0D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0.00201</cdr:x>
      <cdr:y>0.01687</cdr:y>
    </cdr:from>
    <cdr:to>
      <cdr:x>0.06902</cdr:x>
      <cdr:y>0.097</cdr:y>
    </cdr:to>
    <cdr:sp macro="" textlink="">
      <cdr:nvSpPr>
        <cdr:cNvPr id="4" name="TextBox 1"/>
        <cdr:cNvSpPr txBox="1"/>
      </cdr:nvSpPr>
      <cdr:spPr>
        <a:xfrm xmlns:a="http://schemas.openxmlformats.org/drawingml/2006/main">
          <a:off x="18754" y="48882"/>
          <a:ext cx="624313" cy="23217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t-EE" sz="1100" baseline="0"/>
            <a:t>tuh. ha</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43</xdr:row>
      <xdr:rowOff>0</xdr:rowOff>
    </xdr:from>
    <xdr:to>
      <xdr:col>12</xdr:col>
      <xdr:colOff>114299</xdr:colOff>
      <xdr:row>74</xdr:row>
      <xdr:rowOff>0</xdr:rowOff>
    </xdr:to>
    <xdr:graphicFrame macro="">
      <xdr:nvGraphicFramePr>
        <xdr:cNvPr id="2" name="Diagramm 1">
          <a:extLst>
            <a:ext uri="{FF2B5EF4-FFF2-40B4-BE49-F238E27FC236}">
              <a16:creationId xmlns:a16="http://schemas.microsoft.com/office/drawing/2014/main" id="{48CE11CC-8AD4-4703-97FE-10EB8C2B30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254000</xdr:colOff>
      <xdr:row>42</xdr:row>
      <xdr:rowOff>254000</xdr:rowOff>
    </xdr:from>
    <xdr:to>
      <xdr:col>24</xdr:col>
      <xdr:colOff>381000</xdr:colOff>
      <xdr:row>73</xdr:row>
      <xdr:rowOff>139700</xdr:rowOff>
    </xdr:to>
    <xdr:graphicFrame macro="">
      <xdr:nvGraphicFramePr>
        <xdr:cNvPr id="3" name="Diagramm 2">
          <a:extLst>
            <a:ext uri="{FF2B5EF4-FFF2-40B4-BE49-F238E27FC236}">
              <a16:creationId xmlns:a16="http://schemas.microsoft.com/office/drawing/2014/main" id="{060A97A0-FC5C-40A0-A60E-29839C82C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0.0061</cdr:x>
      <cdr:y>0.01604</cdr:y>
    </cdr:from>
    <cdr:to>
      <cdr:x>0.0849</cdr:x>
      <cdr:y>0.09906</cdr:y>
    </cdr:to>
    <cdr:sp macro="" textlink="">
      <cdr:nvSpPr>
        <cdr:cNvPr id="2" name="TextBox 1"/>
        <cdr:cNvSpPr txBox="1"/>
      </cdr:nvSpPr>
      <cdr:spPr>
        <a:xfrm xmlns:a="http://schemas.openxmlformats.org/drawingml/2006/main">
          <a:off x="50800" y="50800"/>
          <a:ext cx="656780" cy="26293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t-EE" sz="1100" baseline="0"/>
            <a:t>tuh. ha</a:t>
          </a:r>
        </a:p>
      </cdr:txBody>
    </cdr:sp>
  </cdr:relSizeAnchor>
</c:userShapes>
</file>

<file path=xl/drawings/drawing16.xml><?xml version="1.0" encoding="utf-8"?>
<c:userShapes xmlns:c="http://schemas.openxmlformats.org/drawingml/2006/chart">
  <cdr:relSizeAnchor xmlns:cdr="http://schemas.openxmlformats.org/drawingml/2006/chartDrawing">
    <cdr:from>
      <cdr:x>0.0081</cdr:x>
      <cdr:y>0.01746</cdr:y>
    </cdr:from>
    <cdr:to>
      <cdr:x>0.08355</cdr:x>
      <cdr:y>0.08728</cdr:y>
    </cdr:to>
    <cdr:sp macro="" textlink="">
      <cdr:nvSpPr>
        <cdr:cNvPr id="2" name="TextBox 1"/>
        <cdr:cNvSpPr txBox="1"/>
      </cdr:nvSpPr>
      <cdr:spPr>
        <a:xfrm xmlns:a="http://schemas.openxmlformats.org/drawingml/2006/main">
          <a:off x="69849" y="55566"/>
          <a:ext cx="65087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1100"/>
            <a:t>tuh. ha</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0</xdr:colOff>
      <xdr:row>12</xdr:row>
      <xdr:rowOff>79376</xdr:rowOff>
    </xdr:from>
    <xdr:to>
      <xdr:col>9</xdr:col>
      <xdr:colOff>631190</xdr:colOff>
      <xdr:row>29</xdr:row>
      <xdr:rowOff>133350</xdr:rowOff>
    </xdr:to>
    <xdr:graphicFrame macro="">
      <xdr:nvGraphicFramePr>
        <xdr:cNvPr id="2" name="Diagramm 1">
          <a:extLst>
            <a:ext uri="{FF2B5EF4-FFF2-40B4-BE49-F238E27FC236}">
              <a16:creationId xmlns:a16="http://schemas.microsoft.com/office/drawing/2014/main" id="{C2808D7E-4532-4AC0-8DEE-3FA2FB860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0.0797</cdr:x>
      <cdr:y>0.0538</cdr:y>
    </cdr:from>
    <cdr:to>
      <cdr:x>0.1663</cdr:x>
      <cdr:y>0.11512</cdr:y>
    </cdr:to>
    <cdr:sp macro="" textlink="">
      <cdr:nvSpPr>
        <cdr:cNvPr id="3" name="TextBox 2"/>
        <cdr:cNvSpPr txBox="1"/>
      </cdr:nvSpPr>
      <cdr:spPr>
        <a:xfrm xmlns:a="http://schemas.openxmlformats.org/drawingml/2006/main">
          <a:off x="643669" y="160532"/>
          <a:ext cx="699375" cy="18297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t-EE" sz="1000" baseline="0"/>
            <a:t>tuh.ha</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26035</xdr:colOff>
      <xdr:row>15</xdr:row>
      <xdr:rowOff>270616</xdr:rowOff>
    </xdr:from>
    <xdr:to>
      <xdr:col>4</xdr:col>
      <xdr:colOff>582461</xdr:colOff>
      <xdr:row>15</xdr:row>
      <xdr:rowOff>3424572</xdr:rowOff>
    </xdr:to>
    <xdr:graphicFrame macro="">
      <xdr:nvGraphicFramePr>
        <xdr:cNvPr id="4" name="Diagramm 3">
          <a:extLst>
            <a:ext uri="{FF2B5EF4-FFF2-40B4-BE49-F238E27FC236}">
              <a16:creationId xmlns:a16="http://schemas.microsoft.com/office/drawing/2014/main" id="{89D5D2C3-CB09-4241-A1D7-60D6323224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25613</xdr:colOff>
      <xdr:row>15</xdr:row>
      <xdr:rowOff>256540</xdr:rowOff>
    </xdr:from>
    <xdr:to>
      <xdr:col>12</xdr:col>
      <xdr:colOff>176530</xdr:colOff>
      <xdr:row>15</xdr:row>
      <xdr:rowOff>3451225</xdr:rowOff>
    </xdr:to>
    <xdr:graphicFrame macro="">
      <xdr:nvGraphicFramePr>
        <xdr:cNvPr id="5" name="Diagramm 4">
          <a:extLst>
            <a:ext uri="{FF2B5EF4-FFF2-40B4-BE49-F238E27FC236}">
              <a16:creationId xmlns:a16="http://schemas.microsoft.com/office/drawing/2014/main" id="{2EAA77A6-B35F-44F7-8966-48FDD204A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17</xdr:col>
      <xdr:colOff>15240</xdr:colOff>
      <xdr:row>1</xdr:row>
      <xdr:rowOff>121920</xdr:rowOff>
    </xdr:from>
    <xdr:to>
      <xdr:col>26</xdr:col>
      <xdr:colOff>381000</xdr:colOff>
      <xdr:row>22</xdr:row>
      <xdr:rowOff>177800</xdr:rowOff>
    </xdr:to>
    <xdr:graphicFrame macro="">
      <xdr:nvGraphicFramePr>
        <xdr:cNvPr id="2" name="Diagramm 1">
          <a:extLst>
            <a:ext uri="{FF2B5EF4-FFF2-40B4-BE49-F238E27FC236}">
              <a16:creationId xmlns:a16="http://schemas.microsoft.com/office/drawing/2014/main" id="{0B26C9EC-5407-4A60-A37C-9465EFE92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15</xdr:row>
      <xdr:rowOff>194945</xdr:rowOff>
    </xdr:from>
    <xdr:to>
      <xdr:col>5</xdr:col>
      <xdr:colOff>228600</xdr:colOff>
      <xdr:row>15</xdr:row>
      <xdr:rowOff>3389630</xdr:rowOff>
    </xdr:to>
    <xdr:graphicFrame macro="">
      <xdr:nvGraphicFramePr>
        <xdr:cNvPr id="2" name="Diagramm 1">
          <a:extLst>
            <a:ext uri="{FF2B5EF4-FFF2-40B4-BE49-F238E27FC236}">
              <a16:creationId xmlns:a16="http://schemas.microsoft.com/office/drawing/2014/main" id="{1139948B-4959-4BB7-8369-C5FA66DBA7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291679</xdr:colOff>
      <xdr:row>15</xdr:row>
      <xdr:rowOff>198651</xdr:rowOff>
    </xdr:from>
    <xdr:to>
      <xdr:col>12</xdr:col>
      <xdr:colOff>269876</xdr:colOff>
      <xdr:row>15</xdr:row>
      <xdr:rowOff>3395031</xdr:rowOff>
    </xdr:to>
    <xdr:graphicFrame macro="">
      <xdr:nvGraphicFramePr>
        <xdr:cNvPr id="3" name="Diagramm 2">
          <a:extLst>
            <a:ext uri="{FF2B5EF4-FFF2-40B4-BE49-F238E27FC236}">
              <a16:creationId xmlns:a16="http://schemas.microsoft.com/office/drawing/2014/main" id="{6D512E38-0261-467C-B94A-66C5FBB068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587694</xdr:colOff>
      <xdr:row>21</xdr:row>
      <xdr:rowOff>25715</xdr:rowOff>
    </xdr:from>
    <xdr:to>
      <xdr:col>14</xdr:col>
      <xdr:colOff>447675</xdr:colOff>
      <xdr:row>58</xdr:row>
      <xdr:rowOff>73923</xdr:rowOff>
    </xdr:to>
    <xdr:pic>
      <xdr:nvPicPr>
        <xdr:cNvPr id="3" name="Pilt 2">
          <a:extLst>
            <a:ext uri="{FF2B5EF4-FFF2-40B4-BE49-F238E27FC236}">
              <a16:creationId xmlns:a16="http://schemas.microsoft.com/office/drawing/2014/main" id="{83A9B04C-A5FB-D011-5A40-D811844241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7694" y="5607365"/>
          <a:ext cx="8803956" cy="6401383"/>
        </a:xfrm>
        <a:prstGeom prst="rect">
          <a:avLst/>
        </a:prstGeom>
      </xdr:spPr>
    </xdr:pic>
    <xdr:clientData/>
  </xdr:twoCellAnchor>
  <xdr:twoCellAnchor editAs="oneCell">
    <xdr:from>
      <xdr:col>0</xdr:col>
      <xdr:colOff>1428751</xdr:colOff>
      <xdr:row>57</xdr:row>
      <xdr:rowOff>38100</xdr:rowOff>
    </xdr:from>
    <xdr:to>
      <xdr:col>15</xdr:col>
      <xdr:colOff>190501</xdr:colOff>
      <xdr:row>59</xdr:row>
      <xdr:rowOff>103667</xdr:rowOff>
    </xdr:to>
    <xdr:pic>
      <xdr:nvPicPr>
        <xdr:cNvPr id="9" name="Pilt 8">
          <a:extLst>
            <a:ext uri="{FF2B5EF4-FFF2-40B4-BE49-F238E27FC236}">
              <a16:creationId xmlns:a16="http://schemas.microsoft.com/office/drawing/2014/main" id="{9CE30C1C-C938-5722-A2C0-B2A8F29458E2}"/>
            </a:ext>
          </a:extLst>
        </xdr:cNvPr>
        <xdr:cNvPicPr>
          <a:picLocks noChangeAspect="1"/>
        </xdr:cNvPicPr>
      </xdr:nvPicPr>
      <xdr:blipFill>
        <a:blip xmlns:r="http://schemas.openxmlformats.org/officeDocument/2006/relationships" r:embed="rId2"/>
        <a:stretch>
          <a:fillRect/>
        </a:stretch>
      </xdr:blipFill>
      <xdr:spPr>
        <a:xfrm>
          <a:off x="1428751" y="11801475"/>
          <a:ext cx="8286750" cy="408467"/>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0.66893</cdr:x>
      <cdr:y>0.57869</cdr:y>
    </cdr:from>
    <cdr:to>
      <cdr:x>0.99864</cdr:x>
      <cdr:y>0.77563</cdr:y>
    </cdr:to>
    <cdr:sp macro="" textlink="">
      <cdr:nvSpPr>
        <cdr:cNvPr id="2" name="TextBox 1"/>
        <cdr:cNvSpPr txBox="1"/>
      </cdr:nvSpPr>
      <cdr:spPr>
        <a:xfrm xmlns:a="http://schemas.openxmlformats.org/drawingml/2006/main">
          <a:off x="4695825" y="3414713"/>
          <a:ext cx="2314575" cy="116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sz="1100"/>
        </a:p>
      </cdr:txBody>
    </cdr:sp>
  </cdr:relSizeAnchor>
  <cdr:relSizeAnchor xmlns:cdr="http://schemas.openxmlformats.org/drawingml/2006/chartDrawing">
    <cdr:from>
      <cdr:x>0.654</cdr:x>
      <cdr:y>0.57385</cdr:y>
    </cdr:from>
    <cdr:to>
      <cdr:x>0.98779</cdr:x>
      <cdr:y>0.82405</cdr:y>
    </cdr:to>
    <cdr:sp macro="" textlink="">
      <cdr:nvSpPr>
        <cdr:cNvPr id="3" name="TextBox 2"/>
        <cdr:cNvSpPr txBox="1"/>
      </cdr:nvSpPr>
      <cdr:spPr>
        <a:xfrm xmlns:a="http://schemas.openxmlformats.org/drawingml/2006/main">
          <a:off x="4591050" y="3386138"/>
          <a:ext cx="2343150" cy="1476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sz="1100"/>
        </a:p>
      </cdr:txBody>
    </cdr:sp>
  </cdr:relSizeAnchor>
  <cdr:relSizeAnchor xmlns:cdr="http://schemas.openxmlformats.org/drawingml/2006/chartDrawing">
    <cdr:from>
      <cdr:x>0.73541</cdr:x>
      <cdr:y>0.67877</cdr:y>
    </cdr:from>
    <cdr:to>
      <cdr:x>0.98779</cdr:x>
      <cdr:y>0.90315</cdr:y>
    </cdr:to>
    <cdr:sp macro="" textlink="">
      <cdr:nvSpPr>
        <cdr:cNvPr id="4" name="TextBox 3"/>
        <cdr:cNvSpPr txBox="1"/>
      </cdr:nvSpPr>
      <cdr:spPr>
        <a:xfrm xmlns:a="http://schemas.openxmlformats.org/drawingml/2006/main">
          <a:off x="5162550" y="4005262"/>
          <a:ext cx="1771650" cy="1323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sz="1100"/>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11</xdr:row>
      <xdr:rowOff>39504</xdr:rowOff>
    </xdr:from>
    <xdr:to>
      <xdr:col>4</xdr:col>
      <xdr:colOff>209550</xdr:colOff>
      <xdr:row>24</xdr:row>
      <xdr:rowOff>95250</xdr:rowOff>
    </xdr:to>
    <xdr:graphicFrame macro="">
      <xdr:nvGraphicFramePr>
        <xdr:cNvPr id="2" name="Diagramm 1">
          <a:extLst>
            <a:ext uri="{FF2B5EF4-FFF2-40B4-BE49-F238E27FC236}">
              <a16:creationId xmlns:a16="http://schemas.microsoft.com/office/drawing/2014/main" id="{45871A7F-9875-40E1-8BBC-4F648A1051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302894</xdr:colOff>
      <xdr:row>11</xdr:row>
      <xdr:rowOff>38100</xdr:rowOff>
    </xdr:from>
    <xdr:to>
      <xdr:col>10</xdr:col>
      <xdr:colOff>560069</xdr:colOff>
      <xdr:row>24</xdr:row>
      <xdr:rowOff>106680</xdr:rowOff>
    </xdr:to>
    <xdr:graphicFrame macro="">
      <xdr:nvGraphicFramePr>
        <xdr:cNvPr id="3" name="Diagramm 2">
          <a:extLst>
            <a:ext uri="{FF2B5EF4-FFF2-40B4-BE49-F238E27FC236}">
              <a16:creationId xmlns:a16="http://schemas.microsoft.com/office/drawing/2014/main" id="{46552854-560D-4621-9677-CBD1880CB6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153072</xdr:rowOff>
    </xdr:from>
    <xdr:to>
      <xdr:col>8</xdr:col>
      <xdr:colOff>73398</xdr:colOff>
      <xdr:row>26</xdr:row>
      <xdr:rowOff>71642</xdr:rowOff>
    </xdr:to>
    <xdr:graphicFrame macro="">
      <xdr:nvGraphicFramePr>
        <xdr:cNvPr id="2" name="Diagramm 1">
          <a:extLst>
            <a:ext uri="{FF2B5EF4-FFF2-40B4-BE49-F238E27FC236}">
              <a16:creationId xmlns:a16="http://schemas.microsoft.com/office/drawing/2014/main" id="{6FF9C015-59D2-4DC9-A30C-6AAEF13D2A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14</xdr:row>
      <xdr:rowOff>0</xdr:rowOff>
    </xdr:from>
    <xdr:to>
      <xdr:col>18</xdr:col>
      <xdr:colOff>8966</xdr:colOff>
      <xdr:row>26</xdr:row>
      <xdr:rowOff>58457</xdr:rowOff>
    </xdr:to>
    <xdr:graphicFrame macro="">
      <xdr:nvGraphicFramePr>
        <xdr:cNvPr id="3" name="Diagramm 2">
          <a:extLst>
            <a:ext uri="{FF2B5EF4-FFF2-40B4-BE49-F238E27FC236}">
              <a16:creationId xmlns:a16="http://schemas.microsoft.com/office/drawing/2014/main" id="{108C17B8-364B-4722-85CB-00045DE105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19050</xdr:rowOff>
    </xdr:from>
    <xdr:to>
      <xdr:col>12</xdr:col>
      <xdr:colOff>590550</xdr:colOff>
      <xdr:row>27</xdr:row>
      <xdr:rowOff>78104</xdr:rowOff>
    </xdr:to>
    <xdr:graphicFrame macro="">
      <xdr:nvGraphicFramePr>
        <xdr:cNvPr id="5" name="Diagramm 4">
          <a:extLst>
            <a:ext uri="{FF2B5EF4-FFF2-40B4-BE49-F238E27FC236}">
              <a16:creationId xmlns:a16="http://schemas.microsoft.com/office/drawing/2014/main" id="{0D8C9BB1-8D1E-4376-8F27-D03EC4CE1B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cdr:x>
      <cdr:y>0</cdr:y>
    </cdr:from>
    <cdr:to>
      <cdr:x>0.07161</cdr:x>
      <cdr:y>0.1413</cdr:y>
    </cdr:to>
    <cdr:sp macro="" textlink="">
      <cdr:nvSpPr>
        <cdr:cNvPr id="2" name="TextBox 2"/>
        <cdr:cNvSpPr txBox="1"/>
      </cdr:nvSpPr>
      <cdr:spPr>
        <a:xfrm xmlns:a="http://schemas.openxmlformats.org/drawingml/2006/main">
          <a:off x="0" y="0"/>
          <a:ext cx="542925" cy="3714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t-EE" sz="1100"/>
            <a:t>täius</a:t>
          </a:r>
        </a:p>
        <a:p xmlns:a="http://schemas.openxmlformats.org/drawingml/2006/main">
          <a:pPr algn="ctr"/>
          <a:r>
            <a:rPr lang="et-EE" sz="1100"/>
            <a:t>%</a:t>
          </a:r>
        </a:p>
      </cdr:txBody>
    </cdr:sp>
  </cdr:relSizeAnchor>
  <cdr:relSizeAnchor xmlns:cdr="http://schemas.openxmlformats.org/drawingml/2006/chartDrawing">
    <cdr:from>
      <cdr:x>0.92337</cdr:x>
      <cdr:y>0</cdr:y>
    </cdr:from>
    <cdr:to>
      <cdr:x>1</cdr:x>
      <cdr:y>0.14493</cdr:y>
    </cdr:to>
    <cdr:sp macro="" textlink="">
      <cdr:nvSpPr>
        <cdr:cNvPr id="3" name="TextBox 2"/>
        <cdr:cNvSpPr txBox="1"/>
      </cdr:nvSpPr>
      <cdr:spPr>
        <a:xfrm xmlns:a="http://schemas.openxmlformats.org/drawingml/2006/main">
          <a:off x="7000875" y="0"/>
          <a:ext cx="581025" cy="3810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t-EE" sz="1100"/>
            <a:t>G m</a:t>
          </a:r>
          <a:r>
            <a:rPr lang="et-EE" sz="1100" baseline="30000"/>
            <a:t>2</a:t>
          </a:r>
          <a:r>
            <a:rPr lang="et-EE" sz="1100" baseline="0"/>
            <a:t>/ha</a:t>
          </a:r>
          <a:endParaRPr lang="et-EE" sz="1100"/>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14</xdr:row>
      <xdr:rowOff>0</xdr:rowOff>
    </xdr:from>
    <xdr:to>
      <xdr:col>7</xdr:col>
      <xdr:colOff>7620</xdr:colOff>
      <xdr:row>27</xdr:row>
      <xdr:rowOff>140970</xdr:rowOff>
    </xdr:to>
    <xdr:graphicFrame macro="">
      <xdr:nvGraphicFramePr>
        <xdr:cNvPr id="2" name="Diagramm 1">
          <a:extLst>
            <a:ext uri="{FF2B5EF4-FFF2-40B4-BE49-F238E27FC236}">
              <a16:creationId xmlns:a16="http://schemas.microsoft.com/office/drawing/2014/main" id="{0852B78F-72F2-4118-9E63-CB9E371D62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0.02286</cdr:x>
      <cdr:y>0</cdr:y>
    </cdr:from>
    <cdr:to>
      <cdr:x>0.0992</cdr:x>
      <cdr:y>0.08867</cdr:y>
    </cdr:to>
    <cdr:sp macro="" textlink="">
      <cdr:nvSpPr>
        <cdr:cNvPr id="2" name="TextBox 1">
          <a:extLst xmlns:a="http://schemas.openxmlformats.org/drawingml/2006/main">
            <a:ext uri="{FF2B5EF4-FFF2-40B4-BE49-F238E27FC236}">
              <a16:creationId xmlns:a16="http://schemas.microsoft.com/office/drawing/2014/main" id="{0F2276EE-43DC-42DE-8A2E-E450C7F6D38E}"/>
            </a:ext>
          </a:extLst>
        </cdr:cNvPr>
        <cdr:cNvSpPr txBox="1"/>
      </cdr:nvSpPr>
      <cdr:spPr>
        <a:xfrm xmlns:a="http://schemas.openxmlformats.org/drawingml/2006/main">
          <a:off x="164796" y="0"/>
          <a:ext cx="550298" cy="2057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1100"/>
            <a:t>tm/ha</a:t>
          </a:r>
        </a:p>
      </cdr:txBody>
    </cdr:sp>
  </cdr:relSizeAnchor>
</c:userShapes>
</file>

<file path=xl/theme/theme1.xml><?xml version="1.0" encoding="utf-8"?>
<a:theme xmlns:a="http://schemas.openxmlformats.org/drawingml/2006/main" name="Office'i kujundus">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1"/>
  <dimension ref="A1:C29"/>
  <sheetViews>
    <sheetView topLeftCell="A17" workbookViewId="0">
      <selection activeCell="C18" sqref="C18"/>
    </sheetView>
  </sheetViews>
  <sheetFormatPr defaultColWidth="11.5703125" defaultRowHeight="12.75"/>
  <cols>
    <col min="1" max="1" width="3.5703125" customWidth="1"/>
    <col min="2" max="2" width="7.7109375" customWidth="1"/>
    <col min="3" max="3" width="111.7109375" customWidth="1"/>
  </cols>
  <sheetData>
    <row r="1" spans="1:3">
      <c r="B1" s="578">
        <v>2022</v>
      </c>
    </row>
    <row r="2" spans="1:3" ht="46.5" customHeight="1">
      <c r="C2" s="1" t="s">
        <v>0</v>
      </c>
    </row>
    <row r="4" spans="1:3" ht="26.25" customHeight="1">
      <c r="A4" s="10"/>
      <c r="B4" s="3" t="s">
        <v>1</v>
      </c>
      <c r="C4" s="10" t="s">
        <v>2</v>
      </c>
    </row>
    <row r="5" spans="1:3" ht="26.25" customHeight="1">
      <c r="A5" s="10"/>
      <c r="B5" s="2" t="s">
        <v>333</v>
      </c>
      <c r="C5" s="10" t="s">
        <v>3</v>
      </c>
    </row>
    <row r="6" spans="1:3" ht="26.25" customHeight="1">
      <c r="A6" s="10"/>
      <c r="B6" s="5" t="s">
        <v>4</v>
      </c>
      <c r="C6" s="10" t="s">
        <v>5</v>
      </c>
    </row>
    <row r="7" spans="1:3" ht="26.25" customHeight="1">
      <c r="A7" s="10"/>
      <c r="B7" s="6" t="s">
        <v>6</v>
      </c>
      <c r="C7" s="10" t="s">
        <v>7</v>
      </c>
    </row>
    <row r="8" spans="1:3" ht="26.25" customHeight="1">
      <c r="A8" s="10"/>
      <c r="B8" s="5" t="s">
        <v>8</v>
      </c>
      <c r="C8" s="3" t="s">
        <v>9</v>
      </c>
    </row>
    <row r="9" spans="1:3" ht="26.25" customHeight="1">
      <c r="A9" s="10"/>
      <c r="B9" s="5" t="s">
        <v>10</v>
      </c>
      <c r="C9" s="10" t="s">
        <v>11</v>
      </c>
    </row>
    <row r="10" spans="1:3" ht="26.25" customHeight="1">
      <c r="A10" s="10"/>
      <c r="B10" s="6" t="s">
        <v>12</v>
      </c>
      <c r="C10" s="10" t="s">
        <v>13</v>
      </c>
    </row>
    <row r="11" spans="1:3" ht="26.25" customHeight="1">
      <c r="A11" s="10"/>
      <c r="B11" s="5" t="s">
        <v>14</v>
      </c>
      <c r="C11" s="10" t="s">
        <v>125</v>
      </c>
    </row>
    <row r="12" spans="1:3" ht="26.25" customHeight="1">
      <c r="A12" s="10"/>
      <c r="B12" s="5" t="s">
        <v>16</v>
      </c>
      <c r="C12" s="5" t="s">
        <v>124</v>
      </c>
    </row>
    <row r="13" spans="1:3" ht="26.25" customHeight="1">
      <c r="A13" s="10"/>
      <c r="B13" s="5" t="s">
        <v>17</v>
      </c>
      <c r="C13" s="10" t="s">
        <v>15</v>
      </c>
    </row>
    <row r="14" spans="1:3" ht="26.25" customHeight="1">
      <c r="A14" s="10"/>
      <c r="B14" s="6" t="s">
        <v>136</v>
      </c>
      <c r="C14" s="10" t="s">
        <v>240</v>
      </c>
    </row>
    <row r="15" spans="1:3" ht="42" customHeight="1">
      <c r="A15" s="10"/>
      <c r="B15" s="5" t="s">
        <v>137</v>
      </c>
      <c r="C15" s="11" t="s">
        <v>432</v>
      </c>
    </row>
    <row r="16" spans="1:3" ht="27" customHeight="1">
      <c r="A16" s="10"/>
      <c r="B16" s="5" t="s">
        <v>231</v>
      </c>
      <c r="C16" s="11" t="s">
        <v>433</v>
      </c>
    </row>
    <row r="17" spans="1:3" ht="42" customHeight="1">
      <c r="A17" s="10"/>
      <c r="B17" s="5" t="s">
        <v>260</v>
      </c>
      <c r="C17" s="11" t="s">
        <v>434</v>
      </c>
    </row>
    <row r="18" spans="1:3" ht="42" customHeight="1">
      <c r="A18" s="10"/>
      <c r="B18" s="5" t="s">
        <v>261</v>
      </c>
      <c r="C18" s="11" t="s">
        <v>332</v>
      </c>
    </row>
    <row r="19" spans="1:3" ht="42" customHeight="1">
      <c r="A19" s="10"/>
      <c r="B19" s="5" t="s">
        <v>262</v>
      </c>
      <c r="C19" s="11" t="s">
        <v>283</v>
      </c>
    </row>
    <row r="20" spans="1:3" ht="42" customHeight="1">
      <c r="A20" s="10"/>
      <c r="B20" s="5" t="s">
        <v>263</v>
      </c>
      <c r="C20" s="11" t="s">
        <v>351</v>
      </c>
    </row>
    <row r="21" spans="1:3" ht="26.25" customHeight="1">
      <c r="A21" s="10"/>
      <c r="B21" s="5" t="s">
        <v>144</v>
      </c>
      <c r="C21" s="10" t="s">
        <v>145</v>
      </c>
    </row>
    <row r="22" spans="1:3" ht="26.25" customHeight="1">
      <c r="A22" s="10"/>
      <c r="B22" s="5" t="s">
        <v>257</v>
      </c>
      <c r="C22" s="5" t="s">
        <v>287</v>
      </c>
    </row>
    <row r="23" spans="1:3" ht="26.25" customHeight="1">
      <c r="A23" s="10"/>
      <c r="B23" s="5" t="s">
        <v>258</v>
      </c>
      <c r="C23" s="5" t="s">
        <v>288</v>
      </c>
    </row>
    <row r="24" spans="1:3" ht="26.25" customHeight="1">
      <c r="A24" s="10"/>
      <c r="B24" s="5" t="s">
        <v>259</v>
      </c>
      <c r="C24" s="5" t="s">
        <v>289</v>
      </c>
    </row>
    <row r="25" spans="1:3" ht="26.25" customHeight="1">
      <c r="A25" s="10"/>
      <c r="B25" s="2" t="s">
        <v>334</v>
      </c>
      <c r="C25" s="10" t="str">
        <f>"Raied " &amp; (B1-1) &amp; ". a."</f>
        <v>Raied 2021. a.</v>
      </c>
    </row>
    <row r="26" spans="1:3" ht="26.25" customHeight="1">
      <c r="B26" s="7" t="s">
        <v>335</v>
      </c>
      <c r="C26" s="10" t="s">
        <v>416</v>
      </c>
    </row>
    <row r="27" spans="1:3" ht="26.25" customHeight="1">
      <c r="A27" s="10"/>
      <c r="B27" s="4" t="s">
        <v>19</v>
      </c>
      <c r="C27" s="10" t="s">
        <v>18</v>
      </c>
    </row>
    <row r="28" spans="1:3" ht="15" customHeight="1">
      <c r="A28" s="8"/>
      <c r="B28" s="9"/>
      <c r="C28" s="8"/>
    </row>
    <row r="29" spans="1:3" ht="15" customHeight="1">
      <c r="A29" s="8"/>
      <c r="B29" s="9"/>
      <c r="C29" s="8"/>
    </row>
  </sheetData>
  <hyperlinks>
    <hyperlink ref="C4" location="'1'!A2" display="1. Eesti üldpindala jaotus maakategooriate järgi" xr:uid="{00000000-0004-0000-0100-000000000000}"/>
    <hyperlink ref="C5" location="'2'!A2" display="2. Üldpindala jaotus maakategooriate järgi omandivormiti" xr:uid="{00000000-0004-0000-0100-000001000000}"/>
    <hyperlink ref="C7" location="'3'!A2" display="3. Metsamaa pindala kaitserežiimi järgi" xr:uid="{00000000-0004-0000-0100-000002000000}"/>
    <hyperlink ref="C8" location="'4'!A2" display="4. Metsamaa looduslikkus" xr:uid="{00000000-0004-0000-0100-000003000000}"/>
    <hyperlink ref="C9" location="'5'!A2" display="5. Metsamaa pindala ja tagavara enamuspuuliigiti" xr:uid="{00000000-0004-0000-0100-000004000000}"/>
    <hyperlink ref="C10" location="'7'!A2" display="7. Puistute keskmine vanus" xr:uid="{00000000-0004-0000-0100-000005000000}"/>
    <hyperlink ref="C11" location="'8'!A2" display="8. Puistute keskmine hektaritagavara enamuspuuliigiti" xr:uid="{00000000-0004-0000-0100-000006000000}"/>
    <hyperlink ref="C13" location="'10'!A2" display="10. Puistute pindala, tagavara ja juurdekasv enamuspuuliigiti" xr:uid="{00000000-0004-0000-0100-000007000000}"/>
    <hyperlink ref="C6" location="'3.'!A2" display="Eesti metsasuse jaotus ja metsamaa pindala FRA järgi" xr:uid="{00000000-0004-0000-0100-000008000000}"/>
    <hyperlink ref="C27" location="'24.'!A2" display="Maakondade metsamaa pindala ja tagavara" xr:uid="{00000000-0004-0000-0100-000009000000}"/>
    <hyperlink ref="C4" location="'1.'!A2" display="Eesti üldpindala jaotus maakategooriate järgi" xr:uid="{00000000-0004-0000-0100-00000A000000}"/>
    <hyperlink ref="C5" location="'2.'!A2" display="Üldpindala jaotus maakategooriate järgi omandivormiti" xr:uid="{00000000-0004-0000-0100-00000B000000}"/>
    <hyperlink ref="C7" location="'4.'!A2" display="Metsamaa pindala kaitserežiimi järgi" xr:uid="{00000000-0004-0000-0100-00000C000000}"/>
    <hyperlink ref="C8" location="'5.'!A2" display="Metsamaa looduslikkus" xr:uid="{00000000-0004-0000-0100-00000D000000}"/>
    <hyperlink ref="C9" location="'6.'!A2" display="Metsamaa pindala ja tagavara enamuspuuliigiti" xr:uid="{00000000-0004-0000-0100-00000E000000}"/>
    <hyperlink ref="C10" location="'7.'!A2" display="Puistute  vanus, RMK, teised (eraldi majandatavad)" xr:uid="{00000000-0004-0000-0100-00000F000000}"/>
    <hyperlink ref="C12" location="'9.'!A1" display="Keskmine täius ja rinnaspindala, RMK, teised" xr:uid="{00000000-0004-0000-0100-000010000000}"/>
    <hyperlink ref="C11" location="'8.'!A1" display="Keskmine boniteet, RMK, teised (eraldi majandatavad)" xr:uid="{00000000-0004-0000-0100-000011000000}"/>
    <hyperlink ref="C14" location="'11.'!A1" display="Metsamaa keskminejuurdekasv enamuspuuliigiti, RMK, teised" xr:uid="{00000000-0004-0000-0100-000012000000}"/>
    <hyperlink ref="C15" location="'12.'!A1" display="Puistute pindala, tagavara, ja juurdekasv enamuspuuliigiti RMK , teised ( majandatavaderaldi)" xr:uid="{00000000-0004-0000-0100-000013000000}"/>
    <hyperlink ref="C13" location="'10.'!A1" display="Puistute keskmine hektaritagavara enamuspuuliigiti" xr:uid="{00000000-0004-0000-0100-000014000000}"/>
    <hyperlink ref="C21" location="'18.'!A1" display="Metsamaa tüpoloogiline jagunemine RMK, teised (majandatavad eraldi)" xr:uid="{00000000-0004-0000-0100-000015000000}"/>
    <hyperlink ref="C16" location="'13.'!A1" display="Puistute jagunemine vanusklassidesse, puuliigiti  RMK , teised ( majandatavad eraldi)" xr:uid="{00000000-0004-0000-0100-000016000000}"/>
    <hyperlink ref="C25" location="'22.'!A1" display="Raie 2014.a." xr:uid="{00000000-0004-0000-0100-000017000000}"/>
    <hyperlink ref="C18" location="'15.'!A1" display="Puistute hektaritagavara enamuspuuliigiti ja vanuseklasside järgi  (10 a. vanuseklassid)" xr:uid="{00000000-0004-0000-0100-000018000000}"/>
    <hyperlink ref="C17" location="'14.'!A1" display="Puistute jagunemine boniteediklassidesse ja enamuspuuliigiti  RMK , teised ( majandatavad eraldi)" xr:uid="{00000000-0004-0000-0100-000019000000}"/>
    <hyperlink ref="C20" location="'17.'!A1" display="'17.'!A1" xr:uid="{00000000-0004-0000-0100-00001A000000}"/>
    <hyperlink ref="C19" location="'16.'!A1" display="Metsamaa pindala jagunemine arenguklassidesse ja enamuspuuliigiti, RMK, teised (majandatavad eraldi)" xr:uid="{00000000-0004-0000-0100-00001B000000}"/>
    <hyperlink ref="C22" location="'19.'!A1" display="Tagavara puuliigiti, RMK, teised (eraldi majandatavad)" xr:uid="{00000000-0004-0000-0100-00001C000000}"/>
    <hyperlink ref="C23" location="'20.'!A1" display="Surnud metsa tagavara metsamaal puuliikide lõikes, RMK, teised" xr:uid="{00000000-0004-0000-0100-00001D000000}"/>
    <hyperlink ref="C26" location="'23.'!A1" display="'23.'!A1" xr:uid="{00000000-0004-0000-0100-00001E000000}"/>
    <hyperlink ref="C24" location="'21.'!A1" display="Metsamaa kahjustused" xr:uid="{00000000-0004-0000-0100-00001F000000}"/>
  </hyperlink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eht10">
    <tabColor theme="7" tint="0.59999389629810485"/>
  </sheetPr>
  <dimension ref="A1:S28"/>
  <sheetViews>
    <sheetView zoomScaleNormal="100" workbookViewId="0">
      <selection activeCell="C18" sqref="C18"/>
    </sheetView>
  </sheetViews>
  <sheetFormatPr defaultColWidth="11.5703125" defaultRowHeight="12.75"/>
  <cols>
    <col min="1" max="1" width="19.42578125" customWidth="1"/>
    <col min="2" max="7" width="11.5703125" customWidth="1"/>
    <col min="8" max="10" width="4.42578125" customWidth="1"/>
    <col min="11" max="11" width="17.28515625" customWidth="1"/>
    <col min="13" max="13" width="16.5703125" customWidth="1"/>
    <col min="14" max="14" width="14.7109375" customWidth="1"/>
    <col min="16" max="16" width="14.140625" customWidth="1"/>
    <col min="17" max="17" width="14.28515625" customWidth="1"/>
    <col min="18" max="18" width="11.5703125" customWidth="1"/>
    <col min="19" max="19" width="15.140625" customWidth="1"/>
  </cols>
  <sheetData>
    <row r="1" spans="1:19" ht="26.25" customHeight="1">
      <c r="A1" s="719" t="s">
        <v>238</v>
      </c>
      <c r="B1" s="637"/>
      <c r="C1" s="636"/>
      <c r="D1" s="636"/>
      <c r="E1" s="636"/>
      <c r="F1" s="636"/>
      <c r="G1" s="636"/>
      <c r="K1" s="719" t="s">
        <v>239</v>
      </c>
      <c r="L1" s="636"/>
      <c r="M1" s="636"/>
      <c r="N1" s="636"/>
      <c r="O1" s="636"/>
      <c r="P1" s="636"/>
      <c r="Q1" s="636"/>
    </row>
    <row r="2" spans="1:19" ht="8.25" customHeight="1" thickBot="1">
      <c r="A2" s="170"/>
      <c r="B2" s="170"/>
      <c r="C2" s="170"/>
      <c r="D2" s="170"/>
      <c r="E2" s="170"/>
      <c r="F2" s="170"/>
      <c r="G2" s="170"/>
      <c r="K2" s="170"/>
      <c r="L2" s="170"/>
      <c r="M2" s="170"/>
      <c r="N2" s="170"/>
      <c r="O2" s="170"/>
      <c r="P2" s="170"/>
      <c r="Q2" s="170"/>
    </row>
    <row r="3" spans="1:19" ht="16.5" customHeight="1" thickBot="1">
      <c r="A3" s="702" t="s">
        <v>82</v>
      </c>
      <c r="B3" s="705" t="s">
        <v>143</v>
      </c>
      <c r="C3" s="706"/>
      <c r="D3" s="707" t="s">
        <v>70</v>
      </c>
      <c r="E3" s="708"/>
      <c r="F3" s="716" t="s">
        <v>24</v>
      </c>
      <c r="G3" s="717"/>
      <c r="K3" s="702" t="s">
        <v>82</v>
      </c>
      <c r="L3" s="705" t="s">
        <v>143</v>
      </c>
      <c r="M3" s="706"/>
      <c r="N3" s="707" t="s">
        <v>70</v>
      </c>
      <c r="O3" s="708"/>
      <c r="P3" s="716" t="s">
        <v>24</v>
      </c>
      <c r="Q3" s="717"/>
    </row>
    <row r="4" spans="1:19" ht="18" customHeight="1">
      <c r="A4" s="703"/>
      <c r="B4" s="718" t="s">
        <v>126</v>
      </c>
      <c r="C4" s="715" t="s">
        <v>430</v>
      </c>
      <c r="D4" s="718" t="s">
        <v>126</v>
      </c>
      <c r="E4" s="715" t="s">
        <v>430</v>
      </c>
      <c r="F4" s="718" t="s">
        <v>126</v>
      </c>
      <c r="G4" s="711" t="s">
        <v>430</v>
      </c>
      <c r="K4" s="703"/>
      <c r="L4" s="718" t="s">
        <v>126</v>
      </c>
      <c r="M4" s="715" t="s">
        <v>430</v>
      </c>
      <c r="N4" s="718" t="s">
        <v>126</v>
      </c>
      <c r="O4" s="715" t="s">
        <v>430</v>
      </c>
      <c r="P4" s="718" t="s">
        <v>126</v>
      </c>
      <c r="Q4" s="711" t="s">
        <v>430</v>
      </c>
    </row>
    <row r="5" spans="1:19" ht="18.600000000000001" customHeight="1" thickBot="1">
      <c r="A5" s="704"/>
      <c r="B5" s="714"/>
      <c r="C5" s="689"/>
      <c r="D5" s="714"/>
      <c r="E5" s="689"/>
      <c r="F5" s="714"/>
      <c r="G5" s="712"/>
      <c r="K5" s="704"/>
      <c r="L5" s="714"/>
      <c r="M5" s="689"/>
      <c r="N5" s="714"/>
      <c r="O5" s="689"/>
      <c r="P5" s="714"/>
      <c r="Q5" s="712"/>
    </row>
    <row r="6" spans="1:19" ht="16.5" customHeight="1" thickTop="1">
      <c r="A6" s="609" t="s">
        <v>88</v>
      </c>
      <c r="B6" s="211">
        <v>2.5870000000000002</v>
      </c>
      <c r="C6" s="221">
        <v>3.4344166264738298</v>
      </c>
      <c r="D6" s="211">
        <v>2.7429999999999999</v>
      </c>
      <c r="E6" s="221">
        <v>4.3000137126364404</v>
      </c>
      <c r="F6" s="211">
        <v>2.3149999999999999</v>
      </c>
      <c r="G6" s="223">
        <v>4.6546822460256703</v>
      </c>
      <c r="K6" s="276" t="s">
        <v>88</v>
      </c>
      <c r="L6" s="215">
        <v>2.3069999999999999</v>
      </c>
      <c r="M6" s="226">
        <v>4.12856507091678</v>
      </c>
      <c r="N6" s="215">
        <v>2.3780000000000001</v>
      </c>
      <c r="O6" s="226">
        <v>5.83324337714948</v>
      </c>
      <c r="P6" s="215">
        <v>2.2240000000000002</v>
      </c>
      <c r="Q6" s="228">
        <v>4.6571743646451402</v>
      </c>
    </row>
    <row r="7" spans="1:19" ht="16.5" customHeight="1">
      <c r="A7" s="610" t="s">
        <v>89</v>
      </c>
      <c r="B7" s="212">
        <v>0.79300000000000004</v>
      </c>
      <c r="C7" s="25">
        <v>6.9382104424420303</v>
      </c>
      <c r="D7" s="212">
        <v>0.748</v>
      </c>
      <c r="E7" s="25">
        <v>10.3929974574013</v>
      </c>
      <c r="F7" s="212">
        <v>0.84499999999999997</v>
      </c>
      <c r="G7" s="224">
        <v>8.7699269727171103</v>
      </c>
      <c r="K7" s="277" t="s">
        <v>89</v>
      </c>
      <c r="L7" s="216">
        <v>0.73099999999999998</v>
      </c>
      <c r="M7" s="129">
        <v>7.6964613993365196</v>
      </c>
      <c r="N7" s="216">
        <v>0.63600000000000001</v>
      </c>
      <c r="O7" s="129">
        <v>12.6751120275853</v>
      </c>
      <c r="P7" s="216">
        <v>0.81399999999999995</v>
      </c>
      <c r="Q7" s="218">
        <v>9.1795591073927092</v>
      </c>
    </row>
    <row r="8" spans="1:19" ht="16.5" customHeight="1">
      <c r="A8" s="610" t="s">
        <v>90</v>
      </c>
      <c r="B8" s="212">
        <v>1.663</v>
      </c>
      <c r="C8" s="25">
        <v>2.9987204511172099</v>
      </c>
      <c r="D8" s="212">
        <v>1.736</v>
      </c>
      <c r="E8" s="25">
        <v>5.0878494680152198</v>
      </c>
      <c r="F8" s="212">
        <v>1.611</v>
      </c>
      <c r="G8" s="224">
        <v>3.4321115863462102</v>
      </c>
      <c r="K8" s="277" t="s">
        <v>90</v>
      </c>
      <c r="L8" s="216">
        <v>1.597</v>
      </c>
      <c r="M8" s="129">
        <v>3.1259015495819802</v>
      </c>
      <c r="N8" s="216">
        <v>1.601</v>
      </c>
      <c r="O8" s="129">
        <v>5.7399315378341704</v>
      </c>
      <c r="P8" s="216">
        <v>1.5940000000000001</v>
      </c>
      <c r="Q8" s="218">
        <v>3.5591096497905701</v>
      </c>
    </row>
    <row r="9" spans="1:19" ht="16.5" customHeight="1">
      <c r="A9" s="610" t="s">
        <v>91</v>
      </c>
      <c r="B9" s="212">
        <v>0.79700000000000004</v>
      </c>
      <c r="C9" s="25">
        <v>8.7559257786320401</v>
      </c>
      <c r="D9" s="212">
        <v>0.57999999999999996</v>
      </c>
      <c r="E9" s="25">
        <v>20.148836720701301</v>
      </c>
      <c r="F9" s="212">
        <v>0.92</v>
      </c>
      <c r="G9" s="224">
        <v>8.5672083539340793</v>
      </c>
      <c r="K9" s="277" t="s">
        <v>91</v>
      </c>
      <c r="L9" s="216">
        <v>0.83899999999999997</v>
      </c>
      <c r="M9" s="129">
        <v>8.0267211421033906</v>
      </c>
      <c r="N9" s="216">
        <v>0.66500000000000004</v>
      </c>
      <c r="O9" s="129">
        <v>17.626800862675299</v>
      </c>
      <c r="P9" s="216">
        <v>0.90400000000000003</v>
      </c>
      <c r="Q9" s="218">
        <v>8.5833093729917405</v>
      </c>
    </row>
    <row r="10" spans="1:19" ht="16.5" customHeight="1">
      <c r="A10" s="610" t="s">
        <v>92</v>
      </c>
      <c r="B10" s="212">
        <v>1.61</v>
      </c>
      <c r="C10" s="25">
        <v>5.2854481602235497</v>
      </c>
      <c r="D10" s="212">
        <v>1.5620000000000001</v>
      </c>
      <c r="E10" s="25">
        <v>10.339951246024</v>
      </c>
      <c r="F10" s="212">
        <v>1.639</v>
      </c>
      <c r="G10" s="224">
        <v>5.39457229366064</v>
      </c>
      <c r="K10" s="277" t="s">
        <v>92</v>
      </c>
      <c r="L10" s="216">
        <v>1.575</v>
      </c>
      <c r="M10" s="129">
        <v>5.0694725033461197</v>
      </c>
      <c r="N10" s="216">
        <v>1.4019999999999999</v>
      </c>
      <c r="O10" s="129">
        <v>9.6545702872402099</v>
      </c>
      <c r="P10" s="216">
        <v>1.639</v>
      </c>
      <c r="Q10" s="218">
        <v>5.5597295489759899</v>
      </c>
    </row>
    <row r="11" spans="1:19" ht="16.5" customHeight="1">
      <c r="A11" s="610" t="s">
        <v>93</v>
      </c>
      <c r="B11" s="212">
        <v>1.2769999999999999</v>
      </c>
      <c r="C11" s="25">
        <v>3.5715231625768</v>
      </c>
      <c r="D11" s="212">
        <v>1.3779999999999999</v>
      </c>
      <c r="E11" s="25">
        <v>8.1253985638210207</v>
      </c>
      <c r="F11" s="212">
        <v>1.2589999999999999</v>
      </c>
      <c r="G11" s="224">
        <v>3.83863922668507</v>
      </c>
      <c r="K11" s="277" t="s">
        <v>93</v>
      </c>
      <c r="L11" s="216">
        <v>1.2609999999999999</v>
      </c>
      <c r="M11" s="129">
        <v>3.6745310608067299</v>
      </c>
      <c r="N11" s="216">
        <v>1.333</v>
      </c>
      <c r="O11" s="129">
        <v>8.7234675896674094</v>
      </c>
      <c r="P11" s="216">
        <v>1.2509999999999999</v>
      </c>
      <c r="Q11" s="218">
        <v>3.88479319327825</v>
      </c>
    </row>
    <row r="12" spans="1:19" ht="16.5" customHeight="1" thickBot="1">
      <c r="A12" s="611" t="s">
        <v>94</v>
      </c>
      <c r="B12" s="213">
        <v>1.65</v>
      </c>
      <c r="C12" s="222">
        <v>12.2088602529971</v>
      </c>
      <c r="D12" s="213">
        <v>1.6950000000000001</v>
      </c>
      <c r="E12" s="222">
        <v>23.074515151839101</v>
      </c>
      <c r="F12" s="213">
        <v>1.639</v>
      </c>
      <c r="G12" s="225">
        <v>13.065049233100799</v>
      </c>
      <c r="K12" s="278" t="s">
        <v>94</v>
      </c>
      <c r="L12" s="217">
        <v>1.476</v>
      </c>
      <c r="M12" s="227">
        <v>14.6358410701552</v>
      </c>
      <c r="N12" s="217">
        <v>1.0920000000000001</v>
      </c>
      <c r="O12" s="227">
        <v>42.028405287039497</v>
      </c>
      <c r="P12" s="217">
        <v>1.5269999999999999</v>
      </c>
      <c r="Q12" s="229">
        <v>14.526092984100501</v>
      </c>
    </row>
    <row r="13" spans="1:19" ht="23.25" customHeight="1" thickTop="1" thickBot="1">
      <c r="A13" s="279" t="s">
        <v>100</v>
      </c>
      <c r="B13" s="214">
        <v>1.7070000000000001</v>
      </c>
      <c r="C13" s="219"/>
      <c r="D13" s="214">
        <v>1.8939999999999999</v>
      </c>
      <c r="E13" s="219">
        <v>4.2099770531793199</v>
      </c>
      <c r="F13" s="214">
        <v>1.54</v>
      </c>
      <c r="G13" s="220">
        <v>2.7090169711890502</v>
      </c>
      <c r="K13" s="279" t="s">
        <v>100</v>
      </c>
      <c r="L13" s="214">
        <v>1.55</v>
      </c>
      <c r="M13" s="219">
        <v>2.7310571575761502</v>
      </c>
      <c r="N13" s="214">
        <v>1.635</v>
      </c>
      <c r="O13" s="219">
        <v>5.10049211963796</v>
      </c>
      <c r="P13" s="214">
        <v>1.498</v>
      </c>
      <c r="Q13" s="220">
        <v>2.6985414823241101</v>
      </c>
    </row>
    <row r="14" spans="1:19" ht="13.5" customHeight="1" thickTop="1">
      <c r="M14" s="66"/>
      <c r="N14" s="66"/>
      <c r="O14" s="66"/>
      <c r="P14" s="66"/>
      <c r="Q14" s="66"/>
      <c r="R14" s="66"/>
      <c r="S14" s="66"/>
    </row>
    <row r="15" spans="1:19" ht="21" customHeight="1"/>
    <row r="16" spans="1:19" ht="22.9" customHeight="1"/>
    <row r="17" ht="15.75" customHeight="1"/>
    <row r="18" ht="21" customHeight="1"/>
    <row r="19" ht="9.75" customHeight="1"/>
    <row r="20" ht="16.5" customHeight="1"/>
    <row r="21" ht="16.5" customHeight="1"/>
    <row r="22" ht="16.5" customHeight="1"/>
    <row r="23" ht="16.5" customHeight="1"/>
    <row r="24" ht="16.5" customHeight="1"/>
    <row r="25" ht="16.5" customHeight="1"/>
    <row r="26" ht="16.5" customHeight="1"/>
    <row r="27" ht="24" customHeight="1"/>
    <row r="28" ht="13.5" customHeight="1"/>
  </sheetData>
  <mergeCells count="22">
    <mergeCell ref="P4:P5"/>
    <mergeCell ref="Q4:Q5"/>
    <mergeCell ref="G4:G5"/>
    <mergeCell ref="K1:Q1"/>
    <mergeCell ref="K3:K5"/>
    <mergeCell ref="L3:M3"/>
    <mergeCell ref="N3:O3"/>
    <mergeCell ref="P3:Q3"/>
    <mergeCell ref="L4:L5"/>
    <mergeCell ref="M4:M5"/>
    <mergeCell ref="N4:N5"/>
    <mergeCell ref="O4:O5"/>
    <mergeCell ref="A1:G1"/>
    <mergeCell ref="A3:A5"/>
    <mergeCell ref="B3:C3"/>
    <mergeCell ref="D3:E3"/>
    <mergeCell ref="F3:G3"/>
    <mergeCell ref="B4:B5"/>
    <mergeCell ref="C4:C5"/>
    <mergeCell ref="D4:D5"/>
    <mergeCell ref="E4:E5"/>
    <mergeCell ref="F4:F5"/>
  </mergeCells>
  <hyperlinks>
    <hyperlink ref="A1:G1" location="'0'!A1" display="PUISTUTE   KESKMINE BONITEET  ENAMUSPUULIIGITI" xr:uid="{00000000-0004-0000-0A00-000000000000}"/>
  </hyperlinks>
  <printOptions horizontalCentered="1"/>
  <pageMargins left="0.78740157480314965" right="0.78740157480314965" top="0.98425196850393704" bottom="1.1811023622047245" header="0.51181102362204722" footer="0.51181102362204722"/>
  <pageSetup paperSize="9" scale="99" orientation="landscape" r:id="rId1"/>
  <headerFooter scaleWithDoc="0" alignWithMargins="0">
    <oddHeader>&amp;L&amp;G</oddHeader>
    <oddFooter>&amp;L&amp;D&amp;RTabel &amp;A</oddFooter>
  </headerFooter>
  <colBreaks count="1" manualBreakCount="1">
    <brk id="9" max="1048575" man="1"/>
  </col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eht11">
    <tabColor theme="7" tint="0.59999389629810485"/>
  </sheetPr>
  <dimension ref="A1:M14"/>
  <sheetViews>
    <sheetView zoomScaleNormal="100" workbookViewId="0">
      <selection activeCell="C18" sqref="C18"/>
    </sheetView>
  </sheetViews>
  <sheetFormatPr defaultColWidth="11.5703125" defaultRowHeight="12.75"/>
  <cols>
    <col min="1" max="1" width="19.42578125" customWidth="1"/>
    <col min="2" max="13" width="8.85546875" customWidth="1"/>
  </cols>
  <sheetData>
    <row r="1" spans="1:13" ht="15.75" customHeight="1">
      <c r="A1" s="719" t="s">
        <v>127</v>
      </c>
      <c r="B1" s="719"/>
      <c r="C1" s="719"/>
      <c r="D1" s="719"/>
      <c r="E1" s="719"/>
      <c r="F1" s="719"/>
      <c r="G1" s="719"/>
      <c r="H1" s="719"/>
      <c r="I1" s="719"/>
      <c r="J1" s="719"/>
      <c r="K1" s="719"/>
      <c r="L1" s="719"/>
      <c r="M1" s="719"/>
    </row>
    <row r="2" spans="1:13" ht="8.25" customHeight="1" thickBot="1">
      <c r="A2" s="170"/>
      <c r="B2" s="238"/>
      <c r="C2" s="170"/>
      <c r="D2" s="170"/>
      <c r="E2" s="170"/>
      <c r="F2" s="238"/>
      <c r="G2" s="170"/>
      <c r="H2" s="170"/>
      <c r="I2" s="170"/>
      <c r="J2" s="238"/>
      <c r="K2" s="170"/>
      <c r="L2" s="170"/>
      <c r="M2" s="170"/>
    </row>
    <row r="3" spans="1:13" ht="19.5" customHeight="1" thickBot="1">
      <c r="A3" s="702" t="s">
        <v>82</v>
      </c>
      <c r="B3" s="705" t="s">
        <v>98</v>
      </c>
      <c r="C3" s="720"/>
      <c r="D3" s="720"/>
      <c r="E3" s="706"/>
      <c r="F3" s="721" t="s">
        <v>70</v>
      </c>
      <c r="G3" s="721"/>
      <c r="H3" s="721"/>
      <c r="I3" s="722"/>
      <c r="J3" s="705" t="s">
        <v>24</v>
      </c>
      <c r="K3" s="720"/>
      <c r="L3" s="720"/>
      <c r="M3" s="723"/>
    </row>
    <row r="4" spans="1:13" ht="18" customHeight="1">
      <c r="A4" s="703"/>
      <c r="B4" s="718" t="s">
        <v>128</v>
      </c>
      <c r="C4" s="715" t="s">
        <v>430</v>
      </c>
      <c r="D4" s="725" t="s">
        <v>129</v>
      </c>
      <c r="E4" s="715" t="s">
        <v>430</v>
      </c>
      <c r="F4" s="718" t="s">
        <v>128</v>
      </c>
      <c r="G4" s="715" t="s">
        <v>430</v>
      </c>
      <c r="H4" s="725" t="s">
        <v>129</v>
      </c>
      <c r="I4" s="715" t="s">
        <v>430</v>
      </c>
      <c r="J4" s="718" t="s">
        <v>128</v>
      </c>
      <c r="K4" s="715" t="s">
        <v>430</v>
      </c>
      <c r="L4" s="727" t="s">
        <v>129</v>
      </c>
      <c r="M4" s="724" t="s">
        <v>430</v>
      </c>
    </row>
    <row r="5" spans="1:13" ht="16.899999999999999" customHeight="1" thickBot="1">
      <c r="A5" s="704"/>
      <c r="B5" s="714"/>
      <c r="C5" s="689"/>
      <c r="D5" s="726"/>
      <c r="E5" s="689"/>
      <c r="F5" s="714"/>
      <c r="G5" s="689"/>
      <c r="H5" s="726"/>
      <c r="I5" s="689"/>
      <c r="J5" s="714"/>
      <c r="K5" s="689"/>
      <c r="L5" s="728"/>
      <c r="M5" s="673"/>
    </row>
    <row r="6" spans="1:13" ht="22.5" customHeight="1" thickTop="1">
      <c r="A6" s="276" t="s">
        <v>88</v>
      </c>
      <c r="B6" s="240">
        <v>76.027000000000001</v>
      </c>
      <c r="C6" s="230">
        <v>1.3070400914811999</v>
      </c>
      <c r="D6" s="243">
        <v>25.475000000000001</v>
      </c>
      <c r="E6" s="230">
        <v>1.6500520580523299</v>
      </c>
      <c r="F6" s="240">
        <v>77.863</v>
      </c>
      <c r="G6" s="230">
        <v>1.60747881674838</v>
      </c>
      <c r="H6" s="243">
        <v>25.989000000000001</v>
      </c>
      <c r="I6" s="230">
        <v>2.1588722432346099</v>
      </c>
      <c r="J6" s="240">
        <v>72.778999999999996</v>
      </c>
      <c r="K6" s="247">
        <v>2.2259798236298498</v>
      </c>
      <c r="L6" s="243">
        <v>24.561</v>
      </c>
      <c r="M6" s="231">
        <v>2.6442158377484799</v>
      </c>
    </row>
    <row r="7" spans="1:13" ht="22.5" customHeight="1">
      <c r="A7" s="277" t="s">
        <v>89</v>
      </c>
      <c r="B7" s="241">
        <v>74.551000000000002</v>
      </c>
      <c r="C7" s="232">
        <v>1.96088942252214</v>
      </c>
      <c r="D7" s="244">
        <v>24.556999999999999</v>
      </c>
      <c r="E7" s="232">
        <v>2.2626242285475802</v>
      </c>
      <c r="F7" s="241">
        <v>74.888999999999996</v>
      </c>
      <c r="G7" s="232">
        <v>2.7055496306385902</v>
      </c>
      <c r="H7" s="244">
        <v>24.724</v>
      </c>
      <c r="I7" s="232">
        <v>3.1600510898396399</v>
      </c>
      <c r="J7" s="241">
        <v>74.134</v>
      </c>
      <c r="K7" s="248">
        <v>2.72390528458532</v>
      </c>
      <c r="L7" s="244">
        <v>24.352</v>
      </c>
      <c r="M7" s="233">
        <v>3.0634226379576601</v>
      </c>
    </row>
    <row r="8" spans="1:13" ht="22.5" customHeight="1">
      <c r="A8" s="277" t="s">
        <v>90</v>
      </c>
      <c r="B8" s="241">
        <v>87.516999999999996</v>
      </c>
      <c r="C8" s="232">
        <v>1.58473107620358</v>
      </c>
      <c r="D8" s="244">
        <v>22.33</v>
      </c>
      <c r="E8" s="232">
        <v>1.9690614871913901</v>
      </c>
      <c r="F8" s="241">
        <v>89.853999999999999</v>
      </c>
      <c r="G8" s="232">
        <v>2.33049824666741</v>
      </c>
      <c r="H8" s="244">
        <v>23.172000000000001</v>
      </c>
      <c r="I8" s="232">
        <v>3.05220008842947</v>
      </c>
      <c r="J8" s="241">
        <v>85.626000000000005</v>
      </c>
      <c r="K8" s="248">
        <v>1.93094481620471</v>
      </c>
      <c r="L8" s="244">
        <v>21.649000000000001</v>
      </c>
      <c r="M8" s="233">
        <v>2.3328537289472</v>
      </c>
    </row>
    <row r="9" spans="1:13" ht="22.5" customHeight="1">
      <c r="A9" s="277" t="s">
        <v>91</v>
      </c>
      <c r="B9" s="241">
        <v>75.453999999999994</v>
      </c>
      <c r="C9" s="232">
        <v>3.45126545979178</v>
      </c>
      <c r="D9" s="244">
        <v>25.649000000000001</v>
      </c>
      <c r="E9" s="232">
        <v>4.38227865932397</v>
      </c>
      <c r="F9" s="241">
        <v>74.820999999999998</v>
      </c>
      <c r="G9" s="232">
        <v>5.2108137890895598</v>
      </c>
      <c r="H9" s="244">
        <v>27.823</v>
      </c>
      <c r="I9" s="232">
        <v>6.8183064113450698</v>
      </c>
      <c r="J9" s="241">
        <v>75.977999999999994</v>
      </c>
      <c r="K9" s="248">
        <v>4.4731285660162001</v>
      </c>
      <c r="L9" s="244">
        <v>23.846</v>
      </c>
      <c r="M9" s="233">
        <v>4.9803121798070302</v>
      </c>
    </row>
    <row r="10" spans="1:13" ht="22.5" customHeight="1">
      <c r="A10" s="277" t="s">
        <v>92</v>
      </c>
      <c r="B10" s="241">
        <v>87.507999999999996</v>
      </c>
      <c r="C10" s="232">
        <v>3.7410008738628702</v>
      </c>
      <c r="D10" s="244">
        <v>26.789000000000001</v>
      </c>
      <c r="E10" s="232">
        <v>4.4521511844029904</v>
      </c>
      <c r="F10" s="241">
        <v>88.902000000000001</v>
      </c>
      <c r="G10" s="232">
        <v>6.3649168661361797</v>
      </c>
      <c r="H10" s="244">
        <v>27.742999999999999</v>
      </c>
      <c r="I10" s="232">
        <v>6.71151871890096</v>
      </c>
      <c r="J10" s="241">
        <v>86.41</v>
      </c>
      <c r="K10" s="248">
        <v>4.5535889549116799</v>
      </c>
      <c r="L10" s="244">
        <v>26.038</v>
      </c>
      <c r="M10" s="233">
        <v>5.96089634384911</v>
      </c>
    </row>
    <row r="11" spans="1:13" ht="22.5" customHeight="1">
      <c r="A11" s="277" t="s">
        <v>93</v>
      </c>
      <c r="B11" s="241">
        <v>87.956000000000003</v>
      </c>
      <c r="C11" s="232">
        <v>2.5285984211170498</v>
      </c>
      <c r="D11" s="244">
        <v>22.986999999999998</v>
      </c>
      <c r="E11" s="232">
        <v>3.0604537497628601</v>
      </c>
      <c r="F11" s="241">
        <v>84.314999999999998</v>
      </c>
      <c r="G11" s="232">
        <v>5.9171441551954898</v>
      </c>
      <c r="H11" s="244">
        <v>23.69</v>
      </c>
      <c r="I11" s="232">
        <v>7.1218258134070096</v>
      </c>
      <c r="J11" s="241">
        <v>88.74</v>
      </c>
      <c r="K11" s="248">
        <v>2.85725286433797</v>
      </c>
      <c r="L11" s="244">
        <v>22.835999999999999</v>
      </c>
      <c r="M11" s="233">
        <v>3.4962486214316</v>
      </c>
    </row>
    <row r="12" spans="1:13" ht="22.5" customHeight="1">
      <c r="A12" s="278" t="s">
        <v>94</v>
      </c>
      <c r="B12" s="242">
        <v>72.119</v>
      </c>
      <c r="C12" s="234">
        <v>7.6621922425320301</v>
      </c>
      <c r="D12" s="245">
        <v>19.053000000000001</v>
      </c>
      <c r="E12" s="234">
        <v>7.8251379787781996</v>
      </c>
      <c r="F12" s="242">
        <v>68.412999999999997</v>
      </c>
      <c r="G12" s="234">
        <v>13.1040083258892</v>
      </c>
      <c r="H12" s="245">
        <v>18.538</v>
      </c>
      <c r="I12" s="234">
        <v>13.4574809669527</v>
      </c>
      <c r="J12" s="242">
        <v>73.134</v>
      </c>
      <c r="K12" s="249">
        <v>8.4702798750561197</v>
      </c>
      <c r="L12" s="245">
        <v>19.193999999999999</v>
      </c>
      <c r="M12" s="235">
        <v>8.81171531365516</v>
      </c>
    </row>
    <row r="13" spans="1:13" ht="29.25" customHeight="1">
      <c r="A13" s="279" t="s">
        <v>100</v>
      </c>
      <c r="B13" s="239">
        <v>80.513000000000005</v>
      </c>
      <c r="C13" s="236">
        <v>0.89900594108975795</v>
      </c>
      <c r="D13" s="246">
        <v>24.137</v>
      </c>
      <c r="E13" s="236">
        <v>1.1085598977958599</v>
      </c>
      <c r="F13" s="239">
        <v>80.781999999999996</v>
      </c>
      <c r="G13" s="236">
        <v>1.2739930545307001</v>
      </c>
      <c r="H13" s="246">
        <v>25.036000000000001</v>
      </c>
      <c r="I13" s="236">
        <v>1.5935942612362699</v>
      </c>
      <c r="J13" s="239">
        <v>80.239999999999995</v>
      </c>
      <c r="K13" s="250">
        <v>1.2121059653391399</v>
      </c>
      <c r="L13" s="246">
        <v>23.22</v>
      </c>
      <c r="M13" s="237">
        <v>1.4200662334852601</v>
      </c>
    </row>
    <row r="14" spans="1:13" ht="12.75" customHeight="1">
      <c r="A14" s="635"/>
      <c r="B14" s="700"/>
      <c r="C14" s="700"/>
      <c r="D14" s="700"/>
      <c r="E14" s="700"/>
      <c r="F14" s="700"/>
      <c r="G14" s="700"/>
      <c r="H14" s="700"/>
      <c r="J14" s="69"/>
    </row>
  </sheetData>
  <mergeCells count="18">
    <mergeCell ref="A14:H14"/>
    <mergeCell ref="H4:H5"/>
    <mergeCell ref="L4:L5"/>
    <mergeCell ref="A1:M1"/>
    <mergeCell ref="A3:A5"/>
    <mergeCell ref="B3:E3"/>
    <mergeCell ref="F3:I3"/>
    <mergeCell ref="J3:M3"/>
    <mergeCell ref="B4:B5"/>
    <mergeCell ref="E4:E5"/>
    <mergeCell ref="F4:F5"/>
    <mergeCell ref="I4:I5"/>
    <mergeCell ref="J4:J5"/>
    <mergeCell ref="C4:C5"/>
    <mergeCell ref="G4:G5"/>
    <mergeCell ref="K4:K5"/>
    <mergeCell ref="M4:M5"/>
    <mergeCell ref="D4:D5"/>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eht12">
    <tabColor theme="7" tint="0.59999389629810485"/>
  </sheetPr>
  <dimension ref="A1:H14"/>
  <sheetViews>
    <sheetView zoomScaleNormal="100" workbookViewId="0">
      <selection activeCell="C18" sqref="C18"/>
    </sheetView>
  </sheetViews>
  <sheetFormatPr defaultColWidth="11.5703125" defaultRowHeight="12.75"/>
  <cols>
    <col min="1" max="1" width="19.42578125" customWidth="1"/>
    <col min="2" max="2" width="14.85546875" customWidth="1"/>
    <col min="3" max="3" width="15.28515625" customWidth="1"/>
    <col min="4" max="7" width="13.5703125" customWidth="1"/>
  </cols>
  <sheetData>
    <row r="1" spans="1:8" ht="15.75" customHeight="1">
      <c r="A1" s="719" t="s">
        <v>101</v>
      </c>
      <c r="B1" s="637"/>
      <c r="C1" s="636"/>
      <c r="D1" s="636"/>
      <c r="E1" s="636"/>
      <c r="F1" s="636"/>
      <c r="G1" s="636"/>
    </row>
    <row r="2" spans="1:8" ht="8.25" customHeight="1">
      <c r="A2" s="170"/>
      <c r="B2" s="170"/>
      <c r="C2" s="170"/>
      <c r="D2" s="170"/>
      <c r="E2" s="170"/>
      <c r="F2" s="170"/>
      <c r="G2" s="170"/>
    </row>
    <row r="3" spans="1:8" ht="19.5" customHeight="1">
      <c r="A3" s="702" t="s">
        <v>82</v>
      </c>
      <c r="B3" s="716" t="s">
        <v>98</v>
      </c>
      <c r="C3" s="732"/>
      <c r="D3" s="707" t="s">
        <v>70</v>
      </c>
      <c r="E3" s="708"/>
      <c r="F3" s="709" t="s">
        <v>24</v>
      </c>
      <c r="G3" s="710"/>
    </row>
    <row r="4" spans="1:8" ht="32.25" customHeight="1">
      <c r="A4" s="703"/>
      <c r="B4" s="718" t="s">
        <v>336</v>
      </c>
      <c r="C4" s="733" t="s">
        <v>430</v>
      </c>
      <c r="D4" s="718" t="s">
        <v>87</v>
      </c>
      <c r="E4" s="733" t="s">
        <v>430</v>
      </c>
      <c r="F4" s="718" t="s">
        <v>87</v>
      </c>
      <c r="G4" s="730" t="s">
        <v>430</v>
      </c>
    </row>
    <row r="5" spans="1:8" ht="12" customHeight="1">
      <c r="A5" s="704"/>
      <c r="B5" s="714"/>
      <c r="C5" s="734"/>
      <c r="D5" s="714"/>
      <c r="E5" s="734"/>
      <c r="F5" s="714"/>
      <c r="G5" s="731"/>
    </row>
    <row r="6" spans="1:8" ht="18" customHeight="1">
      <c r="A6" s="276" t="s">
        <v>88</v>
      </c>
      <c r="B6" s="240">
        <v>244.19900000000001</v>
      </c>
      <c r="C6" s="230">
        <v>2.4167643537749899</v>
      </c>
      <c r="D6" s="240">
        <v>240.095</v>
      </c>
      <c r="E6" s="230">
        <v>3.2739836966635001</v>
      </c>
      <c r="F6" s="240">
        <v>251.374</v>
      </c>
      <c r="G6" s="231">
        <v>3.2178840998445799</v>
      </c>
    </row>
    <row r="7" spans="1:8" ht="18" customHeight="1">
      <c r="A7" s="277" t="s">
        <v>89</v>
      </c>
      <c r="B7" s="241">
        <v>237.45400000000001</v>
      </c>
      <c r="C7" s="232">
        <v>2.4590969930056801</v>
      </c>
      <c r="D7" s="241">
        <v>236.934</v>
      </c>
      <c r="E7" s="232">
        <v>3.4607521888504902</v>
      </c>
      <c r="F7" s="241">
        <v>238.05699999999999</v>
      </c>
      <c r="G7" s="233">
        <v>3.3307473075913201</v>
      </c>
    </row>
    <row r="8" spans="1:8" ht="18" customHeight="1">
      <c r="A8" s="277" t="s">
        <v>90</v>
      </c>
      <c r="B8" s="241">
        <v>190.101</v>
      </c>
      <c r="C8" s="232">
        <v>2.3287723405455099</v>
      </c>
      <c r="D8" s="241">
        <v>204.327</v>
      </c>
      <c r="E8" s="232">
        <v>3.4611741027435201</v>
      </c>
      <c r="F8" s="241">
        <v>179.923</v>
      </c>
      <c r="G8" s="233">
        <v>2.99674525781831</v>
      </c>
    </row>
    <row r="9" spans="1:8" ht="18" customHeight="1">
      <c r="A9" s="277" t="s">
        <v>91</v>
      </c>
      <c r="B9" s="241">
        <v>256.572</v>
      </c>
      <c r="C9" s="232">
        <v>5.9844732363368696</v>
      </c>
      <c r="D9" s="241">
        <v>343.40199999999999</v>
      </c>
      <c r="E9" s="232">
        <v>7.3217393373623203</v>
      </c>
      <c r="F9" s="241">
        <v>207.12700000000001</v>
      </c>
      <c r="G9" s="233">
        <v>8.0720052356073104</v>
      </c>
    </row>
    <row r="10" spans="1:8" ht="18" customHeight="1">
      <c r="A10" s="277" t="s">
        <v>92</v>
      </c>
      <c r="B10" s="241">
        <v>217.15100000000001</v>
      </c>
      <c r="C10" s="232">
        <v>5.6913826941766397</v>
      </c>
      <c r="D10" s="241">
        <v>238.374</v>
      </c>
      <c r="E10" s="232">
        <v>8.2024178126067397</v>
      </c>
      <c r="F10" s="241">
        <v>204.02699999999999</v>
      </c>
      <c r="G10" s="233">
        <v>7.3584919125068797</v>
      </c>
    </row>
    <row r="11" spans="1:8" ht="18" customHeight="1">
      <c r="A11" s="277" t="s">
        <v>93</v>
      </c>
      <c r="B11" s="241">
        <v>149.95099999999999</v>
      </c>
      <c r="C11" s="232">
        <v>3.87684294896362</v>
      </c>
      <c r="D11" s="241">
        <v>190.672</v>
      </c>
      <c r="E11" s="232">
        <v>6.4770843519516896</v>
      </c>
      <c r="F11" s="241">
        <v>142.95400000000001</v>
      </c>
      <c r="G11" s="233">
        <v>4.3739507971357101</v>
      </c>
    </row>
    <row r="12" spans="1:8" ht="18" customHeight="1">
      <c r="A12" s="278" t="s">
        <v>94</v>
      </c>
      <c r="B12" s="242">
        <v>185.535</v>
      </c>
      <c r="C12" s="234">
        <v>7.8669973583046104</v>
      </c>
      <c r="D12" s="242">
        <v>206.9</v>
      </c>
      <c r="E12" s="234">
        <v>15.4028137935837</v>
      </c>
      <c r="F12" s="242">
        <v>180.26</v>
      </c>
      <c r="G12" s="235">
        <v>9.3910176978427806</v>
      </c>
    </row>
    <row r="13" spans="1:8" ht="23.25" customHeight="1">
      <c r="A13" s="279" t="s">
        <v>100</v>
      </c>
      <c r="B13" s="251">
        <v>216.26400000000001</v>
      </c>
      <c r="C13" s="236">
        <v>1.50229787052787</v>
      </c>
      <c r="D13" s="251">
        <v>233.239</v>
      </c>
      <c r="E13" s="236">
        <v>2.0889955207797701</v>
      </c>
      <c r="F13" s="251">
        <v>201.18100000000001</v>
      </c>
      <c r="G13" s="237">
        <v>1.9370296259558899</v>
      </c>
    </row>
    <row r="14" spans="1:8" ht="12.75" customHeight="1">
      <c r="A14" s="729"/>
      <c r="B14" s="729"/>
      <c r="C14" s="729"/>
      <c r="D14" s="729"/>
      <c r="E14" s="729"/>
      <c r="F14" s="729"/>
      <c r="G14" s="729"/>
      <c r="H14" s="195"/>
    </row>
  </sheetData>
  <mergeCells count="12">
    <mergeCell ref="A14:G14"/>
    <mergeCell ref="G4:G5"/>
    <mergeCell ref="A1:G1"/>
    <mergeCell ref="A3:A5"/>
    <mergeCell ref="B3:C3"/>
    <mergeCell ref="D3:E3"/>
    <mergeCell ref="F3:G3"/>
    <mergeCell ref="B4:B5"/>
    <mergeCell ref="C4:C5"/>
    <mergeCell ref="D4:D5"/>
    <mergeCell ref="E4:E5"/>
    <mergeCell ref="F4:F5"/>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eht13">
    <tabColor theme="7" tint="0.59999389629810485"/>
  </sheetPr>
  <dimension ref="A1:R37"/>
  <sheetViews>
    <sheetView zoomScaleNormal="100" workbookViewId="0">
      <selection activeCell="C18" sqref="C18"/>
    </sheetView>
  </sheetViews>
  <sheetFormatPr defaultColWidth="11.5703125" defaultRowHeight="12.75"/>
  <cols>
    <col min="1" max="1" width="23.28515625" customWidth="1"/>
    <col min="2" max="2" width="8.5703125" customWidth="1"/>
    <col min="3" max="3" width="6" customWidth="1"/>
    <col min="4" max="4" width="9.140625" customWidth="1"/>
    <col min="5" max="5" width="8.140625" customWidth="1"/>
    <col min="6" max="6" width="9.28515625" customWidth="1"/>
    <col min="7" max="8" width="7.7109375" customWidth="1"/>
    <col min="9" max="9" width="8.140625" customWidth="1"/>
    <col min="10" max="10" width="9.5703125" customWidth="1"/>
    <col min="11" max="11" width="7.85546875" customWidth="1"/>
    <col min="12" max="12" width="8" customWidth="1"/>
    <col min="13" max="13" width="8.140625" customWidth="1"/>
    <col min="14" max="14" width="5.7109375" customWidth="1"/>
  </cols>
  <sheetData>
    <row r="1" spans="1:18" ht="27.75" customHeight="1">
      <c r="A1" s="719" t="s">
        <v>236</v>
      </c>
      <c r="B1" s="637"/>
      <c r="C1" s="636"/>
      <c r="D1" s="636"/>
      <c r="E1" s="636"/>
      <c r="F1" s="636"/>
      <c r="G1" s="636"/>
      <c r="H1" s="636"/>
      <c r="I1" s="636"/>
      <c r="J1" s="636"/>
      <c r="K1" s="636"/>
      <c r="L1" s="636"/>
      <c r="M1" s="636"/>
    </row>
    <row r="2" spans="1:18" ht="8.25" customHeight="1">
      <c r="A2" s="170"/>
      <c r="B2" s="170"/>
      <c r="C2" s="170"/>
      <c r="D2" s="170"/>
      <c r="E2" s="170"/>
      <c r="F2" s="170"/>
      <c r="G2" s="170"/>
      <c r="H2" s="170"/>
      <c r="I2" s="170"/>
      <c r="J2" s="170"/>
      <c r="K2" s="170"/>
      <c r="L2" s="170"/>
      <c r="M2" s="170"/>
    </row>
    <row r="3" spans="1:18" ht="19.5" customHeight="1">
      <c r="A3" s="702" t="s">
        <v>82</v>
      </c>
      <c r="B3" s="716" t="s">
        <v>235</v>
      </c>
      <c r="C3" s="738"/>
      <c r="D3" s="738"/>
      <c r="E3" s="732"/>
      <c r="F3" s="707" t="s">
        <v>70</v>
      </c>
      <c r="G3" s="707"/>
      <c r="H3" s="707"/>
      <c r="I3" s="708"/>
      <c r="J3" s="716" t="s">
        <v>24</v>
      </c>
      <c r="K3" s="738"/>
      <c r="L3" s="738"/>
      <c r="M3" s="717"/>
    </row>
    <row r="4" spans="1:18" ht="20.25" customHeight="1">
      <c r="A4" s="703"/>
      <c r="B4" s="735" t="s">
        <v>233</v>
      </c>
      <c r="C4" s="736"/>
      <c r="D4" s="736"/>
      <c r="E4" s="739"/>
      <c r="F4" s="735" t="s">
        <v>233</v>
      </c>
      <c r="G4" s="736"/>
      <c r="H4" s="736"/>
      <c r="I4" s="739"/>
      <c r="J4" s="735" t="s">
        <v>233</v>
      </c>
      <c r="K4" s="736"/>
      <c r="L4" s="736"/>
      <c r="M4" s="737"/>
    </row>
    <row r="5" spans="1:18" ht="34.15" customHeight="1" thickBot="1">
      <c r="A5" s="704"/>
      <c r="B5" s="258" t="s">
        <v>342</v>
      </c>
      <c r="C5" s="257" t="s">
        <v>26</v>
      </c>
      <c r="D5" s="572" t="s">
        <v>430</v>
      </c>
      <c r="E5" s="280" t="s">
        <v>234</v>
      </c>
      <c r="F5" s="258" t="s">
        <v>342</v>
      </c>
      <c r="G5" s="257" t="s">
        <v>26</v>
      </c>
      <c r="H5" s="572" t="s">
        <v>430</v>
      </c>
      <c r="I5" s="281" t="s">
        <v>234</v>
      </c>
      <c r="J5" s="258" t="s">
        <v>342</v>
      </c>
      <c r="K5" s="257" t="s">
        <v>26</v>
      </c>
      <c r="L5" s="572" t="s">
        <v>430</v>
      </c>
      <c r="M5" s="282" t="s">
        <v>234</v>
      </c>
    </row>
    <row r="6" spans="1:18" ht="32.25" customHeight="1" thickTop="1">
      <c r="A6" s="276" t="s">
        <v>88</v>
      </c>
      <c r="B6" s="262">
        <v>4275.7259999999997</v>
      </c>
      <c r="C6" s="263">
        <f>B6/B$13*100</f>
        <v>27.436844370761481</v>
      </c>
      <c r="D6" s="264">
        <v>5.2967492013884696</v>
      </c>
      <c r="E6" s="259">
        <f>B6/'6.'!B5</f>
        <v>6.0639822323578709</v>
      </c>
      <c r="F6" s="262">
        <v>2615.6439999999998</v>
      </c>
      <c r="G6" s="263">
        <f>F6/F$13*100</f>
        <v>35.453317308493837</v>
      </c>
      <c r="H6" s="264">
        <v>7.47158439689023</v>
      </c>
      <c r="I6" s="259">
        <f>F6/'6.'!B17</f>
        <v>5.8721906297075401</v>
      </c>
      <c r="J6" s="262">
        <v>1660.0830000000001</v>
      </c>
      <c r="K6" s="263">
        <f>J6/J$13*100</f>
        <v>20.229690558483366</v>
      </c>
      <c r="L6" s="264">
        <v>7.9124764770924401</v>
      </c>
      <c r="M6" s="259">
        <f>J6/'6.'!B29</f>
        <v>6.3929503916449093</v>
      </c>
    </row>
    <row r="7" spans="1:18" ht="32.25" customHeight="1">
      <c r="A7" s="277" t="s">
        <v>89</v>
      </c>
      <c r="B7" s="265">
        <v>3468.877</v>
      </c>
      <c r="C7" s="266">
        <f t="shared" ref="C7:C12" si="0">B7/B$13*100</f>
        <v>22.25938668434647</v>
      </c>
      <c r="D7" s="267">
        <v>6.2201871001198903</v>
      </c>
      <c r="E7" s="260">
        <f>B7/'6.'!B6</f>
        <v>8.1438213695439856</v>
      </c>
      <c r="F7" s="265">
        <v>1878.9559999999999</v>
      </c>
      <c r="G7" s="266">
        <f t="shared" ref="G7:G12" si="1">F7/F$13*100</f>
        <v>25.468000720548496</v>
      </c>
      <c r="H7" s="267">
        <v>9.4121738956827894</v>
      </c>
      <c r="I7" s="260">
        <f>F7/'6.'!B18</f>
        <v>8.4577843597095743</v>
      </c>
      <c r="J7" s="265">
        <v>1589.921</v>
      </c>
      <c r="K7" s="266">
        <f t="shared" ref="K7:K12" si="2">J7/J$13*100</f>
        <v>19.374699844787539</v>
      </c>
      <c r="L7" s="267">
        <v>7.9955376527882898</v>
      </c>
      <c r="M7" s="260">
        <f>J7/'6.'!B30</f>
        <v>7.8015702053534195</v>
      </c>
    </row>
    <row r="8" spans="1:18" ht="32.25" customHeight="1">
      <c r="A8" s="277" t="s">
        <v>90</v>
      </c>
      <c r="B8" s="265">
        <v>4135.6670000000004</v>
      </c>
      <c r="C8" s="266">
        <f t="shared" si="0"/>
        <v>26.538101797985664</v>
      </c>
      <c r="D8" s="267">
        <v>4.7597316096859599</v>
      </c>
      <c r="E8" s="260">
        <f>B8/'6.'!B7</f>
        <v>6.0246819160497287</v>
      </c>
      <c r="F8" s="265">
        <v>1750.3630000000001</v>
      </c>
      <c r="G8" s="266">
        <f t="shared" si="1"/>
        <v>23.72500800722392</v>
      </c>
      <c r="H8" s="267">
        <v>8.3367751219547603</v>
      </c>
      <c r="I8" s="260">
        <f>F8/'6.'!B19</f>
        <v>6.2803430150158777</v>
      </c>
      <c r="J8" s="265">
        <v>2385.3040000000001</v>
      </c>
      <c r="K8" s="266">
        <f t="shared" si="2"/>
        <v>29.067198331597037</v>
      </c>
      <c r="L8" s="267">
        <v>6.05467745045679</v>
      </c>
      <c r="M8" s="260">
        <f>J8/'6.'!B31</f>
        <v>5.8499178418148379</v>
      </c>
    </row>
    <row r="9" spans="1:18" ht="32.25" customHeight="1">
      <c r="A9" s="277" t="s">
        <v>91</v>
      </c>
      <c r="B9" s="265">
        <v>1379.6489999999999</v>
      </c>
      <c r="C9" s="266">
        <f t="shared" si="0"/>
        <v>8.853049727526205</v>
      </c>
      <c r="D9" s="267">
        <v>9.0126204071477005</v>
      </c>
      <c r="E9" s="260">
        <f>B9/'6.'!B8</f>
        <v>9.2096325222789623</v>
      </c>
      <c r="F9" s="265">
        <v>588.97299999999996</v>
      </c>
      <c r="G9" s="266">
        <f t="shared" si="1"/>
        <v>7.983137863996606</v>
      </c>
      <c r="H9" s="267">
        <v>15.906982770109</v>
      </c>
      <c r="I9" s="260">
        <f>F9/'6.'!B20</f>
        <v>10.858846955142978</v>
      </c>
      <c r="J9" s="265">
        <v>790.67600000000004</v>
      </c>
      <c r="K9" s="266">
        <f t="shared" si="2"/>
        <v>9.6351392141353127</v>
      </c>
      <c r="L9" s="267">
        <v>11.127759956190101</v>
      </c>
      <c r="M9" s="260">
        <f>J9/'6.'!B32</f>
        <v>8.2736119540422326</v>
      </c>
    </row>
    <row r="10" spans="1:18" ht="32.25" customHeight="1">
      <c r="A10" s="277" t="s">
        <v>92</v>
      </c>
      <c r="B10" s="265">
        <v>684.05399999999997</v>
      </c>
      <c r="C10" s="266">
        <f t="shared" si="0"/>
        <v>4.3894962257162593</v>
      </c>
      <c r="D10" s="267">
        <v>12.0792075675321</v>
      </c>
      <c r="E10" s="260">
        <f>B10/'6.'!B9</f>
        <v>7.1839319470699428</v>
      </c>
      <c r="F10" s="265">
        <v>275.87400000000002</v>
      </c>
      <c r="G10" s="266">
        <f t="shared" si="1"/>
        <v>3.7392888555030543</v>
      </c>
      <c r="H10" s="267">
        <v>18.576153175080002</v>
      </c>
      <c r="I10" s="260">
        <f>F10/'6.'!B21</f>
        <v>7.6610386003887818</v>
      </c>
      <c r="J10" s="265">
        <v>408.18</v>
      </c>
      <c r="K10" s="266">
        <f t="shared" si="2"/>
        <v>4.9740615934033059</v>
      </c>
      <c r="L10" s="267">
        <v>14.496415351100699</v>
      </c>
      <c r="M10" s="260">
        <f>J10/'6.'!B33</f>
        <v>6.8937679446039519</v>
      </c>
    </row>
    <row r="11" spans="1:18" ht="32.25" customHeight="1">
      <c r="A11" s="277" t="s">
        <v>93</v>
      </c>
      <c r="B11" s="265">
        <v>1449.921</v>
      </c>
      <c r="C11" s="266">
        <f t="shared" si="0"/>
        <v>9.3039771086591774</v>
      </c>
      <c r="D11" s="267">
        <v>7.4546170329134798</v>
      </c>
      <c r="E11" s="260">
        <f>B11/'6.'!B10</f>
        <v>6.3931752442766943</v>
      </c>
      <c r="F11" s="265">
        <v>229.899</v>
      </c>
      <c r="G11" s="266">
        <f t="shared" si="1"/>
        <v>3.1161282635960497</v>
      </c>
      <c r="H11" s="267">
        <v>17.066483623394198</v>
      </c>
      <c r="I11" s="260">
        <f>F11/'6.'!B22</f>
        <v>6.8583574475701798</v>
      </c>
      <c r="J11" s="265">
        <v>1220.0219999999999</v>
      </c>
      <c r="K11" s="266">
        <f t="shared" si="2"/>
        <v>14.867128652327619</v>
      </c>
      <c r="L11" s="267">
        <v>8.4023164510997308</v>
      </c>
      <c r="M11" s="260">
        <f>J11/'6.'!B34</f>
        <v>6.3124938557776389</v>
      </c>
    </row>
    <row r="12" spans="1:18" ht="32.25" customHeight="1">
      <c r="A12" s="278" t="s">
        <v>94</v>
      </c>
      <c r="B12" s="268">
        <v>189.989</v>
      </c>
      <c r="C12" s="269">
        <f t="shared" si="0"/>
        <v>1.219137668119193</v>
      </c>
      <c r="D12" s="270">
        <v>16.8850865025784</v>
      </c>
      <c r="E12" s="261">
        <f>B12/'6.'!B11</f>
        <v>5.3227153022917015</v>
      </c>
      <c r="F12" s="268">
        <v>38.005000000000003</v>
      </c>
      <c r="G12" s="269">
        <f t="shared" si="1"/>
        <v>0.51513253497391409</v>
      </c>
      <c r="H12" s="270">
        <v>40.976264626581198</v>
      </c>
      <c r="I12" s="261">
        <f>F12/'6.'!B23</f>
        <v>5.6910751722072481</v>
      </c>
      <c r="J12" s="268">
        <v>151.98400000000001</v>
      </c>
      <c r="K12" s="269">
        <f t="shared" si="2"/>
        <v>1.8520696193145378</v>
      </c>
      <c r="L12" s="270">
        <v>17.675177581059199</v>
      </c>
      <c r="M12" s="261">
        <f>J12/'6.'!B35</f>
        <v>5.2379376895505931</v>
      </c>
    </row>
    <row r="13" spans="1:18" ht="32.25" customHeight="1">
      <c r="A13" s="279" t="s">
        <v>100</v>
      </c>
      <c r="B13" s="271">
        <v>15583.884</v>
      </c>
      <c r="C13" s="272">
        <f>SUM(C6:C12)</f>
        <v>99.999993583114446</v>
      </c>
      <c r="D13" s="273">
        <v>2.78406679997157</v>
      </c>
      <c r="E13" s="275">
        <f>B13/'6.'!B12</f>
        <v>6.7026910317722139</v>
      </c>
      <c r="F13" s="271">
        <v>7377.7129999999997</v>
      </c>
      <c r="G13" s="272">
        <f>SUM(G6:G12)</f>
        <v>100.00001355433588</v>
      </c>
      <c r="H13" s="273">
        <v>5.5101520417493601</v>
      </c>
      <c r="I13" s="274">
        <f>F13/'6.'!B24</f>
        <v>6.8519046862795898</v>
      </c>
      <c r="J13" s="271">
        <v>8206.1710000000003</v>
      </c>
      <c r="K13" s="272">
        <f>SUM(K6:K12)</f>
        <v>99.999987814048708</v>
      </c>
      <c r="L13" s="273">
        <v>3.9172226747778001</v>
      </c>
      <c r="M13" s="274">
        <f>J13/'6.'!B36</f>
        <v>6.5739720672091728</v>
      </c>
    </row>
    <row r="14" spans="1:18" ht="18" customHeight="1">
      <c r="A14" s="729"/>
      <c r="B14" s="729"/>
      <c r="C14" s="729"/>
      <c r="D14" s="729"/>
      <c r="E14" s="729"/>
      <c r="F14" s="729"/>
      <c r="G14" s="729"/>
      <c r="H14" s="729"/>
      <c r="I14" s="729"/>
      <c r="J14" s="729"/>
      <c r="K14" s="729"/>
      <c r="L14" s="729"/>
      <c r="M14" s="729"/>
      <c r="N14" s="252"/>
      <c r="O14" s="252"/>
      <c r="P14" s="252"/>
      <c r="Q14" s="252"/>
      <c r="R14" s="252"/>
    </row>
    <row r="15" spans="1:18">
      <c r="M15" s="66"/>
    </row>
    <row r="16" spans="1:18">
      <c r="F16" s="254"/>
      <c r="G16" s="254"/>
      <c r="H16" s="254"/>
    </row>
    <row r="17" spans="2:9">
      <c r="B17" s="255"/>
      <c r="C17" s="255"/>
      <c r="D17" s="255"/>
      <c r="E17" s="255"/>
      <c r="F17" s="256"/>
      <c r="G17" s="256"/>
      <c r="H17" s="256"/>
      <c r="I17" s="256"/>
    </row>
    <row r="18" spans="2:9">
      <c r="B18" s="255"/>
      <c r="C18" s="255"/>
      <c r="D18" s="255"/>
      <c r="E18" s="255"/>
      <c r="F18" s="256"/>
      <c r="G18" s="256"/>
      <c r="H18" s="256"/>
      <c r="I18" s="256"/>
    </row>
    <row r="19" spans="2:9">
      <c r="B19" s="255"/>
      <c r="C19" s="255"/>
      <c r="D19" s="255"/>
      <c r="E19" s="255"/>
      <c r="F19" s="256"/>
      <c r="G19" s="256"/>
      <c r="H19" s="256"/>
      <c r="I19" s="256"/>
    </row>
    <row r="20" spans="2:9">
      <c r="B20" s="255"/>
      <c r="C20" s="255"/>
      <c r="D20" s="255"/>
      <c r="E20" s="255"/>
      <c r="F20" s="256"/>
      <c r="G20" s="256"/>
      <c r="H20" s="256"/>
      <c r="I20" s="256"/>
    </row>
    <row r="21" spans="2:9">
      <c r="B21" s="255"/>
      <c r="C21" s="255"/>
      <c r="D21" s="255"/>
      <c r="E21" s="255"/>
      <c r="F21" s="256"/>
      <c r="G21" s="256"/>
      <c r="H21" s="256"/>
      <c r="I21" s="256"/>
    </row>
    <row r="22" spans="2:9">
      <c r="B22" s="255"/>
      <c r="C22" s="255"/>
      <c r="D22" s="255"/>
      <c r="E22" s="255"/>
      <c r="F22" s="256"/>
      <c r="G22" s="256"/>
      <c r="H22" s="256"/>
      <c r="I22" s="256"/>
    </row>
    <row r="23" spans="2:9">
      <c r="B23" s="255"/>
      <c r="C23" s="255"/>
      <c r="D23" s="255"/>
      <c r="E23" s="255"/>
      <c r="F23" s="256"/>
      <c r="G23" s="256"/>
      <c r="H23" s="256"/>
      <c r="I23" s="256"/>
    </row>
    <row r="37" spans="1:1" ht="20.25" customHeight="1">
      <c r="A37" s="253"/>
    </row>
  </sheetData>
  <mergeCells count="9">
    <mergeCell ref="A14:M14"/>
    <mergeCell ref="J4:M4"/>
    <mergeCell ref="A1:M1"/>
    <mergeCell ref="A3:A5"/>
    <mergeCell ref="B3:E3"/>
    <mergeCell ref="F3:I3"/>
    <mergeCell ref="J3:M3"/>
    <mergeCell ref="B4:E4"/>
    <mergeCell ref="F4:I4"/>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colBreaks count="1" manualBreakCount="1">
    <brk id="13" max="1048575" man="1"/>
  </col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eht14"/>
  <dimension ref="A1:U38"/>
  <sheetViews>
    <sheetView zoomScaleNormal="100" workbookViewId="0">
      <selection activeCell="C18" sqref="C18"/>
    </sheetView>
  </sheetViews>
  <sheetFormatPr defaultColWidth="11.5703125" defaultRowHeight="12.75"/>
  <cols>
    <col min="1" max="1" width="20.5703125" customWidth="1"/>
    <col min="2" max="2" width="13.7109375" customWidth="1"/>
    <col min="3" max="3" width="8.5703125" customWidth="1"/>
    <col min="4" max="4" width="9.85546875" customWidth="1"/>
    <col min="5" max="5" width="16.7109375" customWidth="1"/>
    <col min="6" max="6" width="8.5703125" customWidth="1"/>
    <col min="7" max="7" width="9.85546875" customWidth="1"/>
    <col min="8" max="8" width="12" customWidth="1"/>
    <col min="9" max="9" width="8.5703125" customWidth="1"/>
    <col min="10" max="10" width="9.85546875" customWidth="1"/>
    <col min="11" max="11" width="3.7109375" customWidth="1"/>
    <col min="12" max="12" width="20" customWidth="1"/>
    <col min="13" max="13" width="13.28515625" customWidth="1"/>
    <col min="14" max="14" width="11.140625" customWidth="1"/>
    <col min="15" max="15" width="11" customWidth="1"/>
  </cols>
  <sheetData>
    <row r="1" spans="1:21" ht="19.149999999999999" customHeight="1">
      <c r="A1" s="636" t="s">
        <v>102</v>
      </c>
      <c r="B1" s="637"/>
      <c r="C1" s="636"/>
      <c r="D1" s="636"/>
      <c r="E1" s="636"/>
      <c r="F1" s="636"/>
      <c r="G1" s="636"/>
      <c r="H1" s="636"/>
      <c r="I1" s="636"/>
      <c r="J1" s="636"/>
      <c r="L1" s="636" t="s">
        <v>138</v>
      </c>
      <c r="M1" s="636"/>
      <c r="N1" s="636"/>
      <c r="O1" s="636"/>
      <c r="P1" s="636"/>
      <c r="Q1" s="636"/>
      <c r="R1" s="636"/>
      <c r="S1" s="636"/>
      <c r="T1" s="636"/>
      <c r="U1" s="636"/>
    </row>
    <row r="2" spans="1:21" ht="6" customHeight="1">
      <c r="A2" s="170"/>
      <c r="B2" s="170"/>
      <c r="C2" s="170"/>
      <c r="D2" s="170"/>
      <c r="L2" s="170"/>
      <c r="M2" s="170"/>
      <c r="N2" s="170"/>
      <c r="O2" s="170"/>
    </row>
    <row r="3" spans="1:21" ht="18.75" customHeight="1">
      <c r="A3" s="691" t="s">
        <v>82</v>
      </c>
      <c r="B3" s="640" t="s">
        <v>83</v>
      </c>
      <c r="C3" s="641"/>
      <c r="D3" s="693" t="s">
        <v>430</v>
      </c>
      <c r="E3" s="640" t="s">
        <v>84</v>
      </c>
      <c r="F3" s="641"/>
      <c r="G3" s="693" t="s">
        <v>430</v>
      </c>
      <c r="H3" s="640" t="s">
        <v>139</v>
      </c>
      <c r="I3" s="641"/>
      <c r="J3" s="740" t="s">
        <v>430</v>
      </c>
      <c r="L3" s="691" t="s">
        <v>82</v>
      </c>
      <c r="M3" s="640" t="s">
        <v>83</v>
      </c>
      <c r="N3" s="641"/>
      <c r="O3" s="693" t="s">
        <v>430</v>
      </c>
      <c r="P3" s="640" t="s">
        <v>84</v>
      </c>
      <c r="Q3" s="641"/>
      <c r="R3" s="693" t="s">
        <v>430</v>
      </c>
      <c r="S3" s="640" t="s">
        <v>139</v>
      </c>
      <c r="T3" s="641"/>
      <c r="U3" s="740" t="s">
        <v>430</v>
      </c>
    </row>
    <row r="4" spans="1:21" ht="15.6" customHeight="1">
      <c r="A4" s="692"/>
      <c r="B4" s="132" t="s">
        <v>25</v>
      </c>
      <c r="C4" s="172" t="s">
        <v>26</v>
      </c>
      <c r="D4" s="694"/>
      <c r="E4" s="132" t="s">
        <v>86</v>
      </c>
      <c r="F4" s="172" t="s">
        <v>26</v>
      </c>
      <c r="G4" s="694"/>
      <c r="H4" s="132" t="s">
        <v>86</v>
      </c>
      <c r="I4" s="172" t="s">
        <v>26</v>
      </c>
      <c r="J4" s="696"/>
      <c r="L4" s="692"/>
      <c r="M4" s="173" t="s">
        <v>25</v>
      </c>
      <c r="N4" s="172" t="s">
        <v>26</v>
      </c>
      <c r="O4" s="694"/>
      <c r="P4" s="132" t="s">
        <v>86</v>
      </c>
      <c r="Q4" s="172" t="s">
        <v>26</v>
      </c>
      <c r="R4" s="694"/>
      <c r="S4" s="132" t="s">
        <v>86</v>
      </c>
      <c r="T4" s="172" t="s">
        <v>26</v>
      </c>
      <c r="U4" s="696"/>
    </row>
    <row r="5" spans="1:21" ht="15" customHeight="1">
      <c r="A5" s="103" t="s">
        <v>88</v>
      </c>
      <c r="B5" s="77">
        <v>658.32799999999997</v>
      </c>
      <c r="C5" s="84">
        <f>B5/$B$12*100</f>
        <v>31.181921222934861</v>
      </c>
      <c r="D5" s="175">
        <v>5.1353886260865496</v>
      </c>
      <c r="E5" s="176">
        <v>160762.943</v>
      </c>
      <c r="F5" s="84">
        <f>E5/$E$12*100</f>
        <v>35.209635561077398</v>
      </c>
      <c r="G5" s="177">
        <v>5.4916125642203504</v>
      </c>
      <c r="H5" s="176">
        <v>4272.5249999999996</v>
      </c>
      <c r="I5" s="84">
        <f>H5/$H$12*100</f>
        <v>27.45290160211562</v>
      </c>
      <c r="J5" s="178">
        <v>5.2970256577327701</v>
      </c>
      <c r="L5" s="103" t="s">
        <v>88</v>
      </c>
      <c r="M5" s="174">
        <v>470.24299999999999</v>
      </c>
      <c r="N5" s="84">
        <f>M5/$M$12*100</f>
        <v>27.629465287709127</v>
      </c>
      <c r="O5" s="175">
        <v>5.8307796032225001</v>
      </c>
      <c r="P5" s="176">
        <v>115215.64599999999</v>
      </c>
      <c r="Q5" s="84">
        <f>P5/$P$12*100</f>
        <v>32.699436859623134</v>
      </c>
      <c r="R5" s="177">
        <v>6.0369455474938896</v>
      </c>
      <c r="S5" s="176">
        <v>3256.288</v>
      </c>
      <c r="T5" s="84">
        <f>S5/$S$12*100</f>
        <v>25.461774434886173</v>
      </c>
      <c r="U5" s="178">
        <v>5.9029260060285296</v>
      </c>
    </row>
    <row r="6" spans="1:21" ht="15" customHeight="1">
      <c r="A6" s="105" t="s">
        <v>89</v>
      </c>
      <c r="B6" s="78">
        <v>361.51499999999999</v>
      </c>
      <c r="C6" s="85">
        <f t="shared" ref="C6:C11" si="0">B6/$B$12*100</f>
        <v>17.123276316531115</v>
      </c>
      <c r="D6" s="180">
        <v>5.7507040024120801</v>
      </c>
      <c r="E6" s="181">
        <v>85843.114000000001</v>
      </c>
      <c r="F6" s="85">
        <f t="shared" ref="F6:F11" si="1">E6/$E$12*100</f>
        <v>18.801004155342078</v>
      </c>
      <c r="G6" s="182">
        <v>6.3829591856898098</v>
      </c>
      <c r="H6" s="181">
        <v>3460.37</v>
      </c>
      <c r="I6" s="84">
        <f t="shared" ref="I6:I11" si="2">H6/$H$12*100</f>
        <v>22.234439147088157</v>
      </c>
      <c r="J6" s="183">
        <v>6.2324070465764398</v>
      </c>
      <c r="L6" s="105" t="s">
        <v>89</v>
      </c>
      <c r="M6" s="179">
        <v>298.303</v>
      </c>
      <c r="N6" s="85">
        <f t="shared" ref="N6:N11" si="3">M6/$M$12*100</f>
        <v>17.527007065962692</v>
      </c>
      <c r="O6" s="180">
        <v>6.2104893565414097</v>
      </c>
      <c r="P6" s="181">
        <v>67468.024000000005</v>
      </c>
      <c r="Q6" s="85">
        <f t="shared" ref="Q6:Q11" si="4">P6/$P$12*100</f>
        <v>19.148149295899781</v>
      </c>
      <c r="R6" s="182">
        <v>6.8326631310731196</v>
      </c>
      <c r="S6" s="181">
        <v>2868.8879999999999</v>
      </c>
      <c r="T6" s="84">
        <f t="shared" ref="T6:T11" si="5">S6/$S$12*100</f>
        <v>22.432591691813414</v>
      </c>
      <c r="U6" s="183">
        <v>6.6253479173926104</v>
      </c>
    </row>
    <row r="7" spans="1:21" ht="15" customHeight="1">
      <c r="A7" s="105" t="s">
        <v>90</v>
      </c>
      <c r="B7" s="78">
        <v>627.93200000000002</v>
      </c>
      <c r="C7" s="85">
        <f t="shared" si="0"/>
        <v>29.742204732838246</v>
      </c>
      <c r="D7" s="180">
        <v>4.5307474558613396</v>
      </c>
      <c r="E7" s="181">
        <v>119370.496</v>
      </c>
      <c r="F7" s="85">
        <f t="shared" si="1"/>
        <v>26.14403283787264</v>
      </c>
      <c r="G7" s="182">
        <v>5.1192383653217401</v>
      </c>
      <c r="H7" s="181">
        <v>4132.0780000000004</v>
      </c>
      <c r="I7" s="84">
        <f t="shared" si="2"/>
        <v>26.550466233963927</v>
      </c>
      <c r="J7" s="183">
        <v>4.7625361521701404</v>
      </c>
      <c r="L7" s="105" t="s">
        <v>90</v>
      </c>
      <c r="M7" s="179">
        <v>529.86199999999997</v>
      </c>
      <c r="N7" s="85">
        <f t="shared" si="3"/>
        <v>31.132422463016212</v>
      </c>
      <c r="O7" s="180">
        <v>4.90601827063663</v>
      </c>
      <c r="P7" s="181">
        <v>97372.03</v>
      </c>
      <c r="Q7" s="85">
        <f t="shared" si="4"/>
        <v>27.63522713641105</v>
      </c>
      <c r="R7" s="182">
        <v>5.3844495402298396</v>
      </c>
      <c r="S7" s="181">
        <v>3529.7080000000001</v>
      </c>
      <c r="T7" s="84">
        <f t="shared" si="5"/>
        <v>27.599717505642378</v>
      </c>
      <c r="U7" s="183">
        <v>5.1759126426154998</v>
      </c>
    </row>
    <row r="8" spans="1:21" ht="15" customHeight="1">
      <c r="A8" s="105" t="s">
        <v>91</v>
      </c>
      <c r="B8" s="78">
        <v>132.803</v>
      </c>
      <c r="C8" s="85">
        <f t="shared" si="0"/>
        <v>6.2902575679135913</v>
      </c>
      <c r="D8" s="180">
        <v>8.0278205898367307</v>
      </c>
      <c r="E8" s="181">
        <v>34073.616000000002</v>
      </c>
      <c r="F8" s="85">
        <f t="shared" si="1"/>
        <v>7.4626625963677213</v>
      </c>
      <c r="G8" s="182">
        <v>10.083939068256401</v>
      </c>
      <c r="H8" s="181">
        <v>1377.1479999999999</v>
      </c>
      <c r="I8" s="84">
        <f t="shared" si="2"/>
        <v>8.8487974992657321</v>
      </c>
      <c r="J8" s="183">
        <v>9.0299027586711507</v>
      </c>
      <c r="L8" s="105" t="s">
        <v>91</v>
      </c>
      <c r="M8" s="179">
        <v>109.801</v>
      </c>
      <c r="N8" s="85">
        <f t="shared" si="3"/>
        <v>6.4514366360706052</v>
      </c>
      <c r="O8" s="180">
        <v>8.7552921809296596</v>
      </c>
      <c r="P8" s="181">
        <v>24995.399000000001</v>
      </c>
      <c r="Q8" s="85">
        <f t="shared" si="4"/>
        <v>7.0939624934411016</v>
      </c>
      <c r="R8" s="182">
        <v>10.962049180176299</v>
      </c>
      <c r="S8" s="181">
        <v>1093.9059999999999</v>
      </c>
      <c r="T8" s="84">
        <f t="shared" si="5"/>
        <v>8.5535394366126685</v>
      </c>
      <c r="U8" s="183">
        <v>9.6883460271211792</v>
      </c>
    </row>
    <row r="9" spans="1:21" ht="15" customHeight="1">
      <c r="A9" s="105" t="s">
        <v>92</v>
      </c>
      <c r="B9" s="78">
        <v>85.962000000000003</v>
      </c>
      <c r="C9" s="85">
        <f t="shared" si="0"/>
        <v>4.0716182695646044</v>
      </c>
      <c r="D9" s="180">
        <v>11.456877329763101</v>
      </c>
      <c r="E9" s="181">
        <v>18666.753000000001</v>
      </c>
      <c r="F9" s="85">
        <f t="shared" si="1"/>
        <v>4.0883151177361086</v>
      </c>
      <c r="G9" s="182">
        <v>13.3057443082561</v>
      </c>
      <c r="H9" s="181">
        <v>682.05100000000004</v>
      </c>
      <c r="I9" s="84">
        <f t="shared" si="2"/>
        <v>4.3824855303654306</v>
      </c>
      <c r="J9" s="183">
        <v>12.104701549158801</v>
      </c>
      <c r="L9" s="105" t="s">
        <v>92</v>
      </c>
      <c r="M9" s="179">
        <v>66.95</v>
      </c>
      <c r="N9" s="85">
        <f t="shared" si="3"/>
        <v>3.9336953468996372</v>
      </c>
      <c r="O9" s="180">
        <v>12.385848295901701</v>
      </c>
      <c r="P9" s="181">
        <v>13291.071</v>
      </c>
      <c r="Q9" s="85">
        <f t="shared" si="4"/>
        <v>3.7721485930935805</v>
      </c>
      <c r="R9" s="182">
        <v>14.0385721151887</v>
      </c>
      <c r="S9" s="181">
        <v>521.42999999999995</v>
      </c>
      <c r="T9" s="84">
        <f t="shared" si="5"/>
        <v>4.0771986518338359</v>
      </c>
      <c r="U9" s="183">
        <v>12.882760512198001</v>
      </c>
    </row>
    <row r="10" spans="1:21" ht="15" customHeight="1">
      <c r="A10" s="105" t="s">
        <v>93</v>
      </c>
      <c r="B10" s="78">
        <v>211.643</v>
      </c>
      <c r="C10" s="85">
        <f t="shared" si="0"/>
        <v>10.024539976099458</v>
      </c>
      <c r="D10" s="180">
        <v>7.20957294247519</v>
      </c>
      <c r="E10" s="181">
        <v>31736.077000000001</v>
      </c>
      <c r="F10" s="85">
        <f t="shared" si="1"/>
        <v>6.9507044624599255</v>
      </c>
      <c r="G10" s="182">
        <v>7.8707343546132504</v>
      </c>
      <c r="H10" s="181">
        <v>1449.019</v>
      </c>
      <c r="I10" s="84">
        <f t="shared" si="2"/>
        <v>9.3106011144688381</v>
      </c>
      <c r="J10" s="183">
        <v>7.4604678096996997</v>
      </c>
      <c r="L10" s="105" t="s">
        <v>93</v>
      </c>
      <c r="M10" s="179">
        <v>199.87200000000001</v>
      </c>
      <c r="N10" s="85">
        <f t="shared" si="3"/>
        <v>11.743622948103425</v>
      </c>
      <c r="O10" s="180">
        <v>7.4674676917617999</v>
      </c>
      <c r="P10" s="181">
        <v>29300.142</v>
      </c>
      <c r="Q10" s="85">
        <f t="shared" si="4"/>
        <v>8.3156947564829142</v>
      </c>
      <c r="R10" s="182">
        <v>8.1810776573843693</v>
      </c>
      <c r="S10" s="181">
        <v>1362.386</v>
      </c>
      <c r="T10" s="84">
        <f t="shared" si="5"/>
        <v>10.652855344873313</v>
      </c>
      <c r="U10" s="183">
        <v>7.7847412104458904</v>
      </c>
    </row>
    <row r="11" spans="1:21" ht="15" customHeight="1">
      <c r="A11" s="607" t="s">
        <v>94</v>
      </c>
      <c r="B11" s="79">
        <v>33.066000000000003</v>
      </c>
      <c r="C11" s="87">
        <f t="shared" si="0"/>
        <v>1.5661819141181359</v>
      </c>
      <c r="D11" s="185">
        <v>16.301691765758001</v>
      </c>
      <c r="E11" s="186">
        <v>6134.9219999999996</v>
      </c>
      <c r="F11" s="87">
        <f t="shared" si="1"/>
        <v>1.3436452691441214</v>
      </c>
      <c r="G11" s="187">
        <v>19.042461609099298</v>
      </c>
      <c r="H11" s="186">
        <v>189.91800000000001</v>
      </c>
      <c r="I11" s="84">
        <f t="shared" si="2"/>
        <v>1.2203088727323057</v>
      </c>
      <c r="J11" s="188">
        <v>16.885720789355801</v>
      </c>
      <c r="L11" s="607" t="s">
        <v>94</v>
      </c>
      <c r="M11" s="184">
        <v>26.931000000000001</v>
      </c>
      <c r="N11" s="87">
        <f t="shared" si="3"/>
        <v>1.5823502522382991</v>
      </c>
      <c r="O11" s="185">
        <v>17.0321745439492</v>
      </c>
      <c r="P11" s="186">
        <v>4705.1809999999996</v>
      </c>
      <c r="Q11" s="87">
        <f t="shared" si="4"/>
        <v>1.3353808650484709</v>
      </c>
      <c r="R11" s="187">
        <v>20.002040819888901</v>
      </c>
      <c r="S11" s="186">
        <v>156.322</v>
      </c>
      <c r="T11" s="84">
        <f t="shared" si="5"/>
        <v>1.2223229343382025</v>
      </c>
      <c r="U11" s="188">
        <v>17.844796570618499</v>
      </c>
    </row>
    <row r="12" spans="1:21" ht="18.75" customHeight="1">
      <c r="A12" s="612" t="s">
        <v>42</v>
      </c>
      <c r="B12" s="76">
        <f>SUM(B5:B11)</f>
        <v>2111.2489999999998</v>
      </c>
      <c r="C12" s="88">
        <f>SUM(C5:C11)</f>
        <v>100.00000000000001</v>
      </c>
      <c r="D12" s="74">
        <v>2.44401569623402</v>
      </c>
      <c r="E12" s="283">
        <f>SUM(E5:E11)</f>
        <v>456587.92100000003</v>
      </c>
      <c r="F12" s="88">
        <f>SUM(F5:F11)</f>
        <v>99.999999999999986</v>
      </c>
      <c r="G12" s="208">
        <v>2.9769654003438899</v>
      </c>
      <c r="H12" s="283">
        <f>SUM(H5:H11)</f>
        <v>15563.108999999999</v>
      </c>
      <c r="I12" s="88">
        <f>SUM(I5:I11)</f>
        <v>100</v>
      </c>
      <c r="J12" s="209">
        <v>2.7853031155955899</v>
      </c>
      <c r="L12" s="612" t="s">
        <v>42</v>
      </c>
      <c r="M12" s="76">
        <f>SUM(M5:M11)</f>
        <v>1701.962</v>
      </c>
      <c r="N12" s="88">
        <f>SUM(N5:N11)</f>
        <v>100</v>
      </c>
      <c r="O12" s="74">
        <v>2.9609034799862202</v>
      </c>
      <c r="P12" s="283">
        <f>SUM(P5:P11)</f>
        <v>352347.4929999999</v>
      </c>
      <c r="Q12" s="88">
        <f>SUM(Q5:Q11)</f>
        <v>100.00000000000003</v>
      </c>
      <c r="R12" s="208">
        <v>3.27972422634048</v>
      </c>
      <c r="S12" s="283">
        <f>SUM(S5:S11)</f>
        <v>12788.928000000002</v>
      </c>
      <c r="T12" s="88">
        <f>SUM(T5:T11)</f>
        <v>100</v>
      </c>
      <c r="U12" s="209">
        <v>3.1569136909224098</v>
      </c>
    </row>
    <row r="13" spans="1:21" ht="6" customHeight="1"/>
    <row r="14" spans="1:21" ht="15" customHeight="1">
      <c r="A14" s="744" t="s">
        <v>95</v>
      </c>
      <c r="B14" s="745"/>
      <c r="C14" s="745"/>
      <c r="D14" s="745"/>
      <c r="E14" s="745"/>
      <c r="F14" s="745"/>
      <c r="G14" s="745"/>
      <c r="H14" s="745"/>
      <c r="I14" s="745"/>
      <c r="J14" s="746"/>
      <c r="L14" s="741" t="s">
        <v>95</v>
      </c>
      <c r="M14" s="742"/>
      <c r="N14" s="742"/>
      <c r="O14" s="742"/>
      <c r="P14" s="742"/>
      <c r="Q14" s="742"/>
      <c r="R14" s="742"/>
      <c r="S14" s="742"/>
      <c r="T14" s="742"/>
      <c r="U14" s="743"/>
    </row>
    <row r="15" spans="1:21" ht="18.75" customHeight="1">
      <c r="A15" s="691" t="s">
        <v>82</v>
      </c>
      <c r="B15" s="640" t="s">
        <v>83</v>
      </c>
      <c r="C15" s="641"/>
      <c r="D15" s="693" t="s">
        <v>430</v>
      </c>
      <c r="E15" s="640" t="s">
        <v>84</v>
      </c>
      <c r="F15" s="641"/>
      <c r="G15" s="693" t="s">
        <v>430</v>
      </c>
      <c r="H15" s="640" t="s">
        <v>139</v>
      </c>
      <c r="I15" s="641"/>
      <c r="J15" s="740" t="s">
        <v>430</v>
      </c>
      <c r="L15" s="691" t="s">
        <v>82</v>
      </c>
      <c r="M15" s="640" t="s">
        <v>83</v>
      </c>
      <c r="N15" s="641"/>
      <c r="O15" s="693" t="s">
        <v>430</v>
      </c>
      <c r="P15" s="640" t="s">
        <v>84</v>
      </c>
      <c r="Q15" s="641"/>
      <c r="R15" s="693" t="s">
        <v>430</v>
      </c>
      <c r="S15" s="640" t="s">
        <v>139</v>
      </c>
      <c r="T15" s="641"/>
      <c r="U15" s="740" t="s">
        <v>430</v>
      </c>
    </row>
    <row r="16" spans="1:21" ht="15.6" customHeight="1">
      <c r="A16" s="692"/>
      <c r="B16" s="132" t="s">
        <v>25</v>
      </c>
      <c r="C16" s="172" t="s">
        <v>26</v>
      </c>
      <c r="D16" s="694"/>
      <c r="E16" s="132" t="s">
        <v>86</v>
      </c>
      <c r="F16" s="172" t="s">
        <v>26</v>
      </c>
      <c r="G16" s="694"/>
      <c r="H16" s="132" t="s">
        <v>86</v>
      </c>
      <c r="I16" s="172" t="s">
        <v>26</v>
      </c>
      <c r="J16" s="696"/>
      <c r="L16" s="692"/>
      <c r="M16" s="132" t="s">
        <v>25</v>
      </c>
      <c r="N16" s="172" t="s">
        <v>26</v>
      </c>
      <c r="O16" s="694"/>
      <c r="P16" s="132" t="s">
        <v>86</v>
      </c>
      <c r="Q16" s="172" t="s">
        <v>26</v>
      </c>
      <c r="R16" s="694"/>
      <c r="S16" s="132" t="s">
        <v>86</v>
      </c>
      <c r="T16" s="172" t="s">
        <v>26</v>
      </c>
      <c r="U16" s="696"/>
    </row>
    <row r="17" spans="1:21" ht="15" customHeight="1">
      <c r="A17" s="103" t="s">
        <v>88</v>
      </c>
      <c r="B17" s="174">
        <v>418.78800000000001</v>
      </c>
      <c r="C17" s="84">
        <f>B17/$B$24*100</f>
        <v>42.160007248346467</v>
      </c>
      <c r="D17" s="175">
        <v>7.1762194984909504</v>
      </c>
      <c r="E17" s="176">
        <v>100548.77</v>
      </c>
      <c r="F17" s="84">
        <f>E17/$E$24*100</f>
        <v>43.399220082951402</v>
      </c>
      <c r="G17" s="177">
        <v>7.6243389016813801</v>
      </c>
      <c r="H17" s="176">
        <v>2613.9</v>
      </c>
      <c r="I17" s="84">
        <f>H17/$H$24*100</f>
        <v>35.471353479317877</v>
      </c>
      <c r="J17" s="178">
        <v>7.4728977981350297</v>
      </c>
      <c r="L17" s="103" t="s">
        <v>88</v>
      </c>
      <c r="M17" s="174">
        <v>251.654</v>
      </c>
      <c r="N17" s="84">
        <f>M17/$M$24*100</f>
        <v>39.195939200144551</v>
      </c>
      <c r="O17" s="175">
        <v>8.7687222264955498</v>
      </c>
      <c r="P17" s="176">
        <v>59992.944000000003</v>
      </c>
      <c r="Q17" s="84">
        <f>P17/$P$24*100</f>
        <v>42.423243260787899</v>
      </c>
      <c r="R17" s="177">
        <v>8.9381100848090291</v>
      </c>
      <c r="S17" s="176">
        <v>1711.51</v>
      </c>
      <c r="T17" s="84">
        <f>S17/$S$24*100</f>
        <v>34.386078973201329</v>
      </c>
      <c r="U17" s="178">
        <v>8.9351825075289302</v>
      </c>
    </row>
    <row r="18" spans="1:21" ht="15" customHeight="1">
      <c r="A18" s="105" t="s">
        <v>89</v>
      </c>
      <c r="B18" s="179">
        <v>194.04599999999999</v>
      </c>
      <c r="C18" s="85">
        <f t="shared" ref="C18:C23" si="6">B18/$B$24*100</f>
        <v>19.534897768113314</v>
      </c>
      <c r="D18" s="180">
        <v>8.7688020965353903</v>
      </c>
      <c r="E18" s="181">
        <v>45976.074000000001</v>
      </c>
      <c r="F18" s="85">
        <f t="shared" ref="F18:F23" si="7">E18/$E$24*100</f>
        <v>19.844357659234017</v>
      </c>
      <c r="G18" s="182">
        <v>9.5055878185719394</v>
      </c>
      <c r="H18" s="181">
        <v>1874.585</v>
      </c>
      <c r="I18" s="84">
        <f t="shared" ref="I18:I23" si="8">H18/$H$24*100</f>
        <v>25.438642320680628</v>
      </c>
      <c r="J18" s="183">
        <v>9.4262289766219691</v>
      </c>
      <c r="L18" s="105" t="s">
        <v>89</v>
      </c>
      <c r="M18" s="179">
        <v>139.29499999999999</v>
      </c>
      <c r="N18" s="85">
        <f t="shared" ref="N18:N23" si="9">M18/$M$24*100</f>
        <v>21.695654950384792</v>
      </c>
      <c r="O18" s="180">
        <v>10.3275854366529</v>
      </c>
      <c r="P18" s="181">
        <v>29931.184000000001</v>
      </c>
      <c r="Q18" s="85">
        <f t="shared" ref="Q18:Q23" si="10">P18/$P$24*100</f>
        <v>21.165454055987027</v>
      </c>
      <c r="R18" s="182">
        <v>11.227952226549</v>
      </c>
      <c r="S18" s="181">
        <v>1355.502</v>
      </c>
      <c r="T18" s="84">
        <f t="shared" ref="T18:T23" si="11">S18/$S$24*100</f>
        <v>27.233494878985425</v>
      </c>
      <c r="U18" s="183">
        <v>11.008629950219399</v>
      </c>
    </row>
    <row r="19" spans="1:21" ht="15" customHeight="1">
      <c r="A19" s="105" t="s">
        <v>90</v>
      </c>
      <c r="B19" s="179">
        <v>261.887</v>
      </c>
      <c r="C19" s="85">
        <f t="shared" si="6"/>
        <v>26.364551558897848</v>
      </c>
      <c r="D19" s="180">
        <v>7.9121182742912701</v>
      </c>
      <c r="E19" s="181">
        <v>53510.767</v>
      </c>
      <c r="F19" s="85">
        <f t="shared" si="7"/>
        <v>23.096508826915866</v>
      </c>
      <c r="G19" s="182">
        <v>8.8077151698241707</v>
      </c>
      <c r="H19" s="181">
        <v>1749.1179999999999</v>
      </c>
      <c r="I19" s="84">
        <f t="shared" si="8"/>
        <v>23.73602006772926</v>
      </c>
      <c r="J19" s="183">
        <v>8.3381895390816503</v>
      </c>
      <c r="L19" s="105" t="s">
        <v>90</v>
      </c>
      <c r="M19" s="179">
        <v>176.86199999999999</v>
      </c>
      <c r="N19" s="85">
        <f t="shared" si="9"/>
        <v>27.546838909041643</v>
      </c>
      <c r="O19" s="180">
        <v>9.3834017685009208</v>
      </c>
      <c r="P19" s="181">
        <v>34135.860999999997</v>
      </c>
      <c r="Q19" s="85">
        <f t="shared" si="10"/>
        <v>24.138737634203153</v>
      </c>
      <c r="R19" s="182">
        <v>10.288105437334</v>
      </c>
      <c r="S19" s="181">
        <v>1221.3510000000001</v>
      </c>
      <c r="T19" s="84">
        <f t="shared" si="11"/>
        <v>24.538256825842922</v>
      </c>
      <c r="U19" s="183">
        <v>10.0895816970251</v>
      </c>
    </row>
    <row r="20" spans="1:21" ht="15" customHeight="1">
      <c r="A20" s="105" t="s">
        <v>91</v>
      </c>
      <c r="B20" s="179">
        <v>48.185000000000002</v>
      </c>
      <c r="C20" s="85">
        <f t="shared" si="6"/>
        <v>4.8508552042120945</v>
      </c>
      <c r="D20" s="180">
        <v>14.815918127517399</v>
      </c>
      <c r="E20" s="181">
        <v>16546.920999999998</v>
      </c>
      <c r="F20" s="85">
        <f t="shared" si="7"/>
        <v>7.1420412817999681</v>
      </c>
      <c r="G20" s="182">
        <v>16.740840884042399</v>
      </c>
      <c r="H20" s="181">
        <v>588.15700000000004</v>
      </c>
      <c r="I20" s="84">
        <f t="shared" si="8"/>
        <v>7.9814548560905783</v>
      </c>
      <c r="J20" s="183">
        <v>15.913727583276099</v>
      </c>
      <c r="L20" s="105" t="s">
        <v>91</v>
      </c>
      <c r="M20" s="179">
        <v>29.733000000000001</v>
      </c>
      <c r="N20" s="85">
        <f t="shared" si="9"/>
        <v>4.6310126611851903</v>
      </c>
      <c r="O20" s="180">
        <v>17.938933057710301</v>
      </c>
      <c r="P20" s="181">
        <v>8893.9889999999996</v>
      </c>
      <c r="Q20" s="85">
        <f t="shared" si="10"/>
        <v>6.2892705999854197</v>
      </c>
      <c r="R20" s="182">
        <v>20.184959209163299</v>
      </c>
      <c r="S20" s="181">
        <v>348.40499999999997</v>
      </c>
      <c r="T20" s="84">
        <f t="shared" si="11"/>
        <v>6.9998316367758342</v>
      </c>
      <c r="U20" s="183">
        <v>18.977334858448302</v>
      </c>
    </row>
    <row r="21" spans="1:21" ht="15" customHeight="1">
      <c r="A21" s="105" t="s">
        <v>92</v>
      </c>
      <c r="B21" s="179">
        <v>32.844999999999999</v>
      </c>
      <c r="C21" s="85">
        <f t="shared" si="6"/>
        <v>3.306554719982282</v>
      </c>
      <c r="D21" s="180">
        <v>17.791755192661199</v>
      </c>
      <c r="E21" s="181">
        <v>7829.3850000000002</v>
      </c>
      <c r="F21" s="85">
        <f t="shared" si="7"/>
        <v>3.3793471837513125</v>
      </c>
      <c r="G21" s="182">
        <v>19.444626354141501</v>
      </c>
      <c r="H21" s="181">
        <v>275.70800000000003</v>
      </c>
      <c r="I21" s="84">
        <f t="shared" si="8"/>
        <v>3.7414346092336253</v>
      </c>
      <c r="J21" s="183">
        <v>18.585615775665101</v>
      </c>
      <c r="L21" s="105" t="s">
        <v>92</v>
      </c>
      <c r="M21" s="179">
        <v>18.082999999999998</v>
      </c>
      <c r="N21" s="85">
        <f t="shared" si="9"/>
        <v>2.816486797572118</v>
      </c>
      <c r="O21" s="180">
        <v>22.532076835991202</v>
      </c>
      <c r="P21" s="181">
        <v>3633.2919999999999</v>
      </c>
      <c r="Q21" s="85">
        <f t="shared" si="10"/>
        <v>2.5692359813759857</v>
      </c>
      <c r="R21" s="182">
        <v>24.542219746247898</v>
      </c>
      <c r="S21" s="181">
        <v>151.60499999999999</v>
      </c>
      <c r="T21" s="84">
        <f t="shared" si="11"/>
        <v>3.0459077088256494</v>
      </c>
      <c r="U21" s="183">
        <v>24.399944750485201</v>
      </c>
    </row>
    <row r="22" spans="1:21" ht="15" customHeight="1">
      <c r="A22" s="105" t="s">
        <v>93</v>
      </c>
      <c r="B22" s="179">
        <v>31.032</v>
      </c>
      <c r="C22" s="85">
        <f t="shared" si="6"/>
        <v>3.1240373289843251</v>
      </c>
      <c r="D22" s="180">
        <v>17.171199428788299</v>
      </c>
      <c r="E22" s="181">
        <v>5916.8389999999999</v>
      </c>
      <c r="F22" s="85">
        <f t="shared" si="7"/>
        <v>2.5538472321082604</v>
      </c>
      <c r="G22" s="182">
        <v>18.511104943352699</v>
      </c>
      <c r="H22" s="181">
        <v>229.572</v>
      </c>
      <c r="I22" s="84">
        <f t="shared" si="8"/>
        <v>3.115356196087824</v>
      </c>
      <c r="J22" s="183">
        <v>17.080640830072198</v>
      </c>
      <c r="L22" s="105" t="s">
        <v>93</v>
      </c>
      <c r="M22" s="179">
        <v>23.280999999999999</v>
      </c>
      <c r="N22" s="85">
        <f t="shared" si="9"/>
        <v>3.6260924146588778</v>
      </c>
      <c r="O22" s="180">
        <v>19.169938398186002</v>
      </c>
      <c r="P22" s="181">
        <v>4229.9430000000002</v>
      </c>
      <c r="Q22" s="85">
        <f t="shared" si="10"/>
        <v>2.991150107057039</v>
      </c>
      <c r="R22" s="182">
        <v>21.264986660133701</v>
      </c>
      <c r="S22" s="181">
        <v>170.58799999999999</v>
      </c>
      <c r="T22" s="84">
        <f t="shared" si="11"/>
        <v>3.4272966210425109</v>
      </c>
      <c r="U22" s="183">
        <v>19.6933152675184</v>
      </c>
    </row>
    <row r="23" spans="1:21" ht="15" customHeight="1">
      <c r="A23" s="607" t="s">
        <v>94</v>
      </c>
      <c r="B23" s="184">
        <v>6.5469999999999997</v>
      </c>
      <c r="C23" s="87">
        <f t="shared" si="6"/>
        <v>0.65909617146366262</v>
      </c>
      <c r="D23" s="185">
        <v>38.577032892120002</v>
      </c>
      <c r="E23" s="186">
        <v>1354.6010000000001</v>
      </c>
      <c r="F23" s="87">
        <f t="shared" si="7"/>
        <v>0.58467773323916405</v>
      </c>
      <c r="G23" s="187">
        <v>41.226754862782599</v>
      </c>
      <c r="H23" s="186">
        <v>38.005000000000003</v>
      </c>
      <c r="I23" s="84">
        <f t="shared" si="8"/>
        <v>0.51573847086019964</v>
      </c>
      <c r="J23" s="188">
        <v>40.976264626581198</v>
      </c>
      <c r="L23" s="607" t="s">
        <v>94</v>
      </c>
      <c r="M23" s="184">
        <v>3.133</v>
      </c>
      <c r="N23" s="87">
        <f t="shared" si="9"/>
        <v>0.48797506701285442</v>
      </c>
      <c r="O23" s="185">
        <v>57.088552105040897</v>
      </c>
      <c r="P23" s="186">
        <v>598.05700000000002</v>
      </c>
      <c r="Q23" s="87">
        <f t="shared" si="10"/>
        <v>0.4229083606034908</v>
      </c>
      <c r="R23" s="187">
        <v>60.784720417396699</v>
      </c>
      <c r="S23" s="186">
        <v>18.373000000000001</v>
      </c>
      <c r="T23" s="84">
        <f t="shared" si="11"/>
        <v>0.36913335532636565</v>
      </c>
      <c r="U23" s="188">
        <v>60.0808527555415</v>
      </c>
    </row>
    <row r="24" spans="1:21" ht="18.75" customHeight="1">
      <c r="A24" s="612" t="s">
        <v>42</v>
      </c>
      <c r="B24" s="76">
        <f>SUM(B17:B23)</f>
        <v>993.33</v>
      </c>
      <c r="C24" s="88">
        <f>SUM(C17:C23)</f>
        <v>100</v>
      </c>
      <c r="D24" s="74">
        <v>4.9579002214043602</v>
      </c>
      <c r="E24" s="283">
        <f>SUM(E17:E23)</f>
        <v>231683.35700000002</v>
      </c>
      <c r="F24" s="88">
        <f>SUM(F17:F23)</f>
        <v>99.999999999999972</v>
      </c>
      <c r="G24" s="208">
        <v>5.5183007715143404</v>
      </c>
      <c r="H24" s="283">
        <f>SUM(H17:H23)</f>
        <v>7369.045000000001</v>
      </c>
      <c r="I24" s="88">
        <f>SUM(I17:I23)</f>
        <v>100</v>
      </c>
      <c r="J24" s="209">
        <v>5.5122643529669801</v>
      </c>
      <c r="L24" s="612" t="s">
        <v>42</v>
      </c>
      <c r="M24" s="76">
        <f>SUM(M17:M23)</f>
        <v>642.04099999999983</v>
      </c>
      <c r="N24" s="88">
        <f>SUM(N17:N23)</f>
        <v>100.00000000000003</v>
      </c>
      <c r="O24" s="74">
        <v>6.2486753136920701</v>
      </c>
      <c r="P24" s="283">
        <f>SUM(P17:P23)</f>
        <v>141415.26999999999</v>
      </c>
      <c r="Q24" s="88">
        <f>SUM(Q17:Q23)</f>
        <v>100</v>
      </c>
      <c r="R24" s="208">
        <v>6.5907544489319703</v>
      </c>
      <c r="S24" s="283">
        <f>SUM(S17:S23)</f>
        <v>4977.333999999998</v>
      </c>
      <c r="T24" s="88">
        <f>SUM(T17:T23)</f>
        <v>100.00000000000006</v>
      </c>
      <c r="U24" s="209">
        <v>6.7206855865186004</v>
      </c>
    </row>
    <row r="25" spans="1:21" ht="6" customHeight="1"/>
    <row r="26" spans="1:21" ht="15" customHeight="1">
      <c r="A26" s="613" t="s">
        <v>24</v>
      </c>
      <c r="B26" s="286"/>
      <c r="C26" s="286"/>
      <c r="D26" s="286"/>
      <c r="E26" s="286"/>
      <c r="F26" s="286"/>
      <c r="G26" s="286"/>
      <c r="H26" s="286"/>
      <c r="I26" s="286"/>
      <c r="J26" s="287"/>
      <c r="L26" s="613" t="s">
        <v>24</v>
      </c>
      <c r="M26" s="286"/>
      <c r="N26" s="286"/>
      <c r="O26" s="286"/>
      <c r="P26" s="286"/>
      <c r="Q26" s="286"/>
      <c r="R26" s="286"/>
      <c r="S26" s="286"/>
      <c r="T26" s="286"/>
      <c r="U26" s="287"/>
    </row>
    <row r="27" spans="1:21" ht="18.75" customHeight="1">
      <c r="A27" s="691" t="s">
        <v>82</v>
      </c>
      <c r="B27" s="640" t="s">
        <v>83</v>
      </c>
      <c r="C27" s="641"/>
      <c r="D27" s="693" t="s">
        <v>430</v>
      </c>
      <c r="E27" s="640" t="s">
        <v>84</v>
      </c>
      <c r="F27" s="641"/>
      <c r="G27" s="693" t="s">
        <v>430</v>
      </c>
      <c r="H27" s="640" t="s">
        <v>139</v>
      </c>
      <c r="I27" s="641"/>
      <c r="J27" s="740" t="s">
        <v>430</v>
      </c>
      <c r="L27" s="691" t="s">
        <v>82</v>
      </c>
      <c r="M27" s="640" t="s">
        <v>83</v>
      </c>
      <c r="N27" s="641"/>
      <c r="O27" s="693" t="s">
        <v>430</v>
      </c>
      <c r="P27" s="640" t="s">
        <v>84</v>
      </c>
      <c r="Q27" s="641"/>
      <c r="R27" s="693" t="s">
        <v>430</v>
      </c>
      <c r="S27" s="640" t="s">
        <v>139</v>
      </c>
      <c r="T27" s="641"/>
      <c r="U27" s="740" t="s">
        <v>430</v>
      </c>
    </row>
    <row r="28" spans="1:21" ht="15.6" customHeight="1">
      <c r="A28" s="692"/>
      <c r="B28" s="132" t="s">
        <v>25</v>
      </c>
      <c r="C28" s="172" t="s">
        <v>26</v>
      </c>
      <c r="D28" s="694"/>
      <c r="E28" s="132" t="s">
        <v>86</v>
      </c>
      <c r="F28" s="172" t="s">
        <v>26</v>
      </c>
      <c r="G28" s="694"/>
      <c r="H28" s="132" t="s">
        <v>86</v>
      </c>
      <c r="I28" s="172" t="s">
        <v>26</v>
      </c>
      <c r="J28" s="696"/>
      <c r="L28" s="692"/>
      <c r="M28" s="132" t="s">
        <v>25</v>
      </c>
      <c r="N28" s="172" t="s">
        <v>26</v>
      </c>
      <c r="O28" s="694"/>
      <c r="P28" s="132" t="s">
        <v>86</v>
      </c>
      <c r="Q28" s="172" t="s">
        <v>26</v>
      </c>
      <c r="R28" s="694"/>
      <c r="S28" s="132" t="s">
        <v>86</v>
      </c>
      <c r="T28" s="172" t="s">
        <v>26</v>
      </c>
      <c r="U28" s="696"/>
    </row>
    <row r="29" spans="1:21" ht="15" customHeight="1">
      <c r="A29" s="103" t="s">
        <v>88</v>
      </c>
      <c r="B29" s="174">
        <v>239.541</v>
      </c>
      <c r="C29" s="84">
        <f>B29/$B$36*100</f>
        <v>21.427382996994414</v>
      </c>
      <c r="D29" s="175">
        <v>7.6684119792625598</v>
      </c>
      <c r="E29" s="176">
        <v>60214.173999999999</v>
      </c>
      <c r="F29" s="84">
        <f>E29/$E$36*100</f>
        <v>26.773210998304048</v>
      </c>
      <c r="G29" s="177">
        <v>8.2474526037085099</v>
      </c>
      <c r="H29" s="176">
        <v>1658.625</v>
      </c>
      <c r="I29" s="84">
        <f>H29/$H$36*100</f>
        <v>20.2417896957834</v>
      </c>
      <c r="J29" s="178">
        <v>7.9164852358763902</v>
      </c>
      <c r="L29" s="103" t="s">
        <v>88</v>
      </c>
      <c r="M29" s="174">
        <v>218.589</v>
      </c>
      <c r="N29" s="84">
        <f>M29/$M$36*100</f>
        <v>20.623140781246903</v>
      </c>
      <c r="O29" s="175">
        <v>7.8617970081620596</v>
      </c>
      <c r="P29" s="176">
        <v>55222.701999999997</v>
      </c>
      <c r="Q29" s="84">
        <f>P29/$P$36*100</f>
        <v>26.18030639244866</v>
      </c>
      <c r="R29" s="177">
        <v>8.4628837395339396</v>
      </c>
      <c r="S29" s="176">
        <v>1544.777</v>
      </c>
      <c r="T29" s="84">
        <f>S29/$S$36*100</f>
        <v>19.775436386551018</v>
      </c>
      <c r="U29" s="178">
        <v>8.1565846572825293</v>
      </c>
    </row>
    <row r="30" spans="1:21" ht="15" customHeight="1">
      <c r="A30" s="105" t="s">
        <v>89</v>
      </c>
      <c r="B30" s="179">
        <v>167.46899999999999</v>
      </c>
      <c r="C30" s="85">
        <f t="shared" ref="C30:C35" si="12">B30/$B$36*100</f>
        <v>14.980410047230569</v>
      </c>
      <c r="D30" s="180">
        <v>7.6339942163938499</v>
      </c>
      <c r="E30" s="181">
        <v>39867.040000000001</v>
      </c>
      <c r="F30" s="85">
        <f t="shared" ref="F30:F35" si="13">E30/$E$36*100</f>
        <v>17.726203033156736</v>
      </c>
      <c r="G30" s="182">
        <v>8.4119363311199802</v>
      </c>
      <c r="H30" s="181">
        <v>1585.7850000000001</v>
      </c>
      <c r="I30" s="84">
        <f t="shared" ref="I30:I35" si="14">H30/$H$36*100</f>
        <v>19.352853401297988</v>
      </c>
      <c r="J30" s="183">
        <v>8.00981610512933</v>
      </c>
      <c r="L30" s="105" t="s">
        <v>89</v>
      </c>
      <c r="M30" s="179">
        <v>159.00800000000001</v>
      </c>
      <c r="N30" s="85">
        <f t="shared" ref="N30:N35" si="15">M30/$M$36*100</f>
        <v>15.001872781084627</v>
      </c>
      <c r="O30" s="180">
        <v>7.7811816819776096</v>
      </c>
      <c r="P30" s="181">
        <v>37536.839</v>
      </c>
      <c r="Q30" s="85">
        <f t="shared" ref="Q30:Q35" si="16">P30/$P$36*100</f>
        <v>17.795687469693462</v>
      </c>
      <c r="R30" s="182">
        <v>8.5419938254793095</v>
      </c>
      <c r="S30" s="181">
        <v>1513.386</v>
      </c>
      <c r="T30" s="84">
        <f t="shared" ref="T30:T35" si="17">S30/$S$36*100</f>
        <v>19.373585036090578</v>
      </c>
      <c r="U30" s="183">
        <v>8.1172415978690804</v>
      </c>
    </row>
    <row r="31" spans="1:21" ht="15" customHeight="1">
      <c r="A31" s="105" t="s">
        <v>90</v>
      </c>
      <c r="B31" s="179">
        <v>366.04399999999998</v>
      </c>
      <c r="C31" s="85">
        <f t="shared" si="12"/>
        <v>32.743309002433087</v>
      </c>
      <c r="D31" s="180">
        <v>5.7411430693511898</v>
      </c>
      <c r="E31" s="181">
        <v>65859.729000000007</v>
      </c>
      <c r="F31" s="85">
        <f t="shared" si="13"/>
        <v>29.283411258088904</v>
      </c>
      <c r="G31" s="182">
        <v>6.3670742712953796</v>
      </c>
      <c r="H31" s="181">
        <v>2382.96</v>
      </c>
      <c r="I31" s="84">
        <f t="shared" si="14"/>
        <v>29.081543551715434</v>
      </c>
      <c r="J31" s="183">
        <v>6.0599847966831097</v>
      </c>
      <c r="L31" s="105" t="s">
        <v>90</v>
      </c>
      <c r="M31" s="179">
        <v>353</v>
      </c>
      <c r="N31" s="85">
        <f t="shared" si="15"/>
        <v>33.304368910513141</v>
      </c>
      <c r="O31" s="180">
        <v>5.8451439624911998</v>
      </c>
      <c r="P31" s="181">
        <v>63236.169000000002</v>
      </c>
      <c r="Q31" s="85">
        <f t="shared" si="16"/>
        <v>29.979378399569505</v>
      </c>
      <c r="R31" s="182">
        <v>6.4284246449280404</v>
      </c>
      <c r="S31" s="181">
        <v>2308.3580000000002</v>
      </c>
      <c r="T31" s="84">
        <f t="shared" si="17"/>
        <v>29.550405518975321</v>
      </c>
      <c r="U31" s="183">
        <v>6.1443223839349201</v>
      </c>
    </row>
    <row r="32" spans="1:21" ht="15" customHeight="1">
      <c r="A32" s="105" t="s">
        <v>91</v>
      </c>
      <c r="B32" s="179">
        <v>84.617999999999995</v>
      </c>
      <c r="C32" s="85">
        <f t="shared" si="12"/>
        <v>7.5692357234864742</v>
      </c>
      <c r="D32" s="180">
        <v>9.8519999187478398</v>
      </c>
      <c r="E32" s="181">
        <v>17526.695</v>
      </c>
      <c r="F32" s="85">
        <f t="shared" si="13"/>
        <v>7.7929476096096666</v>
      </c>
      <c r="G32" s="182">
        <v>12.7542260386106</v>
      </c>
      <c r="H32" s="181">
        <v>788.99099999999999</v>
      </c>
      <c r="I32" s="84">
        <f t="shared" si="14"/>
        <v>9.6288129588459359</v>
      </c>
      <c r="J32" s="183">
        <v>11.151024524887699</v>
      </c>
      <c r="L32" s="105" t="s">
        <v>91</v>
      </c>
      <c r="M32" s="179">
        <v>80.067999999999998</v>
      </c>
      <c r="N32" s="85">
        <f t="shared" si="15"/>
        <v>7.5541479034758243</v>
      </c>
      <c r="O32" s="180">
        <v>10.1425999817936</v>
      </c>
      <c r="P32" s="181">
        <v>16101.41</v>
      </c>
      <c r="Q32" s="85">
        <f t="shared" si="16"/>
        <v>7.6334520384467375</v>
      </c>
      <c r="R32" s="182">
        <v>13.101645187824101</v>
      </c>
      <c r="S32" s="181">
        <v>745.50099999999998</v>
      </c>
      <c r="T32" s="84">
        <f t="shared" si="17"/>
        <v>9.5435183211623222</v>
      </c>
      <c r="U32" s="183">
        <v>11.295420757961599</v>
      </c>
    </row>
    <row r="33" spans="1:21" ht="15" customHeight="1">
      <c r="A33" s="105" t="s">
        <v>92</v>
      </c>
      <c r="B33" s="179">
        <v>53.116999999999997</v>
      </c>
      <c r="C33" s="85">
        <f t="shared" si="12"/>
        <v>4.7514133390582503</v>
      </c>
      <c r="D33" s="180">
        <v>14.0400420171385</v>
      </c>
      <c r="E33" s="181">
        <v>10837.369000000001</v>
      </c>
      <c r="F33" s="85">
        <f t="shared" si="13"/>
        <v>4.8186522811635575</v>
      </c>
      <c r="G33" s="182">
        <v>16.278052886555301</v>
      </c>
      <c r="H33" s="181">
        <v>406.34300000000002</v>
      </c>
      <c r="I33" s="84">
        <f t="shared" si="14"/>
        <v>4.9589928708139048</v>
      </c>
      <c r="J33" s="183">
        <v>14.532966433483899</v>
      </c>
      <c r="L33" s="105" t="s">
        <v>92</v>
      </c>
      <c r="M33" s="179">
        <v>48.866999999999997</v>
      </c>
      <c r="N33" s="85">
        <f t="shared" si="15"/>
        <v>4.61043794773384</v>
      </c>
      <c r="O33" s="180">
        <v>14.1315812776835</v>
      </c>
      <c r="P33" s="181">
        <v>9657.7790000000005</v>
      </c>
      <c r="Q33" s="85">
        <f t="shared" si="16"/>
        <v>4.5786172015008688</v>
      </c>
      <c r="R33" s="182">
        <v>15.9873915582666</v>
      </c>
      <c r="S33" s="181">
        <v>369.82499999999999</v>
      </c>
      <c r="T33" s="84">
        <f t="shared" si="17"/>
        <v>4.7343084222876382</v>
      </c>
      <c r="U33" s="183">
        <v>14.4067876949665</v>
      </c>
    </row>
    <row r="34" spans="1:21" ht="15" customHeight="1">
      <c r="A34" s="105" t="s">
        <v>93</v>
      </c>
      <c r="B34" s="179">
        <v>180.61199999999999</v>
      </c>
      <c r="C34" s="85">
        <f t="shared" si="12"/>
        <v>16.156075568913693</v>
      </c>
      <c r="D34" s="180">
        <v>8.0306467619288</v>
      </c>
      <c r="E34" s="181">
        <v>25819.238000000001</v>
      </c>
      <c r="F34" s="85">
        <f t="shared" si="13"/>
        <v>11.480086180197869</v>
      </c>
      <c r="G34" s="182">
        <v>8.8584048092427494</v>
      </c>
      <c r="H34" s="181">
        <v>1219.4469999999999</v>
      </c>
      <c r="I34" s="84">
        <f t="shared" si="14"/>
        <v>14.882079866849937</v>
      </c>
      <c r="J34" s="183">
        <v>8.4081059459318706</v>
      </c>
      <c r="L34" s="105" t="s">
        <v>93</v>
      </c>
      <c r="M34" s="179">
        <v>176.59100000000001</v>
      </c>
      <c r="N34" s="85">
        <f t="shared" si="15"/>
        <v>16.660770000783074</v>
      </c>
      <c r="O34" s="180">
        <v>8.09914005214398</v>
      </c>
      <c r="P34" s="181">
        <v>25070.199000000001</v>
      </c>
      <c r="Q34" s="85">
        <f t="shared" si="16"/>
        <v>11.885428770574464</v>
      </c>
      <c r="R34" s="182">
        <v>8.8774095675400506</v>
      </c>
      <c r="S34" s="181">
        <v>1191.798</v>
      </c>
      <c r="T34" s="84">
        <f t="shared" si="17"/>
        <v>15.256781745597408</v>
      </c>
      <c r="U34" s="183">
        <v>8.4862636905989906</v>
      </c>
    </row>
    <row r="35" spans="1:21" ht="15" customHeight="1">
      <c r="A35" s="607" t="s">
        <v>94</v>
      </c>
      <c r="B35" s="184">
        <v>26.518999999999998</v>
      </c>
      <c r="C35" s="87">
        <f t="shared" si="12"/>
        <v>2.3721733218834977</v>
      </c>
      <c r="D35" s="185">
        <v>16.868785996708802</v>
      </c>
      <c r="E35" s="186">
        <v>4780.3209999999999</v>
      </c>
      <c r="F35" s="87">
        <f t="shared" si="13"/>
        <v>2.1254886394791996</v>
      </c>
      <c r="G35" s="187">
        <v>20.438908023240199</v>
      </c>
      <c r="H35" s="186">
        <v>151.91200000000001</v>
      </c>
      <c r="I35" s="84">
        <f t="shared" si="14"/>
        <v>1.8539276546934043</v>
      </c>
      <c r="J35" s="188">
        <v>17.674883345777801</v>
      </c>
      <c r="L35" s="607" t="s">
        <v>94</v>
      </c>
      <c r="M35" s="184">
        <v>23.797999999999998</v>
      </c>
      <c r="N35" s="87">
        <f t="shared" si="15"/>
        <v>2.2452616751625825</v>
      </c>
      <c r="O35" s="185">
        <v>17.168249181233602</v>
      </c>
      <c r="P35" s="186">
        <v>4107.1239999999998</v>
      </c>
      <c r="Q35" s="87">
        <f t="shared" si="16"/>
        <v>1.9471297277662964</v>
      </c>
      <c r="R35" s="187">
        <v>20.631679146214601</v>
      </c>
      <c r="S35" s="186">
        <v>137.94999999999999</v>
      </c>
      <c r="T35" s="84">
        <f t="shared" si="17"/>
        <v>1.7659645693357116</v>
      </c>
      <c r="U35" s="188">
        <v>18.1119931043695</v>
      </c>
    </row>
    <row r="36" spans="1:21" ht="17.25" customHeight="1">
      <c r="A36" s="614" t="s">
        <v>42</v>
      </c>
      <c r="B36" s="76">
        <f>SUM(B29:B35)</f>
        <v>1117.92</v>
      </c>
      <c r="C36" s="88">
        <f>SUM(C29:C35)</f>
        <v>99.999999999999972</v>
      </c>
      <c r="D36" s="74">
        <v>3.7471112172247198</v>
      </c>
      <c r="E36" s="283">
        <f>SUM(E29:E35)</f>
        <v>224904.56600000005</v>
      </c>
      <c r="F36" s="88">
        <f>SUM(F29:F35)</f>
        <v>99.999999999999986</v>
      </c>
      <c r="G36" s="208">
        <v>4.2021412444317603</v>
      </c>
      <c r="H36" s="283">
        <f>SUM(H29:H35)</f>
        <v>8194.0630000000001</v>
      </c>
      <c r="I36" s="88">
        <f>SUM(I29:I35)</f>
        <v>100.00000000000001</v>
      </c>
      <c r="J36" s="209">
        <v>3.9192716237336001</v>
      </c>
      <c r="L36" s="614" t="s">
        <v>42</v>
      </c>
      <c r="M36" s="76">
        <f>SUM(M29:M35)</f>
        <v>1059.921</v>
      </c>
      <c r="N36" s="88">
        <f>SUM(N29:N35)</f>
        <v>100</v>
      </c>
      <c r="O36" s="74">
        <v>3.8628170537994402</v>
      </c>
      <c r="P36" s="283">
        <f>SUM(P29:P35)</f>
        <v>210932.22200000001</v>
      </c>
      <c r="Q36" s="88">
        <f>SUM(Q29:Q35)</f>
        <v>99.999999999999986</v>
      </c>
      <c r="R36" s="208">
        <v>4.2659560973998598</v>
      </c>
      <c r="S36" s="283">
        <f>SUM(S29:S35)</f>
        <v>7811.5950000000003</v>
      </c>
      <c r="T36" s="88">
        <f>SUM(T29:T35)</f>
        <v>100</v>
      </c>
      <c r="U36" s="209">
        <v>4.0078187711492603</v>
      </c>
    </row>
    <row r="37" spans="1:21" ht="19.5" customHeight="1">
      <c r="A37" s="652"/>
      <c r="B37" s="653"/>
      <c r="C37" s="653"/>
      <c r="D37" s="653"/>
      <c r="E37" s="653"/>
      <c r="F37" s="653"/>
      <c r="G37" s="653"/>
      <c r="H37" s="653"/>
      <c r="J37" s="284"/>
      <c r="L37" s="652"/>
      <c r="M37" s="653"/>
      <c r="N37" s="653"/>
      <c r="O37" s="653"/>
      <c r="P37" s="653"/>
      <c r="Q37" s="653"/>
      <c r="R37" s="653"/>
      <c r="S37" s="653"/>
    </row>
    <row r="38" spans="1:21" ht="14.45" customHeight="1">
      <c r="A38" s="635"/>
      <c r="B38" s="700"/>
      <c r="C38" s="700"/>
      <c r="D38" s="700"/>
      <c r="E38" s="700"/>
      <c r="F38" s="700"/>
      <c r="G38" s="700"/>
      <c r="H38" s="700"/>
      <c r="L38" s="635"/>
      <c r="M38" s="700"/>
      <c r="N38" s="700"/>
      <c r="O38" s="700"/>
      <c r="P38" s="700"/>
      <c r="Q38" s="700"/>
      <c r="R38" s="700"/>
      <c r="S38" s="700"/>
    </row>
  </sheetData>
  <mergeCells count="50">
    <mergeCell ref="A38:H38"/>
    <mergeCell ref="L37:S37"/>
    <mergeCell ref="L38:S38"/>
    <mergeCell ref="A27:A28"/>
    <mergeCell ref="B27:C27"/>
    <mergeCell ref="D27:D28"/>
    <mergeCell ref="E27:F27"/>
    <mergeCell ref="G27:G28"/>
    <mergeCell ref="A37:H37"/>
    <mergeCell ref="H27:I27"/>
    <mergeCell ref="J27:J28"/>
    <mergeCell ref="S27:T27"/>
    <mergeCell ref="A14:J14"/>
    <mergeCell ref="A15:A16"/>
    <mergeCell ref="B15:C15"/>
    <mergeCell ref="D15:D16"/>
    <mergeCell ref="E15:F15"/>
    <mergeCell ref="G15:G16"/>
    <mergeCell ref="H15:I15"/>
    <mergeCell ref="J15:J16"/>
    <mergeCell ref="A1:J1"/>
    <mergeCell ref="A3:A4"/>
    <mergeCell ref="B3:C3"/>
    <mergeCell ref="D3:D4"/>
    <mergeCell ref="E3:F3"/>
    <mergeCell ref="G3:G4"/>
    <mergeCell ref="H3:I3"/>
    <mergeCell ref="J3:J4"/>
    <mergeCell ref="L1:U1"/>
    <mergeCell ref="L3:L4"/>
    <mergeCell ref="M3:N3"/>
    <mergeCell ref="O3:O4"/>
    <mergeCell ref="P3:Q3"/>
    <mergeCell ref="R3:R4"/>
    <mergeCell ref="S3:T3"/>
    <mergeCell ref="U3:U4"/>
    <mergeCell ref="L14:U14"/>
    <mergeCell ref="L15:L16"/>
    <mergeCell ref="M15:N15"/>
    <mergeCell ref="O15:O16"/>
    <mergeCell ref="P15:Q15"/>
    <mergeCell ref="R15:R16"/>
    <mergeCell ref="S15:T15"/>
    <mergeCell ref="U15:U16"/>
    <mergeCell ref="U27:U28"/>
    <mergeCell ref="L27:L28"/>
    <mergeCell ref="M27:N27"/>
    <mergeCell ref="O27:O28"/>
    <mergeCell ref="P27:Q27"/>
    <mergeCell ref="R27:R28"/>
  </mergeCells>
  <printOptions horizontalCentered="1"/>
  <pageMargins left="0.78740157480314965" right="0.78740157480314965" top="0.98425196850393704" bottom="1.1811023622047245" header="0.51181102362204722" footer="0.51181102362204722"/>
  <pageSetup paperSize="9" scale="83" orientation="landscape" r:id="rId1"/>
  <headerFooter scaleWithDoc="0" alignWithMargins="0">
    <oddHeader>&amp;L&amp;G</oddHeader>
    <oddFooter>&amp;L&amp;D&amp;RTabel &amp;A</oddFooter>
  </headerFooter>
  <rowBreaks count="1" manualBreakCount="1">
    <brk id="36" max="16383" man="1"/>
  </rowBreaks>
  <colBreaks count="1" manualBreakCount="1">
    <brk id="1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eht15"/>
  <dimension ref="A1:AY64"/>
  <sheetViews>
    <sheetView topLeftCell="A35" zoomScaleNormal="100" workbookViewId="0">
      <selection activeCell="C18" sqref="C18"/>
    </sheetView>
  </sheetViews>
  <sheetFormatPr defaultColWidth="11.5703125" defaultRowHeight="12.75"/>
  <cols>
    <col min="1" max="1" width="9.5703125" customWidth="1"/>
    <col min="2" max="2" width="5.85546875" customWidth="1"/>
    <col min="3" max="3" width="5.140625" customWidth="1"/>
    <col min="4" max="4" width="6" customWidth="1"/>
    <col min="5" max="5" width="5.85546875" customWidth="1"/>
    <col min="6" max="6" width="4.5703125" customWidth="1"/>
    <col min="7" max="7" width="5.7109375" customWidth="1"/>
    <col min="8" max="8" width="5.85546875" customWidth="1"/>
    <col min="9" max="9" width="4.5703125" customWidth="1"/>
    <col min="10" max="10" width="6.28515625" customWidth="1"/>
    <col min="11" max="11" width="5.85546875" customWidth="1"/>
    <col min="12" max="12" width="4.85546875" customWidth="1"/>
    <col min="13" max="13" width="6.140625" customWidth="1"/>
    <col min="14" max="14" width="5.85546875" customWidth="1"/>
    <col min="15" max="15" width="4.85546875" customWidth="1"/>
    <col min="16" max="16" width="6.140625" customWidth="1"/>
    <col min="17" max="17" width="5.85546875" customWidth="1"/>
    <col min="18" max="18" width="4.85546875" customWidth="1"/>
    <col min="19" max="19" width="6.28515625" customWidth="1"/>
    <col min="20" max="20" width="5.85546875" customWidth="1"/>
    <col min="21" max="21" width="4.85546875" customWidth="1"/>
    <col min="22" max="22" width="6.28515625" customWidth="1"/>
    <col min="23" max="23" width="6.85546875" customWidth="1"/>
    <col min="24" max="24" width="4.42578125" customWidth="1"/>
    <col min="25" max="25" width="6" customWidth="1"/>
    <col min="26" max="26" width="1.140625" customWidth="1"/>
    <col min="27" max="27" width="10.140625" customWidth="1"/>
    <col min="28" max="28" width="6.140625" customWidth="1"/>
    <col min="29" max="29" width="5.85546875" customWidth="1"/>
    <col min="30" max="30" width="6.5703125" customWidth="1"/>
    <col min="31" max="31" width="5.85546875" customWidth="1"/>
    <col min="32" max="32" width="6" customWidth="1"/>
    <col min="33" max="33" width="6.28515625" customWidth="1"/>
    <col min="34" max="34" width="6.5703125" customWidth="1"/>
    <col min="35" max="35" width="6" customWidth="1"/>
    <col min="36" max="36" width="6.140625" customWidth="1"/>
    <col min="37" max="37" width="6.5703125" customWidth="1"/>
    <col min="38" max="38" width="6" customWidth="1"/>
    <col min="39" max="39" width="6.42578125" customWidth="1"/>
    <col min="40" max="40" width="6.5703125" customWidth="1"/>
    <col min="41" max="41" width="5.85546875" customWidth="1"/>
    <col min="42" max="42" width="6.140625" customWidth="1"/>
    <col min="43" max="43" width="6.5703125" customWidth="1"/>
    <col min="44" max="44" width="5" customWidth="1"/>
    <col min="45" max="45" width="6.28515625" customWidth="1"/>
    <col min="46" max="46" width="6.5703125" customWidth="1"/>
    <col min="47" max="47" width="5.28515625" customWidth="1"/>
    <col min="48" max="48" width="6.140625" customWidth="1"/>
    <col min="49" max="49" width="6.5703125" customWidth="1"/>
    <col min="50" max="50" width="5.28515625" customWidth="1"/>
    <col min="51" max="51" width="6.28515625" customWidth="1"/>
  </cols>
  <sheetData>
    <row r="1" spans="1:51" ht="48" customHeight="1">
      <c r="A1" s="756" t="s">
        <v>212</v>
      </c>
      <c r="B1" s="757"/>
      <c r="C1" s="756"/>
      <c r="D1" s="756"/>
      <c r="E1" s="756"/>
      <c r="F1" s="756"/>
      <c r="G1" s="756"/>
      <c r="H1" s="756"/>
      <c r="I1" s="756"/>
      <c r="J1" s="756"/>
      <c r="K1" s="756"/>
      <c r="L1" s="756"/>
      <c r="M1" s="756"/>
      <c r="N1" s="756"/>
      <c r="O1" s="756"/>
      <c r="P1" s="756"/>
      <c r="Q1" s="756"/>
      <c r="R1" s="756"/>
      <c r="S1" s="756"/>
      <c r="T1" s="756"/>
      <c r="U1" s="756"/>
      <c r="V1" s="756"/>
      <c r="W1" s="756"/>
      <c r="X1" s="756"/>
      <c r="Y1" s="756"/>
      <c r="AA1" s="756" t="s">
        <v>232</v>
      </c>
      <c r="AB1" s="756"/>
      <c r="AC1" s="756"/>
      <c r="AD1" s="756"/>
      <c r="AE1" s="756"/>
      <c r="AF1" s="756"/>
      <c r="AG1" s="756"/>
      <c r="AH1" s="756"/>
      <c r="AI1" s="756"/>
      <c r="AJ1" s="756"/>
      <c r="AK1" s="756"/>
      <c r="AL1" s="756"/>
      <c r="AM1" s="756"/>
      <c r="AN1" s="756"/>
      <c r="AO1" s="756"/>
      <c r="AP1" s="756"/>
      <c r="AQ1" s="756"/>
      <c r="AR1" s="756"/>
      <c r="AS1" s="756"/>
      <c r="AT1" s="756"/>
      <c r="AU1" s="756"/>
      <c r="AV1" s="756"/>
      <c r="AW1" s="756"/>
      <c r="AX1" s="756"/>
      <c r="AY1" s="756"/>
    </row>
    <row r="2" spans="1:51" ht="9.75" customHeight="1">
      <c r="A2" s="170"/>
      <c r="B2" s="170"/>
      <c r="C2" s="170"/>
      <c r="D2" s="170"/>
      <c r="E2" s="170"/>
      <c r="F2" s="170"/>
      <c r="G2" s="170"/>
      <c r="H2" s="170"/>
      <c r="I2" s="170"/>
      <c r="J2" s="170"/>
      <c r="K2" s="170"/>
      <c r="L2" s="170"/>
      <c r="M2" s="170"/>
      <c r="N2" s="170"/>
      <c r="O2" s="170"/>
      <c r="P2" s="170"/>
      <c r="Q2" s="170"/>
      <c r="R2" s="170"/>
      <c r="S2" s="170"/>
      <c r="T2" s="170"/>
      <c r="U2" s="170"/>
      <c r="V2" s="170"/>
      <c r="W2" s="170"/>
      <c r="X2" s="170"/>
      <c r="Y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row>
    <row r="3" spans="1:51" ht="18.75" customHeight="1">
      <c r="A3" s="750" t="s">
        <v>230</v>
      </c>
      <c r="B3" s="640" t="s">
        <v>213</v>
      </c>
      <c r="C3" s="667"/>
      <c r="D3" s="667"/>
      <c r="E3" s="667"/>
      <c r="F3" s="667"/>
      <c r="G3" s="667"/>
      <c r="H3" s="667"/>
      <c r="I3" s="667"/>
      <c r="J3" s="667"/>
      <c r="K3" s="667"/>
      <c r="L3" s="667"/>
      <c r="M3" s="667"/>
      <c r="N3" s="667"/>
      <c r="O3" s="667"/>
      <c r="P3" s="667"/>
      <c r="Q3" s="667"/>
      <c r="R3" s="667"/>
      <c r="S3" s="667"/>
      <c r="T3" s="667"/>
      <c r="U3" s="667"/>
      <c r="V3" s="667"/>
      <c r="W3" s="667"/>
      <c r="X3" s="667"/>
      <c r="Y3" s="753"/>
      <c r="AA3" s="750" t="s">
        <v>230</v>
      </c>
      <c r="AB3" s="640" t="s">
        <v>213</v>
      </c>
      <c r="AC3" s="667"/>
      <c r="AD3" s="667"/>
      <c r="AE3" s="667"/>
      <c r="AF3" s="667"/>
      <c r="AG3" s="667"/>
      <c r="AH3" s="667"/>
      <c r="AI3" s="667"/>
      <c r="AJ3" s="667"/>
      <c r="AK3" s="667"/>
      <c r="AL3" s="667"/>
      <c r="AM3" s="667"/>
      <c r="AN3" s="667"/>
      <c r="AO3" s="667"/>
      <c r="AP3" s="667"/>
      <c r="AQ3" s="667"/>
      <c r="AR3" s="667"/>
      <c r="AS3" s="667"/>
      <c r="AT3" s="667"/>
      <c r="AU3" s="667"/>
      <c r="AV3" s="667"/>
      <c r="AW3" s="667"/>
      <c r="AX3" s="667"/>
      <c r="AY3" s="753"/>
    </row>
    <row r="4" spans="1:51" ht="20.25" customHeight="1">
      <c r="A4" s="751"/>
      <c r="B4" s="754" t="s">
        <v>88</v>
      </c>
      <c r="C4" s="748"/>
      <c r="D4" s="755"/>
      <c r="E4" s="754" t="s">
        <v>89</v>
      </c>
      <c r="F4" s="748"/>
      <c r="G4" s="748"/>
      <c r="H4" s="754" t="s">
        <v>90</v>
      </c>
      <c r="I4" s="748"/>
      <c r="J4" s="755"/>
      <c r="K4" s="754" t="s">
        <v>91</v>
      </c>
      <c r="L4" s="748"/>
      <c r="M4" s="755"/>
      <c r="N4" s="754" t="s">
        <v>92</v>
      </c>
      <c r="O4" s="748"/>
      <c r="P4" s="755"/>
      <c r="Q4" s="754" t="s">
        <v>93</v>
      </c>
      <c r="R4" s="748"/>
      <c r="S4" s="755"/>
      <c r="T4" s="754" t="s">
        <v>94</v>
      </c>
      <c r="U4" s="748"/>
      <c r="V4" s="748"/>
      <c r="W4" s="747" t="s">
        <v>42</v>
      </c>
      <c r="X4" s="748"/>
      <c r="Y4" s="749"/>
      <c r="AA4" s="751"/>
      <c r="AB4" s="754" t="s">
        <v>88</v>
      </c>
      <c r="AC4" s="748"/>
      <c r="AD4" s="755"/>
      <c r="AE4" s="754" t="s">
        <v>89</v>
      </c>
      <c r="AF4" s="748"/>
      <c r="AG4" s="748"/>
      <c r="AH4" s="754" t="s">
        <v>90</v>
      </c>
      <c r="AI4" s="748"/>
      <c r="AJ4" s="755"/>
      <c r="AK4" s="754" t="s">
        <v>91</v>
      </c>
      <c r="AL4" s="748"/>
      <c r="AM4" s="755"/>
      <c r="AN4" s="754" t="s">
        <v>92</v>
      </c>
      <c r="AO4" s="748"/>
      <c r="AP4" s="755"/>
      <c r="AQ4" s="754" t="s">
        <v>93</v>
      </c>
      <c r="AR4" s="748"/>
      <c r="AS4" s="755"/>
      <c r="AT4" s="754" t="s">
        <v>94</v>
      </c>
      <c r="AU4" s="748"/>
      <c r="AV4" s="748"/>
      <c r="AW4" s="747" t="s">
        <v>42</v>
      </c>
      <c r="AX4" s="748"/>
      <c r="AY4" s="749"/>
    </row>
    <row r="5" spans="1:51" ht="31.9" customHeight="1">
      <c r="A5" s="752"/>
      <c r="B5" s="292" t="s">
        <v>214</v>
      </c>
      <c r="C5" s="15" t="s">
        <v>26</v>
      </c>
      <c r="D5" s="293" t="s">
        <v>430</v>
      </c>
      <c r="E5" s="292" t="s">
        <v>214</v>
      </c>
      <c r="F5" s="15" t="s">
        <v>26</v>
      </c>
      <c r="G5" s="293" t="s">
        <v>430</v>
      </c>
      <c r="H5" s="292" t="s">
        <v>214</v>
      </c>
      <c r="I5" s="15" t="s">
        <v>26</v>
      </c>
      <c r="J5" s="293" t="s">
        <v>430</v>
      </c>
      <c r="K5" s="292" t="s">
        <v>214</v>
      </c>
      <c r="L5" s="15" t="s">
        <v>26</v>
      </c>
      <c r="M5" s="293" t="s">
        <v>430</v>
      </c>
      <c r="N5" s="292" t="s">
        <v>214</v>
      </c>
      <c r="O5" s="15" t="s">
        <v>26</v>
      </c>
      <c r="P5" s="293" t="s">
        <v>430</v>
      </c>
      <c r="Q5" s="292" t="s">
        <v>214</v>
      </c>
      <c r="R5" s="15" t="s">
        <v>26</v>
      </c>
      <c r="S5" s="293" t="s">
        <v>430</v>
      </c>
      <c r="T5" s="292" t="s">
        <v>214</v>
      </c>
      <c r="U5" s="15" t="s">
        <v>26</v>
      </c>
      <c r="V5" s="293" t="s">
        <v>430</v>
      </c>
      <c r="W5" s="294" t="s">
        <v>214</v>
      </c>
      <c r="X5" s="15" t="s">
        <v>26</v>
      </c>
      <c r="Y5" s="573" t="s">
        <v>430</v>
      </c>
      <c r="AA5" s="752"/>
      <c r="AB5" s="292" t="s">
        <v>214</v>
      </c>
      <c r="AC5" s="15" t="s">
        <v>26</v>
      </c>
      <c r="AD5" s="293" t="s">
        <v>430</v>
      </c>
      <c r="AE5" s="292" t="s">
        <v>214</v>
      </c>
      <c r="AF5" s="15" t="s">
        <v>26</v>
      </c>
      <c r="AG5" s="293" t="s">
        <v>430</v>
      </c>
      <c r="AH5" s="292" t="s">
        <v>214</v>
      </c>
      <c r="AI5" s="15" t="s">
        <v>26</v>
      </c>
      <c r="AJ5" s="293" t="s">
        <v>430</v>
      </c>
      <c r="AK5" s="292" t="s">
        <v>214</v>
      </c>
      <c r="AL5" s="15" t="s">
        <v>26</v>
      </c>
      <c r="AM5" s="293" t="s">
        <v>430</v>
      </c>
      <c r="AN5" s="292" t="s">
        <v>214</v>
      </c>
      <c r="AO5" s="15" t="s">
        <v>26</v>
      </c>
      <c r="AP5" s="293" t="s">
        <v>430</v>
      </c>
      <c r="AQ5" s="292" t="s">
        <v>214</v>
      </c>
      <c r="AR5" s="15" t="s">
        <v>26</v>
      </c>
      <c r="AS5" s="293" t="s">
        <v>430</v>
      </c>
      <c r="AT5" s="292" t="s">
        <v>214</v>
      </c>
      <c r="AU5" s="15" t="s">
        <v>26</v>
      </c>
      <c r="AV5" s="293" t="s">
        <v>430</v>
      </c>
      <c r="AW5" s="294" t="s">
        <v>214</v>
      </c>
      <c r="AX5" s="15" t="s">
        <v>26</v>
      </c>
      <c r="AY5" s="573" t="s">
        <v>430</v>
      </c>
    </row>
    <row r="6" spans="1:51" ht="18" customHeight="1">
      <c r="A6" s="323" t="s">
        <v>215</v>
      </c>
      <c r="B6" s="295">
        <v>15.468999999999999</v>
      </c>
      <c r="C6" s="296">
        <f>B6/B$21*100</f>
        <v>2.3497369856105377</v>
      </c>
      <c r="D6" s="290">
        <v>20.270531924747502</v>
      </c>
      <c r="E6" s="295">
        <v>24.536000000000001</v>
      </c>
      <c r="F6" s="296">
        <f>E6/E$21*100</f>
        <v>6.7870311717697582</v>
      </c>
      <c r="G6" s="311">
        <v>16.443843295907499</v>
      </c>
      <c r="H6" s="295">
        <v>62.811999999999998</v>
      </c>
      <c r="I6" s="296">
        <f>H6/H$21*100</f>
        <v>10.003009884844035</v>
      </c>
      <c r="J6" s="311">
        <v>11.5284348262125</v>
      </c>
      <c r="K6" s="295">
        <v>30.396999999999998</v>
      </c>
      <c r="L6" s="296">
        <f>K6/K$21*100</f>
        <v>22.888790162872823</v>
      </c>
      <c r="M6" s="311">
        <v>15.1216454600779</v>
      </c>
      <c r="N6" s="295">
        <v>15.755000000000001</v>
      </c>
      <c r="O6" s="296">
        <f>N6/N$21*100</f>
        <v>18.327652594720981</v>
      </c>
      <c r="P6" s="311">
        <v>20.1676484904951</v>
      </c>
      <c r="Q6" s="295">
        <v>53.351999999999997</v>
      </c>
      <c r="R6" s="296">
        <f>Q6/Q$21*100</f>
        <v>25.20848787817221</v>
      </c>
      <c r="S6" s="311">
        <v>12.6120616178686</v>
      </c>
      <c r="T6" s="295">
        <v>2.4</v>
      </c>
      <c r="U6" s="296">
        <f>T6/T$21*100</f>
        <v>7.2582108510252246</v>
      </c>
      <c r="V6" s="311">
        <v>54.213161565934698</v>
      </c>
      <c r="W6" s="307">
        <v>204.721</v>
      </c>
      <c r="X6" s="296">
        <f>W6/W$21*100</f>
        <v>9.6966679944734189</v>
      </c>
      <c r="Y6" s="312">
        <v>6.4668846244860001</v>
      </c>
      <c r="Z6" s="94"/>
      <c r="AA6" s="323" t="s">
        <v>215</v>
      </c>
      <c r="AB6" s="295">
        <v>15.000999999999999</v>
      </c>
      <c r="AC6" s="296">
        <f>AB6/AB$21*100</f>
        <v>3.1900460186626511</v>
      </c>
      <c r="AD6" s="290">
        <v>20.6118233773512</v>
      </c>
      <c r="AE6" s="295">
        <v>23.38</v>
      </c>
      <c r="AF6" s="296">
        <f>AE6/AE$21*100</f>
        <v>7.8376684109780976</v>
      </c>
      <c r="AG6" s="290">
        <v>16.841262583072101</v>
      </c>
      <c r="AH6" s="295">
        <v>60.113999999999997</v>
      </c>
      <c r="AI6" s="296">
        <f>AH6/AH$21*100</f>
        <v>11.345239600574491</v>
      </c>
      <c r="AJ6" s="311">
        <v>11.771683713552299</v>
      </c>
      <c r="AK6" s="295">
        <v>28.523</v>
      </c>
      <c r="AL6" s="296">
        <f>AK6/AK$21*100</f>
        <v>25.976994745038745</v>
      </c>
      <c r="AM6" s="311">
        <v>15.584484114959601</v>
      </c>
      <c r="AN6" s="295">
        <v>14.818</v>
      </c>
      <c r="AO6" s="296">
        <f>AN6/AN$21*100</f>
        <v>22.132935026138902</v>
      </c>
      <c r="AP6" s="311">
        <v>20.742779380521299</v>
      </c>
      <c r="AQ6" s="295">
        <v>52.345999999999997</v>
      </c>
      <c r="AR6" s="296">
        <f>AQ6/AQ$21*100</f>
        <v>26.189761447326287</v>
      </c>
      <c r="AS6" s="311">
        <v>12.8485325423575</v>
      </c>
      <c r="AT6" s="295">
        <v>2.2170000000000001</v>
      </c>
      <c r="AU6" s="296">
        <f>AT6/AT$21*100</f>
        <v>8.2327602213227351</v>
      </c>
      <c r="AV6" s="311">
        <v>56.9920103834041</v>
      </c>
      <c r="AW6" s="307">
        <v>196.398</v>
      </c>
      <c r="AX6" s="296">
        <f>AW6/AW$21*100</f>
        <v>11.539505582380805</v>
      </c>
      <c r="AY6" s="312">
        <v>6.68779484585012</v>
      </c>
    </row>
    <row r="7" spans="1:51" ht="18" customHeight="1">
      <c r="A7" s="324" t="s">
        <v>216</v>
      </c>
      <c r="B7" s="297">
        <v>25.003</v>
      </c>
      <c r="C7" s="298">
        <f t="shared" ref="C7:C20" si="0">B7/B$21*100</f>
        <v>3.7979490497912134</v>
      </c>
      <c r="D7" s="90">
        <v>19.122148029219499</v>
      </c>
      <c r="E7" s="297">
        <v>39.061999999999998</v>
      </c>
      <c r="F7" s="298">
        <f t="shared" ref="F7:F20" si="1">E7/E$21*100</f>
        <v>10.805143936732566</v>
      </c>
      <c r="G7" s="291">
        <v>13.6047981645163</v>
      </c>
      <c r="H7" s="297">
        <v>60.738</v>
      </c>
      <c r="I7" s="298">
        <f t="shared" ref="I7:I20" si="2">H7/H$21*100</f>
        <v>9.6727188178318961</v>
      </c>
      <c r="J7" s="291">
        <v>10.844314781224201</v>
      </c>
      <c r="K7" s="297">
        <v>19.338000000000001</v>
      </c>
      <c r="L7" s="298">
        <f t="shared" ref="L7:L20" si="3">K7/K$21*100</f>
        <v>14.561418040255111</v>
      </c>
      <c r="M7" s="291">
        <v>20.097522791912599</v>
      </c>
      <c r="N7" s="297">
        <v>8.8409999999999993</v>
      </c>
      <c r="O7" s="298">
        <f t="shared" ref="O7:O20" si="4">N7/N$21*100</f>
        <v>10.284657352581922</v>
      </c>
      <c r="P7" s="291">
        <v>28.105384495175699</v>
      </c>
      <c r="Q7" s="297">
        <v>50.152000000000001</v>
      </c>
      <c r="R7" s="298">
        <f t="shared" ref="R7:R20" si="5">Q7/Q$21*100</f>
        <v>23.696507798509757</v>
      </c>
      <c r="S7" s="291">
        <v>12.9180886807702</v>
      </c>
      <c r="T7" s="297">
        <v>4.758</v>
      </c>
      <c r="U7" s="298">
        <f t="shared" ref="U7:U20" si="6">T7/T$21*100</f>
        <v>14.389403012157508</v>
      </c>
      <c r="V7" s="291">
        <v>35.662516301151001</v>
      </c>
      <c r="W7" s="308">
        <v>207.893</v>
      </c>
      <c r="X7" s="298">
        <f t="shared" ref="X7:X20" si="7">W7/W$21*100</f>
        <v>9.8469106704982021</v>
      </c>
      <c r="Y7" s="313">
        <v>6.4716003725523104</v>
      </c>
      <c r="Z7" s="94"/>
      <c r="AA7" s="324" t="s">
        <v>216</v>
      </c>
      <c r="AB7" s="297">
        <v>23.381</v>
      </c>
      <c r="AC7" s="298">
        <f t="shared" ref="AC7:AC20" si="8">AB7/AB$21*100</f>
        <v>4.9720995908507071</v>
      </c>
      <c r="AD7" s="90">
        <v>19.808332390181899</v>
      </c>
      <c r="AE7" s="297">
        <v>36.871000000000002</v>
      </c>
      <c r="AF7" s="298">
        <f t="shared" ref="AF7:AF20" si="9">AE7/AE$21*100</f>
        <v>12.360251154027949</v>
      </c>
      <c r="AG7" s="90">
        <v>13.908814570549699</v>
      </c>
      <c r="AH7" s="297">
        <v>57.088000000000001</v>
      </c>
      <c r="AI7" s="298">
        <f t="shared" ref="AI7:AI20" si="10">AH7/AH$21*100</f>
        <v>10.774146427081819</v>
      </c>
      <c r="AJ7" s="291">
        <v>11.129410630540301</v>
      </c>
      <c r="AK7" s="297">
        <v>17.933</v>
      </c>
      <c r="AL7" s="298">
        <f t="shared" ref="AL7:AL20" si="11">AK7/AK$21*100</f>
        <v>16.33227384085755</v>
      </c>
      <c r="AM7" s="291">
        <v>20.2241116281137</v>
      </c>
      <c r="AN7" s="297">
        <v>7.9749999999999996</v>
      </c>
      <c r="AO7" s="298">
        <f t="shared" ref="AO7:AO20" si="12">AN7/AN$21*100</f>
        <v>11.911874533233753</v>
      </c>
      <c r="AP7" s="291">
        <v>29.950467507631299</v>
      </c>
      <c r="AQ7" s="297">
        <v>48.725999999999999</v>
      </c>
      <c r="AR7" s="298">
        <f t="shared" ref="AR7:AR20" si="13">AQ7/AQ$21*100</f>
        <v>24.378602305475503</v>
      </c>
      <c r="AS7" s="291">
        <v>13.2269303883511</v>
      </c>
      <c r="AT7" s="297">
        <v>4.6289999999999996</v>
      </c>
      <c r="AU7" s="298">
        <f t="shared" ref="AU7:AU20" si="14">AT7/AT$21*100</f>
        <v>17.189646849121758</v>
      </c>
      <c r="AV7" s="291">
        <v>35.996956025380499</v>
      </c>
      <c r="AW7" s="308">
        <v>196.60300000000001</v>
      </c>
      <c r="AX7" s="298">
        <f t="shared" ref="AX7:AX20" si="15">AW7/AW$21*100</f>
        <v>11.551550504652866</v>
      </c>
      <c r="AY7" s="313">
        <v>6.7498120334543001</v>
      </c>
    </row>
    <row r="8" spans="1:51" ht="18" customHeight="1">
      <c r="A8" s="324" t="s">
        <v>217</v>
      </c>
      <c r="B8" s="297">
        <v>30.030999999999999</v>
      </c>
      <c r="C8" s="298">
        <f t="shared" si="0"/>
        <v>4.5617009124617018</v>
      </c>
      <c r="D8" s="90">
        <v>17.465164511011402</v>
      </c>
      <c r="E8" s="297">
        <v>35.435000000000002</v>
      </c>
      <c r="F8" s="298">
        <f t="shared" si="1"/>
        <v>9.8018605140064157</v>
      </c>
      <c r="G8" s="291">
        <v>15.211818599360599</v>
      </c>
      <c r="H8" s="297">
        <v>79.551000000000002</v>
      </c>
      <c r="I8" s="298">
        <f t="shared" si="2"/>
        <v>12.668748636394763</v>
      </c>
      <c r="J8" s="291">
        <v>10.3008219680792</v>
      </c>
      <c r="K8" s="297">
        <v>11.743</v>
      </c>
      <c r="L8" s="298">
        <f t="shared" si="3"/>
        <v>8.8424207284473972</v>
      </c>
      <c r="M8" s="291">
        <v>25.644647848649001</v>
      </c>
      <c r="N8" s="297">
        <v>6.4989999999999997</v>
      </c>
      <c r="O8" s="298">
        <f t="shared" si="4"/>
        <v>7.5602294010213678</v>
      </c>
      <c r="P8" s="291">
        <v>32.0423834982142</v>
      </c>
      <c r="Q8" s="297">
        <v>35.932000000000002</v>
      </c>
      <c r="R8" s="298">
        <f t="shared" si="5"/>
        <v>16.977646319509741</v>
      </c>
      <c r="S8" s="291">
        <v>13.967090759151599</v>
      </c>
      <c r="T8" s="297">
        <v>6.21</v>
      </c>
      <c r="U8" s="298">
        <f t="shared" si="6"/>
        <v>18.780620577027769</v>
      </c>
      <c r="V8" s="291">
        <v>35.625125152162802</v>
      </c>
      <c r="W8" s="308">
        <v>205.40199999999999</v>
      </c>
      <c r="X8" s="298">
        <f t="shared" si="7"/>
        <v>9.7289237518419149</v>
      </c>
      <c r="Y8" s="313">
        <v>6.8356499302257197</v>
      </c>
      <c r="Z8" s="94"/>
      <c r="AA8" s="324" t="s">
        <v>217</v>
      </c>
      <c r="AB8" s="297">
        <v>26.658999999999999</v>
      </c>
      <c r="AC8" s="298">
        <f t="shared" si="8"/>
        <v>5.6691845084679438</v>
      </c>
      <c r="AD8" s="90">
        <v>18.378930676706499</v>
      </c>
      <c r="AE8" s="297">
        <v>31.905999999999999</v>
      </c>
      <c r="AF8" s="298">
        <f t="shared" si="9"/>
        <v>10.69583611294556</v>
      </c>
      <c r="AG8" s="90">
        <v>16.2522927808802</v>
      </c>
      <c r="AH8" s="297">
        <v>71.53</v>
      </c>
      <c r="AI8" s="298">
        <f t="shared" si="10"/>
        <v>13.499766920003548</v>
      </c>
      <c r="AJ8" s="291">
        <v>11.0168279231545</v>
      </c>
      <c r="AK8" s="297">
        <v>11.119</v>
      </c>
      <c r="AL8" s="298">
        <f t="shared" si="11"/>
        <v>10.126501580131327</v>
      </c>
      <c r="AM8" s="291">
        <v>26.279937959711098</v>
      </c>
      <c r="AN8" s="297">
        <v>6.0309999999999997</v>
      </c>
      <c r="AO8" s="298">
        <f t="shared" si="12"/>
        <v>9.0082150858849861</v>
      </c>
      <c r="AP8" s="291">
        <v>34.900080860754002</v>
      </c>
      <c r="AQ8" s="297">
        <v>33.500999999999998</v>
      </c>
      <c r="AR8" s="298">
        <f t="shared" si="13"/>
        <v>16.761227185398656</v>
      </c>
      <c r="AS8" s="291">
        <v>14.547428041241901</v>
      </c>
      <c r="AT8" s="297">
        <v>5.7409999999999997</v>
      </c>
      <c r="AU8" s="298">
        <f t="shared" si="14"/>
        <v>21.319024100412186</v>
      </c>
      <c r="AV8" s="291">
        <v>36.639574467385501</v>
      </c>
      <c r="AW8" s="308">
        <v>186.488</v>
      </c>
      <c r="AX8" s="298">
        <f t="shared" si="15"/>
        <v>10.957236413033899</v>
      </c>
      <c r="AY8" s="313">
        <v>7.2831426924010803</v>
      </c>
    </row>
    <row r="9" spans="1:51" ht="18" customHeight="1">
      <c r="A9" s="324" t="s">
        <v>218</v>
      </c>
      <c r="B9" s="297">
        <v>34.308</v>
      </c>
      <c r="C9" s="298">
        <f t="shared" si="0"/>
        <v>5.2113760748804925</v>
      </c>
      <c r="D9" s="90">
        <v>20.5526678387623</v>
      </c>
      <c r="E9" s="297">
        <v>45.414999999999999</v>
      </c>
      <c r="F9" s="298">
        <f t="shared" si="1"/>
        <v>12.562480464049704</v>
      </c>
      <c r="G9" s="291">
        <v>13.4883719547165</v>
      </c>
      <c r="H9" s="297">
        <v>71.453000000000003</v>
      </c>
      <c r="I9" s="298">
        <f t="shared" si="2"/>
        <v>11.37911649528372</v>
      </c>
      <c r="J9" s="291">
        <v>10.383514939721101</v>
      </c>
      <c r="K9" s="297">
        <v>5.6920000000000002</v>
      </c>
      <c r="L9" s="298">
        <f t="shared" si="3"/>
        <v>4.2860477549452947</v>
      </c>
      <c r="M9" s="291">
        <v>31.3384571241461</v>
      </c>
      <c r="N9" s="297">
        <v>8.1679999999999993</v>
      </c>
      <c r="O9" s="298">
        <f t="shared" si="4"/>
        <v>9.5017623861428717</v>
      </c>
      <c r="P9" s="291">
        <v>27.098583472267698</v>
      </c>
      <c r="Q9" s="297">
        <v>33.308999999999997</v>
      </c>
      <c r="R9" s="298">
        <f t="shared" si="5"/>
        <v>15.738295147961425</v>
      </c>
      <c r="S9" s="291">
        <v>14.186263010891301</v>
      </c>
      <c r="T9" s="297">
        <v>3.2149999999999999</v>
      </c>
      <c r="U9" s="298">
        <f t="shared" si="6"/>
        <v>9.7229782858525411</v>
      </c>
      <c r="V9" s="291">
        <v>42.464150561150603</v>
      </c>
      <c r="W9" s="308">
        <v>201.56</v>
      </c>
      <c r="X9" s="298">
        <f t="shared" si="7"/>
        <v>9.5469463365559086</v>
      </c>
      <c r="Y9" s="313">
        <v>6.7844151199850504</v>
      </c>
      <c r="Z9" s="94"/>
      <c r="AA9" s="324" t="s">
        <v>218</v>
      </c>
      <c r="AB9" s="297">
        <v>27.983000000000001</v>
      </c>
      <c r="AC9" s="298">
        <f t="shared" si="8"/>
        <v>5.9507404666513555</v>
      </c>
      <c r="AD9" s="90">
        <v>21.9648171302325</v>
      </c>
      <c r="AE9" s="297">
        <v>39.286000000000001</v>
      </c>
      <c r="AF9" s="298">
        <f t="shared" si="9"/>
        <v>13.169830675521196</v>
      </c>
      <c r="AG9" s="90">
        <v>14.1140551356063</v>
      </c>
      <c r="AH9" s="297">
        <v>61.512</v>
      </c>
      <c r="AI9" s="298">
        <f t="shared" si="10"/>
        <v>11.6090823819832</v>
      </c>
      <c r="AJ9" s="291">
        <v>11.3259754212601</v>
      </c>
      <c r="AK9" s="297">
        <v>5.2229999999999999</v>
      </c>
      <c r="AL9" s="298">
        <f t="shared" si="11"/>
        <v>4.7567872788043815</v>
      </c>
      <c r="AM9" s="291">
        <v>32.606862202624598</v>
      </c>
      <c r="AN9" s="297">
        <v>6.274</v>
      </c>
      <c r="AO9" s="298">
        <f t="shared" si="12"/>
        <v>9.3711725168035827</v>
      </c>
      <c r="AP9" s="291">
        <v>30.551457064434199</v>
      </c>
      <c r="AQ9" s="297">
        <v>30.475000000000001</v>
      </c>
      <c r="AR9" s="298">
        <f t="shared" si="13"/>
        <v>15.24725824527698</v>
      </c>
      <c r="AS9" s="291">
        <v>15.056418897641899</v>
      </c>
      <c r="AT9" s="297">
        <v>3.08</v>
      </c>
      <c r="AU9" s="298">
        <f t="shared" si="14"/>
        <v>11.43748375357421</v>
      </c>
      <c r="AV9" s="291">
        <v>43.500277395640502</v>
      </c>
      <c r="AW9" s="308">
        <v>173.833</v>
      </c>
      <c r="AX9" s="298">
        <f t="shared" si="15"/>
        <v>10.213682796678187</v>
      </c>
      <c r="AY9" s="313">
        <v>7.4210246101590904</v>
      </c>
    </row>
    <row r="10" spans="1:51" ht="18" customHeight="1">
      <c r="A10" s="324" t="s">
        <v>219</v>
      </c>
      <c r="B10" s="297">
        <v>45.347999999999999</v>
      </c>
      <c r="C10" s="298">
        <f t="shared" si="0"/>
        <v>6.888349138500657</v>
      </c>
      <c r="D10" s="90">
        <v>14.668258011271901</v>
      </c>
      <c r="E10" s="297">
        <v>55.366999999999997</v>
      </c>
      <c r="F10" s="298">
        <f t="shared" si="1"/>
        <v>15.31535518778025</v>
      </c>
      <c r="G10" s="291">
        <v>12.0544650332607</v>
      </c>
      <c r="H10" s="297">
        <v>78.113</v>
      </c>
      <c r="I10" s="298">
        <f t="shared" si="2"/>
        <v>12.439742583181912</v>
      </c>
      <c r="J10" s="291">
        <v>10.837738166209901</v>
      </c>
      <c r="K10" s="297">
        <v>7.9</v>
      </c>
      <c r="L10" s="298">
        <f t="shared" si="3"/>
        <v>5.9486607983253377</v>
      </c>
      <c r="M10" s="291">
        <v>31.054300480487299</v>
      </c>
      <c r="N10" s="297">
        <v>11.593</v>
      </c>
      <c r="O10" s="298">
        <f t="shared" si="4"/>
        <v>13.486034689343086</v>
      </c>
      <c r="P10" s="291">
        <v>24.845495121185699</v>
      </c>
      <c r="Q10" s="297">
        <v>18.756</v>
      </c>
      <c r="R10" s="298">
        <f t="shared" si="5"/>
        <v>8.8620932419215386</v>
      </c>
      <c r="S10" s="291">
        <v>19.5583099839982</v>
      </c>
      <c r="T10" s="297">
        <v>2.3980000000000001</v>
      </c>
      <c r="U10" s="298">
        <f t="shared" si="6"/>
        <v>7.2521623419827037</v>
      </c>
      <c r="V10" s="291">
        <v>49.969485266082501</v>
      </c>
      <c r="W10" s="308">
        <v>219.47300000000001</v>
      </c>
      <c r="X10" s="298">
        <f t="shared" si="7"/>
        <v>10.395400641610115</v>
      </c>
      <c r="Y10" s="313">
        <v>6.6326002122141396</v>
      </c>
      <c r="Z10" s="94"/>
      <c r="AA10" s="324" t="s">
        <v>219</v>
      </c>
      <c r="AB10" s="297">
        <v>35.162999999999997</v>
      </c>
      <c r="AC10" s="298">
        <f t="shared" si="8"/>
        <v>7.4776073697910004</v>
      </c>
      <c r="AD10" s="90">
        <v>16.930496803963401</v>
      </c>
      <c r="AE10" s="297">
        <v>46.832999999999998</v>
      </c>
      <c r="AF10" s="298">
        <f t="shared" si="9"/>
        <v>15.699808583889533</v>
      </c>
      <c r="AG10" s="90">
        <v>12.898095469049199</v>
      </c>
      <c r="AH10" s="297">
        <v>67.626000000000005</v>
      </c>
      <c r="AI10" s="298">
        <f t="shared" si="10"/>
        <v>12.762969910976654</v>
      </c>
      <c r="AJ10" s="291">
        <v>11.503214981688</v>
      </c>
      <c r="AK10" s="297">
        <v>6.798</v>
      </c>
      <c r="AL10" s="298">
        <f t="shared" si="11"/>
        <v>6.1912004444403959</v>
      </c>
      <c r="AM10" s="291">
        <v>34.334004726972502</v>
      </c>
      <c r="AN10" s="297">
        <v>8.5540000000000003</v>
      </c>
      <c r="AO10" s="298">
        <f t="shared" si="12"/>
        <v>12.77669902912621</v>
      </c>
      <c r="AP10" s="291">
        <v>26.6107624375237</v>
      </c>
      <c r="AQ10" s="297">
        <v>16.867000000000001</v>
      </c>
      <c r="AR10" s="298">
        <f t="shared" si="13"/>
        <v>8.4389008965738093</v>
      </c>
      <c r="AS10" s="291">
        <v>19.734951289542099</v>
      </c>
      <c r="AT10" s="297">
        <v>2.2410000000000001</v>
      </c>
      <c r="AU10" s="298">
        <f t="shared" si="14"/>
        <v>8.3218834713505849</v>
      </c>
      <c r="AV10" s="291">
        <v>51.677465198060403</v>
      </c>
      <c r="AW10" s="308">
        <v>184.08199999999999</v>
      </c>
      <c r="AX10" s="298">
        <f t="shared" si="15"/>
        <v>10.815870154562793</v>
      </c>
      <c r="AY10" s="313">
        <v>7.3385028584662999</v>
      </c>
    </row>
    <row r="11" spans="1:51" ht="18" customHeight="1">
      <c r="A11" s="324" t="s">
        <v>220</v>
      </c>
      <c r="B11" s="297">
        <v>66.674999999999997</v>
      </c>
      <c r="C11" s="298">
        <f t="shared" si="0"/>
        <v>10.127914766021243</v>
      </c>
      <c r="D11" s="90">
        <v>11.6734445332551</v>
      </c>
      <c r="E11" s="297">
        <v>39.790999999999997</v>
      </c>
      <c r="F11" s="298">
        <f t="shared" si="1"/>
        <v>11.006796436089438</v>
      </c>
      <c r="G11" s="291">
        <v>13.440166949500499</v>
      </c>
      <c r="H11" s="297">
        <v>90.677000000000007</v>
      </c>
      <c r="I11" s="298">
        <f t="shared" si="2"/>
        <v>14.440599365216883</v>
      </c>
      <c r="J11" s="291">
        <v>9.8234449346465098</v>
      </c>
      <c r="K11" s="297">
        <v>17.978999999999999</v>
      </c>
      <c r="L11" s="298">
        <f t="shared" si="3"/>
        <v>13.538097783935601</v>
      </c>
      <c r="M11" s="291">
        <v>20.6050599595318</v>
      </c>
      <c r="N11" s="297">
        <v>12.568</v>
      </c>
      <c r="O11" s="298">
        <f t="shared" si="4"/>
        <v>14.620243593173804</v>
      </c>
      <c r="P11" s="291">
        <v>25.832284307309699</v>
      </c>
      <c r="Q11" s="297">
        <v>15.006</v>
      </c>
      <c r="R11" s="298">
        <f t="shared" si="5"/>
        <v>7.0902415860671049</v>
      </c>
      <c r="S11" s="291">
        <v>21.1982078252727</v>
      </c>
      <c r="T11" s="297">
        <v>1.853</v>
      </c>
      <c r="U11" s="298">
        <f t="shared" si="6"/>
        <v>5.6039436278957258</v>
      </c>
      <c r="V11" s="291">
        <v>60.515562542426402</v>
      </c>
      <c r="W11" s="308">
        <v>244.55</v>
      </c>
      <c r="X11" s="298">
        <f t="shared" si="7"/>
        <v>11.58317983034703</v>
      </c>
      <c r="Y11" s="313">
        <v>5.8762396486526001</v>
      </c>
      <c r="Z11" s="94"/>
      <c r="AA11" s="324" t="s">
        <v>220</v>
      </c>
      <c r="AB11" s="297">
        <v>51.564999999999998</v>
      </c>
      <c r="AC11" s="298">
        <f t="shared" si="8"/>
        <v>10.96558382456767</v>
      </c>
      <c r="AD11" s="90">
        <v>12.9479468754595</v>
      </c>
      <c r="AE11" s="297">
        <v>32.109000000000002</v>
      </c>
      <c r="AF11" s="298">
        <f t="shared" si="9"/>
        <v>10.763887724897167</v>
      </c>
      <c r="AG11" s="90">
        <v>14.7834003659638</v>
      </c>
      <c r="AH11" s="297">
        <v>77.272999999999996</v>
      </c>
      <c r="AI11" s="298">
        <f t="shared" si="10"/>
        <v>14.583636085690395</v>
      </c>
      <c r="AJ11" s="291">
        <v>10.7015149407877</v>
      </c>
      <c r="AK11" s="297">
        <v>14.804</v>
      </c>
      <c r="AL11" s="298">
        <f t="shared" si="11"/>
        <v>13.482573018460666</v>
      </c>
      <c r="AM11" s="291">
        <v>22.822960829441701</v>
      </c>
      <c r="AN11" s="297">
        <v>9.0890000000000004</v>
      </c>
      <c r="AO11" s="298">
        <f t="shared" si="12"/>
        <v>13.575802837938758</v>
      </c>
      <c r="AP11" s="291">
        <v>28.458607774497999</v>
      </c>
      <c r="AQ11" s="297">
        <v>13.601000000000001</v>
      </c>
      <c r="AR11" s="298">
        <f t="shared" si="13"/>
        <v>6.8048551072686525</v>
      </c>
      <c r="AS11" s="291">
        <v>22.277328019377201</v>
      </c>
      <c r="AT11" s="297">
        <v>1.385</v>
      </c>
      <c r="AU11" s="298">
        <f t="shared" si="14"/>
        <v>5.1431542203572347</v>
      </c>
      <c r="AV11" s="291">
        <v>64.194083417460106</v>
      </c>
      <c r="AW11" s="308">
        <v>199.82599999999999</v>
      </c>
      <c r="AX11" s="298">
        <f t="shared" si="15"/>
        <v>11.740920185057011</v>
      </c>
      <c r="AY11" s="313">
        <v>6.57400249482966</v>
      </c>
    </row>
    <row r="12" spans="1:51" ht="18" customHeight="1">
      <c r="A12" s="324" t="s">
        <v>221</v>
      </c>
      <c r="B12" s="297">
        <v>84.941999999999993</v>
      </c>
      <c r="C12" s="298">
        <f t="shared" si="0"/>
        <v>12.902667207429719</v>
      </c>
      <c r="D12" s="90">
        <v>10.092631559541999</v>
      </c>
      <c r="E12" s="297">
        <v>32.521999999999998</v>
      </c>
      <c r="F12" s="298">
        <f t="shared" si="1"/>
        <v>8.9960803622553023</v>
      </c>
      <c r="G12" s="291">
        <v>14.9398160189848</v>
      </c>
      <c r="H12" s="297">
        <v>84.516999999999996</v>
      </c>
      <c r="I12" s="298">
        <f t="shared" si="2"/>
        <v>13.459599860494228</v>
      </c>
      <c r="J12" s="291">
        <v>10.2604322496826</v>
      </c>
      <c r="K12" s="297">
        <v>17.216000000000001</v>
      </c>
      <c r="L12" s="298">
        <f t="shared" si="3"/>
        <v>12.963562570122662</v>
      </c>
      <c r="M12" s="291">
        <v>20.3732653853084</v>
      </c>
      <c r="N12" s="297">
        <v>9.0690000000000008</v>
      </c>
      <c r="O12" s="298">
        <f t="shared" si="4"/>
        <v>10.549887742400799</v>
      </c>
      <c r="P12" s="291">
        <v>31.5127477616922</v>
      </c>
      <c r="Q12" s="297">
        <v>4.6420000000000003</v>
      </c>
      <c r="R12" s="298">
        <f t="shared" si="5"/>
        <v>2.1933161030603427</v>
      </c>
      <c r="S12" s="291">
        <v>37.876684379323599</v>
      </c>
      <c r="T12" s="297">
        <v>2.0299999999999998</v>
      </c>
      <c r="U12" s="298">
        <f t="shared" si="6"/>
        <v>6.1392366781588352</v>
      </c>
      <c r="V12" s="291">
        <v>65.664982744799801</v>
      </c>
      <c r="W12" s="308">
        <v>234.93700000000001</v>
      </c>
      <c r="X12" s="298">
        <f t="shared" si="7"/>
        <v>11.127857369872176</v>
      </c>
      <c r="Y12" s="313">
        <v>6.1887680389484103</v>
      </c>
      <c r="Z12" s="94"/>
      <c r="AA12" s="324" t="s">
        <v>221</v>
      </c>
      <c r="AB12" s="297">
        <v>65.739999999999995</v>
      </c>
      <c r="AC12" s="298">
        <f t="shared" si="8"/>
        <v>13.979976352702</v>
      </c>
      <c r="AD12" s="90">
        <v>11.7526708395123</v>
      </c>
      <c r="AE12" s="297">
        <v>26.91</v>
      </c>
      <c r="AF12" s="298">
        <f t="shared" si="9"/>
        <v>9.021028953781892</v>
      </c>
      <c r="AG12" s="90">
        <v>16.051026631558099</v>
      </c>
      <c r="AH12" s="297">
        <v>68.337999999999994</v>
      </c>
      <c r="AI12" s="298">
        <f t="shared" si="10"/>
        <v>12.897344775327868</v>
      </c>
      <c r="AJ12" s="291">
        <v>10.6783204039032</v>
      </c>
      <c r="AK12" s="297">
        <v>11.691000000000001</v>
      </c>
      <c r="AL12" s="298">
        <f t="shared" si="11"/>
        <v>10.647444012349613</v>
      </c>
      <c r="AM12" s="291">
        <v>24.170844657917002</v>
      </c>
      <c r="AN12" s="297">
        <v>5.6340000000000003</v>
      </c>
      <c r="AO12" s="298">
        <f t="shared" si="12"/>
        <v>8.4152352501867043</v>
      </c>
      <c r="AP12" s="291">
        <v>34.4224913906287</v>
      </c>
      <c r="AQ12" s="297">
        <v>3.8620000000000001</v>
      </c>
      <c r="AR12" s="298">
        <f t="shared" si="13"/>
        <v>1.9322366314441244</v>
      </c>
      <c r="AS12" s="291">
        <v>40.417244345506901</v>
      </c>
      <c r="AT12" s="297">
        <v>1.405</v>
      </c>
      <c r="AU12" s="298">
        <f t="shared" si="14"/>
        <v>5.2174235953804429</v>
      </c>
      <c r="AV12" s="291">
        <v>84.305680419121302</v>
      </c>
      <c r="AW12" s="308">
        <v>183.57900000000001</v>
      </c>
      <c r="AX12" s="298">
        <f t="shared" si="15"/>
        <v>10.786316028207446</v>
      </c>
      <c r="AY12" s="313">
        <v>6.8714339678847596</v>
      </c>
    </row>
    <row r="13" spans="1:51" ht="18" customHeight="1">
      <c r="A13" s="324" t="s">
        <v>222</v>
      </c>
      <c r="B13" s="297">
        <v>93.856999999999999</v>
      </c>
      <c r="C13" s="298">
        <f t="shared" si="0"/>
        <v>14.256853336249806</v>
      </c>
      <c r="D13" s="90">
        <v>9.7792777228931698</v>
      </c>
      <c r="E13" s="297">
        <v>32.994</v>
      </c>
      <c r="F13" s="298">
        <f t="shared" si="1"/>
        <v>9.1266427486701751</v>
      </c>
      <c r="G13" s="291">
        <v>13.908089972994199</v>
      </c>
      <c r="H13" s="297">
        <v>56.572000000000003</v>
      </c>
      <c r="I13" s="298">
        <f t="shared" si="2"/>
        <v>9.0092701268132984</v>
      </c>
      <c r="J13" s="291">
        <v>12.143605667503801</v>
      </c>
      <c r="K13" s="297">
        <v>12.17</v>
      </c>
      <c r="L13" s="298">
        <f t="shared" si="3"/>
        <v>9.1639496095720716</v>
      </c>
      <c r="M13" s="291">
        <v>24.9926658487704</v>
      </c>
      <c r="N13" s="297">
        <v>6.2480000000000002</v>
      </c>
      <c r="O13" s="298">
        <f t="shared" si="4"/>
        <v>7.2682433139839215</v>
      </c>
      <c r="P13" s="291">
        <v>30.884173282557601</v>
      </c>
      <c r="Q13" s="297">
        <v>0.33800000000000002</v>
      </c>
      <c r="R13" s="298">
        <f t="shared" si="5"/>
        <v>0.15970289591434636</v>
      </c>
      <c r="S13" s="291"/>
      <c r="T13" s="297">
        <v>2.3420000000000001</v>
      </c>
      <c r="U13" s="298">
        <f t="shared" si="6"/>
        <v>7.0828040887921144</v>
      </c>
      <c r="V13" s="291">
        <v>54.672282895157601</v>
      </c>
      <c r="W13" s="308">
        <v>204.52199999999999</v>
      </c>
      <c r="X13" s="298">
        <f t="shared" si="7"/>
        <v>9.6872423032600086</v>
      </c>
      <c r="Y13" s="313">
        <v>6.7927183397384701</v>
      </c>
      <c r="Z13" s="94"/>
      <c r="AA13" s="324" t="s">
        <v>222</v>
      </c>
      <c r="AB13" s="297">
        <v>69.870999999999995</v>
      </c>
      <c r="AC13" s="298">
        <f t="shared" si="8"/>
        <v>14.858456460901149</v>
      </c>
      <c r="AD13" s="90">
        <v>11.364031652122</v>
      </c>
      <c r="AE13" s="297">
        <v>26.388999999999999</v>
      </c>
      <c r="AF13" s="298">
        <f t="shared" si="9"/>
        <v>8.8463743240932846</v>
      </c>
      <c r="AG13" s="90">
        <v>16.014136473672998</v>
      </c>
      <c r="AH13" s="297">
        <v>41.264000000000003</v>
      </c>
      <c r="AI13" s="298">
        <f t="shared" si="10"/>
        <v>7.7877028126244436</v>
      </c>
      <c r="AJ13" s="291">
        <v>13.257993691901699</v>
      </c>
      <c r="AK13" s="297">
        <v>7.431</v>
      </c>
      <c r="AL13" s="298">
        <f t="shared" si="11"/>
        <v>6.7676979262483936</v>
      </c>
      <c r="AM13" s="291">
        <v>32.877980879675498</v>
      </c>
      <c r="AN13" s="297">
        <v>4.9450000000000003</v>
      </c>
      <c r="AO13" s="298">
        <f t="shared" si="12"/>
        <v>7.3861090365944726</v>
      </c>
      <c r="AP13" s="291">
        <v>32.823373794553497</v>
      </c>
      <c r="AQ13" s="297">
        <v>0.33800000000000002</v>
      </c>
      <c r="AR13" s="298">
        <f t="shared" si="13"/>
        <v>0.16910822926673072</v>
      </c>
      <c r="AS13" s="291"/>
      <c r="AT13" s="297">
        <v>1.093</v>
      </c>
      <c r="AU13" s="298">
        <f t="shared" si="14"/>
        <v>4.0588213450183801</v>
      </c>
      <c r="AV13" s="291">
        <v>74.090643112204802</v>
      </c>
      <c r="AW13" s="308">
        <v>151.33199999999999</v>
      </c>
      <c r="AX13" s="298">
        <f t="shared" si="15"/>
        <v>8.8916203769531865</v>
      </c>
      <c r="AY13" s="313">
        <v>7.7228513003339998</v>
      </c>
    </row>
    <row r="14" spans="1:51" ht="18" customHeight="1">
      <c r="A14" s="324" t="s">
        <v>223</v>
      </c>
      <c r="B14" s="297">
        <v>78.411000000000001</v>
      </c>
      <c r="C14" s="298">
        <f t="shared" si="0"/>
        <v>11.91061004452181</v>
      </c>
      <c r="D14" s="90">
        <v>10.33561558687</v>
      </c>
      <c r="E14" s="297">
        <v>19.765000000000001</v>
      </c>
      <c r="F14" s="298">
        <f t="shared" si="1"/>
        <v>5.4672999311228105</v>
      </c>
      <c r="G14" s="291">
        <v>19.576738203769601</v>
      </c>
      <c r="H14" s="297">
        <v>27.126000000000001</v>
      </c>
      <c r="I14" s="298">
        <f t="shared" si="2"/>
        <v>4.3199013904393961</v>
      </c>
      <c r="J14" s="291">
        <v>17.193014020646999</v>
      </c>
      <c r="K14" s="297">
        <v>5.1479999999999997</v>
      </c>
      <c r="L14" s="298">
        <f t="shared" si="3"/>
        <v>3.8764184544023848</v>
      </c>
      <c r="M14" s="291">
        <v>33.986478411900599</v>
      </c>
      <c r="N14" s="297">
        <v>4.2160000000000002</v>
      </c>
      <c r="O14" s="298">
        <f t="shared" si="4"/>
        <v>4.9044356292823643</v>
      </c>
      <c r="P14" s="291">
        <v>34.779925016935103</v>
      </c>
      <c r="Q14" s="297">
        <v>0</v>
      </c>
      <c r="R14" s="298">
        <f t="shared" si="5"/>
        <v>0</v>
      </c>
      <c r="S14" s="291"/>
      <c r="T14" s="297">
        <v>1.718</v>
      </c>
      <c r="U14" s="298">
        <f t="shared" si="6"/>
        <v>5.1956692675255569</v>
      </c>
      <c r="V14" s="291">
        <v>60.392679642120498</v>
      </c>
      <c r="W14" s="308">
        <v>136.38399999999999</v>
      </c>
      <c r="X14" s="298">
        <f t="shared" si="7"/>
        <v>6.4598666856759319</v>
      </c>
      <c r="Y14" s="313">
        <v>7.8637998501721498</v>
      </c>
      <c r="Z14" s="94"/>
      <c r="AA14" s="324" t="s">
        <v>223</v>
      </c>
      <c r="AB14" s="297">
        <v>57.691000000000003</v>
      </c>
      <c r="AC14" s="298">
        <f t="shared" si="8"/>
        <v>12.2683117700598</v>
      </c>
      <c r="AD14" s="90">
        <v>11.6017300810776</v>
      </c>
      <c r="AE14" s="297">
        <v>14.798999999999999</v>
      </c>
      <c r="AF14" s="298">
        <f t="shared" si="9"/>
        <v>4.9610630801567526</v>
      </c>
      <c r="AG14" s="90">
        <v>22.594224351925</v>
      </c>
      <c r="AH14" s="297">
        <v>16.670999999999999</v>
      </c>
      <c r="AI14" s="298">
        <f t="shared" si="10"/>
        <v>3.1462968589875455</v>
      </c>
      <c r="AJ14" s="291">
        <v>21.6371631469625</v>
      </c>
      <c r="AK14" s="297">
        <v>3.5859999999999999</v>
      </c>
      <c r="AL14" s="298">
        <f t="shared" si="11"/>
        <v>3.2659083250607917</v>
      </c>
      <c r="AM14" s="291">
        <v>39.726423493147401</v>
      </c>
      <c r="AN14" s="297">
        <v>2.3420000000000001</v>
      </c>
      <c r="AO14" s="298">
        <f t="shared" si="12"/>
        <v>3.4981329350261383</v>
      </c>
      <c r="AP14" s="291">
        <v>48.846253498958603</v>
      </c>
      <c r="AQ14" s="297">
        <v>0</v>
      </c>
      <c r="AR14" s="298">
        <f t="shared" si="13"/>
        <v>0</v>
      </c>
      <c r="AS14" s="291"/>
      <c r="AT14" s="297">
        <v>0.78100000000000003</v>
      </c>
      <c r="AU14" s="298">
        <f t="shared" si="14"/>
        <v>2.9002190946563178</v>
      </c>
      <c r="AV14" s="291">
        <v>87.649389047487801</v>
      </c>
      <c r="AW14" s="308">
        <v>95.87</v>
      </c>
      <c r="AX14" s="298">
        <f t="shared" si="15"/>
        <v>5.6329107230361197</v>
      </c>
      <c r="AY14" s="313">
        <v>9.2886350606110604</v>
      </c>
    </row>
    <row r="15" spans="1:51" ht="18" customHeight="1">
      <c r="A15" s="324" t="s">
        <v>224</v>
      </c>
      <c r="B15" s="297">
        <v>57.981999999999999</v>
      </c>
      <c r="C15" s="298">
        <f t="shared" si="0"/>
        <v>8.8074503781543871</v>
      </c>
      <c r="D15" s="90">
        <v>12.631483584753401</v>
      </c>
      <c r="E15" s="297">
        <v>12.323</v>
      </c>
      <c r="F15" s="298">
        <f t="shared" si="1"/>
        <v>3.4087294232849175</v>
      </c>
      <c r="G15" s="291">
        <v>24.349242519699001</v>
      </c>
      <c r="H15" s="297">
        <v>10.619</v>
      </c>
      <c r="I15" s="298">
        <f t="shared" si="2"/>
        <v>1.6911093734821185</v>
      </c>
      <c r="J15" s="291">
        <v>26.595290271409201</v>
      </c>
      <c r="K15" s="297">
        <v>2.8780000000000001</v>
      </c>
      <c r="L15" s="298">
        <f t="shared" si="3"/>
        <v>2.1671197186810534</v>
      </c>
      <c r="M15" s="291">
        <v>59.5127797334763</v>
      </c>
      <c r="N15" s="297">
        <v>1.5609999999999999</v>
      </c>
      <c r="O15" s="298">
        <f t="shared" si="4"/>
        <v>1.8158975373125643</v>
      </c>
      <c r="P15" s="291">
        <v>61.9148444292818</v>
      </c>
      <c r="Q15" s="297">
        <v>0.156</v>
      </c>
      <c r="R15" s="298">
        <f t="shared" si="5"/>
        <v>7.370902888354447E-2</v>
      </c>
      <c r="S15" s="291"/>
      <c r="T15" s="297">
        <v>1.8740000000000001</v>
      </c>
      <c r="U15" s="298">
        <f t="shared" si="6"/>
        <v>5.667452972842197</v>
      </c>
      <c r="V15" s="291">
        <v>61.103846732331</v>
      </c>
      <c r="W15" s="308">
        <v>87.394000000000005</v>
      </c>
      <c r="X15" s="298">
        <f t="shared" si="7"/>
        <v>4.1394414970081721</v>
      </c>
      <c r="Y15" s="313">
        <v>10.644270195838599</v>
      </c>
      <c r="Z15" s="94"/>
      <c r="AA15" s="324" t="s">
        <v>224</v>
      </c>
      <c r="AB15" s="297">
        <v>38.075000000000003</v>
      </c>
      <c r="AC15" s="298">
        <f t="shared" si="8"/>
        <v>8.0968603533484735</v>
      </c>
      <c r="AD15" s="90">
        <v>14.7765821336928</v>
      </c>
      <c r="AE15" s="297">
        <v>8.7309999999999999</v>
      </c>
      <c r="AF15" s="298">
        <f t="shared" si="9"/>
        <v>2.9268897731501187</v>
      </c>
      <c r="AG15" s="90">
        <v>28.5328194227924</v>
      </c>
      <c r="AH15" s="297">
        <v>6.33</v>
      </c>
      <c r="AI15" s="298">
        <f t="shared" si="10"/>
        <v>1.1946529372797772</v>
      </c>
      <c r="AJ15" s="291">
        <v>31.126192072173598</v>
      </c>
      <c r="AK15" s="297">
        <v>1.444</v>
      </c>
      <c r="AL15" s="298">
        <f t="shared" si="11"/>
        <v>1.3151064197958122</v>
      </c>
      <c r="AM15" s="291">
        <v>70.477050909394706</v>
      </c>
      <c r="AN15" s="297">
        <v>0.93700000000000006</v>
      </c>
      <c r="AO15" s="298">
        <f t="shared" si="12"/>
        <v>1.399551904406273</v>
      </c>
      <c r="AP15" s="291">
        <v>80.001285172177802</v>
      </c>
      <c r="AQ15" s="297">
        <v>0.156</v>
      </c>
      <c r="AR15" s="298">
        <f t="shared" si="13"/>
        <v>7.8049951969260331E-2</v>
      </c>
      <c r="AS15" s="291"/>
      <c r="AT15" s="297">
        <v>1.405</v>
      </c>
      <c r="AU15" s="298">
        <f t="shared" si="14"/>
        <v>5.2174235953804429</v>
      </c>
      <c r="AV15" s="291">
        <v>72.248120910171394</v>
      </c>
      <c r="AW15" s="308">
        <v>57.078000000000003</v>
      </c>
      <c r="AX15" s="298">
        <f t="shared" si="15"/>
        <v>3.3536588948519417</v>
      </c>
      <c r="AY15" s="313">
        <v>12.463301662817001</v>
      </c>
    </row>
    <row r="16" spans="1:51" ht="18" customHeight="1">
      <c r="A16" s="324" t="s">
        <v>225</v>
      </c>
      <c r="B16" s="297">
        <v>33.070999999999998</v>
      </c>
      <c r="C16" s="298">
        <f t="shared" si="0"/>
        <v>5.0234761038933415</v>
      </c>
      <c r="D16" s="90">
        <v>15.6710769092067</v>
      </c>
      <c r="E16" s="297">
        <v>7.9950000000000001</v>
      </c>
      <c r="F16" s="298">
        <f t="shared" si="1"/>
        <v>2.2115387275146401</v>
      </c>
      <c r="G16" s="291">
        <v>28.078855849347601</v>
      </c>
      <c r="H16" s="297">
        <v>4.298</v>
      </c>
      <c r="I16" s="298">
        <f t="shared" si="2"/>
        <v>0.68447010897694183</v>
      </c>
      <c r="J16" s="291">
        <v>42.1847617751325</v>
      </c>
      <c r="K16" s="297">
        <v>1.5609999999999999</v>
      </c>
      <c r="L16" s="298">
        <f t="shared" si="3"/>
        <v>1.1754252539475762</v>
      </c>
      <c r="M16" s="291">
        <v>67.922620087376302</v>
      </c>
      <c r="N16" s="297">
        <v>0.78100000000000003</v>
      </c>
      <c r="O16" s="298">
        <f t="shared" si="4"/>
        <v>0.90853041424799019</v>
      </c>
      <c r="P16" s="291">
        <v>87.650963829946903</v>
      </c>
      <c r="Q16" s="297">
        <v>0</v>
      </c>
      <c r="R16" s="298">
        <f t="shared" si="5"/>
        <v>0</v>
      </c>
      <c r="S16" s="291"/>
      <c r="T16" s="297">
        <v>1.86</v>
      </c>
      <c r="U16" s="298">
        <f t="shared" si="6"/>
        <v>5.6251134095445492</v>
      </c>
      <c r="V16" s="291">
        <v>56.590121969187898</v>
      </c>
      <c r="W16" s="308">
        <v>49.566000000000003</v>
      </c>
      <c r="X16" s="298">
        <f t="shared" si="7"/>
        <v>2.3477075913759187</v>
      </c>
      <c r="Y16" s="313">
        <v>12.770966963145399</v>
      </c>
      <c r="Z16" s="94"/>
      <c r="AA16" s="324" t="s">
        <v>225</v>
      </c>
      <c r="AB16" s="297">
        <v>19.353000000000002</v>
      </c>
      <c r="AC16" s="298">
        <f t="shared" si="8"/>
        <v>4.1155230050782148</v>
      </c>
      <c r="AD16" s="90">
        <v>19.6386326441053</v>
      </c>
      <c r="AE16" s="297">
        <v>4.8620000000000001</v>
      </c>
      <c r="AF16" s="298">
        <f t="shared" si="9"/>
        <v>1.6298863906832983</v>
      </c>
      <c r="AG16" s="90">
        <v>34.525768768160098</v>
      </c>
      <c r="AH16" s="297">
        <v>1.9339999999999999</v>
      </c>
      <c r="AI16" s="298">
        <f t="shared" si="10"/>
        <v>0.36500138715625419</v>
      </c>
      <c r="AJ16" s="291">
        <v>55.257786894061198</v>
      </c>
      <c r="AK16" s="297">
        <v>0.78100000000000003</v>
      </c>
      <c r="AL16" s="298">
        <f t="shared" si="11"/>
        <v>0.71128678245189014</v>
      </c>
      <c r="AM16" s="291">
        <v>87.707623243065697</v>
      </c>
      <c r="AN16" s="297">
        <v>0.156</v>
      </c>
      <c r="AO16" s="298">
        <f t="shared" si="12"/>
        <v>0.233009708737864</v>
      </c>
      <c r="AP16" s="291"/>
      <c r="AQ16" s="297">
        <v>0</v>
      </c>
      <c r="AR16" s="298">
        <f t="shared" si="13"/>
        <v>0</v>
      </c>
      <c r="AS16" s="291"/>
      <c r="AT16" s="297">
        <v>0.92300000000000004</v>
      </c>
      <c r="AU16" s="298">
        <f t="shared" si="14"/>
        <v>3.4275316573211025</v>
      </c>
      <c r="AV16" s="291">
        <v>80.0481629939366</v>
      </c>
      <c r="AW16" s="308">
        <v>28.009</v>
      </c>
      <c r="AX16" s="298">
        <f t="shared" si="15"/>
        <v>1.6456889166738153</v>
      </c>
      <c r="AY16" s="313">
        <v>15.814644990299101</v>
      </c>
    </row>
    <row r="17" spans="1:51" ht="18" customHeight="1">
      <c r="A17" s="324" t="s">
        <v>226</v>
      </c>
      <c r="B17" s="297">
        <v>29.245000000000001</v>
      </c>
      <c r="C17" s="298">
        <f t="shared" si="0"/>
        <v>4.4423077215191791</v>
      </c>
      <c r="D17" s="90">
        <v>16.533531466058101</v>
      </c>
      <c r="E17" s="297">
        <v>7.319</v>
      </c>
      <c r="F17" s="298">
        <f t="shared" si="1"/>
        <v>2.0245468351068987</v>
      </c>
      <c r="G17" s="291">
        <v>28.4502010527818</v>
      </c>
      <c r="H17" s="297">
        <v>1.093</v>
      </c>
      <c r="I17" s="298">
        <f t="shared" si="2"/>
        <v>0.17406371082173042</v>
      </c>
      <c r="J17" s="291"/>
      <c r="K17" s="297">
        <v>0.78100000000000003</v>
      </c>
      <c r="L17" s="298">
        <f t="shared" si="3"/>
        <v>0.58808912449266948</v>
      </c>
      <c r="M17" s="291"/>
      <c r="N17" s="297">
        <v>0.35199999999999998</v>
      </c>
      <c r="O17" s="298">
        <f t="shared" si="4"/>
        <v>0.40947849656247437</v>
      </c>
      <c r="P17" s="291"/>
      <c r="Q17" s="297">
        <v>0</v>
      </c>
      <c r="R17" s="298">
        <f t="shared" si="5"/>
        <v>0</v>
      </c>
      <c r="S17" s="291"/>
      <c r="T17" s="297">
        <v>1.5609999999999999</v>
      </c>
      <c r="U17" s="298">
        <f t="shared" si="6"/>
        <v>4.720861307687656</v>
      </c>
      <c r="V17" s="291">
        <v>92.971567614498994</v>
      </c>
      <c r="W17" s="308">
        <v>40.350999999999999</v>
      </c>
      <c r="X17" s="298">
        <f t="shared" si="7"/>
        <v>1.9112365133278797</v>
      </c>
      <c r="Y17" s="313">
        <v>14.287370417510701</v>
      </c>
      <c r="Z17" s="94"/>
      <c r="AA17" s="324" t="s">
        <v>226</v>
      </c>
      <c r="AB17" s="297">
        <v>15.583</v>
      </c>
      <c r="AC17" s="298">
        <f t="shared" si="8"/>
        <v>3.3138115531511296</v>
      </c>
      <c r="AD17" s="90">
        <v>21.630846578172001</v>
      </c>
      <c r="AE17" s="297">
        <v>3.7549999999999999</v>
      </c>
      <c r="AF17" s="298">
        <f t="shared" si="9"/>
        <v>1.258787206296953</v>
      </c>
      <c r="AG17" s="90">
        <v>40.192175497289099</v>
      </c>
      <c r="AH17" s="297">
        <v>0.156</v>
      </c>
      <c r="AI17" s="298">
        <f t="shared" si="10"/>
        <v>2.9441683762345218E-2</v>
      </c>
      <c r="AJ17" s="291"/>
      <c r="AK17" s="297">
        <v>0.46800000000000003</v>
      </c>
      <c r="AL17" s="298">
        <f t="shared" si="11"/>
        <v>0.42622562636041567</v>
      </c>
      <c r="AM17" s="291"/>
      <c r="AN17" s="297">
        <v>3.9E-2</v>
      </c>
      <c r="AO17" s="298">
        <f t="shared" si="12"/>
        <v>5.8252427184466E-2</v>
      </c>
      <c r="AP17" s="291"/>
      <c r="AQ17" s="297">
        <v>0</v>
      </c>
      <c r="AR17" s="298">
        <f t="shared" si="13"/>
        <v>0</v>
      </c>
      <c r="AS17" s="291"/>
      <c r="AT17" s="297">
        <v>1.405</v>
      </c>
      <c r="AU17" s="298">
        <f t="shared" si="14"/>
        <v>5.2174235953804429</v>
      </c>
      <c r="AV17" s="291">
        <v>99.795843778787201</v>
      </c>
      <c r="AW17" s="308">
        <v>21.405999999999999</v>
      </c>
      <c r="AX17" s="298">
        <f t="shared" si="15"/>
        <v>1.2577249080766784</v>
      </c>
      <c r="AY17" s="313">
        <v>19.4888648628413</v>
      </c>
    </row>
    <row r="18" spans="1:51" ht="18" customHeight="1">
      <c r="A18" s="324" t="s">
        <v>227</v>
      </c>
      <c r="B18" s="297">
        <v>17.998999999999999</v>
      </c>
      <c r="C18" s="298">
        <f t="shared" si="0"/>
        <v>2.7340433126901589</v>
      </c>
      <c r="D18" s="90">
        <v>21.676966513640998</v>
      </c>
      <c r="E18" s="297">
        <v>3.1640000000000001</v>
      </c>
      <c r="F18" s="298">
        <f t="shared" si="1"/>
        <v>0.875210573340378</v>
      </c>
      <c r="G18" s="291">
        <v>47.014563212484397</v>
      </c>
      <c r="H18" s="297">
        <v>0.33700000000000002</v>
      </c>
      <c r="I18" s="298">
        <f t="shared" si="2"/>
        <v>5.3668317060313962E-2</v>
      </c>
      <c r="J18" s="291"/>
      <c r="K18" s="297">
        <v>0</v>
      </c>
      <c r="L18" s="298">
        <f t="shared" si="3"/>
        <v>0</v>
      </c>
      <c r="M18" s="291"/>
      <c r="N18" s="297">
        <v>0.156</v>
      </c>
      <c r="O18" s="298">
        <f t="shared" si="4"/>
        <v>0.1814734246129148</v>
      </c>
      <c r="P18" s="291"/>
      <c r="Q18" s="297">
        <v>0</v>
      </c>
      <c r="R18" s="298">
        <f t="shared" si="5"/>
        <v>0</v>
      </c>
      <c r="S18" s="291"/>
      <c r="T18" s="297">
        <v>0.53500000000000003</v>
      </c>
      <c r="U18" s="298">
        <f t="shared" si="6"/>
        <v>1.6179761688743732</v>
      </c>
      <c r="V18" s="291"/>
      <c r="W18" s="308">
        <v>22.192</v>
      </c>
      <c r="X18" s="298">
        <f t="shared" si="7"/>
        <v>1.0511303487837305</v>
      </c>
      <c r="Y18" s="313">
        <v>19.643938520081299</v>
      </c>
      <c r="Z18" s="94"/>
      <c r="AA18" s="324" t="s">
        <v>227</v>
      </c>
      <c r="AB18" s="297">
        <v>8.0350000000000001</v>
      </c>
      <c r="AC18" s="298">
        <f t="shared" si="8"/>
        <v>1.7086874048366378</v>
      </c>
      <c r="AD18" s="90">
        <v>28.064457858849099</v>
      </c>
      <c r="AE18" s="297">
        <v>1.0669999999999999</v>
      </c>
      <c r="AF18" s="298">
        <f t="shared" si="9"/>
        <v>0.35768999976533922</v>
      </c>
      <c r="AG18" s="90">
        <v>73.3572811138242</v>
      </c>
      <c r="AH18" s="297">
        <v>2.5000000000000001E-2</v>
      </c>
      <c r="AI18" s="298">
        <f t="shared" si="10"/>
        <v>4.7182185516578884E-3</v>
      </c>
      <c r="AJ18" s="291"/>
      <c r="AK18" s="297">
        <v>0</v>
      </c>
      <c r="AL18" s="298">
        <f t="shared" si="11"/>
        <v>0</v>
      </c>
      <c r="AM18" s="291"/>
      <c r="AN18" s="297">
        <v>0</v>
      </c>
      <c r="AO18" s="298">
        <f t="shared" si="12"/>
        <v>0</v>
      </c>
      <c r="AP18" s="291"/>
      <c r="AQ18" s="297">
        <v>0</v>
      </c>
      <c r="AR18" s="298">
        <f t="shared" si="13"/>
        <v>0</v>
      </c>
      <c r="AS18" s="291"/>
      <c r="AT18" s="297">
        <v>0.312</v>
      </c>
      <c r="AU18" s="298">
        <f t="shared" si="14"/>
        <v>1.1586022503620628</v>
      </c>
      <c r="AV18" s="291"/>
      <c r="AW18" s="308">
        <v>9.44</v>
      </c>
      <c r="AX18" s="298">
        <f t="shared" si="15"/>
        <v>0.55465398169876878</v>
      </c>
      <c r="AY18" s="313">
        <v>25.696244437620098</v>
      </c>
    </row>
    <row r="19" spans="1:51" ht="18" customHeight="1">
      <c r="A19" s="324" t="s">
        <v>228</v>
      </c>
      <c r="B19" s="299">
        <v>16.004999999999999</v>
      </c>
      <c r="C19" s="300">
        <f t="shared" si="0"/>
        <v>2.431155243047169</v>
      </c>
      <c r="D19" s="92">
        <v>22.683477362933999</v>
      </c>
      <c r="E19" s="297">
        <v>3.4830000000000001</v>
      </c>
      <c r="F19" s="298">
        <f t="shared" si="1"/>
        <v>0.96345083026059941</v>
      </c>
      <c r="G19" s="291">
        <v>44.615618414494001</v>
      </c>
      <c r="H19" s="297">
        <v>2.5000000000000001E-2</v>
      </c>
      <c r="I19" s="298">
        <f t="shared" si="2"/>
        <v>3.9813291587769998E-3</v>
      </c>
      <c r="J19" s="291"/>
      <c r="K19" s="297">
        <v>0</v>
      </c>
      <c r="L19" s="298">
        <f t="shared" si="3"/>
        <v>0</v>
      </c>
      <c r="M19" s="291"/>
      <c r="N19" s="297">
        <v>0.156</v>
      </c>
      <c r="O19" s="298">
        <f t="shared" si="4"/>
        <v>0.1814734246129148</v>
      </c>
      <c r="P19" s="291"/>
      <c r="Q19" s="297">
        <v>0</v>
      </c>
      <c r="R19" s="298">
        <f t="shared" si="5"/>
        <v>0</v>
      </c>
      <c r="S19" s="291"/>
      <c r="T19" s="297">
        <v>0</v>
      </c>
      <c r="U19" s="298">
        <f t="shared" si="6"/>
        <v>0</v>
      </c>
      <c r="V19" s="291"/>
      <c r="W19" s="309">
        <v>19.669</v>
      </c>
      <c r="X19" s="300">
        <f t="shared" si="7"/>
        <v>0.93162774108810376</v>
      </c>
      <c r="Y19" s="314">
        <v>21.138282992347499</v>
      </c>
      <c r="Z19" s="94"/>
      <c r="AA19" s="324" t="s">
        <v>228</v>
      </c>
      <c r="AB19" s="299">
        <v>6.7889999999999997</v>
      </c>
      <c r="AC19" s="300">
        <f t="shared" si="8"/>
        <v>1.4437185801413732</v>
      </c>
      <c r="AD19" s="92">
        <v>28.9774949339144</v>
      </c>
      <c r="AE19" s="299">
        <v>1.093</v>
      </c>
      <c r="AF19" s="300">
        <f t="shared" si="9"/>
        <v>0.3664059697689932</v>
      </c>
      <c r="AG19" s="92">
        <v>74.076672879234593</v>
      </c>
      <c r="AH19" s="297">
        <v>0</v>
      </c>
      <c r="AI19" s="298">
        <f t="shared" si="10"/>
        <v>0</v>
      </c>
      <c r="AJ19" s="291"/>
      <c r="AK19" s="297">
        <v>0</v>
      </c>
      <c r="AL19" s="298">
        <f t="shared" si="11"/>
        <v>0</v>
      </c>
      <c r="AM19" s="291"/>
      <c r="AN19" s="297">
        <v>0.156</v>
      </c>
      <c r="AO19" s="298">
        <f t="shared" si="12"/>
        <v>0.233009708737864</v>
      </c>
      <c r="AP19" s="291"/>
      <c r="AQ19" s="297">
        <v>0</v>
      </c>
      <c r="AR19" s="298">
        <f t="shared" si="13"/>
        <v>0</v>
      </c>
      <c r="AS19" s="291"/>
      <c r="AT19" s="297">
        <v>0</v>
      </c>
      <c r="AU19" s="298">
        <f t="shared" si="14"/>
        <v>0</v>
      </c>
      <c r="AV19" s="291"/>
      <c r="AW19" s="309">
        <v>8.0380000000000003</v>
      </c>
      <c r="AX19" s="300">
        <f t="shared" si="15"/>
        <v>0.47227846450155764</v>
      </c>
      <c r="AY19" s="314">
        <v>26.608954565811899</v>
      </c>
    </row>
    <row r="20" spans="1:51" ht="18" customHeight="1">
      <c r="A20" s="325" t="s">
        <v>229</v>
      </c>
      <c r="B20" s="301">
        <v>29.983000000000001</v>
      </c>
      <c r="C20" s="302">
        <f t="shared" si="0"/>
        <v>4.5544097252285702</v>
      </c>
      <c r="D20" s="93">
        <v>19.970886291695599</v>
      </c>
      <c r="E20" s="301">
        <v>2.3420000000000001</v>
      </c>
      <c r="F20" s="302">
        <f t="shared" si="1"/>
        <v>0.64783285801617108</v>
      </c>
      <c r="G20" s="315">
        <v>50.562854382328403</v>
      </c>
      <c r="H20" s="301">
        <v>0</v>
      </c>
      <c r="I20" s="302">
        <f t="shared" si="2"/>
        <v>0</v>
      </c>
      <c r="J20" s="315"/>
      <c r="K20" s="301">
        <v>0</v>
      </c>
      <c r="L20" s="302">
        <f t="shared" si="3"/>
        <v>0</v>
      </c>
      <c r="M20" s="315"/>
      <c r="N20" s="301">
        <v>0</v>
      </c>
      <c r="O20" s="302">
        <f t="shared" si="4"/>
        <v>0</v>
      </c>
      <c r="P20" s="315"/>
      <c r="Q20" s="301">
        <v>0</v>
      </c>
      <c r="R20" s="302">
        <f t="shared" si="5"/>
        <v>0</v>
      </c>
      <c r="S20" s="315"/>
      <c r="T20" s="301">
        <v>0.312</v>
      </c>
      <c r="U20" s="302">
        <f t="shared" si="6"/>
        <v>0.94356741063327931</v>
      </c>
      <c r="V20" s="315"/>
      <c r="W20" s="310">
        <v>32.637</v>
      </c>
      <c r="X20" s="302">
        <f t="shared" si="7"/>
        <v>1.5458607242814804</v>
      </c>
      <c r="Y20" s="316">
        <v>18.816227274255301</v>
      </c>
      <c r="Z20" s="94"/>
      <c r="AA20" s="325" t="s">
        <v>229</v>
      </c>
      <c r="AB20" s="301">
        <v>9.3550000000000004</v>
      </c>
      <c r="AC20" s="302">
        <f t="shared" si="8"/>
        <v>1.9893927407898877</v>
      </c>
      <c r="AD20" s="93">
        <v>26.9732513834917</v>
      </c>
      <c r="AE20" s="301">
        <v>0.312</v>
      </c>
      <c r="AF20" s="302">
        <f t="shared" si="9"/>
        <v>0.10459164004384802</v>
      </c>
      <c r="AG20" s="93"/>
      <c r="AH20" s="301">
        <v>0</v>
      </c>
      <c r="AI20" s="302">
        <f t="shared" si="10"/>
        <v>0</v>
      </c>
      <c r="AJ20" s="315"/>
      <c r="AK20" s="301">
        <v>0</v>
      </c>
      <c r="AL20" s="302">
        <f t="shared" si="11"/>
        <v>0</v>
      </c>
      <c r="AM20" s="315"/>
      <c r="AN20" s="301">
        <v>0</v>
      </c>
      <c r="AO20" s="302">
        <f t="shared" si="12"/>
        <v>0</v>
      </c>
      <c r="AP20" s="315"/>
      <c r="AQ20" s="301">
        <v>0</v>
      </c>
      <c r="AR20" s="302">
        <f t="shared" si="13"/>
        <v>0</v>
      </c>
      <c r="AS20" s="315"/>
      <c r="AT20" s="301">
        <v>0.312</v>
      </c>
      <c r="AU20" s="302">
        <f t="shared" si="14"/>
        <v>1.1586022503620628</v>
      </c>
      <c r="AV20" s="315"/>
      <c r="AW20" s="310">
        <v>9.98</v>
      </c>
      <c r="AX20" s="302">
        <f t="shared" si="15"/>
        <v>0.58638206963492723</v>
      </c>
      <c r="AY20" s="316">
        <v>26.0971685381108</v>
      </c>
    </row>
    <row r="21" spans="1:51" ht="25.5" customHeight="1">
      <c r="A21" s="326" t="s">
        <v>181</v>
      </c>
      <c r="B21" s="303">
        <f>SUM(B6:B20)</f>
        <v>658.32900000000006</v>
      </c>
      <c r="C21" s="304">
        <f>SUM(C6:C20)</f>
        <v>100</v>
      </c>
      <c r="D21" s="318">
        <v>5.1353886260865496</v>
      </c>
      <c r="E21" s="303">
        <f>SUM(E6:E20)</f>
        <v>361.51299999999992</v>
      </c>
      <c r="F21" s="306">
        <f>SUM(F6:F20)</f>
        <v>100.00000000000003</v>
      </c>
      <c r="G21" s="319">
        <v>5.7507040024120801</v>
      </c>
      <c r="H21" s="303">
        <f>SUM(H6:H20)</f>
        <v>627.93099999999993</v>
      </c>
      <c r="I21" s="306">
        <f>SUM(I6:I20)</f>
        <v>100.00000000000001</v>
      </c>
      <c r="J21" s="318">
        <v>4.5307474558613396</v>
      </c>
      <c r="K21" s="303">
        <f>SUM(K6:K20)</f>
        <v>132.80300000000003</v>
      </c>
      <c r="L21" s="304">
        <f>SUM(L6:L20)</f>
        <v>99.999999999999986</v>
      </c>
      <c r="M21" s="318">
        <v>8.0278205898367307</v>
      </c>
      <c r="N21" s="303">
        <f>SUM(N6:N20)</f>
        <v>85.963000000000022</v>
      </c>
      <c r="O21" s="304">
        <f>SUM(O6:O20)</f>
        <v>99.999999999999972</v>
      </c>
      <c r="P21" s="318">
        <v>11.456877329763101</v>
      </c>
      <c r="Q21" s="303">
        <f>SUM(Q6:Q20)</f>
        <v>211.64299999999997</v>
      </c>
      <c r="R21" s="304">
        <f>SUM(R6:R20)</f>
        <v>100.00000000000001</v>
      </c>
      <c r="S21" s="318">
        <v>7.20957294247519</v>
      </c>
      <c r="T21" s="303">
        <f>SUM(T6:T20)</f>
        <v>33.065999999999988</v>
      </c>
      <c r="U21" s="304">
        <f>SUM(U6:U20)</f>
        <v>100.00000000000004</v>
      </c>
      <c r="V21" s="319">
        <v>16.301691765758001</v>
      </c>
      <c r="W21" s="303">
        <f>SUM(W6:W20)</f>
        <v>2111.2510000000002</v>
      </c>
      <c r="X21" s="306">
        <f>SUM(X6:X20)</f>
        <v>100</v>
      </c>
      <c r="Y21" s="320">
        <v>2.44401569623402</v>
      </c>
      <c r="Z21" s="321"/>
      <c r="AA21" s="326" t="s">
        <v>181</v>
      </c>
      <c r="AB21" s="303">
        <f>SUM(AB6:AB20)</f>
        <v>470.24400000000003</v>
      </c>
      <c r="AC21" s="304">
        <f>SUM(AC6:AC20)</f>
        <v>99.999999999999986</v>
      </c>
      <c r="AD21" s="318">
        <v>5.8307796032225001</v>
      </c>
      <c r="AE21" s="303">
        <f>SUM(AE6:AE20)</f>
        <v>298.30300000000005</v>
      </c>
      <c r="AF21" s="306">
        <f>SUM(AF6:AF20)</f>
        <v>99.999999999999986</v>
      </c>
      <c r="AG21" s="319">
        <v>6.2104893565414097</v>
      </c>
      <c r="AH21" s="303">
        <f>SUM(AH6:AH20)</f>
        <v>529.86099999999999</v>
      </c>
      <c r="AI21" s="306">
        <f>SUM(AI6:AI20)</f>
        <v>100</v>
      </c>
      <c r="AJ21" s="318">
        <v>4.90601827063663</v>
      </c>
      <c r="AK21" s="303">
        <f>SUM(AK6:AK20)</f>
        <v>109.80100000000002</v>
      </c>
      <c r="AL21" s="304">
        <f>SUM(AL6:AL20)</f>
        <v>99.999999999999972</v>
      </c>
      <c r="AM21" s="318">
        <v>8.7552921809296596</v>
      </c>
      <c r="AN21" s="303">
        <f>SUM(AN6:AN20)</f>
        <v>66.950000000000017</v>
      </c>
      <c r="AO21" s="304">
        <f>SUM(AO6:AO20)</f>
        <v>99.999999999999957</v>
      </c>
      <c r="AP21" s="318">
        <v>12.385848295901701</v>
      </c>
      <c r="AQ21" s="303">
        <f>SUM(AQ6:AQ20)</f>
        <v>199.87199999999999</v>
      </c>
      <c r="AR21" s="304">
        <f>SUM(AR6:AR20)</f>
        <v>100</v>
      </c>
      <c r="AS21" s="318">
        <v>7.4674676917617999</v>
      </c>
      <c r="AT21" s="303">
        <f>SUM(AT6:AT20)</f>
        <v>26.929000000000009</v>
      </c>
      <c r="AU21" s="304">
        <f>SUM(AU6:AU20)</f>
        <v>99.999999999999943</v>
      </c>
      <c r="AV21" s="319">
        <v>17.0321745439492</v>
      </c>
      <c r="AW21" s="303">
        <f>SUM(AW6:AW20)</f>
        <v>1701.962</v>
      </c>
      <c r="AX21" s="306">
        <f>SUM(AX6:AX20)</f>
        <v>100</v>
      </c>
      <c r="AY21" s="320">
        <v>2.9609034799862202</v>
      </c>
    </row>
    <row r="22" spans="1:51" ht="10.5" customHeight="1">
      <c r="B22" s="305"/>
      <c r="E22" s="305"/>
      <c r="H22" s="305"/>
      <c r="K22" s="305"/>
      <c r="N22" s="305"/>
      <c r="Q22" s="305"/>
      <c r="T22" s="305"/>
      <c r="W22" s="305"/>
      <c r="Z22" s="94"/>
      <c r="AB22" s="305"/>
      <c r="AE22" s="305"/>
      <c r="AH22" s="305"/>
      <c r="AK22" s="305"/>
      <c r="AN22" s="305"/>
      <c r="AQ22" s="305"/>
      <c r="AT22" s="305"/>
      <c r="AW22" s="305"/>
    </row>
    <row r="23" spans="1:51" ht="24.6" customHeight="1">
      <c r="A23" s="322" t="s">
        <v>95</v>
      </c>
      <c r="B23" s="288"/>
      <c r="C23" s="288"/>
      <c r="D23" s="288"/>
      <c r="E23" s="288"/>
      <c r="F23" s="288"/>
      <c r="G23" s="288"/>
      <c r="H23" s="288"/>
      <c r="I23" s="288"/>
      <c r="J23" s="288"/>
      <c r="K23" s="288"/>
      <c r="L23" s="288"/>
      <c r="M23" s="288"/>
      <c r="N23" s="288"/>
      <c r="O23" s="288"/>
      <c r="P23" s="288"/>
      <c r="Q23" s="288"/>
      <c r="R23" s="288"/>
      <c r="S23" s="288"/>
      <c r="T23" s="288"/>
      <c r="U23" s="288"/>
      <c r="V23" s="288"/>
      <c r="W23" s="288"/>
      <c r="X23" s="288"/>
      <c r="Y23" s="289"/>
      <c r="Z23" s="94"/>
      <c r="AA23" s="322" t="s">
        <v>95</v>
      </c>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9"/>
    </row>
    <row r="24" spans="1:51" ht="15.75" customHeight="1">
      <c r="A24" s="750" t="s">
        <v>230</v>
      </c>
      <c r="B24" s="640" t="s">
        <v>213</v>
      </c>
      <c r="C24" s="667"/>
      <c r="D24" s="667"/>
      <c r="E24" s="667"/>
      <c r="F24" s="667"/>
      <c r="G24" s="667"/>
      <c r="H24" s="667"/>
      <c r="I24" s="667"/>
      <c r="J24" s="667"/>
      <c r="K24" s="667"/>
      <c r="L24" s="667"/>
      <c r="M24" s="667"/>
      <c r="N24" s="667"/>
      <c r="O24" s="667"/>
      <c r="P24" s="667"/>
      <c r="Q24" s="667"/>
      <c r="R24" s="667"/>
      <c r="S24" s="667"/>
      <c r="T24" s="667"/>
      <c r="U24" s="667"/>
      <c r="V24" s="667"/>
      <c r="W24" s="667"/>
      <c r="X24" s="667"/>
      <c r="Y24" s="753"/>
      <c r="Z24" s="94"/>
      <c r="AA24" s="750" t="s">
        <v>230</v>
      </c>
      <c r="AB24" s="640" t="s">
        <v>213</v>
      </c>
      <c r="AC24" s="667"/>
      <c r="AD24" s="667"/>
      <c r="AE24" s="667"/>
      <c r="AF24" s="667"/>
      <c r="AG24" s="667"/>
      <c r="AH24" s="667"/>
      <c r="AI24" s="667"/>
      <c r="AJ24" s="667"/>
      <c r="AK24" s="667"/>
      <c r="AL24" s="667"/>
      <c r="AM24" s="667"/>
      <c r="AN24" s="667"/>
      <c r="AO24" s="667"/>
      <c r="AP24" s="667"/>
      <c r="AQ24" s="667"/>
      <c r="AR24" s="667"/>
      <c r="AS24" s="667"/>
      <c r="AT24" s="667"/>
      <c r="AU24" s="667"/>
      <c r="AV24" s="667"/>
      <c r="AW24" s="667"/>
      <c r="AX24" s="667"/>
      <c r="AY24" s="753"/>
    </row>
    <row r="25" spans="1:51" ht="15.75" customHeight="1">
      <c r="A25" s="751"/>
      <c r="B25" s="754" t="s">
        <v>88</v>
      </c>
      <c r="C25" s="748"/>
      <c r="D25" s="755"/>
      <c r="E25" s="754" t="s">
        <v>89</v>
      </c>
      <c r="F25" s="748"/>
      <c r="G25" s="748"/>
      <c r="H25" s="754" t="s">
        <v>90</v>
      </c>
      <c r="I25" s="748"/>
      <c r="J25" s="755"/>
      <c r="K25" s="754" t="s">
        <v>91</v>
      </c>
      <c r="L25" s="748"/>
      <c r="M25" s="755"/>
      <c r="N25" s="754" t="s">
        <v>92</v>
      </c>
      <c r="O25" s="748"/>
      <c r="P25" s="755"/>
      <c r="Q25" s="754" t="s">
        <v>93</v>
      </c>
      <c r="R25" s="748"/>
      <c r="S25" s="755"/>
      <c r="T25" s="754" t="s">
        <v>94</v>
      </c>
      <c r="U25" s="748"/>
      <c r="V25" s="748"/>
      <c r="W25" s="747" t="s">
        <v>42</v>
      </c>
      <c r="X25" s="748"/>
      <c r="Y25" s="749"/>
      <c r="Z25" s="94"/>
      <c r="AA25" s="751"/>
      <c r="AB25" s="754" t="s">
        <v>88</v>
      </c>
      <c r="AC25" s="748"/>
      <c r="AD25" s="755"/>
      <c r="AE25" s="754" t="s">
        <v>89</v>
      </c>
      <c r="AF25" s="748"/>
      <c r="AG25" s="748"/>
      <c r="AH25" s="754" t="s">
        <v>90</v>
      </c>
      <c r="AI25" s="748"/>
      <c r="AJ25" s="755"/>
      <c r="AK25" s="754" t="s">
        <v>91</v>
      </c>
      <c r="AL25" s="748"/>
      <c r="AM25" s="755"/>
      <c r="AN25" s="754" t="s">
        <v>92</v>
      </c>
      <c r="AO25" s="748"/>
      <c r="AP25" s="755"/>
      <c r="AQ25" s="754" t="s">
        <v>93</v>
      </c>
      <c r="AR25" s="748"/>
      <c r="AS25" s="755"/>
      <c r="AT25" s="754" t="s">
        <v>94</v>
      </c>
      <c r="AU25" s="748"/>
      <c r="AV25" s="748"/>
      <c r="AW25" s="747" t="s">
        <v>42</v>
      </c>
      <c r="AX25" s="748"/>
      <c r="AY25" s="749"/>
    </row>
    <row r="26" spans="1:51" ht="31.9" customHeight="1">
      <c r="A26" s="752"/>
      <c r="B26" s="292" t="s">
        <v>214</v>
      </c>
      <c r="C26" s="15" t="s">
        <v>26</v>
      </c>
      <c r="D26" s="293" t="s">
        <v>430</v>
      </c>
      <c r="E26" s="292" t="s">
        <v>214</v>
      </c>
      <c r="F26" s="15" t="s">
        <v>26</v>
      </c>
      <c r="G26" s="293" t="s">
        <v>430</v>
      </c>
      <c r="H26" s="292" t="s">
        <v>214</v>
      </c>
      <c r="I26" s="15" t="s">
        <v>26</v>
      </c>
      <c r="J26" s="293" t="s">
        <v>430</v>
      </c>
      <c r="K26" s="292" t="s">
        <v>214</v>
      </c>
      <c r="L26" s="15" t="s">
        <v>26</v>
      </c>
      <c r="M26" s="293" t="s">
        <v>430</v>
      </c>
      <c r="N26" s="292" t="s">
        <v>214</v>
      </c>
      <c r="O26" s="15" t="s">
        <v>26</v>
      </c>
      <c r="P26" s="293" t="s">
        <v>430</v>
      </c>
      <c r="Q26" s="292" t="s">
        <v>214</v>
      </c>
      <c r="R26" s="15" t="s">
        <v>26</v>
      </c>
      <c r="S26" s="293" t="s">
        <v>430</v>
      </c>
      <c r="T26" s="292" t="s">
        <v>214</v>
      </c>
      <c r="U26" s="15" t="s">
        <v>26</v>
      </c>
      <c r="V26" s="293" t="s">
        <v>430</v>
      </c>
      <c r="W26" s="294" t="s">
        <v>214</v>
      </c>
      <c r="X26" s="15" t="s">
        <v>26</v>
      </c>
      <c r="Y26" s="573" t="s">
        <v>430</v>
      </c>
      <c r="Z26" s="94"/>
      <c r="AA26" s="752"/>
      <c r="AB26" s="292" t="s">
        <v>214</v>
      </c>
      <c r="AC26" s="15" t="s">
        <v>26</v>
      </c>
      <c r="AD26" s="293" t="s">
        <v>430</v>
      </c>
      <c r="AE26" s="292" t="s">
        <v>214</v>
      </c>
      <c r="AF26" s="15" t="s">
        <v>26</v>
      </c>
      <c r="AG26" s="293" t="s">
        <v>430</v>
      </c>
      <c r="AH26" s="292" t="s">
        <v>214</v>
      </c>
      <c r="AI26" s="15" t="s">
        <v>26</v>
      </c>
      <c r="AJ26" s="293" t="s">
        <v>430</v>
      </c>
      <c r="AK26" s="292" t="s">
        <v>214</v>
      </c>
      <c r="AL26" s="15" t="s">
        <v>26</v>
      </c>
      <c r="AM26" s="293" t="s">
        <v>430</v>
      </c>
      <c r="AN26" s="292" t="s">
        <v>214</v>
      </c>
      <c r="AO26" s="15" t="s">
        <v>26</v>
      </c>
      <c r="AP26" s="293" t="s">
        <v>430</v>
      </c>
      <c r="AQ26" s="292" t="s">
        <v>214</v>
      </c>
      <c r="AR26" s="15" t="s">
        <v>26</v>
      </c>
      <c r="AS26" s="293" t="s">
        <v>430</v>
      </c>
      <c r="AT26" s="292" t="s">
        <v>214</v>
      </c>
      <c r="AU26" s="15" t="s">
        <v>26</v>
      </c>
      <c r="AV26" s="293" t="s">
        <v>430</v>
      </c>
      <c r="AW26" s="294" t="s">
        <v>214</v>
      </c>
      <c r="AX26" s="15" t="s">
        <v>26</v>
      </c>
      <c r="AY26" s="573" t="s">
        <v>430</v>
      </c>
    </row>
    <row r="27" spans="1:51" ht="18" customHeight="1">
      <c r="A27" s="323" t="s">
        <v>215</v>
      </c>
      <c r="B27" s="295">
        <v>8.9570000000000007</v>
      </c>
      <c r="C27" s="296">
        <f>B27/B$42*100</f>
        <v>2.1387858802404076</v>
      </c>
      <c r="D27" s="290">
        <v>26.353127490303301</v>
      </c>
      <c r="E27" s="295">
        <v>12.843</v>
      </c>
      <c r="F27" s="296">
        <f>E27/E$42*100</f>
        <v>6.6184655343007925</v>
      </c>
      <c r="G27" s="311">
        <v>23.4706129515619</v>
      </c>
      <c r="H27" s="295">
        <v>14.994</v>
      </c>
      <c r="I27" s="296">
        <f>H27/H$42*100</f>
        <v>5.7254138266796497</v>
      </c>
      <c r="J27" s="311">
        <v>20.751524556243702</v>
      </c>
      <c r="K27" s="295">
        <v>6.0289999999999999</v>
      </c>
      <c r="L27" s="296">
        <f>K27/K$42*100</f>
        <v>12.51219259105531</v>
      </c>
      <c r="M27" s="311">
        <v>33.982311500198001</v>
      </c>
      <c r="N27" s="295">
        <v>5.0259999999999998</v>
      </c>
      <c r="O27" s="296">
        <f>N27/N$42*100</f>
        <v>15.302176891459887</v>
      </c>
      <c r="P27" s="311">
        <v>35.657569696665</v>
      </c>
      <c r="Q27" s="295">
        <v>4.0119999999999996</v>
      </c>
      <c r="R27" s="296">
        <f>Q27/Q$42*100</f>
        <v>12.928589842742975</v>
      </c>
      <c r="S27" s="311">
        <v>37.342713864522899</v>
      </c>
      <c r="T27" s="295">
        <v>0.495</v>
      </c>
      <c r="U27" s="296">
        <f>T27/T$42*100</f>
        <v>7.5641809290953539</v>
      </c>
      <c r="V27" s="311"/>
      <c r="W27" s="307">
        <v>52.354999999999997</v>
      </c>
      <c r="X27" s="296">
        <f>W27/W$42*100</f>
        <v>5.2706605767072139</v>
      </c>
      <c r="Y27" s="312">
        <v>12.892137158529501</v>
      </c>
      <c r="Z27" s="94"/>
      <c r="AA27" s="323" t="s">
        <v>215</v>
      </c>
      <c r="AB27" s="295">
        <v>8.4879999999999995</v>
      </c>
      <c r="AC27" s="296">
        <f>AB27/AB$42*100</f>
        <v>3.3728715900737125</v>
      </c>
      <c r="AD27" s="290">
        <v>27.108561391834701</v>
      </c>
      <c r="AE27" s="295">
        <v>11.906000000000001</v>
      </c>
      <c r="AF27" s="296">
        <f>AE27/AE$42*100</f>
        <v>8.5473276140564973</v>
      </c>
      <c r="AG27" s="311">
        <v>24.324307443392101</v>
      </c>
      <c r="AH27" s="295">
        <v>13.388999999999999</v>
      </c>
      <c r="AI27" s="296">
        <f>AH27/AH$42*100</f>
        <v>7.5703518582389551</v>
      </c>
      <c r="AJ27" s="311">
        <v>21.953642153868401</v>
      </c>
      <c r="AK27" s="295">
        <v>4.6230000000000002</v>
      </c>
      <c r="AL27" s="296">
        <f>AK27/AK$42*100</f>
        <v>15.548380587226315</v>
      </c>
      <c r="AM27" s="311">
        <v>39.0564843580215</v>
      </c>
      <c r="AN27" s="295">
        <v>4.2450000000000001</v>
      </c>
      <c r="AO27" s="296">
        <f>AN27/AN$42*100</f>
        <v>23.476385355602261</v>
      </c>
      <c r="AP27" s="311">
        <v>37.6585026380803</v>
      </c>
      <c r="AQ27" s="295">
        <v>3.4740000000000002</v>
      </c>
      <c r="AR27" s="296">
        <f>AQ27/AQ$42*100</f>
        <v>14.922039431295907</v>
      </c>
      <c r="AS27" s="311">
        <v>40.287497653423003</v>
      </c>
      <c r="AT27" s="295">
        <v>0.312</v>
      </c>
      <c r="AU27" s="296">
        <f>AT27/AT$42*100</f>
        <v>9.9648674544873828</v>
      </c>
      <c r="AV27" s="311"/>
      <c r="AW27" s="307">
        <v>46.438000000000002</v>
      </c>
      <c r="AX27" s="296">
        <f>AW27/AW$42*100</f>
        <v>7.2328826864369828</v>
      </c>
      <c r="AY27" s="312">
        <v>13.735387081516199</v>
      </c>
    </row>
    <row r="28" spans="1:51" ht="18" customHeight="1">
      <c r="A28" s="324" t="s">
        <v>216</v>
      </c>
      <c r="B28" s="297">
        <v>15.622999999999999</v>
      </c>
      <c r="C28" s="298">
        <f t="shared" ref="C28:C41" si="16">B28/B$42*100</f>
        <v>3.7305182323317947</v>
      </c>
      <c r="D28" s="90">
        <v>24.920579162232599</v>
      </c>
      <c r="E28" s="297">
        <v>21.683</v>
      </c>
      <c r="F28" s="298">
        <f t="shared" ref="F28:F41" si="17">E28/E$42*100</f>
        <v>11.174039412928762</v>
      </c>
      <c r="G28" s="291">
        <v>18.2742006334514</v>
      </c>
      <c r="H28" s="297">
        <v>19.088000000000001</v>
      </c>
      <c r="I28" s="298">
        <f t="shared" ref="I28:I41" si="18">H28/H$42*100</f>
        <v>7.2886954197453084</v>
      </c>
      <c r="J28" s="291">
        <v>18.936686023237701</v>
      </c>
      <c r="K28" s="297">
        <v>5.2649999999999997</v>
      </c>
      <c r="L28" s="298">
        <f t="shared" ref="L28:L41" si="19">K28/K$42*100</f>
        <v>10.926636920203384</v>
      </c>
      <c r="M28" s="291">
        <v>40.318164579622</v>
      </c>
      <c r="N28" s="297">
        <v>1.851</v>
      </c>
      <c r="O28" s="298">
        <f t="shared" ref="O28:O41" si="20">N28/N$42*100</f>
        <v>5.6355609681838938</v>
      </c>
      <c r="P28" s="291">
        <v>57.446565712673198</v>
      </c>
      <c r="Q28" s="297">
        <v>5.0730000000000004</v>
      </c>
      <c r="R28" s="298">
        <f t="shared" ref="R28:R41" si="21">Q28/Q$42*100</f>
        <v>16.347641144624905</v>
      </c>
      <c r="S28" s="291">
        <v>34.175070612470797</v>
      </c>
      <c r="T28" s="297">
        <v>0.47099999999999997</v>
      </c>
      <c r="U28" s="298">
        <f t="shared" ref="U28:U41" si="22">T28/T$42*100</f>
        <v>7.1974327628361854</v>
      </c>
      <c r="V28" s="291"/>
      <c r="W28" s="308">
        <v>69.054000000000002</v>
      </c>
      <c r="X28" s="298">
        <f t="shared" ref="X28:X41" si="23">W28/W$42*100</f>
        <v>6.9517752929794661</v>
      </c>
      <c r="Y28" s="313">
        <v>11.194350784379401</v>
      </c>
      <c r="Z28" s="94"/>
      <c r="AA28" s="324" t="s">
        <v>216</v>
      </c>
      <c r="AB28" s="297">
        <v>14.157</v>
      </c>
      <c r="AC28" s="298">
        <f t="shared" ref="AC28:AC41" si="24">AB28/AB$42*100</f>
        <v>5.6255588007391077</v>
      </c>
      <c r="AD28" s="90">
        <v>26.451668845261398</v>
      </c>
      <c r="AE28" s="297">
        <v>19.702000000000002</v>
      </c>
      <c r="AF28" s="298">
        <f t="shared" ref="AF28:AF41" si="25">AE28/AE$42*100</f>
        <v>14.144082702178828</v>
      </c>
      <c r="AG28" s="291">
        <v>19.034300148334498</v>
      </c>
      <c r="AH28" s="297">
        <v>16.219000000000001</v>
      </c>
      <c r="AI28" s="298">
        <f t="shared" ref="AI28:AI41" si="26">AH28/AH$42*100</f>
        <v>9.1704785113733376</v>
      </c>
      <c r="AJ28" s="291">
        <v>20.679140191501499</v>
      </c>
      <c r="AK28" s="297">
        <v>4.016</v>
      </c>
      <c r="AL28" s="298">
        <f t="shared" ref="AL28:AL41" si="27">AK28/AK$42*100</f>
        <v>13.506877879796859</v>
      </c>
      <c r="AM28" s="291">
        <v>40.788130192273201</v>
      </c>
      <c r="AN28" s="297">
        <v>1.383</v>
      </c>
      <c r="AO28" s="298">
        <f t="shared" ref="AO28:AO41" si="28">AN28/AN$42*100</f>
        <v>7.6484902112598174</v>
      </c>
      <c r="AP28" s="291">
        <v>71.493579422564807</v>
      </c>
      <c r="AQ28" s="297">
        <v>4.2720000000000002</v>
      </c>
      <c r="AR28" s="298">
        <f t="shared" ref="AR28:AR41" si="29">AQ28/AQ$42*100</f>
        <v>18.34972724539324</v>
      </c>
      <c r="AS28" s="291">
        <v>38.984356579446697</v>
      </c>
      <c r="AT28" s="297">
        <v>0.34200000000000003</v>
      </c>
      <c r="AU28" s="298">
        <f t="shared" ref="AU28:AU41" si="30">AT28/AT$42*100</f>
        <v>10.92302778664963</v>
      </c>
      <c r="AV28" s="291"/>
      <c r="AW28" s="308">
        <v>60.09</v>
      </c>
      <c r="AX28" s="298">
        <f t="shared" ref="AX28:AX41" si="31">AW28/AW$42*100</f>
        <v>9.359229954519968</v>
      </c>
      <c r="AY28" s="313">
        <v>12.0771100670568</v>
      </c>
    </row>
    <row r="29" spans="1:51" ht="18" customHeight="1">
      <c r="A29" s="324" t="s">
        <v>217</v>
      </c>
      <c r="B29" s="297">
        <v>19.754000000000001</v>
      </c>
      <c r="C29" s="298">
        <f t="shared" si="16"/>
        <v>4.7169338258645768</v>
      </c>
      <c r="D29" s="90">
        <v>23.633142795925298</v>
      </c>
      <c r="E29" s="297">
        <v>19.949000000000002</v>
      </c>
      <c r="F29" s="298">
        <f t="shared" si="17"/>
        <v>10.28044607519789</v>
      </c>
      <c r="G29" s="291">
        <v>20.778624390529099</v>
      </c>
      <c r="H29" s="297">
        <v>33.396999999999998</v>
      </c>
      <c r="I29" s="298">
        <f t="shared" si="18"/>
        <v>12.752544055596923</v>
      </c>
      <c r="J29" s="291">
        <v>15.7181224709273</v>
      </c>
      <c r="K29" s="297">
        <v>2.5510000000000002</v>
      </c>
      <c r="L29" s="298">
        <f t="shared" si="19"/>
        <v>5.2941786863131686</v>
      </c>
      <c r="M29" s="291">
        <v>50.357994570217699</v>
      </c>
      <c r="N29" s="297">
        <v>3.3889999999999998</v>
      </c>
      <c r="O29" s="298">
        <f t="shared" si="20"/>
        <v>10.318161059521996</v>
      </c>
      <c r="P29" s="291">
        <v>46.473512832586898</v>
      </c>
      <c r="Q29" s="297">
        <v>6.6109999999999998</v>
      </c>
      <c r="R29" s="298">
        <f t="shared" si="21"/>
        <v>21.303815416344417</v>
      </c>
      <c r="S29" s="291">
        <v>31.2116667562412</v>
      </c>
      <c r="T29" s="297">
        <v>1.4430000000000001</v>
      </c>
      <c r="U29" s="298">
        <f t="shared" si="22"/>
        <v>22.050733496332519</v>
      </c>
      <c r="V29" s="291">
        <v>86.732201524432497</v>
      </c>
      <c r="W29" s="308">
        <v>87.094999999999999</v>
      </c>
      <c r="X29" s="298">
        <f t="shared" si="23"/>
        <v>8.7679912697605733</v>
      </c>
      <c r="Y29" s="313">
        <v>11.0480929766217</v>
      </c>
      <c r="Z29" s="94"/>
      <c r="AA29" s="324" t="s">
        <v>217</v>
      </c>
      <c r="AB29" s="297">
        <v>16.713000000000001</v>
      </c>
      <c r="AC29" s="298">
        <f t="shared" si="24"/>
        <v>6.6412350241401938</v>
      </c>
      <c r="AD29" s="90">
        <v>25.636526054444801</v>
      </c>
      <c r="AE29" s="297">
        <v>16.888000000000002</v>
      </c>
      <c r="AF29" s="298">
        <f t="shared" si="25"/>
        <v>12.123909688072077</v>
      </c>
      <c r="AG29" s="291">
        <v>23.101948795140999</v>
      </c>
      <c r="AH29" s="297">
        <v>26.469000000000001</v>
      </c>
      <c r="AI29" s="298">
        <f t="shared" si="26"/>
        <v>14.965990240923663</v>
      </c>
      <c r="AJ29" s="291">
        <v>18.259872417369198</v>
      </c>
      <c r="AK29" s="297">
        <v>2.2389999999999999</v>
      </c>
      <c r="AL29" s="298">
        <f t="shared" si="27"/>
        <v>7.5303534792990945</v>
      </c>
      <c r="AM29" s="291">
        <v>54.025818722183899</v>
      </c>
      <c r="AN29" s="297">
        <v>3.077</v>
      </c>
      <c r="AO29" s="298">
        <f t="shared" si="28"/>
        <v>17.016922906758104</v>
      </c>
      <c r="AP29" s="291">
        <v>52.148720216803902</v>
      </c>
      <c r="AQ29" s="297">
        <v>5.05</v>
      </c>
      <c r="AR29" s="298">
        <f t="shared" si="29"/>
        <v>21.691508096731241</v>
      </c>
      <c r="AS29" s="291">
        <v>36.075776498468599</v>
      </c>
      <c r="AT29" s="297">
        <v>1.131</v>
      </c>
      <c r="AU29" s="298">
        <f t="shared" si="30"/>
        <v>36.122644522516758</v>
      </c>
      <c r="AV29" s="291">
        <v>96.551307297532901</v>
      </c>
      <c r="AW29" s="308">
        <v>71.566000000000003</v>
      </c>
      <c r="AX29" s="298">
        <f t="shared" si="31"/>
        <v>11.146657529125912</v>
      </c>
      <c r="AY29" s="313">
        <v>12.679016265917101</v>
      </c>
    </row>
    <row r="30" spans="1:51" ht="18" customHeight="1">
      <c r="A30" s="324" t="s">
        <v>218</v>
      </c>
      <c r="B30" s="297">
        <v>19.776</v>
      </c>
      <c r="C30" s="298">
        <f t="shared" si="16"/>
        <v>4.7221870679506868</v>
      </c>
      <c r="D30" s="90">
        <v>22.3314630059797</v>
      </c>
      <c r="E30" s="297">
        <v>27.606999999999999</v>
      </c>
      <c r="F30" s="298">
        <f t="shared" si="17"/>
        <v>14.226892315303433</v>
      </c>
      <c r="G30" s="291">
        <v>19.148219669525002</v>
      </c>
      <c r="H30" s="297">
        <v>36.183</v>
      </c>
      <c r="I30" s="298">
        <f t="shared" si="18"/>
        <v>13.816369780628904</v>
      </c>
      <c r="J30" s="291">
        <v>14.6960630547406</v>
      </c>
      <c r="K30" s="297">
        <v>2.1859999999999999</v>
      </c>
      <c r="L30" s="298">
        <f t="shared" si="19"/>
        <v>4.5366815398983089</v>
      </c>
      <c r="M30" s="291">
        <v>52.374384889444102</v>
      </c>
      <c r="N30" s="297">
        <v>3.0459999999999998</v>
      </c>
      <c r="O30" s="298">
        <f t="shared" si="20"/>
        <v>9.2738620794641502</v>
      </c>
      <c r="P30" s="291">
        <v>45.805768390275297</v>
      </c>
      <c r="Q30" s="297">
        <v>6.7169999999999996</v>
      </c>
      <c r="R30" s="298">
        <f t="shared" si="21"/>
        <v>21.645398298530548</v>
      </c>
      <c r="S30" s="291">
        <v>30.640052002145602</v>
      </c>
      <c r="T30" s="297">
        <v>0.44700000000000001</v>
      </c>
      <c r="U30" s="298">
        <f t="shared" si="22"/>
        <v>6.8306845965770178</v>
      </c>
      <c r="V30" s="291"/>
      <c r="W30" s="308">
        <v>95.962999999999994</v>
      </c>
      <c r="X30" s="298">
        <f t="shared" si="23"/>
        <v>9.66074684218421</v>
      </c>
      <c r="Y30" s="313">
        <v>10.3892006225631</v>
      </c>
      <c r="Z30" s="94"/>
      <c r="AA30" s="324" t="s">
        <v>218</v>
      </c>
      <c r="AB30" s="297">
        <v>14.856999999999999</v>
      </c>
      <c r="AC30" s="298">
        <f t="shared" si="24"/>
        <v>5.9037173908724245</v>
      </c>
      <c r="AD30" s="90">
        <v>26.903562206769799</v>
      </c>
      <c r="AE30" s="297">
        <v>22.212</v>
      </c>
      <c r="AF30" s="298">
        <f t="shared" si="25"/>
        <v>15.946013855486555</v>
      </c>
      <c r="AG30" s="291">
        <v>20.8974507686777</v>
      </c>
      <c r="AH30" s="297">
        <v>26.931999999999999</v>
      </c>
      <c r="AI30" s="298">
        <f t="shared" si="26"/>
        <v>15.227777746365787</v>
      </c>
      <c r="AJ30" s="291">
        <v>17.257138769426401</v>
      </c>
      <c r="AK30" s="297">
        <v>1.718</v>
      </c>
      <c r="AL30" s="298">
        <f t="shared" si="27"/>
        <v>5.7780916826421818</v>
      </c>
      <c r="AM30" s="291">
        <v>59.084582182319402</v>
      </c>
      <c r="AN30" s="297">
        <v>1.484</v>
      </c>
      <c r="AO30" s="298">
        <f t="shared" si="28"/>
        <v>8.207056741510895</v>
      </c>
      <c r="AP30" s="291">
        <v>64.432078604066405</v>
      </c>
      <c r="AQ30" s="297">
        <v>4.6920000000000002</v>
      </c>
      <c r="AR30" s="298">
        <f t="shared" si="29"/>
        <v>20.153773463339206</v>
      </c>
      <c r="AS30" s="291">
        <v>38.393491840296797</v>
      </c>
      <c r="AT30" s="297">
        <v>0.312</v>
      </c>
      <c r="AU30" s="298">
        <f t="shared" si="30"/>
        <v>9.9648674544873828</v>
      </c>
      <c r="AV30" s="291"/>
      <c r="AW30" s="308">
        <v>72.206000000000003</v>
      </c>
      <c r="AX30" s="298">
        <f t="shared" si="31"/>
        <v>11.246339791913277</v>
      </c>
      <c r="AY30" s="313">
        <v>12.283507085001901</v>
      </c>
    </row>
    <row r="31" spans="1:51" ht="18" customHeight="1">
      <c r="A31" s="324" t="s">
        <v>219</v>
      </c>
      <c r="B31" s="297">
        <v>24.189</v>
      </c>
      <c r="C31" s="298">
        <f t="shared" si="16"/>
        <v>5.7759396736781525</v>
      </c>
      <c r="D31" s="90">
        <v>19.784594564941798</v>
      </c>
      <c r="E31" s="297">
        <v>29.742000000000001</v>
      </c>
      <c r="F31" s="298">
        <f t="shared" si="17"/>
        <v>15.327135554089713</v>
      </c>
      <c r="G31" s="291">
        <v>17.151868251874099</v>
      </c>
      <c r="H31" s="297">
        <v>35.4</v>
      </c>
      <c r="I31" s="298">
        <f t="shared" si="18"/>
        <v>13.517383584397733</v>
      </c>
      <c r="J31" s="291">
        <v>17.465048990750098</v>
      </c>
      <c r="K31" s="297">
        <v>3.2890000000000001</v>
      </c>
      <c r="L31" s="298">
        <f t="shared" si="19"/>
        <v>6.8257756563245824</v>
      </c>
      <c r="M31" s="291">
        <v>45.2360704470643</v>
      </c>
      <c r="N31" s="297">
        <v>4.359</v>
      </c>
      <c r="O31" s="298">
        <f t="shared" si="20"/>
        <v>13.271426396711828</v>
      </c>
      <c r="P31" s="291">
        <v>41.259776096510301</v>
      </c>
      <c r="Q31" s="297">
        <v>4.5590000000000002</v>
      </c>
      <c r="R31" s="298">
        <f t="shared" si="21"/>
        <v>14.691286414024232</v>
      </c>
      <c r="S31" s="291">
        <v>42.100296857515403</v>
      </c>
      <c r="T31" s="297">
        <v>0.312</v>
      </c>
      <c r="U31" s="298">
        <f t="shared" si="22"/>
        <v>4.7677261613691932</v>
      </c>
      <c r="V31" s="291"/>
      <c r="W31" s="308">
        <v>101.851</v>
      </c>
      <c r="X31" s="298">
        <f t="shared" si="23"/>
        <v>10.253501105877309</v>
      </c>
      <c r="Y31" s="313">
        <v>10.5274320885341</v>
      </c>
      <c r="Z31" s="94"/>
      <c r="AA31" s="324" t="s">
        <v>219</v>
      </c>
      <c r="AB31" s="297">
        <v>15.419</v>
      </c>
      <c r="AC31" s="298">
        <f t="shared" si="24"/>
        <v>6.1270390018080318</v>
      </c>
      <c r="AD31" s="90">
        <v>25.472814103998701</v>
      </c>
      <c r="AE31" s="297">
        <v>22.085999999999999</v>
      </c>
      <c r="AF31" s="298">
        <f t="shared" si="25"/>
        <v>15.855558347392224</v>
      </c>
      <c r="AG31" s="291">
        <v>19.6671958715154</v>
      </c>
      <c r="AH31" s="297">
        <v>26.068999999999999</v>
      </c>
      <c r="AI31" s="298">
        <f t="shared" si="26"/>
        <v>14.739823929526574</v>
      </c>
      <c r="AJ31" s="291">
        <v>20.6489244140094</v>
      </c>
      <c r="AK31" s="297">
        <v>2.6539999999999999</v>
      </c>
      <c r="AL31" s="298">
        <f t="shared" si="27"/>
        <v>8.926109037096829</v>
      </c>
      <c r="AM31" s="291">
        <v>50.915322261768203</v>
      </c>
      <c r="AN31" s="297">
        <v>1.9450000000000001</v>
      </c>
      <c r="AO31" s="298">
        <f t="shared" si="28"/>
        <v>10.756553478597503</v>
      </c>
      <c r="AP31" s="291">
        <v>52.329288665930399</v>
      </c>
      <c r="AQ31" s="297">
        <v>2.9830000000000001</v>
      </c>
      <c r="AR31" s="298">
        <f t="shared" si="29"/>
        <v>12.813023495554315</v>
      </c>
      <c r="AS31" s="291">
        <v>47.196032206601799</v>
      </c>
      <c r="AT31" s="297">
        <v>0.156</v>
      </c>
      <c r="AU31" s="298">
        <f t="shared" si="30"/>
        <v>4.9824337272436914</v>
      </c>
      <c r="AV31" s="291"/>
      <c r="AW31" s="308">
        <v>71.311999999999998</v>
      </c>
      <c r="AX31" s="298">
        <f t="shared" si="31"/>
        <v>11.107096131082175</v>
      </c>
      <c r="AY31" s="313">
        <v>12.773525091252001</v>
      </c>
    </row>
    <row r="32" spans="1:51" ht="18" customHeight="1">
      <c r="A32" s="324" t="s">
        <v>220</v>
      </c>
      <c r="B32" s="297">
        <v>39.76</v>
      </c>
      <c r="C32" s="298">
        <f t="shared" si="16"/>
        <v>9.4940411519882328</v>
      </c>
      <c r="D32" s="90">
        <v>15.024025860238799</v>
      </c>
      <c r="E32" s="297">
        <v>20.094999999999999</v>
      </c>
      <c r="F32" s="298">
        <f t="shared" si="17"/>
        <v>10.355685191292876</v>
      </c>
      <c r="G32" s="291">
        <v>20.1717024699158</v>
      </c>
      <c r="H32" s="297">
        <v>35.045000000000002</v>
      </c>
      <c r="I32" s="298">
        <f t="shared" si="18"/>
        <v>13.381827901559845</v>
      </c>
      <c r="J32" s="291">
        <v>17.049093424358698</v>
      </c>
      <c r="K32" s="297">
        <v>7.8719999999999999</v>
      </c>
      <c r="L32" s="298">
        <f t="shared" si="19"/>
        <v>16.337034346788421</v>
      </c>
      <c r="M32" s="291">
        <v>32.321664215284798</v>
      </c>
      <c r="N32" s="297">
        <v>5.24</v>
      </c>
      <c r="O32" s="298">
        <f t="shared" si="20"/>
        <v>15.953722027705894</v>
      </c>
      <c r="P32" s="291">
        <v>37.9680152348175</v>
      </c>
      <c r="Q32" s="297">
        <v>3.1230000000000002</v>
      </c>
      <c r="R32" s="298">
        <f t="shared" si="21"/>
        <v>10.063805104408354</v>
      </c>
      <c r="S32" s="291">
        <v>41.592918732082701</v>
      </c>
      <c r="T32" s="297">
        <v>0.254</v>
      </c>
      <c r="U32" s="298">
        <f t="shared" si="22"/>
        <v>3.8814180929095361</v>
      </c>
      <c r="V32" s="291"/>
      <c r="W32" s="308">
        <v>111.39</v>
      </c>
      <c r="X32" s="298">
        <f t="shared" si="23"/>
        <v>11.213807308555374</v>
      </c>
      <c r="Y32" s="313">
        <v>9.6093763502718801</v>
      </c>
      <c r="Z32" s="94"/>
      <c r="AA32" s="324" t="s">
        <v>220</v>
      </c>
      <c r="AB32" s="297">
        <v>25.332000000000001</v>
      </c>
      <c r="AC32" s="298">
        <f t="shared" si="24"/>
        <v>10.066162007510284</v>
      </c>
      <c r="AD32" s="90">
        <v>18.695349946347701</v>
      </c>
      <c r="AE32" s="297">
        <v>13.506</v>
      </c>
      <c r="AF32" s="298">
        <f t="shared" si="25"/>
        <v>9.6959689866829386</v>
      </c>
      <c r="AG32" s="291">
        <v>24.0096536474306</v>
      </c>
      <c r="AH32" s="297">
        <v>23.381</v>
      </c>
      <c r="AI32" s="298">
        <f t="shared" si="26"/>
        <v>13.21998631693816</v>
      </c>
      <c r="AJ32" s="291">
        <v>20.953073106535999</v>
      </c>
      <c r="AK32" s="297">
        <v>5.218</v>
      </c>
      <c r="AL32" s="298">
        <f t="shared" si="27"/>
        <v>17.549524097803786</v>
      </c>
      <c r="AM32" s="291">
        <v>38.969497710010003</v>
      </c>
      <c r="AN32" s="297">
        <v>2.4710000000000001</v>
      </c>
      <c r="AO32" s="298">
        <f t="shared" si="28"/>
        <v>13.665523725251635</v>
      </c>
      <c r="AP32" s="291">
        <v>49.152241889847197</v>
      </c>
      <c r="AQ32" s="297">
        <v>2.3420000000000001</v>
      </c>
      <c r="AR32" s="298">
        <f t="shared" si="29"/>
        <v>10.059705339117736</v>
      </c>
      <c r="AS32" s="291">
        <v>50.621043636484998</v>
      </c>
      <c r="AT32" s="297">
        <v>9.8000000000000004E-2</v>
      </c>
      <c r="AU32" s="298">
        <f t="shared" si="30"/>
        <v>3.1299904183966776</v>
      </c>
      <c r="AV32" s="291"/>
      <c r="AW32" s="308">
        <v>72.349000000000004</v>
      </c>
      <c r="AX32" s="298">
        <f t="shared" si="31"/>
        <v>11.268612547504828</v>
      </c>
      <c r="AY32" s="313">
        <v>11.890789159008699</v>
      </c>
    </row>
    <row r="33" spans="1:51" ht="18" customHeight="1">
      <c r="A33" s="324" t="s">
        <v>221</v>
      </c>
      <c r="B33" s="297">
        <v>51.302</v>
      </c>
      <c r="C33" s="298">
        <f t="shared" si="16"/>
        <v>12.250082977346588</v>
      </c>
      <c r="D33" s="90">
        <v>13.699284322371801</v>
      </c>
      <c r="E33" s="297">
        <v>15.01</v>
      </c>
      <c r="F33" s="298">
        <f t="shared" si="17"/>
        <v>7.7351995382585761</v>
      </c>
      <c r="G33" s="291">
        <v>22.301308135198301</v>
      </c>
      <c r="H33" s="297">
        <v>31.792999999999999</v>
      </c>
      <c r="I33" s="298">
        <f t="shared" si="18"/>
        <v>12.14006147736602</v>
      </c>
      <c r="J33" s="291">
        <v>18.1627206904401</v>
      </c>
      <c r="K33" s="297">
        <v>7.8140000000000001</v>
      </c>
      <c r="L33" s="298">
        <f t="shared" si="19"/>
        <v>16.216664937221129</v>
      </c>
      <c r="M33" s="291">
        <v>31.590576037163</v>
      </c>
      <c r="N33" s="297">
        <v>3.5350000000000001</v>
      </c>
      <c r="O33" s="298">
        <f t="shared" si="20"/>
        <v>10.762673161820674</v>
      </c>
      <c r="P33" s="291">
        <v>41.618968586362001</v>
      </c>
      <c r="Q33" s="297">
        <v>0.78100000000000003</v>
      </c>
      <c r="R33" s="298">
        <f t="shared" si="21"/>
        <v>2.516756896107244</v>
      </c>
      <c r="S33" s="291">
        <v>87.658048308595099</v>
      </c>
      <c r="T33" s="297">
        <v>0.46800000000000003</v>
      </c>
      <c r="U33" s="298">
        <f t="shared" si="22"/>
        <v>7.1515892420537908</v>
      </c>
      <c r="V33" s="291"/>
      <c r="W33" s="308">
        <v>110.703</v>
      </c>
      <c r="X33" s="298">
        <f t="shared" si="23"/>
        <v>11.144645933019172</v>
      </c>
      <c r="Y33" s="313">
        <v>9.7894405193411203</v>
      </c>
      <c r="Z33" s="94"/>
      <c r="AA33" s="324" t="s">
        <v>221</v>
      </c>
      <c r="AB33" s="297">
        <v>34.689</v>
      </c>
      <c r="AC33" s="298">
        <f t="shared" si="24"/>
        <v>13.784347618763784</v>
      </c>
      <c r="AD33" s="90">
        <v>17.143681052231301</v>
      </c>
      <c r="AE33" s="297">
        <v>10.178000000000001</v>
      </c>
      <c r="AF33" s="298">
        <f t="shared" si="25"/>
        <v>7.3067949316199439</v>
      </c>
      <c r="AG33" s="291">
        <v>26.216393361471301</v>
      </c>
      <c r="AH33" s="297">
        <v>18.271999999999998</v>
      </c>
      <c r="AI33" s="298">
        <f t="shared" si="26"/>
        <v>10.331277104618881</v>
      </c>
      <c r="AJ33" s="291">
        <v>21.472533755937899</v>
      </c>
      <c r="AK33" s="297">
        <v>3.5379999999999998</v>
      </c>
      <c r="AL33" s="298">
        <f t="shared" si="27"/>
        <v>11.899236538526216</v>
      </c>
      <c r="AM33" s="291">
        <v>43.912186470669901</v>
      </c>
      <c r="AN33" s="297">
        <v>1.1930000000000001</v>
      </c>
      <c r="AO33" s="298">
        <f t="shared" si="28"/>
        <v>6.5977214909855117</v>
      </c>
      <c r="AP33" s="291">
        <v>68.614276763570501</v>
      </c>
      <c r="AQ33" s="297">
        <v>0.312</v>
      </c>
      <c r="AR33" s="298">
        <f t="shared" si="29"/>
        <v>1.3401486190455736</v>
      </c>
      <c r="AS33" s="291"/>
      <c r="AT33" s="297">
        <v>0.156</v>
      </c>
      <c r="AU33" s="298">
        <f t="shared" si="30"/>
        <v>4.9824337272436914</v>
      </c>
      <c r="AV33" s="291"/>
      <c r="AW33" s="308">
        <v>68.337999999999994</v>
      </c>
      <c r="AX33" s="298">
        <f t="shared" si="31"/>
        <v>10.643885116192136</v>
      </c>
      <c r="AY33" s="313">
        <v>12.290094627975099</v>
      </c>
    </row>
    <row r="34" spans="1:51" ht="18" customHeight="1">
      <c r="A34" s="324" t="s">
        <v>222</v>
      </c>
      <c r="B34" s="297">
        <v>54.128</v>
      </c>
      <c r="C34" s="298">
        <f t="shared" si="16"/>
        <v>12.92488580168056</v>
      </c>
      <c r="D34" s="90">
        <v>12.6410386839931</v>
      </c>
      <c r="E34" s="297">
        <v>15.068</v>
      </c>
      <c r="F34" s="298">
        <f t="shared" si="17"/>
        <v>7.7650890501319267</v>
      </c>
      <c r="G34" s="291">
        <v>21.3024538628915</v>
      </c>
      <c r="H34" s="297">
        <v>29.879000000000001</v>
      </c>
      <c r="I34" s="298">
        <f t="shared" si="18"/>
        <v>11.40920633102316</v>
      </c>
      <c r="J34" s="291">
        <v>17.119438402342201</v>
      </c>
      <c r="K34" s="297">
        <v>7.6749999999999998</v>
      </c>
      <c r="L34" s="298">
        <f t="shared" si="19"/>
        <v>15.928193421189169</v>
      </c>
      <c r="M34" s="291">
        <v>31.342093691624299</v>
      </c>
      <c r="N34" s="297">
        <v>2.6509999999999998</v>
      </c>
      <c r="O34" s="298">
        <f t="shared" si="20"/>
        <v>8.0712437205054037</v>
      </c>
      <c r="P34" s="291">
        <v>51.793285845336698</v>
      </c>
      <c r="Q34" s="297">
        <v>0.156</v>
      </c>
      <c r="R34" s="298">
        <f t="shared" si="21"/>
        <v>0.50270688321732404</v>
      </c>
      <c r="S34" s="291"/>
      <c r="T34" s="297">
        <v>0.93700000000000006</v>
      </c>
      <c r="U34" s="298">
        <f t="shared" si="22"/>
        <v>14.318459657701712</v>
      </c>
      <c r="V34" s="291">
        <v>95.260840713560796</v>
      </c>
      <c r="W34" s="308">
        <v>110.494</v>
      </c>
      <c r="X34" s="298">
        <f t="shared" si="23"/>
        <v>11.12360557277599</v>
      </c>
      <c r="Y34" s="313">
        <v>9.5260389271466597</v>
      </c>
      <c r="Z34" s="94"/>
      <c r="AA34" s="324" t="s">
        <v>222</v>
      </c>
      <c r="AB34" s="297">
        <v>33.957000000000001</v>
      </c>
      <c r="AC34" s="298">
        <f t="shared" si="24"/>
        <v>13.493473207367233</v>
      </c>
      <c r="AD34" s="90">
        <v>16.2162834908059</v>
      </c>
      <c r="AE34" s="297">
        <v>10.069000000000001</v>
      </c>
      <c r="AF34" s="298">
        <f t="shared" si="25"/>
        <v>7.2285437381097664</v>
      </c>
      <c r="AG34" s="291">
        <v>26.547747886792902</v>
      </c>
      <c r="AH34" s="297">
        <v>15.976000000000001</v>
      </c>
      <c r="AI34" s="298">
        <f t="shared" si="26"/>
        <v>9.0330824771996081</v>
      </c>
      <c r="AJ34" s="291">
        <v>21.270658238428702</v>
      </c>
      <c r="AK34" s="297">
        <v>3.4049999999999998</v>
      </c>
      <c r="AL34" s="298">
        <f t="shared" si="27"/>
        <v>11.451922106750075</v>
      </c>
      <c r="AM34" s="291">
        <v>45.973526460941798</v>
      </c>
      <c r="AN34" s="297">
        <v>1.504</v>
      </c>
      <c r="AO34" s="298">
        <f t="shared" si="28"/>
        <v>8.3176639752239812</v>
      </c>
      <c r="AP34" s="291">
        <v>67.035490421228303</v>
      </c>
      <c r="AQ34" s="297">
        <v>0.156</v>
      </c>
      <c r="AR34" s="298">
        <f t="shared" si="29"/>
        <v>0.67007430952278679</v>
      </c>
      <c r="AS34" s="291"/>
      <c r="AT34" s="297">
        <v>0.156</v>
      </c>
      <c r="AU34" s="298">
        <f t="shared" si="30"/>
        <v>4.9824337272436914</v>
      </c>
      <c r="AV34" s="291"/>
      <c r="AW34" s="308">
        <v>65.222999999999999</v>
      </c>
      <c r="AX34" s="298">
        <f t="shared" si="31"/>
        <v>10.158712852781758</v>
      </c>
      <c r="AY34" s="313">
        <v>12.0403888754379</v>
      </c>
    </row>
    <row r="35" spans="1:51" ht="18" customHeight="1">
      <c r="A35" s="324" t="s">
        <v>223</v>
      </c>
      <c r="B35" s="297">
        <v>49.912999999999997</v>
      </c>
      <c r="C35" s="298">
        <f t="shared" si="16"/>
        <v>11.918412374728085</v>
      </c>
      <c r="D35" s="90">
        <v>12.8614520168799</v>
      </c>
      <c r="E35" s="297">
        <v>8.375</v>
      </c>
      <c r="F35" s="298">
        <f t="shared" si="17"/>
        <v>4.3159424472295518</v>
      </c>
      <c r="G35" s="291">
        <v>27.9231023015201</v>
      </c>
      <c r="H35" s="297">
        <v>16.41</v>
      </c>
      <c r="I35" s="298">
        <f t="shared" si="18"/>
        <v>6.2661091700555591</v>
      </c>
      <c r="J35" s="291">
        <v>22.319853683287299</v>
      </c>
      <c r="K35" s="297">
        <v>3.1030000000000002</v>
      </c>
      <c r="L35" s="298">
        <f t="shared" si="19"/>
        <v>6.4397634118501621</v>
      </c>
      <c r="M35" s="291">
        <v>44.5407004517077</v>
      </c>
      <c r="N35" s="297">
        <v>1.8740000000000001</v>
      </c>
      <c r="O35" s="298">
        <f t="shared" si="20"/>
        <v>5.7055868473131373</v>
      </c>
      <c r="P35" s="291">
        <v>49.009829689140098</v>
      </c>
      <c r="Q35" s="297">
        <v>0</v>
      </c>
      <c r="R35" s="298">
        <f t="shared" si="21"/>
        <v>0</v>
      </c>
      <c r="S35" s="291"/>
      <c r="T35" s="297">
        <v>0.625</v>
      </c>
      <c r="U35" s="298">
        <f t="shared" si="22"/>
        <v>9.5507334963325174</v>
      </c>
      <c r="V35" s="291">
        <v>97.965892505593004</v>
      </c>
      <c r="W35" s="308">
        <v>80.299000000000007</v>
      </c>
      <c r="X35" s="298">
        <f t="shared" si="23"/>
        <v>8.0838272113267617</v>
      </c>
      <c r="Y35" s="313">
        <v>10.505712413885099</v>
      </c>
      <c r="Z35" s="94"/>
      <c r="AA35" s="324" t="s">
        <v>223</v>
      </c>
      <c r="AB35" s="297">
        <v>31.315999999999999</v>
      </c>
      <c r="AC35" s="298">
        <f t="shared" si="24"/>
        <v>12.444020583735671</v>
      </c>
      <c r="AD35" s="90">
        <v>16.306432937122501</v>
      </c>
      <c r="AE35" s="297">
        <v>4.3449999999999998</v>
      </c>
      <c r="AF35" s="298">
        <f t="shared" si="25"/>
        <v>3.119279227538676</v>
      </c>
      <c r="AG35" s="291">
        <v>38.6767832644856</v>
      </c>
      <c r="AH35" s="297">
        <v>7.4489999999999998</v>
      </c>
      <c r="AI35" s="298">
        <f t="shared" si="26"/>
        <v>4.2117821339922301</v>
      </c>
      <c r="AJ35" s="291">
        <v>31.365418010309</v>
      </c>
      <c r="AK35" s="297">
        <v>1.8540000000000001</v>
      </c>
      <c r="AL35" s="298">
        <f t="shared" si="27"/>
        <v>6.2354959136313193</v>
      </c>
      <c r="AM35" s="291">
        <v>53.225199546716397</v>
      </c>
      <c r="AN35" s="297">
        <v>0.46800000000000003</v>
      </c>
      <c r="AO35" s="298">
        <f t="shared" si="28"/>
        <v>2.5882092688861857</v>
      </c>
      <c r="AP35" s="291">
        <v>92.421653989791693</v>
      </c>
      <c r="AQ35" s="297">
        <v>0</v>
      </c>
      <c r="AR35" s="298">
        <f t="shared" si="29"/>
        <v>0</v>
      </c>
      <c r="AS35" s="291"/>
      <c r="AT35" s="297">
        <v>0</v>
      </c>
      <c r="AU35" s="298">
        <f t="shared" si="30"/>
        <v>0</v>
      </c>
      <c r="AV35" s="291"/>
      <c r="AW35" s="308">
        <v>45.433</v>
      </c>
      <c r="AX35" s="298">
        <f t="shared" si="31"/>
        <v>7.0763503831536987</v>
      </c>
      <c r="AY35" s="313">
        <v>14.061960404817</v>
      </c>
    </row>
    <row r="36" spans="1:51" ht="18" customHeight="1">
      <c r="A36" s="324" t="s">
        <v>224</v>
      </c>
      <c r="B36" s="297">
        <v>37.837000000000003</v>
      </c>
      <c r="C36" s="298">
        <f t="shared" si="16"/>
        <v>9.0348600369159655</v>
      </c>
      <c r="D36" s="90">
        <v>15.7993425994134</v>
      </c>
      <c r="E36" s="297">
        <v>7.0490000000000004</v>
      </c>
      <c r="F36" s="298">
        <f t="shared" si="17"/>
        <v>3.6326063654353571</v>
      </c>
      <c r="G36" s="291">
        <v>32.760829129070302</v>
      </c>
      <c r="H36" s="297">
        <v>6.27</v>
      </c>
      <c r="I36" s="298">
        <f t="shared" si="18"/>
        <v>2.3941806518128184</v>
      </c>
      <c r="J36" s="291">
        <v>35.199658067872598</v>
      </c>
      <c r="K36" s="297">
        <v>1.1519999999999999</v>
      </c>
      <c r="L36" s="298">
        <f t="shared" si="19"/>
        <v>2.390785514164159</v>
      </c>
      <c r="M36" s="291"/>
      <c r="N36" s="297">
        <v>0.625</v>
      </c>
      <c r="O36" s="298">
        <f t="shared" si="20"/>
        <v>1.9028771502511799</v>
      </c>
      <c r="P36" s="291">
        <v>97.957968945737306</v>
      </c>
      <c r="Q36" s="297">
        <v>0</v>
      </c>
      <c r="R36" s="298">
        <f t="shared" si="21"/>
        <v>0</v>
      </c>
      <c r="S36" s="291"/>
      <c r="T36" s="297">
        <v>0.312</v>
      </c>
      <c r="U36" s="298">
        <f t="shared" si="22"/>
        <v>4.7677261613691932</v>
      </c>
      <c r="V36" s="291"/>
      <c r="W36" s="308">
        <v>53.246000000000002</v>
      </c>
      <c r="X36" s="298">
        <f t="shared" si="23"/>
        <v>5.3603589545860437</v>
      </c>
      <c r="Y36" s="313">
        <v>14.1330464997222</v>
      </c>
      <c r="Z36" s="94"/>
      <c r="AA36" s="324" t="s">
        <v>224</v>
      </c>
      <c r="AB36" s="297">
        <v>21.72</v>
      </c>
      <c r="AC36" s="298">
        <f t="shared" si="24"/>
        <v>8.6308636824223637</v>
      </c>
      <c r="AD36" s="90">
        <v>19.0220063261824</v>
      </c>
      <c r="AE36" s="297">
        <v>3.6139999999999999</v>
      </c>
      <c r="AF36" s="298">
        <f t="shared" si="25"/>
        <v>2.5944937004199713</v>
      </c>
      <c r="AG36" s="291">
        <v>46.015069093137299</v>
      </c>
      <c r="AH36" s="297">
        <v>2.4489999999999998</v>
      </c>
      <c r="AI36" s="298">
        <f t="shared" si="26"/>
        <v>1.3847032415286578</v>
      </c>
      <c r="AJ36" s="291">
        <v>52.241587014629502</v>
      </c>
      <c r="AK36" s="297">
        <v>0.156</v>
      </c>
      <c r="AL36" s="298">
        <f t="shared" si="27"/>
        <v>0.52466955907577439</v>
      </c>
      <c r="AM36" s="291"/>
      <c r="AN36" s="297">
        <v>0.156</v>
      </c>
      <c r="AO36" s="298">
        <f t="shared" si="28"/>
        <v>0.86273642296206177</v>
      </c>
      <c r="AP36" s="291"/>
      <c r="AQ36" s="297">
        <v>0</v>
      </c>
      <c r="AR36" s="298">
        <f t="shared" si="29"/>
        <v>0</v>
      </c>
      <c r="AS36" s="291"/>
      <c r="AT36" s="297">
        <v>0.156</v>
      </c>
      <c r="AU36" s="298">
        <f t="shared" si="30"/>
        <v>4.9824337272436914</v>
      </c>
      <c r="AV36" s="291"/>
      <c r="AW36" s="308">
        <v>28.251999999999999</v>
      </c>
      <c r="AX36" s="298">
        <f t="shared" si="31"/>
        <v>4.4003488879197556</v>
      </c>
      <c r="AY36" s="313">
        <v>17.142300122324301</v>
      </c>
    </row>
    <row r="37" spans="1:51" ht="18" customHeight="1">
      <c r="A37" s="324" t="s">
        <v>225</v>
      </c>
      <c r="B37" s="297">
        <v>24.641999999999999</v>
      </c>
      <c r="C37" s="298">
        <f t="shared" si="16"/>
        <v>5.8841087039057856</v>
      </c>
      <c r="D37" s="90">
        <v>19.152519437261802</v>
      </c>
      <c r="E37" s="297">
        <v>4.5880000000000001</v>
      </c>
      <c r="F37" s="298">
        <f t="shared" si="17"/>
        <v>2.3643634564643805</v>
      </c>
      <c r="G37" s="291">
        <v>36.530200054736703</v>
      </c>
      <c r="H37" s="297">
        <v>2.1520000000000001</v>
      </c>
      <c r="I37" s="298">
        <f t="shared" si="18"/>
        <v>0.82173473089333116</v>
      </c>
      <c r="J37" s="291">
        <v>62.572845223315198</v>
      </c>
      <c r="K37" s="297">
        <v>0.93700000000000006</v>
      </c>
      <c r="L37" s="298">
        <f t="shared" si="19"/>
        <v>1.9445885649060917</v>
      </c>
      <c r="M37" s="291">
        <v>80.005438373552906</v>
      </c>
      <c r="N37" s="297">
        <v>0.78100000000000003</v>
      </c>
      <c r="O37" s="298">
        <f t="shared" si="20"/>
        <v>2.3778352869538746</v>
      </c>
      <c r="P37" s="291">
        <v>87.650963829946903</v>
      </c>
      <c r="Q37" s="297">
        <v>0</v>
      </c>
      <c r="R37" s="298">
        <f t="shared" si="21"/>
        <v>0</v>
      </c>
      <c r="S37" s="291"/>
      <c r="T37" s="297">
        <v>0.46800000000000003</v>
      </c>
      <c r="U37" s="298">
        <f t="shared" si="22"/>
        <v>7.1515892420537908</v>
      </c>
      <c r="V37" s="291"/>
      <c r="W37" s="308">
        <v>33.567</v>
      </c>
      <c r="X37" s="298">
        <f t="shared" si="23"/>
        <v>3.3792429295832505</v>
      </c>
      <c r="Y37" s="313">
        <v>16.2533220432265</v>
      </c>
      <c r="Z37" s="94"/>
      <c r="AA37" s="324" t="s">
        <v>225</v>
      </c>
      <c r="AB37" s="297">
        <v>11.704000000000001</v>
      </c>
      <c r="AC37" s="298">
        <f t="shared" si="24"/>
        <v>4.6508116270290678</v>
      </c>
      <c r="AD37" s="90">
        <v>25.167680322625301</v>
      </c>
      <c r="AE37" s="297">
        <v>1.611</v>
      </c>
      <c r="AF37" s="298">
        <f t="shared" si="25"/>
        <v>1.1565382820632468</v>
      </c>
      <c r="AG37" s="291">
        <v>59.723992913763702</v>
      </c>
      <c r="AH37" s="297">
        <v>0.25600000000000001</v>
      </c>
      <c r="AI37" s="298">
        <f t="shared" si="26"/>
        <v>0.14474643929413492</v>
      </c>
      <c r="AJ37" s="291"/>
      <c r="AK37" s="297">
        <v>0.312</v>
      </c>
      <c r="AL37" s="298">
        <f t="shared" si="27"/>
        <v>1.0493391181515488</v>
      </c>
      <c r="AM37" s="291"/>
      <c r="AN37" s="297">
        <v>0.156</v>
      </c>
      <c r="AO37" s="298">
        <f t="shared" si="28"/>
        <v>0.86273642296206177</v>
      </c>
      <c r="AP37" s="291"/>
      <c r="AQ37" s="297">
        <v>0</v>
      </c>
      <c r="AR37" s="298">
        <f t="shared" si="29"/>
        <v>0</v>
      </c>
      <c r="AS37" s="291"/>
      <c r="AT37" s="297">
        <v>0.156</v>
      </c>
      <c r="AU37" s="298">
        <f t="shared" si="30"/>
        <v>4.9824337272436914</v>
      </c>
      <c r="AV37" s="291"/>
      <c r="AW37" s="308">
        <v>14.196</v>
      </c>
      <c r="AX37" s="298">
        <f t="shared" si="31"/>
        <v>2.211077191452246</v>
      </c>
      <c r="AY37" s="313">
        <v>22.9915824406255</v>
      </c>
    </row>
    <row r="38" spans="1:51" ht="18" customHeight="1">
      <c r="A38" s="324" t="s">
        <v>226</v>
      </c>
      <c r="B38" s="297">
        <v>21.856999999999999</v>
      </c>
      <c r="C38" s="298">
        <f t="shared" si="16"/>
        <v>5.2190960125504731</v>
      </c>
      <c r="D38" s="90">
        <v>20.0780053285945</v>
      </c>
      <c r="E38" s="297">
        <v>5.3040000000000003</v>
      </c>
      <c r="F38" s="298">
        <f t="shared" si="17"/>
        <v>2.7333443271767814</v>
      </c>
      <c r="G38" s="291">
        <v>34.1742239761627</v>
      </c>
      <c r="H38" s="297">
        <v>0.93700000000000006</v>
      </c>
      <c r="I38" s="298">
        <f t="shared" si="18"/>
        <v>0.35779063329323946</v>
      </c>
      <c r="J38" s="291"/>
      <c r="K38" s="297">
        <v>0.312</v>
      </c>
      <c r="L38" s="298">
        <f t="shared" si="19"/>
        <v>0.64750441008612647</v>
      </c>
      <c r="M38" s="291"/>
      <c r="N38" s="297">
        <v>0.312</v>
      </c>
      <c r="O38" s="298">
        <f t="shared" si="20"/>
        <v>0.94991627340538887</v>
      </c>
      <c r="P38" s="291"/>
      <c r="Q38" s="297">
        <v>0</v>
      </c>
      <c r="R38" s="298">
        <f t="shared" si="21"/>
        <v>0</v>
      </c>
      <c r="S38" s="291"/>
      <c r="T38" s="297">
        <v>0.156</v>
      </c>
      <c r="U38" s="298">
        <f t="shared" si="22"/>
        <v>2.3838630806845966</v>
      </c>
      <c r="V38" s="291"/>
      <c r="W38" s="308">
        <v>28.879000000000001</v>
      </c>
      <c r="X38" s="298">
        <f t="shared" si="23"/>
        <v>2.9072945620232571</v>
      </c>
      <c r="Y38" s="313">
        <v>16.988802860052399</v>
      </c>
      <c r="Z38" s="94"/>
      <c r="AA38" s="324" t="s">
        <v>226</v>
      </c>
      <c r="AB38" s="297">
        <v>9.2469999999999999</v>
      </c>
      <c r="AC38" s="298">
        <f t="shared" si="24"/>
        <v>3.6744749756611239</v>
      </c>
      <c r="AD38" s="90">
        <v>28.959227134776899</v>
      </c>
      <c r="AE38" s="297">
        <v>2.3370000000000002</v>
      </c>
      <c r="AF38" s="298">
        <f t="shared" si="25"/>
        <v>1.6777343048924944</v>
      </c>
      <c r="AG38" s="291">
        <v>51.368021239304099</v>
      </c>
      <c r="AH38" s="297">
        <v>0</v>
      </c>
      <c r="AI38" s="298">
        <f t="shared" si="26"/>
        <v>0</v>
      </c>
      <c r="AJ38" s="291"/>
      <c r="AK38" s="297">
        <v>0</v>
      </c>
      <c r="AL38" s="298">
        <f t="shared" si="27"/>
        <v>0</v>
      </c>
      <c r="AM38" s="291"/>
      <c r="AN38" s="297">
        <v>0</v>
      </c>
      <c r="AO38" s="298">
        <f t="shared" si="28"/>
        <v>0</v>
      </c>
      <c r="AP38" s="291"/>
      <c r="AQ38" s="297">
        <v>0</v>
      </c>
      <c r="AR38" s="298">
        <f t="shared" si="29"/>
        <v>0</v>
      </c>
      <c r="AS38" s="291"/>
      <c r="AT38" s="297">
        <v>0.156</v>
      </c>
      <c r="AU38" s="298">
        <f t="shared" si="30"/>
        <v>4.9824337272436914</v>
      </c>
      <c r="AV38" s="291"/>
      <c r="AW38" s="308">
        <v>11.74</v>
      </c>
      <c r="AX38" s="298">
        <f t="shared" si="31"/>
        <v>1.8285465080057319</v>
      </c>
      <c r="AY38" s="313">
        <v>25.498723453321901</v>
      </c>
    </row>
    <row r="39" spans="1:51" ht="18" customHeight="1">
      <c r="A39" s="324" t="s">
        <v>227</v>
      </c>
      <c r="B39" s="297">
        <v>14.119</v>
      </c>
      <c r="C39" s="298">
        <f t="shared" si="16"/>
        <v>3.3713875006268075</v>
      </c>
      <c r="D39" s="90">
        <v>25.7359899837918</v>
      </c>
      <c r="E39" s="297">
        <v>2.6269999999999998</v>
      </c>
      <c r="F39" s="298">
        <f t="shared" si="17"/>
        <v>1.353788753298153</v>
      </c>
      <c r="G39" s="291">
        <v>52.416292150178201</v>
      </c>
      <c r="H39" s="297">
        <v>0.312</v>
      </c>
      <c r="I39" s="298">
        <f t="shared" si="18"/>
        <v>0.11913626209977662</v>
      </c>
      <c r="J39" s="291"/>
      <c r="K39" s="297">
        <v>0</v>
      </c>
      <c r="L39" s="298">
        <f t="shared" si="19"/>
        <v>0</v>
      </c>
      <c r="M39" s="291"/>
      <c r="N39" s="297">
        <v>0.156</v>
      </c>
      <c r="O39" s="298">
        <f t="shared" si="20"/>
        <v>0.47495813670269443</v>
      </c>
      <c r="P39" s="291"/>
      <c r="Q39" s="297">
        <v>0</v>
      </c>
      <c r="R39" s="298">
        <f t="shared" si="21"/>
        <v>0</v>
      </c>
      <c r="S39" s="291"/>
      <c r="T39" s="297">
        <v>0.156</v>
      </c>
      <c r="U39" s="298">
        <f t="shared" si="22"/>
        <v>2.3838630806845966</v>
      </c>
      <c r="V39" s="291"/>
      <c r="W39" s="308">
        <v>17.37</v>
      </c>
      <c r="X39" s="298">
        <f t="shared" si="23"/>
        <v>1.7486653465266795</v>
      </c>
      <c r="Y39" s="313">
        <v>23.601013850214301</v>
      </c>
      <c r="Z39" s="94"/>
      <c r="AA39" s="324" t="s">
        <v>227</v>
      </c>
      <c r="AB39" s="297">
        <v>5.093</v>
      </c>
      <c r="AC39" s="298">
        <f t="shared" si="24"/>
        <v>2.0238024279271229</v>
      </c>
      <c r="AD39" s="90">
        <v>34.677492804953197</v>
      </c>
      <c r="AE39" s="297">
        <v>0.68500000000000005</v>
      </c>
      <c r="AF39" s="298">
        <f t="shared" si="25"/>
        <v>0.49176208765569468</v>
      </c>
      <c r="AG39" s="291">
        <v>90.9797406329849</v>
      </c>
      <c r="AH39" s="297">
        <v>0</v>
      </c>
      <c r="AI39" s="298">
        <f t="shared" si="26"/>
        <v>0</v>
      </c>
      <c r="AJ39" s="291"/>
      <c r="AK39" s="297">
        <v>0</v>
      </c>
      <c r="AL39" s="298">
        <f t="shared" si="27"/>
        <v>0</v>
      </c>
      <c r="AM39" s="291"/>
      <c r="AN39" s="297">
        <v>0</v>
      </c>
      <c r="AO39" s="298">
        <f t="shared" si="28"/>
        <v>0</v>
      </c>
      <c r="AP39" s="291"/>
      <c r="AQ39" s="297">
        <v>0</v>
      </c>
      <c r="AR39" s="298">
        <f t="shared" si="29"/>
        <v>0</v>
      </c>
      <c r="AS39" s="291"/>
      <c r="AT39" s="297">
        <v>0</v>
      </c>
      <c r="AU39" s="298">
        <f t="shared" si="30"/>
        <v>0</v>
      </c>
      <c r="AV39" s="291"/>
      <c r="AW39" s="308">
        <v>5.7779999999999996</v>
      </c>
      <c r="AX39" s="298">
        <f t="shared" si="31"/>
        <v>0.8999439287271821</v>
      </c>
      <c r="AY39" s="313">
        <v>32.443384934904699</v>
      </c>
    </row>
    <row r="40" spans="1:51" ht="18" customHeight="1">
      <c r="A40" s="324" t="s">
        <v>228</v>
      </c>
      <c r="B40" s="299">
        <v>12.339</v>
      </c>
      <c r="C40" s="300">
        <f t="shared" si="16"/>
        <v>2.946352459114256</v>
      </c>
      <c r="D40" s="92">
        <v>26.263957309132099</v>
      </c>
      <c r="E40" s="297">
        <v>2.39</v>
      </c>
      <c r="F40" s="298">
        <f t="shared" si="17"/>
        <v>1.2316540237467022</v>
      </c>
      <c r="G40" s="291">
        <v>52.510540477906297</v>
      </c>
      <c r="H40" s="297">
        <v>2.5000000000000001E-2</v>
      </c>
      <c r="I40" s="298">
        <f t="shared" si="18"/>
        <v>9.5461748477385124E-3</v>
      </c>
      <c r="J40" s="291"/>
      <c r="K40" s="297">
        <v>0</v>
      </c>
      <c r="L40" s="298">
        <f t="shared" si="19"/>
        <v>0</v>
      </c>
      <c r="M40" s="291"/>
      <c r="N40" s="297">
        <v>0</v>
      </c>
      <c r="O40" s="298">
        <f t="shared" si="20"/>
        <v>0</v>
      </c>
      <c r="P40" s="291"/>
      <c r="Q40" s="297">
        <v>0</v>
      </c>
      <c r="R40" s="298">
        <f t="shared" si="21"/>
        <v>0</v>
      </c>
      <c r="S40" s="291"/>
      <c r="T40" s="297">
        <v>0</v>
      </c>
      <c r="U40" s="298">
        <f t="shared" si="22"/>
        <v>0</v>
      </c>
      <c r="V40" s="291"/>
      <c r="W40" s="309">
        <v>14.753</v>
      </c>
      <c r="X40" s="300">
        <f t="shared" si="23"/>
        <v>1.4852078213764019</v>
      </c>
      <c r="Y40" s="314">
        <v>25.044756126297401</v>
      </c>
      <c r="Z40" s="94"/>
      <c r="AA40" s="324" t="s">
        <v>228</v>
      </c>
      <c r="AB40" s="299">
        <v>3.7480000000000002</v>
      </c>
      <c r="AC40" s="300">
        <f t="shared" si="24"/>
        <v>1.4893405654566771</v>
      </c>
      <c r="AD40" s="92">
        <v>39.183391137287799</v>
      </c>
      <c r="AE40" s="297">
        <v>0.156</v>
      </c>
      <c r="AF40" s="298">
        <f t="shared" si="25"/>
        <v>0.11199253383107791</v>
      </c>
      <c r="AG40" s="291"/>
      <c r="AH40" s="297">
        <v>0</v>
      </c>
      <c r="AI40" s="298">
        <f t="shared" si="26"/>
        <v>0</v>
      </c>
      <c r="AJ40" s="291"/>
      <c r="AK40" s="297">
        <v>0</v>
      </c>
      <c r="AL40" s="298">
        <f t="shared" si="27"/>
        <v>0</v>
      </c>
      <c r="AM40" s="291"/>
      <c r="AN40" s="297">
        <v>0</v>
      </c>
      <c r="AO40" s="298">
        <f t="shared" si="28"/>
        <v>0</v>
      </c>
      <c r="AP40" s="291"/>
      <c r="AQ40" s="297">
        <v>0</v>
      </c>
      <c r="AR40" s="298">
        <f t="shared" si="29"/>
        <v>0</v>
      </c>
      <c r="AS40" s="291"/>
      <c r="AT40" s="297">
        <v>0</v>
      </c>
      <c r="AU40" s="298">
        <f t="shared" si="30"/>
        <v>0</v>
      </c>
      <c r="AV40" s="291"/>
      <c r="AW40" s="309">
        <v>3.9039999999999999</v>
      </c>
      <c r="AX40" s="300">
        <f t="shared" si="31"/>
        <v>0.60806180300292811</v>
      </c>
      <c r="AY40" s="314">
        <v>38.425447542254403</v>
      </c>
    </row>
    <row r="41" spans="1:51" ht="18" customHeight="1">
      <c r="A41" s="325" t="s">
        <v>229</v>
      </c>
      <c r="B41" s="301">
        <v>24.593</v>
      </c>
      <c r="C41" s="302">
        <f t="shared" si="16"/>
        <v>5.8724083010776313</v>
      </c>
      <c r="D41" s="93">
        <v>22.445488743294</v>
      </c>
      <c r="E41" s="301">
        <v>1.718</v>
      </c>
      <c r="F41" s="302">
        <f t="shared" si="17"/>
        <v>0.88534795514511877</v>
      </c>
      <c r="G41" s="315">
        <v>59.104020274832997</v>
      </c>
      <c r="H41" s="301">
        <v>0</v>
      </c>
      <c r="I41" s="302">
        <f t="shared" si="18"/>
        <v>0</v>
      </c>
      <c r="J41" s="315"/>
      <c r="K41" s="301">
        <v>0</v>
      </c>
      <c r="L41" s="302">
        <f t="shared" si="19"/>
        <v>0</v>
      </c>
      <c r="M41" s="315"/>
      <c r="N41" s="301">
        <v>0</v>
      </c>
      <c r="O41" s="302">
        <f t="shared" si="20"/>
        <v>0</v>
      </c>
      <c r="P41" s="315"/>
      <c r="Q41" s="301">
        <v>0</v>
      </c>
      <c r="R41" s="302">
        <f t="shared" si="21"/>
        <v>0</v>
      </c>
      <c r="S41" s="315"/>
      <c r="T41" s="301">
        <v>0</v>
      </c>
      <c r="U41" s="302">
        <f t="shared" si="22"/>
        <v>0</v>
      </c>
      <c r="V41" s="315"/>
      <c r="W41" s="310">
        <v>26.31</v>
      </c>
      <c r="X41" s="302">
        <f t="shared" si="23"/>
        <v>2.6486692727183039</v>
      </c>
      <c r="Y41" s="316">
        <v>21.314241750323799</v>
      </c>
      <c r="Z41" s="94"/>
      <c r="AA41" s="325" t="s">
        <v>229</v>
      </c>
      <c r="AB41" s="301">
        <v>5.2149999999999999</v>
      </c>
      <c r="AC41" s="302">
        <f t="shared" si="24"/>
        <v>2.0722814964932152</v>
      </c>
      <c r="AD41" s="93">
        <v>34.288661045101399</v>
      </c>
      <c r="AE41" s="301">
        <v>0</v>
      </c>
      <c r="AF41" s="302">
        <f t="shared" si="25"/>
        <v>0</v>
      </c>
      <c r="AG41" s="315"/>
      <c r="AH41" s="301">
        <v>0</v>
      </c>
      <c r="AI41" s="302">
        <f t="shared" si="26"/>
        <v>0</v>
      </c>
      <c r="AJ41" s="315"/>
      <c r="AK41" s="301">
        <v>0</v>
      </c>
      <c r="AL41" s="302">
        <f t="shared" si="27"/>
        <v>0</v>
      </c>
      <c r="AM41" s="315"/>
      <c r="AN41" s="301">
        <v>0</v>
      </c>
      <c r="AO41" s="302">
        <f t="shared" si="28"/>
        <v>0</v>
      </c>
      <c r="AP41" s="315"/>
      <c r="AQ41" s="301">
        <v>0</v>
      </c>
      <c r="AR41" s="302">
        <f t="shared" si="29"/>
        <v>0</v>
      </c>
      <c r="AS41" s="315"/>
      <c r="AT41" s="301">
        <v>0</v>
      </c>
      <c r="AU41" s="302">
        <f t="shared" si="30"/>
        <v>0</v>
      </c>
      <c r="AV41" s="315"/>
      <c r="AW41" s="310">
        <v>5.2149999999999999</v>
      </c>
      <c r="AX41" s="302">
        <f t="shared" si="31"/>
        <v>0.81225468818142166</v>
      </c>
      <c r="AY41" s="316">
        <v>34.288661045101399</v>
      </c>
    </row>
    <row r="42" spans="1:51" ht="25.5" customHeight="1">
      <c r="A42" s="326" t="s">
        <v>181</v>
      </c>
      <c r="B42" s="303">
        <f>SUM(B27:B41)</f>
        <v>418.78899999999999</v>
      </c>
      <c r="C42" s="304">
        <f>SUM(C27:C41)</f>
        <v>100</v>
      </c>
      <c r="D42" s="318">
        <v>7.1762194984909504</v>
      </c>
      <c r="E42" s="303">
        <f>SUM(E27:E41)</f>
        <v>194.04799999999997</v>
      </c>
      <c r="F42" s="306">
        <f>SUM(F27:F41)</f>
        <v>99.999999999999986</v>
      </c>
      <c r="G42" s="319">
        <v>8.7688020965353903</v>
      </c>
      <c r="H42" s="303">
        <f>SUM(H27:H41)</f>
        <v>261.88499999999999</v>
      </c>
      <c r="I42" s="306">
        <f>SUM(I27:I41)</f>
        <v>99.999999999999986</v>
      </c>
      <c r="J42" s="318">
        <v>7.9121182742912701</v>
      </c>
      <c r="K42" s="303">
        <f>SUM(K27:K41)</f>
        <v>48.184999999999995</v>
      </c>
      <c r="L42" s="304">
        <f>SUM(L27:L41)</f>
        <v>100.00000000000003</v>
      </c>
      <c r="M42" s="318">
        <v>14.815918127517399</v>
      </c>
      <c r="N42" s="303">
        <f>SUM(N27:N41)</f>
        <v>32.844999999999999</v>
      </c>
      <c r="O42" s="304">
        <f>SUM(O27:O41)</f>
        <v>100.00000000000001</v>
      </c>
      <c r="P42" s="318">
        <v>17.791755192661199</v>
      </c>
      <c r="Q42" s="303">
        <f>SUM(Q27:Q41)</f>
        <v>31.032</v>
      </c>
      <c r="R42" s="304">
        <f>SUM(R27:R41)</f>
        <v>100.00000000000001</v>
      </c>
      <c r="S42" s="318">
        <v>17.171199428788299</v>
      </c>
      <c r="T42" s="303">
        <f>SUM(T27:T41)</f>
        <v>6.5439999999999996</v>
      </c>
      <c r="U42" s="304">
        <f>SUM(U27:U41)</f>
        <v>99.999999999999986</v>
      </c>
      <c r="V42" s="319">
        <v>38.577032892120002</v>
      </c>
      <c r="W42" s="303">
        <f>SUM(W27:W41)</f>
        <v>993.32899999999995</v>
      </c>
      <c r="X42" s="306">
        <f>SUM(X27:X41)</f>
        <v>100.00000000000003</v>
      </c>
      <c r="Y42" s="320">
        <v>4.9579002214043602</v>
      </c>
      <c r="Z42" s="321"/>
      <c r="AA42" s="326" t="s">
        <v>181</v>
      </c>
      <c r="AB42" s="303">
        <f>SUM(AB27:AB41)</f>
        <v>251.65499999999997</v>
      </c>
      <c r="AC42" s="304">
        <f>SUM(AC27:AC41)</f>
        <v>100.00000000000001</v>
      </c>
      <c r="AD42" s="318">
        <v>8.7687222264955498</v>
      </c>
      <c r="AE42" s="303">
        <f>SUM(AE27:AE41)</f>
        <v>139.29500000000002</v>
      </c>
      <c r="AF42" s="306">
        <f>SUM(AF27:AF41)</f>
        <v>100.00000000000001</v>
      </c>
      <c r="AG42" s="319">
        <v>10.3275854366529</v>
      </c>
      <c r="AH42" s="303">
        <f>SUM(AH27:AH41)</f>
        <v>176.86100000000002</v>
      </c>
      <c r="AI42" s="306">
        <f>SUM(AI27:AI41)</f>
        <v>99.999999999999986</v>
      </c>
      <c r="AJ42" s="318">
        <v>9.3834017685009208</v>
      </c>
      <c r="AK42" s="303">
        <f>SUM(AK27:AK41)</f>
        <v>29.733000000000001</v>
      </c>
      <c r="AL42" s="304">
        <f>SUM(AL27:AL41)</f>
        <v>100</v>
      </c>
      <c r="AM42" s="318">
        <v>17.938933057710301</v>
      </c>
      <c r="AN42" s="303">
        <f>SUM(AN27:AN41)</f>
        <v>18.081999999999997</v>
      </c>
      <c r="AO42" s="304">
        <f>SUM(AO27:AO41)</f>
        <v>100</v>
      </c>
      <c r="AP42" s="318">
        <v>22.532076835991202</v>
      </c>
      <c r="AQ42" s="303">
        <f>SUM(AQ27:AQ41)</f>
        <v>23.280999999999999</v>
      </c>
      <c r="AR42" s="304">
        <f>SUM(AR27:AR41)</f>
        <v>100.00000000000001</v>
      </c>
      <c r="AS42" s="318">
        <v>19.169938398186002</v>
      </c>
      <c r="AT42" s="303">
        <f>SUM(AT27:AT41)</f>
        <v>3.1310000000000007</v>
      </c>
      <c r="AU42" s="304">
        <f>SUM(AU27:AU41)</f>
        <v>99.999999999999957</v>
      </c>
      <c r="AV42" s="319">
        <v>57.088552105040897</v>
      </c>
      <c r="AW42" s="303">
        <f>SUM(AW27:AW41)</f>
        <v>642.04</v>
      </c>
      <c r="AX42" s="306">
        <f>SUM(AX27:AX41)</f>
        <v>100.00000000000001</v>
      </c>
      <c r="AY42" s="320">
        <v>6.2486753136920701</v>
      </c>
    </row>
    <row r="43" spans="1:51" ht="12.75" customHeight="1">
      <c r="Z43" s="94"/>
    </row>
    <row r="44" spans="1:51" ht="27" customHeight="1">
      <c r="A44" s="322" t="s">
        <v>271</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9"/>
      <c r="Z44" s="94"/>
      <c r="AA44" s="322" t="s">
        <v>271</v>
      </c>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9"/>
    </row>
    <row r="45" spans="1:51" ht="15.75" customHeight="1">
      <c r="A45" s="750" t="s">
        <v>230</v>
      </c>
      <c r="B45" s="640" t="s">
        <v>213</v>
      </c>
      <c r="C45" s="667"/>
      <c r="D45" s="667"/>
      <c r="E45" s="667"/>
      <c r="F45" s="667"/>
      <c r="G45" s="667"/>
      <c r="H45" s="667"/>
      <c r="I45" s="667"/>
      <c r="J45" s="667"/>
      <c r="K45" s="667"/>
      <c r="L45" s="667"/>
      <c r="M45" s="667"/>
      <c r="N45" s="667"/>
      <c r="O45" s="667"/>
      <c r="P45" s="667"/>
      <c r="Q45" s="667"/>
      <c r="R45" s="667"/>
      <c r="S45" s="667"/>
      <c r="T45" s="667"/>
      <c r="U45" s="667"/>
      <c r="V45" s="667"/>
      <c r="W45" s="667"/>
      <c r="X45" s="667"/>
      <c r="Y45" s="753"/>
      <c r="Z45" s="94"/>
      <c r="AA45" s="750" t="s">
        <v>230</v>
      </c>
      <c r="AB45" s="640" t="s">
        <v>213</v>
      </c>
      <c r="AC45" s="667"/>
      <c r="AD45" s="667"/>
      <c r="AE45" s="667"/>
      <c r="AF45" s="667"/>
      <c r="AG45" s="667"/>
      <c r="AH45" s="667"/>
      <c r="AI45" s="667"/>
      <c r="AJ45" s="667"/>
      <c r="AK45" s="667"/>
      <c r="AL45" s="667"/>
      <c r="AM45" s="667"/>
      <c r="AN45" s="667"/>
      <c r="AO45" s="667"/>
      <c r="AP45" s="667"/>
      <c r="AQ45" s="667"/>
      <c r="AR45" s="667"/>
      <c r="AS45" s="667"/>
      <c r="AT45" s="667"/>
      <c r="AU45" s="667"/>
      <c r="AV45" s="667"/>
      <c r="AW45" s="667"/>
      <c r="AX45" s="667"/>
      <c r="AY45" s="753"/>
    </row>
    <row r="46" spans="1:51" ht="15.75" customHeight="1">
      <c r="A46" s="751"/>
      <c r="B46" s="754" t="s">
        <v>88</v>
      </c>
      <c r="C46" s="748"/>
      <c r="D46" s="755"/>
      <c r="E46" s="754" t="s">
        <v>89</v>
      </c>
      <c r="F46" s="748"/>
      <c r="G46" s="748"/>
      <c r="H46" s="754" t="s">
        <v>90</v>
      </c>
      <c r="I46" s="748"/>
      <c r="J46" s="755"/>
      <c r="K46" s="754" t="s">
        <v>91</v>
      </c>
      <c r="L46" s="748"/>
      <c r="M46" s="755"/>
      <c r="N46" s="754" t="s">
        <v>92</v>
      </c>
      <c r="O46" s="748"/>
      <c r="P46" s="755"/>
      <c r="Q46" s="754" t="s">
        <v>93</v>
      </c>
      <c r="R46" s="748"/>
      <c r="S46" s="755"/>
      <c r="T46" s="754" t="s">
        <v>94</v>
      </c>
      <c r="U46" s="748"/>
      <c r="V46" s="748"/>
      <c r="W46" s="747" t="s">
        <v>42</v>
      </c>
      <c r="X46" s="748"/>
      <c r="Y46" s="749"/>
      <c r="Z46" s="94"/>
      <c r="AA46" s="751"/>
      <c r="AB46" s="754" t="s">
        <v>88</v>
      </c>
      <c r="AC46" s="748"/>
      <c r="AD46" s="755"/>
      <c r="AE46" s="754" t="s">
        <v>89</v>
      </c>
      <c r="AF46" s="748"/>
      <c r="AG46" s="748"/>
      <c r="AH46" s="754" t="s">
        <v>90</v>
      </c>
      <c r="AI46" s="748"/>
      <c r="AJ46" s="755"/>
      <c r="AK46" s="754" t="s">
        <v>91</v>
      </c>
      <c r="AL46" s="748"/>
      <c r="AM46" s="755"/>
      <c r="AN46" s="754" t="s">
        <v>92</v>
      </c>
      <c r="AO46" s="748"/>
      <c r="AP46" s="755"/>
      <c r="AQ46" s="754" t="s">
        <v>93</v>
      </c>
      <c r="AR46" s="748"/>
      <c r="AS46" s="755"/>
      <c r="AT46" s="754" t="s">
        <v>94</v>
      </c>
      <c r="AU46" s="748"/>
      <c r="AV46" s="748"/>
      <c r="AW46" s="747" t="s">
        <v>42</v>
      </c>
      <c r="AX46" s="748"/>
      <c r="AY46" s="749"/>
    </row>
    <row r="47" spans="1:51" ht="31.9" customHeight="1">
      <c r="A47" s="752"/>
      <c r="B47" s="292" t="s">
        <v>214</v>
      </c>
      <c r="C47" s="15" t="s">
        <v>26</v>
      </c>
      <c r="D47" s="293" t="s">
        <v>430</v>
      </c>
      <c r="E47" s="292" t="s">
        <v>214</v>
      </c>
      <c r="F47" s="15" t="s">
        <v>26</v>
      </c>
      <c r="G47" s="293" t="s">
        <v>430</v>
      </c>
      <c r="H47" s="292" t="s">
        <v>214</v>
      </c>
      <c r="I47" s="15" t="s">
        <v>26</v>
      </c>
      <c r="J47" s="293" t="s">
        <v>430</v>
      </c>
      <c r="K47" s="292" t="s">
        <v>214</v>
      </c>
      <c r="L47" s="15" t="s">
        <v>26</v>
      </c>
      <c r="M47" s="293" t="s">
        <v>430</v>
      </c>
      <c r="N47" s="292" t="s">
        <v>214</v>
      </c>
      <c r="O47" s="15" t="s">
        <v>26</v>
      </c>
      <c r="P47" s="293" t="s">
        <v>430</v>
      </c>
      <c r="Q47" s="292" t="s">
        <v>214</v>
      </c>
      <c r="R47" s="15" t="s">
        <v>26</v>
      </c>
      <c r="S47" s="293" t="s">
        <v>430</v>
      </c>
      <c r="T47" s="292" t="s">
        <v>214</v>
      </c>
      <c r="U47" s="15" t="s">
        <v>26</v>
      </c>
      <c r="V47" s="293" t="s">
        <v>430</v>
      </c>
      <c r="W47" s="294" t="s">
        <v>214</v>
      </c>
      <c r="X47" s="15" t="s">
        <v>26</v>
      </c>
      <c r="Y47" s="573" t="s">
        <v>430</v>
      </c>
      <c r="Z47" s="94"/>
      <c r="AA47" s="752"/>
      <c r="AB47" s="292" t="s">
        <v>214</v>
      </c>
      <c r="AC47" s="15" t="s">
        <v>26</v>
      </c>
      <c r="AD47" s="293" t="s">
        <v>430</v>
      </c>
      <c r="AE47" s="292" t="s">
        <v>214</v>
      </c>
      <c r="AF47" s="15" t="s">
        <v>26</v>
      </c>
      <c r="AG47" s="293" t="s">
        <v>430</v>
      </c>
      <c r="AH47" s="292" t="s">
        <v>214</v>
      </c>
      <c r="AI47" s="15" t="s">
        <v>26</v>
      </c>
      <c r="AJ47" s="293" t="s">
        <v>430</v>
      </c>
      <c r="AK47" s="292" t="s">
        <v>214</v>
      </c>
      <c r="AL47" s="15" t="s">
        <v>26</v>
      </c>
      <c r="AM47" s="293" t="s">
        <v>430</v>
      </c>
      <c r="AN47" s="292" t="s">
        <v>214</v>
      </c>
      <c r="AO47" s="15" t="s">
        <v>26</v>
      </c>
      <c r="AP47" s="293" t="s">
        <v>430</v>
      </c>
      <c r="AQ47" s="292" t="s">
        <v>214</v>
      </c>
      <c r="AR47" s="15" t="s">
        <v>26</v>
      </c>
      <c r="AS47" s="293" t="s">
        <v>430</v>
      </c>
      <c r="AT47" s="292" t="s">
        <v>214</v>
      </c>
      <c r="AU47" s="15" t="s">
        <v>26</v>
      </c>
      <c r="AV47" s="293" t="s">
        <v>430</v>
      </c>
      <c r="AW47" s="294" t="s">
        <v>214</v>
      </c>
      <c r="AX47" s="15" t="s">
        <v>26</v>
      </c>
      <c r="AY47" s="573" t="s">
        <v>430</v>
      </c>
    </row>
    <row r="48" spans="1:51" ht="18" customHeight="1">
      <c r="A48" s="323" t="s">
        <v>215</v>
      </c>
      <c r="B48" s="295">
        <v>6.5129999999999999</v>
      </c>
      <c r="C48" s="296">
        <f>B48/B$63*100</f>
        <v>2.7189499918594313</v>
      </c>
      <c r="D48" s="290">
        <v>33.860606272758901</v>
      </c>
      <c r="E48" s="295">
        <v>11.694000000000001</v>
      </c>
      <c r="F48" s="296">
        <f>E48/E$63*100</f>
        <v>6.9827431778826066</v>
      </c>
      <c r="G48" s="311">
        <v>24.179171841522599</v>
      </c>
      <c r="H48" s="295">
        <v>47.817999999999998</v>
      </c>
      <c r="I48" s="296">
        <f>H48/H$63*100</f>
        <v>13.063456852181703</v>
      </c>
      <c r="J48" s="311">
        <v>13.3202775502665</v>
      </c>
      <c r="K48" s="295">
        <v>24.367999999999999</v>
      </c>
      <c r="L48" s="296">
        <f>K48/K$63*100</f>
        <v>28.797655345198415</v>
      </c>
      <c r="M48" s="311">
        <v>16.558053049594999</v>
      </c>
      <c r="N48" s="295">
        <v>10.728999999999999</v>
      </c>
      <c r="O48" s="296">
        <f>N48/N$63*100</f>
        <v>20.199186685744408</v>
      </c>
      <c r="P48" s="311">
        <v>24.6661490548397</v>
      </c>
      <c r="Q48" s="295">
        <v>49.34</v>
      </c>
      <c r="R48" s="296">
        <f>Q48/Q$63*100</f>
        <v>27.318229132062104</v>
      </c>
      <c r="S48" s="311">
        <v>13.268742450727199</v>
      </c>
      <c r="T48" s="295">
        <v>1.905</v>
      </c>
      <c r="U48" s="296">
        <f>T48/T$63*100</f>
        <v>7.1837996832340281</v>
      </c>
      <c r="V48" s="311">
        <v>61.276566767851001</v>
      </c>
      <c r="W48" s="307">
        <v>152.36600000000001</v>
      </c>
      <c r="X48" s="296">
        <f>W48/W$63*100</f>
        <v>13.629431112629808</v>
      </c>
      <c r="Y48" s="312">
        <v>7.6574445372820596</v>
      </c>
      <c r="Z48" s="94"/>
      <c r="AA48" s="323" t="s">
        <v>215</v>
      </c>
      <c r="AB48" s="295">
        <v>6.5129999999999999</v>
      </c>
      <c r="AC48" s="296">
        <f>AB48/AB$63*100</f>
        <v>2.9795098653662282</v>
      </c>
      <c r="AD48" s="290">
        <v>33.860606272758901</v>
      </c>
      <c r="AE48" s="295">
        <v>11.474</v>
      </c>
      <c r="AF48" s="296">
        <f>AE48/AE$63*100</f>
        <v>7.2159891326222567</v>
      </c>
      <c r="AG48" s="311">
        <v>24.493933378648698</v>
      </c>
      <c r="AH48" s="295">
        <v>46.725000000000001</v>
      </c>
      <c r="AI48" s="296">
        <f>AH48/AH$63*100</f>
        <v>13.236506412163141</v>
      </c>
      <c r="AJ48" s="311">
        <v>13.4913341659345</v>
      </c>
      <c r="AK48" s="295">
        <v>23.9</v>
      </c>
      <c r="AL48" s="296">
        <f>AK48/AK$63*100</f>
        <v>29.850373441910421</v>
      </c>
      <c r="AM48" s="311">
        <v>16.740522189699899</v>
      </c>
      <c r="AN48" s="295">
        <v>10.573</v>
      </c>
      <c r="AO48" s="296">
        <f>AN48/AN$63*100</f>
        <v>21.636720828387837</v>
      </c>
      <c r="AP48" s="311">
        <v>25.035266853912098</v>
      </c>
      <c r="AQ48" s="295">
        <v>48.871000000000002</v>
      </c>
      <c r="AR48" s="296">
        <f>AQ48/AQ$63*100</f>
        <v>27.674840024916474</v>
      </c>
      <c r="AS48" s="311">
        <v>13.400481682493499</v>
      </c>
      <c r="AT48" s="295">
        <v>1.905</v>
      </c>
      <c r="AU48" s="296">
        <f>AT48/AT$63*100</f>
        <v>8.0052107408496873</v>
      </c>
      <c r="AV48" s="311">
        <v>61.276566767851001</v>
      </c>
      <c r="AW48" s="307">
        <v>149.96</v>
      </c>
      <c r="AX48" s="296">
        <f>AW48/AW$63*100</f>
        <v>14.148224254449152</v>
      </c>
      <c r="AY48" s="312">
        <v>7.7517977420202504</v>
      </c>
    </row>
    <row r="49" spans="1:51" ht="18" customHeight="1">
      <c r="A49" s="324" t="s">
        <v>216</v>
      </c>
      <c r="B49" s="297">
        <v>9.3800000000000008</v>
      </c>
      <c r="C49" s="298">
        <f t="shared" ref="C49:C62" si="32">B49/B$63*100</f>
        <v>3.9158223435654032</v>
      </c>
      <c r="D49" s="90">
        <v>27.6350479234757</v>
      </c>
      <c r="E49" s="297">
        <v>17.379000000000001</v>
      </c>
      <c r="F49" s="298">
        <f t="shared" ref="F49:F62" si="33">E49/E$63*100</f>
        <v>10.37738102346689</v>
      </c>
      <c r="G49" s="291">
        <v>20.152526396681001</v>
      </c>
      <c r="H49" s="297">
        <v>41.649000000000001</v>
      </c>
      <c r="I49" s="298">
        <f t="shared" ref="I49:I62" si="34">H49/H$63*100</f>
        <v>11.378140332856161</v>
      </c>
      <c r="J49" s="291">
        <v>12.9629315754567</v>
      </c>
      <c r="K49" s="297">
        <v>14.073</v>
      </c>
      <c r="L49" s="298">
        <f t="shared" ref="L49:L62" si="35">K49/K$63*100</f>
        <v>16.631213217046017</v>
      </c>
      <c r="M49" s="291">
        <v>22.883125761184399</v>
      </c>
      <c r="N49" s="297">
        <v>6.99</v>
      </c>
      <c r="O49" s="298">
        <f t="shared" ref="O49:O62" si="36">N49/N$63*100</f>
        <v>13.159876496724152</v>
      </c>
      <c r="P49" s="291">
        <v>31.160311289158901</v>
      </c>
      <c r="Q49" s="297">
        <v>45.079000000000001</v>
      </c>
      <c r="R49" s="298">
        <f t="shared" ref="R49:R62" si="37">Q49/Q$63*100</f>
        <v>24.95902819303258</v>
      </c>
      <c r="S49" s="291">
        <v>13.7924733702518</v>
      </c>
      <c r="T49" s="297">
        <v>4.2869999999999999</v>
      </c>
      <c r="U49" s="298">
        <f t="shared" ref="U49:U62" si="38">T49/T$63*100</f>
        <v>16.16637755486839</v>
      </c>
      <c r="V49" s="291">
        <v>37.460396081571197</v>
      </c>
      <c r="W49" s="308">
        <v>138.83799999999999</v>
      </c>
      <c r="X49" s="298">
        <f t="shared" ref="X49:X62" si="39">W49/W$63*100</f>
        <v>12.419325550420023</v>
      </c>
      <c r="Y49" s="313">
        <v>8.1048131964037502</v>
      </c>
      <c r="Z49" s="94"/>
      <c r="AA49" s="324" t="s">
        <v>216</v>
      </c>
      <c r="AB49" s="297">
        <v>9.2240000000000002</v>
      </c>
      <c r="AC49" s="298">
        <f t="shared" ref="AC49:AC62" si="40">AB49/AB$63*100</f>
        <v>4.2197142634942564</v>
      </c>
      <c r="AD49" s="90">
        <v>27.9070860170389</v>
      </c>
      <c r="AE49" s="297">
        <v>17.169</v>
      </c>
      <c r="AF49" s="298">
        <f t="shared" ref="AF49:AF62" si="41">AE49/AE$63*100</f>
        <v>10.797569933588246</v>
      </c>
      <c r="AG49" s="291">
        <v>20.320780570064699</v>
      </c>
      <c r="AH49" s="297">
        <v>40.869</v>
      </c>
      <c r="AI49" s="298">
        <f t="shared" ref="AI49:AI62" si="42">AH49/AH$63*100</f>
        <v>11.577587598901989</v>
      </c>
      <c r="AJ49" s="291">
        <v>12.9716384096154</v>
      </c>
      <c r="AK49" s="297">
        <v>13.917</v>
      </c>
      <c r="AL49" s="298">
        <f t="shared" ref="AL49:AL62" si="43">AK49/AK$63*100</f>
        <v>17.381909924312442</v>
      </c>
      <c r="AM49" s="291">
        <v>22.982487171161299</v>
      </c>
      <c r="AN49" s="297">
        <v>6.593</v>
      </c>
      <c r="AO49" s="298">
        <f t="shared" ref="AO49:AO62" si="44">AN49/AN$63*100</f>
        <v>13.491998526582899</v>
      </c>
      <c r="AP49" s="291">
        <v>32.173816243436598</v>
      </c>
      <c r="AQ49" s="297">
        <v>44.454999999999998</v>
      </c>
      <c r="AR49" s="298">
        <f t="shared" ref="AR49:AR62" si="45">AQ49/AQ$63*100</f>
        <v>25.174132170564583</v>
      </c>
      <c r="AS49" s="291">
        <v>13.858059905221699</v>
      </c>
      <c r="AT49" s="297">
        <v>4.2869999999999999</v>
      </c>
      <c r="AU49" s="298">
        <f t="shared" ref="AU49:AU62" si="46">AT49/AT$63*100</f>
        <v>18.014875824683781</v>
      </c>
      <c r="AV49" s="291">
        <v>37.460396081571197</v>
      </c>
      <c r="AW49" s="308">
        <v>136.51300000000001</v>
      </c>
      <c r="AX49" s="298">
        <f t="shared" ref="AX49:AX62" si="47">AW49/AW$63*100</f>
        <v>12.879544796263117</v>
      </c>
      <c r="AY49" s="313">
        <v>8.2078141245144192</v>
      </c>
    </row>
    <row r="50" spans="1:51" ht="18" customHeight="1">
      <c r="A50" s="324" t="s">
        <v>217</v>
      </c>
      <c r="B50" s="297">
        <v>10.276999999999999</v>
      </c>
      <c r="C50" s="298">
        <f t="shared" si="32"/>
        <v>4.2902885101089163</v>
      </c>
      <c r="D50" s="90">
        <v>24.3408525229259</v>
      </c>
      <c r="E50" s="297">
        <v>15.486000000000001</v>
      </c>
      <c r="F50" s="298">
        <f t="shared" si="33"/>
        <v>9.2470293186839445</v>
      </c>
      <c r="G50" s="291">
        <v>21.174877969179601</v>
      </c>
      <c r="H50" s="297">
        <v>46.154000000000003</v>
      </c>
      <c r="I50" s="298">
        <f t="shared" si="34"/>
        <v>12.608866693621534</v>
      </c>
      <c r="J50" s="291">
        <v>13.2533380504075</v>
      </c>
      <c r="K50" s="297">
        <v>9.1920000000000002</v>
      </c>
      <c r="L50" s="298">
        <f t="shared" si="35"/>
        <v>10.862936963766574</v>
      </c>
      <c r="M50" s="291">
        <v>27.913186832355699</v>
      </c>
      <c r="N50" s="297">
        <v>3.11</v>
      </c>
      <c r="O50" s="298">
        <f t="shared" si="36"/>
        <v>5.8551095715038786</v>
      </c>
      <c r="P50" s="291">
        <v>43.428486726944897</v>
      </c>
      <c r="Q50" s="297">
        <v>29.321000000000002</v>
      </c>
      <c r="R50" s="298">
        <f t="shared" si="37"/>
        <v>16.234248001240228</v>
      </c>
      <c r="S50" s="291">
        <v>15.719115230750299</v>
      </c>
      <c r="T50" s="297">
        <v>4.766</v>
      </c>
      <c r="U50" s="298">
        <f t="shared" si="38"/>
        <v>17.972697790180252</v>
      </c>
      <c r="V50" s="291">
        <v>35.244769882358902</v>
      </c>
      <c r="W50" s="308">
        <v>118.307</v>
      </c>
      <c r="X50" s="298">
        <f t="shared" si="39"/>
        <v>10.582788198429405</v>
      </c>
      <c r="Y50" s="313">
        <v>8.6101271488695108</v>
      </c>
      <c r="Z50" s="94"/>
      <c r="AA50" s="324" t="s">
        <v>217</v>
      </c>
      <c r="AB50" s="297">
        <v>9.9469999999999992</v>
      </c>
      <c r="AC50" s="298">
        <f t="shared" si="40"/>
        <v>4.5504659344077796</v>
      </c>
      <c r="AD50" s="90">
        <v>24.408686132786901</v>
      </c>
      <c r="AE50" s="297">
        <v>15.018000000000001</v>
      </c>
      <c r="AF50" s="298">
        <f t="shared" si="41"/>
        <v>9.4448078084121541</v>
      </c>
      <c r="AG50" s="291">
        <v>21.5398767061765</v>
      </c>
      <c r="AH50" s="297">
        <v>45.061</v>
      </c>
      <c r="AI50" s="298">
        <f t="shared" si="42"/>
        <v>12.765119645553415</v>
      </c>
      <c r="AJ50" s="291">
        <v>13.420883312283401</v>
      </c>
      <c r="AK50" s="297">
        <v>8.8800000000000008</v>
      </c>
      <c r="AL50" s="298">
        <f t="shared" si="43"/>
        <v>11.090850048709815</v>
      </c>
      <c r="AM50" s="291">
        <v>28.1661367590483</v>
      </c>
      <c r="AN50" s="297">
        <v>2.9540000000000002</v>
      </c>
      <c r="AO50" s="298">
        <f t="shared" si="44"/>
        <v>6.0451029345557235</v>
      </c>
      <c r="AP50" s="291">
        <v>45.720601530472202</v>
      </c>
      <c r="AQ50" s="297">
        <v>28.452000000000002</v>
      </c>
      <c r="AR50" s="298">
        <f t="shared" si="45"/>
        <v>16.111897615946543</v>
      </c>
      <c r="AS50" s="291">
        <v>15.959182617533401</v>
      </c>
      <c r="AT50" s="297">
        <v>4.6100000000000003</v>
      </c>
      <c r="AU50" s="298">
        <f t="shared" si="46"/>
        <v>19.372189771819979</v>
      </c>
      <c r="AV50" s="291">
        <v>35.824491181059997</v>
      </c>
      <c r="AW50" s="308">
        <v>114.92100000000001</v>
      </c>
      <c r="AX50" s="298">
        <f t="shared" si="47"/>
        <v>10.842411840127708</v>
      </c>
      <c r="AY50" s="313">
        <v>8.7241174651604503</v>
      </c>
    </row>
    <row r="51" spans="1:51" ht="18" customHeight="1">
      <c r="A51" s="324" t="s">
        <v>218</v>
      </c>
      <c r="B51" s="297">
        <v>14.532</v>
      </c>
      <c r="C51" s="298">
        <f t="shared" si="32"/>
        <v>6.0666023770461015</v>
      </c>
      <c r="D51" s="90">
        <v>31.452995589247099</v>
      </c>
      <c r="E51" s="297">
        <v>17.808</v>
      </c>
      <c r="F51" s="298">
        <f t="shared" si="33"/>
        <v>10.633546306801218</v>
      </c>
      <c r="G51" s="291">
        <v>19.0760490716528</v>
      </c>
      <c r="H51" s="297">
        <v>35.270000000000003</v>
      </c>
      <c r="I51" s="298">
        <f t="shared" si="34"/>
        <v>9.6354536613084782</v>
      </c>
      <c r="J51" s="291">
        <v>15.093799317831101</v>
      </c>
      <c r="K51" s="297">
        <v>3.5049999999999999</v>
      </c>
      <c r="L51" s="298">
        <f t="shared" si="35"/>
        <v>4.1421446973457172</v>
      </c>
      <c r="M51" s="291">
        <v>39.032928115735899</v>
      </c>
      <c r="N51" s="297">
        <v>5.1219999999999999</v>
      </c>
      <c r="O51" s="298">
        <f t="shared" si="36"/>
        <v>9.6430454100459375</v>
      </c>
      <c r="P51" s="291">
        <v>34.5944366062295</v>
      </c>
      <c r="Q51" s="297">
        <v>26.593</v>
      </c>
      <c r="R51" s="298">
        <f t="shared" si="37"/>
        <v>14.723827874116893</v>
      </c>
      <c r="S51" s="291">
        <v>16.007048632064102</v>
      </c>
      <c r="T51" s="297">
        <v>2.7679999999999998</v>
      </c>
      <c r="U51" s="298">
        <f t="shared" si="38"/>
        <v>10.438192925559994</v>
      </c>
      <c r="V51" s="291">
        <v>45.819210679366201</v>
      </c>
      <c r="W51" s="308">
        <v>105.59699999999999</v>
      </c>
      <c r="X51" s="298">
        <f t="shared" si="39"/>
        <v>9.445854306081209</v>
      </c>
      <c r="Y51" s="313">
        <v>9.1698815809817695</v>
      </c>
      <c r="Z51" s="94"/>
      <c r="AA51" s="324" t="s">
        <v>218</v>
      </c>
      <c r="AB51" s="297">
        <v>13.127000000000001</v>
      </c>
      <c r="AC51" s="298">
        <f t="shared" si="40"/>
        <v>6.0052243209983844</v>
      </c>
      <c r="AD51" s="90">
        <v>30.926094324023399</v>
      </c>
      <c r="AE51" s="297">
        <v>17.074000000000002</v>
      </c>
      <c r="AF51" s="298">
        <f t="shared" si="41"/>
        <v>10.737824511974239</v>
      </c>
      <c r="AG51" s="291">
        <v>19.316661603899899</v>
      </c>
      <c r="AH51" s="297">
        <v>34.581000000000003</v>
      </c>
      <c r="AI51" s="298">
        <f t="shared" si="42"/>
        <v>9.7962895289248504</v>
      </c>
      <c r="AJ51" s="291">
        <v>15.2630914694714</v>
      </c>
      <c r="AK51" s="297">
        <v>3.5049999999999999</v>
      </c>
      <c r="AL51" s="298">
        <f t="shared" si="43"/>
        <v>4.3776384482801687</v>
      </c>
      <c r="AM51" s="291">
        <v>39.032928115735899</v>
      </c>
      <c r="AN51" s="297">
        <v>4.7889999999999997</v>
      </c>
      <c r="AO51" s="298">
        <f t="shared" si="44"/>
        <v>9.8002701264683001</v>
      </c>
      <c r="AP51" s="291">
        <v>34.3804215203116</v>
      </c>
      <c r="AQ51" s="297">
        <v>25.783000000000001</v>
      </c>
      <c r="AR51" s="298">
        <f t="shared" si="45"/>
        <v>14.600487003794099</v>
      </c>
      <c r="AS51" s="291">
        <v>16.216294217820501</v>
      </c>
      <c r="AT51" s="297">
        <v>2.7679999999999998</v>
      </c>
      <c r="AU51" s="298">
        <f t="shared" si="46"/>
        <v>11.631718283817287</v>
      </c>
      <c r="AV51" s="291">
        <v>45.819210679366201</v>
      </c>
      <c r="AW51" s="308">
        <v>101.627</v>
      </c>
      <c r="AX51" s="298">
        <f t="shared" si="47"/>
        <v>9.588167420024698</v>
      </c>
      <c r="AY51" s="313">
        <v>9.2246547519555193</v>
      </c>
    </row>
    <row r="52" spans="1:51" ht="18" customHeight="1">
      <c r="A52" s="324" t="s">
        <v>219</v>
      </c>
      <c r="B52" s="297">
        <v>21.158000000000001</v>
      </c>
      <c r="C52" s="298">
        <f t="shared" si="32"/>
        <v>8.8327259216585077</v>
      </c>
      <c r="D52" s="90">
        <v>20.363071721656802</v>
      </c>
      <c r="E52" s="297">
        <v>25.625</v>
      </c>
      <c r="F52" s="298">
        <f t="shared" si="33"/>
        <v>15.301247984713681</v>
      </c>
      <c r="G52" s="291">
        <v>16.420074696079901</v>
      </c>
      <c r="H52" s="297">
        <v>42.712000000000003</v>
      </c>
      <c r="I52" s="298">
        <f t="shared" si="34"/>
        <v>11.668542579580599</v>
      </c>
      <c r="J52" s="291">
        <v>13.807343015378301</v>
      </c>
      <c r="K52" s="297">
        <v>4.6120000000000001</v>
      </c>
      <c r="L52" s="298">
        <f t="shared" si="35"/>
        <v>5.4503769883476325</v>
      </c>
      <c r="M52" s="291">
        <v>40.745505146830702</v>
      </c>
      <c r="N52" s="297">
        <v>7.234</v>
      </c>
      <c r="O52" s="298">
        <f t="shared" si="36"/>
        <v>13.619248437382334</v>
      </c>
      <c r="P52" s="291">
        <v>30.598341107075701</v>
      </c>
      <c r="Q52" s="297">
        <v>14.196</v>
      </c>
      <c r="R52" s="298">
        <f t="shared" si="37"/>
        <v>7.8599428609394728</v>
      </c>
      <c r="S52" s="291">
        <v>20.9780491019199</v>
      </c>
      <c r="T52" s="297">
        <v>2.085</v>
      </c>
      <c r="U52" s="298">
        <f t="shared" si="38"/>
        <v>7.8625839052718884</v>
      </c>
      <c r="V52" s="291">
        <v>53.577410099914701</v>
      </c>
      <c r="W52" s="308">
        <v>117.622</v>
      </c>
      <c r="X52" s="298">
        <f t="shared" si="39"/>
        <v>10.521513633814259</v>
      </c>
      <c r="Y52" s="313">
        <v>8.4734045490364007</v>
      </c>
      <c r="Z52" s="94"/>
      <c r="AA52" s="324" t="s">
        <v>219</v>
      </c>
      <c r="AB52" s="297">
        <v>19.744</v>
      </c>
      <c r="AC52" s="298">
        <f t="shared" si="40"/>
        <v>9.0323111902027957</v>
      </c>
      <c r="AD52" s="90">
        <v>20.894048765673499</v>
      </c>
      <c r="AE52" s="297">
        <v>24.747</v>
      </c>
      <c r="AF52" s="298">
        <f t="shared" si="41"/>
        <v>15.563367880861337</v>
      </c>
      <c r="AG52" s="291">
        <v>16.7609142616739</v>
      </c>
      <c r="AH52" s="297">
        <v>41.557000000000002</v>
      </c>
      <c r="AI52" s="298">
        <f t="shared" si="42"/>
        <v>11.772487896634857</v>
      </c>
      <c r="AJ52" s="291">
        <v>13.9903894012376</v>
      </c>
      <c r="AK52" s="297">
        <v>4.1429999999999998</v>
      </c>
      <c r="AL52" s="298">
        <f t="shared" si="43"/>
        <v>5.1744810531311662</v>
      </c>
      <c r="AM52" s="291">
        <v>44.137584031712599</v>
      </c>
      <c r="AN52" s="297">
        <v>6.609</v>
      </c>
      <c r="AO52" s="298">
        <f t="shared" si="44"/>
        <v>13.524741128801212</v>
      </c>
      <c r="AP52" s="291">
        <v>30.846503011929499</v>
      </c>
      <c r="AQ52" s="297">
        <v>13.884</v>
      </c>
      <c r="AR52" s="298">
        <f t="shared" si="45"/>
        <v>7.8622798572965626</v>
      </c>
      <c r="AS52" s="291">
        <v>20.9819545095487</v>
      </c>
      <c r="AT52" s="297">
        <v>2.085</v>
      </c>
      <c r="AU52" s="298">
        <f t="shared" si="46"/>
        <v>8.7616086061268224</v>
      </c>
      <c r="AV52" s="291">
        <v>53.577410099914701</v>
      </c>
      <c r="AW52" s="308">
        <v>112.77</v>
      </c>
      <c r="AX52" s="298">
        <f t="shared" si="47"/>
        <v>10.639472187078093</v>
      </c>
      <c r="AY52" s="313">
        <v>8.7225689916660798</v>
      </c>
    </row>
    <row r="53" spans="1:51" ht="18" customHeight="1">
      <c r="A53" s="324" t="s">
        <v>220</v>
      </c>
      <c r="B53" s="297">
        <v>26.916</v>
      </c>
      <c r="C53" s="298">
        <f t="shared" si="32"/>
        <v>11.236489786717097</v>
      </c>
      <c r="D53" s="90">
        <v>18.000565505695398</v>
      </c>
      <c r="E53" s="297">
        <v>19.696000000000002</v>
      </c>
      <c r="F53" s="298">
        <f t="shared" si="33"/>
        <v>11.760912402221296</v>
      </c>
      <c r="G53" s="291">
        <v>18.484183823539698</v>
      </c>
      <c r="H53" s="297">
        <v>55.631999999999998</v>
      </c>
      <c r="I53" s="298">
        <f t="shared" si="34"/>
        <v>15.198172897247325</v>
      </c>
      <c r="J53" s="291">
        <v>12.083987000835901</v>
      </c>
      <c r="K53" s="297">
        <v>10.106999999999999</v>
      </c>
      <c r="L53" s="298">
        <f t="shared" si="35"/>
        <v>11.944267177196339</v>
      </c>
      <c r="M53" s="291">
        <v>28.3357384732745</v>
      </c>
      <c r="N53" s="297">
        <v>7.327</v>
      </c>
      <c r="O53" s="298">
        <f t="shared" si="36"/>
        <v>13.794336922961067</v>
      </c>
      <c r="P53" s="291">
        <v>31.8900838927362</v>
      </c>
      <c r="Q53" s="297">
        <v>11.882999999999999</v>
      </c>
      <c r="R53" s="298">
        <f t="shared" si="37"/>
        <v>6.5792970566739744</v>
      </c>
      <c r="S53" s="291">
        <v>24.292650377552</v>
      </c>
      <c r="T53" s="297">
        <v>1.599</v>
      </c>
      <c r="U53" s="298">
        <f t="shared" si="38"/>
        <v>6.0298665057696645</v>
      </c>
      <c r="V53" s="291">
        <v>66.407442322453903</v>
      </c>
      <c r="W53" s="308">
        <v>133.16</v>
      </c>
      <c r="X53" s="298">
        <f t="shared" si="39"/>
        <v>11.911417553507903</v>
      </c>
      <c r="Y53" s="313">
        <v>7.9393116274714899</v>
      </c>
      <c r="Z53" s="94"/>
      <c r="AA53" s="324" t="s">
        <v>220</v>
      </c>
      <c r="AB53" s="297">
        <v>26.233000000000001</v>
      </c>
      <c r="AC53" s="298">
        <f t="shared" si="40"/>
        <v>12.000841746990982</v>
      </c>
      <c r="AD53" s="90">
        <v>18.009403194872</v>
      </c>
      <c r="AE53" s="297">
        <v>18.603000000000002</v>
      </c>
      <c r="AF53" s="298">
        <f t="shared" si="41"/>
        <v>11.699411350372307</v>
      </c>
      <c r="AG53" s="291">
        <v>19.225905737538799</v>
      </c>
      <c r="AH53" s="297">
        <v>53.892000000000003</v>
      </c>
      <c r="AI53" s="298">
        <f t="shared" si="42"/>
        <v>15.266812275319339</v>
      </c>
      <c r="AJ53" s="291">
        <v>12.277944363643799</v>
      </c>
      <c r="AK53" s="297">
        <v>9.5860000000000003</v>
      </c>
      <c r="AL53" s="298">
        <f t="shared" si="43"/>
        <v>11.972622586366247</v>
      </c>
      <c r="AM53" s="291">
        <v>29.230368905178299</v>
      </c>
      <c r="AN53" s="297">
        <v>6.617</v>
      </c>
      <c r="AO53" s="298">
        <f t="shared" si="44"/>
        <v>13.541112429910369</v>
      </c>
      <c r="AP53" s="291">
        <v>33.382967144573698</v>
      </c>
      <c r="AQ53" s="297">
        <v>11.257999999999999</v>
      </c>
      <c r="AR53" s="298">
        <f t="shared" si="45"/>
        <v>6.3752194348490843</v>
      </c>
      <c r="AS53" s="291">
        <v>24.610090960952402</v>
      </c>
      <c r="AT53" s="297">
        <v>1.286</v>
      </c>
      <c r="AU53" s="298">
        <f t="shared" si="46"/>
        <v>5.4040425263688698</v>
      </c>
      <c r="AV53" s="291">
        <v>67.460381893730002</v>
      </c>
      <c r="AW53" s="308">
        <v>127.477</v>
      </c>
      <c r="AX53" s="298">
        <f t="shared" si="47"/>
        <v>12.027028429477291</v>
      </c>
      <c r="AY53" s="313">
        <v>8.0626335889556096</v>
      </c>
    </row>
    <row r="54" spans="1:51" ht="18" customHeight="1">
      <c r="A54" s="324" t="s">
        <v>221</v>
      </c>
      <c r="B54" s="297">
        <v>33.64</v>
      </c>
      <c r="C54" s="298">
        <f t="shared" si="32"/>
        <v>14.043524908053321</v>
      </c>
      <c r="D54" s="90">
        <v>14.9104792448525</v>
      </c>
      <c r="E54" s="297">
        <v>17.513000000000002</v>
      </c>
      <c r="F54" s="298">
        <f t="shared" si="33"/>
        <v>10.457395354391833</v>
      </c>
      <c r="G54" s="291">
        <v>18.671325007308798</v>
      </c>
      <c r="H54" s="297">
        <v>52.723999999999997</v>
      </c>
      <c r="I54" s="298">
        <f t="shared" si="34"/>
        <v>14.403732884571255</v>
      </c>
      <c r="J54" s="291">
        <v>11.974530513021399</v>
      </c>
      <c r="K54" s="297">
        <v>9.4030000000000005</v>
      </c>
      <c r="L54" s="298">
        <f t="shared" si="35"/>
        <v>11.112292892765133</v>
      </c>
      <c r="M54" s="291">
        <v>25.810620816468401</v>
      </c>
      <c r="N54" s="297">
        <v>5.5330000000000004</v>
      </c>
      <c r="O54" s="298">
        <f t="shared" si="36"/>
        <v>10.416823555990664</v>
      </c>
      <c r="P54" s="291">
        <v>39.4422963472894</v>
      </c>
      <c r="Q54" s="297">
        <v>3.8620000000000001</v>
      </c>
      <c r="R54" s="298">
        <f t="shared" si="37"/>
        <v>2.1382853852457204</v>
      </c>
      <c r="S54" s="291">
        <v>41.942588808828397</v>
      </c>
      <c r="T54" s="297">
        <v>1.5609999999999999</v>
      </c>
      <c r="U54" s="298">
        <f t="shared" si="38"/>
        <v>5.886567614450561</v>
      </c>
      <c r="V54" s="291">
        <v>78.339969064647306</v>
      </c>
      <c r="W54" s="308">
        <v>124.235</v>
      </c>
      <c r="X54" s="298">
        <f t="shared" si="39"/>
        <v>11.113059175128075</v>
      </c>
      <c r="Y54" s="313">
        <v>8.1086149996731898</v>
      </c>
      <c r="Z54" s="94"/>
      <c r="AA54" s="324" t="s">
        <v>221</v>
      </c>
      <c r="AB54" s="297">
        <v>31.05</v>
      </c>
      <c r="AC54" s="298">
        <f t="shared" si="40"/>
        <v>14.204480472842221</v>
      </c>
      <c r="AD54" s="90">
        <v>15.8059894983441</v>
      </c>
      <c r="AE54" s="297">
        <v>16.731999999999999</v>
      </c>
      <c r="AF54" s="298">
        <f t="shared" si="41"/>
        <v>10.522740994163811</v>
      </c>
      <c r="AG54" s="291">
        <v>19.412325434487698</v>
      </c>
      <c r="AH54" s="297">
        <v>50.067</v>
      </c>
      <c r="AI54" s="298">
        <f t="shared" si="42"/>
        <v>14.183245939813204</v>
      </c>
      <c r="AJ54" s="291">
        <v>12.1916021588848</v>
      </c>
      <c r="AK54" s="297">
        <v>8.1530000000000005</v>
      </c>
      <c r="AL54" s="298">
        <f t="shared" si="43"/>
        <v>10.182849149451703</v>
      </c>
      <c r="AM54" s="291">
        <v>28.574912667073999</v>
      </c>
      <c r="AN54" s="297">
        <v>4.4400000000000004</v>
      </c>
      <c r="AO54" s="298">
        <f t="shared" si="44"/>
        <v>9.0860721155813859</v>
      </c>
      <c r="AP54" s="291">
        <v>39.923457413617001</v>
      </c>
      <c r="AQ54" s="297">
        <v>3.5489999999999999</v>
      </c>
      <c r="AR54" s="298">
        <f t="shared" si="45"/>
        <v>2.0097400758819868</v>
      </c>
      <c r="AS54" s="291">
        <v>42.248162805948297</v>
      </c>
      <c r="AT54" s="297">
        <v>1.2490000000000001</v>
      </c>
      <c r="AU54" s="298">
        <f t="shared" si="46"/>
        <v>5.2485607429507928</v>
      </c>
      <c r="AV54" s="291">
        <v>91.629436819073405</v>
      </c>
      <c r="AW54" s="308">
        <v>115.241</v>
      </c>
      <c r="AX54" s="298">
        <f t="shared" si="47"/>
        <v>10.872602769451685</v>
      </c>
      <c r="AY54" s="313">
        <v>8.4399647757716707</v>
      </c>
    </row>
    <row r="55" spans="1:51" ht="18" customHeight="1">
      <c r="A55" s="324" t="s">
        <v>222</v>
      </c>
      <c r="B55" s="297">
        <v>39.729999999999997</v>
      </c>
      <c r="C55" s="298">
        <f t="shared" si="32"/>
        <v>16.585887175890559</v>
      </c>
      <c r="D55" s="90">
        <v>15.6315418808347</v>
      </c>
      <c r="E55" s="297">
        <v>17.925999999999998</v>
      </c>
      <c r="F55" s="298">
        <f t="shared" si="33"/>
        <v>10.704006687764972</v>
      </c>
      <c r="G55" s="291">
        <v>18.320959890100202</v>
      </c>
      <c r="H55" s="297">
        <v>26.693000000000001</v>
      </c>
      <c r="I55" s="298">
        <f t="shared" si="34"/>
        <v>7.2922927298357587</v>
      </c>
      <c r="J55" s="291">
        <v>15.690412542761299</v>
      </c>
      <c r="K55" s="297">
        <v>4.4950000000000001</v>
      </c>
      <c r="L55" s="298">
        <f t="shared" si="35"/>
        <v>5.3121085348271047</v>
      </c>
      <c r="M55" s="291">
        <v>39.695513935569998</v>
      </c>
      <c r="N55" s="297">
        <v>3.597</v>
      </c>
      <c r="O55" s="298">
        <f t="shared" si="36"/>
        <v>6.7719707809322989</v>
      </c>
      <c r="P55" s="291">
        <v>39.376307587656903</v>
      </c>
      <c r="Q55" s="297">
        <v>0.182</v>
      </c>
      <c r="R55" s="298">
        <f t="shared" si="37"/>
        <v>0.10076849821717272</v>
      </c>
      <c r="S55" s="291"/>
      <c r="T55" s="297">
        <v>1.405</v>
      </c>
      <c r="U55" s="298">
        <f t="shared" si="38"/>
        <v>5.298287955351082</v>
      </c>
      <c r="V55" s="291">
        <v>65.326624752338603</v>
      </c>
      <c r="W55" s="308">
        <v>94.028000000000006</v>
      </c>
      <c r="X55" s="298">
        <f t="shared" si="39"/>
        <v>8.4109850534788304</v>
      </c>
      <c r="Y55" s="313">
        <v>9.3835817060817703</v>
      </c>
      <c r="Z55" s="94"/>
      <c r="AA55" s="324" t="s">
        <v>222</v>
      </c>
      <c r="AB55" s="297">
        <v>35.914000000000001</v>
      </c>
      <c r="AC55" s="298">
        <f t="shared" si="40"/>
        <v>16.429620344658794</v>
      </c>
      <c r="AD55" s="90">
        <v>15.652625558060301</v>
      </c>
      <c r="AE55" s="297">
        <v>16.321000000000002</v>
      </c>
      <c r="AF55" s="298">
        <f t="shared" si="41"/>
        <v>10.264263433286375</v>
      </c>
      <c r="AG55" s="291">
        <v>19.607093710396601</v>
      </c>
      <c r="AH55" s="297">
        <v>25.286999999999999</v>
      </c>
      <c r="AI55" s="298">
        <f t="shared" si="42"/>
        <v>7.1634357976323031</v>
      </c>
      <c r="AJ55" s="291">
        <v>15.8698251139826</v>
      </c>
      <c r="AK55" s="297">
        <v>4.0259999999999998</v>
      </c>
      <c r="AL55" s="298">
        <f t="shared" si="43"/>
        <v>5.0283516099218142</v>
      </c>
      <c r="AM55" s="291">
        <v>42.3258311935896</v>
      </c>
      <c r="AN55" s="297">
        <v>3.4409999999999998</v>
      </c>
      <c r="AO55" s="298">
        <f t="shared" si="44"/>
        <v>7.0417058895755735</v>
      </c>
      <c r="AP55" s="291">
        <v>40.824690088927703</v>
      </c>
      <c r="AQ55" s="297">
        <v>0.182</v>
      </c>
      <c r="AR55" s="298">
        <f t="shared" si="45"/>
        <v>0.10306359363497367</v>
      </c>
      <c r="AS55" s="291"/>
      <c r="AT55" s="297">
        <v>0.93700000000000006</v>
      </c>
      <c r="AU55" s="298">
        <f t="shared" si="46"/>
        <v>3.9374711098037571</v>
      </c>
      <c r="AV55" s="291">
        <v>80.026277307298898</v>
      </c>
      <c r="AW55" s="308">
        <v>86.108000000000004</v>
      </c>
      <c r="AX55" s="298">
        <f t="shared" si="47"/>
        <v>8.1240016944659086</v>
      </c>
      <c r="AY55" s="313">
        <v>9.4572407138173595</v>
      </c>
    </row>
    <row r="56" spans="1:51" ht="18" customHeight="1">
      <c r="A56" s="324" t="s">
        <v>223</v>
      </c>
      <c r="B56" s="297">
        <v>28.498000000000001</v>
      </c>
      <c r="C56" s="298">
        <f t="shared" si="32"/>
        <v>11.896919525258726</v>
      </c>
      <c r="D56" s="90">
        <v>16.572447189338799</v>
      </c>
      <c r="E56" s="297">
        <v>11.39</v>
      </c>
      <c r="F56" s="298">
        <f t="shared" si="33"/>
        <v>6.801218128620051</v>
      </c>
      <c r="G56" s="291">
        <v>26.499483671615199</v>
      </c>
      <c r="H56" s="297">
        <v>10.715999999999999</v>
      </c>
      <c r="I56" s="298">
        <f t="shared" si="34"/>
        <v>2.9275169105353456</v>
      </c>
      <c r="J56" s="291">
        <v>27.498956632953899</v>
      </c>
      <c r="K56" s="297">
        <v>2.044</v>
      </c>
      <c r="L56" s="298">
        <f t="shared" si="35"/>
        <v>2.415561700820156</v>
      </c>
      <c r="M56" s="291">
        <v>54.531033494755903</v>
      </c>
      <c r="N56" s="297">
        <v>2.3420000000000001</v>
      </c>
      <c r="O56" s="298">
        <f t="shared" si="36"/>
        <v>4.4092175615633709</v>
      </c>
      <c r="P56" s="291">
        <v>50.556941071967003</v>
      </c>
      <c r="Q56" s="297">
        <v>0</v>
      </c>
      <c r="R56" s="298">
        <f t="shared" si="37"/>
        <v>0</v>
      </c>
      <c r="S56" s="291"/>
      <c r="T56" s="297">
        <v>1.093</v>
      </c>
      <c r="U56" s="298">
        <f t="shared" si="38"/>
        <v>4.1217286371521222</v>
      </c>
      <c r="V56" s="291">
        <v>74.066174178483706</v>
      </c>
      <c r="W56" s="308">
        <v>56.084000000000003</v>
      </c>
      <c r="X56" s="298">
        <f t="shared" si="39"/>
        <v>5.0168214333954433</v>
      </c>
      <c r="Y56" s="313">
        <v>11.934653811603299</v>
      </c>
      <c r="Z56" s="94"/>
      <c r="AA56" s="324" t="s">
        <v>223</v>
      </c>
      <c r="AB56" s="297">
        <v>26.376000000000001</v>
      </c>
      <c r="AC56" s="298">
        <f t="shared" si="40"/>
        <v>12.066260127268485</v>
      </c>
      <c r="AD56" s="90">
        <v>16.733255369374501</v>
      </c>
      <c r="AE56" s="297">
        <v>10.452999999999999</v>
      </c>
      <c r="AF56" s="298">
        <f t="shared" si="41"/>
        <v>6.573883075065404</v>
      </c>
      <c r="AG56" s="291">
        <v>27.594229624526601</v>
      </c>
      <c r="AH56" s="297">
        <v>9.2219999999999995</v>
      </c>
      <c r="AI56" s="298">
        <f t="shared" si="42"/>
        <v>2.6124571885065486</v>
      </c>
      <c r="AJ56" s="291">
        <v>29.471120227494598</v>
      </c>
      <c r="AK56" s="297">
        <v>1.732</v>
      </c>
      <c r="AL56" s="298">
        <f t="shared" si="43"/>
        <v>2.1632153473384457</v>
      </c>
      <c r="AM56" s="291">
        <v>59.309710633552001</v>
      </c>
      <c r="AN56" s="297">
        <v>1.8740000000000001</v>
      </c>
      <c r="AO56" s="298">
        <f t="shared" si="44"/>
        <v>3.8349772848197112</v>
      </c>
      <c r="AP56" s="291">
        <v>56.521230648296203</v>
      </c>
      <c r="AQ56" s="297">
        <v>0</v>
      </c>
      <c r="AR56" s="298">
        <f t="shared" si="45"/>
        <v>0</v>
      </c>
      <c r="AS56" s="291"/>
      <c r="AT56" s="297">
        <v>0.78100000000000003</v>
      </c>
      <c r="AU56" s="298">
        <f t="shared" si="46"/>
        <v>3.2819262932302391</v>
      </c>
      <c r="AV56" s="291">
        <v>87.649389047487801</v>
      </c>
      <c r="AW56" s="308">
        <v>50.436999999999998</v>
      </c>
      <c r="AX56" s="298">
        <f t="shared" si="47"/>
        <v>4.7585621947296071</v>
      </c>
      <c r="AY56" s="313">
        <v>12.497405088866399</v>
      </c>
    </row>
    <row r="57" spans="1:51" ht="18" customHeight="1">
      <c r="A57" s="324" t="s">
        <v>224</v>
      </c>
      <c r="B57" s="297">
        <v>20.145</v>
      </c>
      <c r="C57" s="298">
        <f t="shared" si="32"/>
        <v>8.409833807156188</v>
      </c>
      <c r="D57" s="90">
        <v>20.387354171825301</v>
      </c>
      <c r="E57" s="297">
        <v>5.274</v>
      </c>
      <c r="F57" s="298">
        <f t="shared" si="33"/>
        <v>3.1492207559562906</v>
      </c>
      <c r="G57" s="291">
        <v>33.940031291785601</v>
      </c>
      <c r="H57" s="297">
        <v>4.3490000000000002</v>
      </c>
      <c r="I57" s="298">
        <f t="shared" si="34"/>
        <v>1.1881085334003565</v>
      </c>
      <c r="J57" s="291">
        <v>38.521329160684203</v>
      </c>
      <c r="K57" s="297">
        <v>1.726</v>
      </c>
      <c r="L57" s="298">
        <f t="shared" si="35"/>
        <v>2.0397551348412866</v>
      </c>
      <c r="M57" s="291">
        <v>70.737568193817395</v>
      </c>
      <c r="N57" s="297">
        <v>0.93700000000000006</v>
      </c>
      <c r="O57" s="298">
        <f t="shared" si="36"/>
        <v>1.764063559002937</v>
      </c>
      <c r="P57" s="291">
        <v>79.966060391399296</v>
      </c>
      <c r="Q57" s="297">
        <v>0.156</v>
      </c>
      <c r="R57" s="298">
        <f t="shared" si="37"/>
        <v>8.6372998471862347E-2</v>
      </c>
      <c r="S57" s="291"/>
      <c r="T57" s="297">
        <v>1.5609999999999999</v>
      </c>
      <c r="U57" s="298">
        <f t="shared" si="38"/>
        <v>5.886567614450561</v>
      </c>
      <c r="V57" s="291">
        <v>67.884628347102506</v>
      </c>
      <c r="W57" s="308">
        <v>34.148000000000003</v>
      </c>
      <c r="X57" s="298">
        <f t="shared" si="39"/>
        <v>3.0546041350044151</v>
      </c>
      <c r="Y57" s="313">
        <v>15.488962335737</v>
      </c>
      <c r="Z57" s="94"/>
      <c r="AA57" s="324" t="s">
        <v>224</v>
      </c>
      <c r="AB57" s="297">
        <v>16.355</v>
      </c>
      <c r="AC57" s="298">
        <f t="shared" si="40"/>
        <v>7.4819413247450743</v>
      </c>
      <c r="AD57" s="90">
        <v>22.650936289335199</v>
      </c>
      <c r="AE57" s="297">
        <v>5.117</v>
      </c>
      <c r="AF57" s="298">
        <f t="shared" si="41"/>
        <v>3.2180770778828727</v>
      </c>
      <c r="AG57" s="291">
        <v>34.967897071219703</v>
      </c>
      <c r="AH57" s="297">
        <v>3.8809999999999998</v>
      </c>
      <c r="AI57" s="298">
        <f t="shared" si="42"/>
        <v>1.0994303132285745</v>
      </c>
      <c r="AJ57" s="291">
        <v>39.406438506455203</v>
      </c>
      <c r="AK57" s="297">
        <v>1.288</v>
      </c>
      <c r="AL57" s="298">
        <f t="shared" si="43"/>
        <v>1.608672844902955</v>
      </c>
      <c r="AM57" s="291">
        <v>75.364529423386998</v>
      </c>
      <c r="AN57" s="297">
        <v>0.78100000000000003</v>
      </c>
      <c r="AO57" s="298">
        <f t="shared" si="44"/>
        <v>1.5982482707813204</v>
      </c>
      <c r="AP57" s="291">
        <v>87.660583676206102</v>
      </c>
      <c r="AQ57" s="297">
        <v>0.156</v>
      </c>
      <c r="AR57" s="298">
        <f t="shared" si="45"/>
        <v>8.8340223115691716E-2</v>
      </c>
      <c r="AS57" s="291"/>
      <c r="AT57" s="297">
        <v>1.2490000000000001</v>
      </c>
      <c r="AU57" s="298">
        <f t="shared" si="46"/>
        <v>5.2485607429507928</v>
      </c>
      <c r="AV57" s="291">
        <v>77.495561651209101</v>
      </c>
      <c r="AW57" s="308">
        <v>28.827000000000002</v>
      </c>
      <c r="AX57" s="298">
        <f t="shared" si="47"/>
        <v>2.7197309988197236</v>
      </c>
      <c r="AY57" s="313">
        <v>16.765344372945702</v>
      </c>
    </row>
    <row r="58" spans="1:51" ht="18" customHeight="1">
      <c r="A58" s="324" t="s">
        <v>225</v>
      </c>
      <c r="B58" s="297">
        <v>8.4290000000000003</v>
      </c>
      <c r="C58" s="298">
        <f t="shared" si="32"/>
        <v>3.518813063316927</v>
      </c>
      <c r="D58" s="90">
        <v>28.387860875371501</v>
      </c>
      <c r="E58" s="297">
        <v>3.407</v>
      </c>
      <c r="F58" s="298">
        <f t="shared" si="33"/>
        <v>2.0343942198602734</v>
      </c>
      <c r="G58" s="291">
        <v>41.414937298278403</v>
      </c>
      <c r="H58" s="297">
        <v>2.1459999999999999</v>
      </c>
      <c r="I58" s="298">
        <f t="shared" si="34"/>
        <v>0.58626831747003094</v>
      </c>
      <c r="J58" s="291">
        <v>52.926191377509198</v>
      </c>
      <c r="K58" s="297">
        <v>0.625</v>
      </c>
      <c r="L58" s="298">
        <f t="shared" si="35"/>
        <v>0.7386135337635017</v>
      </c>
      <c r="M58" s="291">
        <v>98.059168591308193</v>
      </c>
      <c r="N58" s="297">
        <v>0</v>
      </c>
      <c r="O58" s="298">
        <f t="shared" si="36"/>
        <v>0</v>
      </c>
      <c r="P58" s="291"/>
      <c r="Q58" s="297">
        <v>0</v>
      </c>
      <c r="R58" s="298">
        <f t="shared" si="37"/>
        <v>0</v>
      </c>
      <c r="S58" s="291"/>
      <c r="T58" s="297">
        <v>1.3919999999999999</v>
      </c>
      <c r="U58" s="298">
        <f t="shared" si="38"/>
        <v>5.2492646504261247</v>
      </c>
      <c r="V58" s="291">
        <v>65.3391381173642</v>
      </c>
      <c r="W58" s="308">
        <v>15.999000000000001</v>
      </c>
      <c r="X58" s="298">
        <f t="shared" si="39"/>
        <v>1.4311412544200433</v>
      </c>
      <c r="Y58" s="313">
        <v>19.315842232200499</v>
      </c>
      <c r="Z58" s="94"/>
      <c r="AA58" s="324" t="s">
        <v>225</v>
      </c>
      <c r="AB58" s="297">
        <v>7.649</v>
      </c>
      <c r="AC58" s="298">
        <f t="shared" si="40"/>
        <v>3.4991971380602305</v>
      </c>
      <c r="AD58" s="90">
        <v>30.5070336651575</v>
      </c>
      <c r="AE58" s="297">
        <v>3.2509999999999999</v>
      </c>
      <c r="AF58" s="298">
        <f t="shared" si="41"/>
        <v>2.0445512175488019</v>
      </c>
      <c r="AG58" s="291">
        <v>42.388893864649098</v>
      </c>
      <c r="AH58" s="297">
        <v>1.6779999999999999</v>
      </c>
      <c r="AI58" s="298">
        <f t="shared" si="42"/>
        <v>0.47535276104033708</v>
      </c>
      <c r="AJ58" s="291">
        <v>59.9000333282996</v>
      </c>
      <c r="AK58" s="297">
        <v>0.46800000000000003</v>
      </c>
      <c r="AL58" s="298">
        <f t="shared" si="43"/>
        <v>0.58451777283740924</v>
      </c>
      <c r="AM58" s="291"/>
      <c r="AN58" s="297">
        <v>0</v>
      </c>
      <c r="AO58" s="298">
        <f t="shared" si="44"/>
        <v>0</v>
      </c>
      <c r="AP58" s="291"/>
      <c r="AQ58" s="297">
        <v>0</v>
      </c>
      <c r="AR58" s="298">
        <f t="shared" si="45"/>
        <v>0</v>
      </c>
      <c r="AS58" s="291"/>
      <c r="AT58" s="297">
        <v>0.76700000000000002</v>
      </c>
      <c r="AU58" s="298">
        <f t="shared" si="46"/>
        <v>3.2230953481531288</v>
      </c>
      <c r="AV58" s="291">
        <v>87.695204657942597</v>
      </c>
      <c r="AW58" s="308">
        <v>13.813000000000001</v>
      </c>
      <c r="AX58" s="298">
        <f t="shared" si="47"/>
        <v>1.3032103336003342</v>
      </c>
      <c r="AY58" s="313">
        <v>21.093692581828901</v>
      </c>
    </row>
    <row r="59" spans="1:51" ht="18" customHeight="1">
      <c r="A59" s="324" t="s">
        <v>226</v>
      </c>
      <c r="B59" s="297">
        <v>7.3879999999999999</v>
      </c>
      <c r="C59" s="298">
        <f t="shared" si="32"/>
        <v>3.0842319268935174</v>
      </c>
      <c r="D59" s="90">
        <v>29.428045506843901</v>
      </c>
      <c r="E59" s="297">
        <v>2.016</v>
      </c>
      <c r="F59" s="298">
        <f t="shared" si="33"/>
        <v>1.2037976951095719</v>
      </c>
      <c r="G59" s="291">
        <v>52.275390098124397</v>
      </c>
      <c r="H59" s="297">
        <v>0.156</v>
      </c>
      <c r="I59" s="298">
        <f t="shared" si="34"/>
        <v>4.261782736501623E-2</v>
      </c>
      <c r="J59" s="291"/>
      <c r="K59" s="297">
        <v>0.46800000000000003</v>
      </c>
      <c r="L59" s="298">
        <f t="shared" si="35"/>
        <v>0.5530738140821102</v>
      </c>
      <c r="M59" s="291"/>
      <c r="N59" s="297">
        <v>3.9E-2</v>
      </c>
      <c r="O59" s="298">
        <f t="shared" si="36"/>
        <v>7.3424203629791393E-2</v>
      </c>
      <c r="P59" s="291"/>
      <c r="Q59" s="297">
        <v>0</v>
      </c>
      <c r="R59" s="298">
        <f t="shared" si="37"/>
        <v>0</v>
      </c>
      <c r="S59" s="291"/>
      <c r="T59" s="297">
        <v>1.405</v>
      </c>
      <c r="U59" s="298">
        <f t="shared" si="38"/>
        <v>5.298287955351082</v>
      </c>
      <c r="V59" s="291">
        <v>85.739449920730806</v>
      </c>
      <c r="W59" s="308">
        <v>11.472</v>
      </c>
      <c r="X59" s="298">
        <f t="shared" si="39"/>
        <v>1.0261924164451988</v>
      </c>
      <c r="Y59" s="313">
        <v>25.451405661816199</v>
      </c>
      <c r="Z59" s="94"/>
      <c r="AA59" s="324" t="s">
        <v>226</v>
      </c>
      <c r="AB59" s="297">
        <v>6.3360000000000003</v>
      </c>
      <c r="AC59" s="298">
        <f t="shared" si="40"/>
        <v>2.8985374646031663</v>
      </c>
      <c r="AD59" s="90">
        <v>32.015173608867997</v>
      </c>
      <c r="AE59" s="297">
        <v>1.4179999999999999</v>
      </c>
      <c r="AF59" s="298">
        <f t="shared" si="41"/>
        <v>0.89177902998591241</v>
      </c>
      <c r="AG59" s="291">
        <v>64.797105049021496</v>
      </c>
      <c r="AH59" s="297">
        <v>0.156</v>
      </c>
      <c r="AI59" s="298">
        <f t="shared" si="42"/>
        <v>4.4192509369661855E-2</v>
      </c>
      <c r="AJ59" s="291"/>
      <c r="AK59" s="297">
        <v>0.46800000000000003</v>
      </c>
      <c r="AL59" s="298">
        <f t="shared" si="43"/>
        <v>0.58451777283740924</v>
      </c>
      <c r="AM59" s="291"/>
      <c r="AN59" s="297">
        <v>3.9E-2</v>
      </c>
      <c r="AO59" s="298">
        <f t="shared" si="44"/>
        <v>7.9810092907133798E-2</v>
      </c>
      <c r="AP59" s="291"/>
      <c r="AQ59" s="297">
        <v>0</v>
      </c>
      <c r="AR59" s="298">
        <f t="shared" si="45"/>
        <v>0</v>
      </c>
      <c r="AS59" s="291"/>
      <c r="AT59" s="297">
        <v>1.2490000000000001</v>
      </c>
      <c r="AU59" s="298">
        <f t="shared" si="46"/>
        <v>5.2485607429507928</v>
      </c>
      <c r="AV59" s="291">
        <v>91.667079222089498</v>
      </c>
      <c r="AW59" s="308">
        <v>9.6660000000000004</v>
      </c>
      <c r="AX59" s="298">
        <f t="shared" si="47"/>
        <v>0.91195475889240796</v>
      </c>
      <c r="AY59" s="313">
        <v>28.357715445075701</v>
      </c>
    </row>
    <row r="60" spans="1:51" ht="18" customHeight="1">
      <c r="A60" s="324" t="s">
        <v>227</v>
      </c>
      <c r="B60" s="297">
        <v>3.879</v>
      </c>
      <c r="C60" s="298">
        <f t="shared" si="32"/>
        <v>1.6193470011396798</v>
      </c>
      <c r="D60" s="90">
        <v>42.1591828984266</v>
      </c>
      <c r="E60" s="297">
        <v>0.53800000000000003</v>
      </c>
      <c r="F60" s="298">
        <f t="shared" si="33"/>
        <v>0.32125156744491556</v>
      </c>
      <c r="G60" s="291"/>
      <c r="H60" s="297">
        <v>2.5000000000000001E-2</v>
      </c>
      <c r="I60" s="298">
        <f t="shared" si="34"/>
        <v>6.8297800264449093E-3</v>
      </c>
      <c r="J60" s="291"/>
      <c r="K60" s="297">
        <v>0</v>
      </c>
      <c r="L60" s="298">
        <f t="shared" si="35"/>
        <v>0</v>
      </c>
      <c r="M60" s="291"/>
      <c r="N60" s="297">
        <v>0</v>
      </c>
      <c r="O60" s="298">
        <f t="shared" si="36"/>
        <v>0</v>
      </c>
      <c r="P60" s="291"/>
      <c r="Q60" s="297">
        <v>0</v>
      </c>
      <c r="R60" s="298">
        <f t="shared" si="37"/>
        <v>0</v>
      </c>
      <c r="S60" s="291"/>
      <c r="T60" s="297">
        <v>0.379</v>
      </c>
      <c r="U60" s="298">
        <f t="shared" si="38"/>
        <v>1.4292178897352741</v>
      </c>
      <c r="V60" s="291"/>
      <c r="W60" s="308">
        <v>4.8209999999999997</v>
      </c>
      <c r="X60" s="298">
        <f t="shared" si="39"/>
        <v>0.43124770220382702</v>
      </c>
      <c r="Y60" s="313">
        <v>36.939825365508497</v>
      </c>
      <c r="Z60" s="94"/>
      <c r="AA60" s="324" t="s">
        <v>227</v>
      </c>
      <c r="AB60" s="297">
        <v>2.9430000000000001</v>
      </c>
      <c r="AC60" s="298">
        <f t="shared" si="40"/>
        <v>1.3463377143824369</v>
      </c>
      <c r="AD60" s="90">
        <v>47.161382992173898</v>
      </c>
      <c r="AE60" s="297">
        <v>0.38200000000000001</v>
      </c>
      <c r="AF60" s="298">
        <f t="shared" si="41"/>
        <v>0.24023948480579588</v>
      </c>
      <c r="AG60" s="291"/>
      <c r="AH60" s="297">
        <v>2.5000000000000001E-2</v>
      </c>
      <c r="AI60" s="298">
        <f t="shared" si="42"/>
        <v>7.0821329118047841E-3</v>
      </c>
      <c r="AJ60" s="291"/>
      <c r="AK60" s="297">
        <v>0</v>
      </c>
      <c r="AL60" s="298">
        <f t="shared" si="43"/>
        <v>0</v>
      </c>
      <c r="AM60" s="291"/>
      <c r="AN60" s="297">
        <v>0</v>
      </c>
      <c r="AO60" s="298">
        <f t="shared" si="44"/>
        <v>0</v>
      </c>
      <c r="AP60" s="291"/>
      <c r="AQ60" s="297">
        <v>0</v>
      </c>
      <c r="AR60" s="298">
        <f t="shared" si="45"/>
        <v>0</v>
      </c>
      <c r="AS60" s="291"/>
      <c r="AT60" s="297">
        <v>0.312</v>
      </c>
      <c r="AU60" s="298">
        <f t="shared" si="46"/>
        <v>1.3110896331470354</v>
      </c>
      <c r="AV60" s="291"/>
      <c r="AW60" s="308">
        <v>3.6619999999999999</v>
      </c>
      <c r="AX60" s="298">
        <f t="shared" si="47"/>
        <v>0.34549744745127231</v>
      </c>
      <c r="AY60" s="313">
        <v>42.352217150518499</v>
      </c>
    </row>
    <row r="61" spans="1:51" ht="18" customHeight="1">
      <c r="A61" s="324" t="s">
        <v>228</v>
      </c>
      <c r="B61" s="299">
        <v>3.6659999999999999</v>
      </c>
      <c r="C61" s="300">
        <f t="shared" si="32"/>
        <v>1.5304269415256679</v>
      </c>
      <c r="D61" s="92">
        <v>41.548435341515003</v>
      </c>
      <c r="E61" s="297">
        <v>1.093</v>
      </c>
      <c r="F61" s="298">
        <f t="shared" si="33"/>
        <v>0.6526542067235922</v>
      </c>
      <c r="G61" s="291">
        <v>74.062034570671599</v>
      </c>
      <c r="H61" s="297">
        <v>0</v>
      </c>
      <c r="I61" s="298">
        <f t="shared" si="34"/>
        <v>0</v>
      </c>
      <c r="J61" s="291"/>
      <c r="K61" s="297">
        <v>0</v>
      </c>
      <c r="L61" s="298">
        <f t="shared" si="35"/>
        <v>0</v>
      </c>
      <c r="M61" s="291"/>
      <c r="N61" s="297">
        <v>0.156</v>
      </c>
      <c r="O61" s="298">
        <f t="shared" si="36"/>
        <v>0.29369681451916557</v>
      </c>
      <c r="P61" s="291"/>
      <c r="Q61" s="297">
        <v>0</v>
      </c>
      <c r="R61" s="298">
        <f t="shared" si="37"/>
        <v>0</v>
      </c>
      <c r="S61" s="291"/>
      <c r="T61" s="297">
        <v>0</v>
      </c>
      <c r="U61" s="298">
        <f t="shared" si="38"/>
        <v>0</v>
      </c>
      <c r="V61" s="291"/>
      <c r="W61" s="309">
        <v>4.915</v>
      </c>
      <c r="X61" s="300">
        <f t="shared" si="39"/>
        <v>0.43965618260356976</v>
      </c>
      <c r="Y61" s="314">
        <v>35.375559856646198</v>
      </c>
      <c r="Z61" s="94"/>
      <c r="AA61" s="324" t="s">
        <v>228</v>
      </c>
      <c r="AB61" s="299">
        <v>3.0409999999999999</v>
      </c>
      <c r="AC61" s="300">
        <f t="shared" si="40"/>
        <v>1.3911698910761094</v>
      </c>
      <c r="AD61" s="92">
        <v>43.589852206459803</v>
      </c>
      <c r="AE61" s="297">
        <v>0.93700000000000006</v>
      </c>
      <c r="AF61" s="298">
        <f t="shared" si="41"/>
        <v>0.58927852686657256</v>
      </c>
      <c r="AG61" s="291">
        <v>80.011187587036304</v>
      </c>
      <c r="AH61" s="297">
        <v>0</v>
      </c>
      <c r="AI61" s="298">
        <f t="shared" si="42"/>
        <v>0</v>
      </c>
      <c r="AJ61" s="291"/>
      <c r="AK61" s="297">
        <v>0</v>
      </c>
      <c r="AL61" s="298">
        <f t="shared" si="43"/>
        <v>0</v>
      </c>
      <c r="AM61" s="291"/>
      <c r="AN61" s="297">
        <v>0.156</v>
      </c>
      <c r="AO61" s="298">
        <f t="shared" si="44"/>
        <v>0.31924037162853519</v>
      </c>
      <c r="AP61" s="291"/>
      <c r="AQ61" s="297">
        <v>0</v>
      </c>
      <c r="AR61" s="298">
        <f t="shared" si="45"/>
        <v>0</v>
      </c>
      <c r="AS61" s="291"/>
      <c r="AT61" s="297">
        <v>0</v>
      </c>
      <c r="AU61" s="298">
        <f t="shared" si="46"/>
        <v>0</v>
      </c>
      <c r="AV61" s="291"/>
      <c r="AW61" s="309">
        <v>4.1340000000000003</v>
      </c>
      <c r="AX61" s="300">
        <f t="shared" si="47"/>
        <v>0.39002906820413974</v>
      </c>
      <c r="AY61" s="314">
        <v>37.2224735991053</v>
      </c>
    </row>
    <row r="62" spans="1:51" ht="18" customHeight="1">
      <c r="A62" s="325" t="s">
        <v>229</v>
      </c>
      <c r="B62" s="301">
        <v>5.39</v>
      </c>
      <c r="C62" s="302">
        <f t="shared" si="32"/>
        <v>2.2501367198099702</v>
      </c>
      <c r="D62" s="93">
        <v>38.681565902927801</v>
      </c>
      <c r="E62" s="301">
        <v>0.625</v>
      </c>
      <c r="F62" s="302">
        <f t="shared" si="33"/>
        <v>0.37320117035887024</v>
      </c>
      <c r="G62" s="315">
        <v>97.901604060150106</v>
      </c>
      <c r="H62" s="301">
        <v>0</v>
      </c>
      <c r="I62" s="302">
        <f t="shared" si="34"/>
        <v>0</v>
      </c>
      <c r="J62" s="315"/>
      <c r="K62" s="301">
        <v>0</v>
      </c>
      <c r="L62" s="302">
        <f t="shared" si="35"/>
        <v>0</v>
      </c>
      <c r="M62" s="315"/>
      <c r="N62" s="301">
        <v>0</v>
      </c>
      <c r="O62" s="302">
        <f t="shared" si="36"/>
        <v>0</v>
      </c>
      <c r="P62" s="315"/>
      <c r="Q62" s="301">
        <v>0</v>
      </c>
      <c r="R62" s="302">
        <f t="shared" si="37"/>
        <v>0</v>
      </c>
      <c r="S62" s="315"/>
      <c r="T62" s="301">
        <v>0.312</v>
      </c>
      <c r="U62" s="302">
        <f t="shared" si="38"/>
        <v>1.1765593181989589</v>
      </c>
      <c r="V62" s="315"/>
      <c r="W62" s="310">
        <v>6.327</v>
      </c>
      <c r="X62" s="302">
        <f t="shared" si="39"/>
        <v>0.56596229243800322</v>
      </c>
      <c r="Y62" s="316">
        <v>35.978497962403303</v>
      </c>
      <c r="Z62" s="94"/>
      <c r="AA62" s="325" t="s">
        <v>229</v>
      </c>
      <c r="AB62" s="301">
        <v>4.141</v>
      </c>
      <c r="AC62" s="302">
        <f t="shared" si="40"/>
        <v>1.8943882009030479</v>
      </c>
      <c r="AD62" s="93">
        <v>43.957756501163402</v>
      </c>
      <c r="AE62" s="301">
        <v>0.312</v>
      </c>
      <c r="AF62" s="302">
        <f t="shared" si="41"/>
        <v>0.19621654256389612</v>
      </c>
      <c r="AG62" s="315"/>
      <c r="AH62" s="301">
        <v>0</v>
      </c>
      <c r="AI62" s="302">
        <f t="shared" si="42"/>
        <v>0</v>
      </c>
      <c r="AJ62" s="315"/>
      <c r="AK62" s="301">
        <v>0</v>
      </c>
      <c r="AL62" s="302">
        <f t="shared" si="43"/>
        <v>0</v>
      </c>
      <c r="AM62" s="315"/>
      <c r="AN62" s="301">
        <v>0</v>
      </c>
      <c r="AO62" s="302">
        <f t="shared" si="44"/>
        <v>0</v>
      </c>
      <c r="AP62" s="315"/>
      <c r="AQ62" s="301">
        <v>0</v>
      </c>
      <c r="AR62" s="302">
        <f t="shared" si="45"/>
        <v>0</v>
      </c>
      <c r="AS62" s="315"/>
      <c r="AT62" s="301">
        <v>0.312</v>
      </c>
      <c r="AU62" s="302">
        <f t="shared" si="46"/>
        <v>1.3110896331470354</v>
      </c>
      <c r="AV62" s="315"/>
      <c r="AW62" s="310">
        <v>4.7649999999999997</v>
      </c>
      <c r="AX62" s="302">
        <f t="shared" si="47"/>
        <v>0.44956180696485865</v>
      </c>
      <c r="AY62" s="316">
        <v>40.538394572845398</v>
      </c>
    </row>
    <row r="63" spans="1:51" ht="24.75" customHeight="1">
      <c r="A63" s="326" t="s">
        <v>181</v>
      </c>
      <c r="B63" s="303">
        <f>SUM(B48:B62)</f>
        <v>239.54099999999997</v>
      </c>
      <c r="C63" s="304">
        <f>SUM(C48:C62)</f>
        <v>100</v>
      </c>
      <c r="D63" s="318">
        <v>7.6684119792625598</v>
      </c>
      <c r="E63" s="303">
        <f>SUM(E48:E62)</f>
        <v>167.47</v>
      </c>
      <c r="F63" s="306">
        <f>SUM(F48:F62)</f>
        <v>100.00000000000001</v>
      </c>
      <c r="G63" s="319">
        <v>7.6339942163938499</v>
      </c>
      <c r="H63" s="303">
        <f>SUM(H48:H62)</f>
        <v>366.04399999999998</v>
      </c>
      <c r="I63" s="306">
        <f>SUM(I48:I62)</f>
        <v>100.00000000000001</v>
      </c>
      <c r="J63" s="318">
        <v>5.7411430693511898</v>
      </c>
      <c r="K63" s="303">
        <f>SUM(K48:K62)</f>
        <v>84.618000000000009</v>
      </c>
      <c r="L63" s="304">
        <f>SUM(L48:L62)</f>
        <v>99.999999999999972</v>
      </c>
      <c r="M63" s="318">
        <v>9.8519999187478398</v>
      </c>
      <c r="N63" s="303">
        <f>SUM(N48:N62)</f>
        <v>53.116</v>
      </c>
      <c r="O63" s="304">
        <f>SUM(O48:O62)</f>
        <v>99.999999999999986</v>
      </c>
      <c r="P63" s="318">
        <v>14.0400420171385</v>
      </c>
      <c r="Q63" s="303">
        <f>SUM(Q48:Q62)</f>
        <v>180.61199999999999</v>
      </c>
      <c r="R63" s="304">
        <f>SUM(R48:R62)</f>
        <v>100.00000000000001</v>
      </c>
      <c r="S63" s="318">
        <v>8.0306467619288</v>
      </c>
      <c r="T63" s="303">
        <f>SUM(T48:T62)</f>
        <v>26.518000000000004</v>
      </c>
      <c r="U63" s="304">
        <f>SUM(U48:U62)</f>
        <v>99.999999999999972</v>
      </c>
      <c r="V63" s="319">
        <v>16.868785996708802</v>
      </c>
      <c r="W63" s="303">
        <f>SUM(W48:W62)</f>
        <v>1117.9189999999999</v>
      </c>
      <c r="X63" s="306">
        <f>SUM(X48:X62)</f>
        <v>100</v>
      </c>
      <c r="Y63" s="320">
        <v>3.7471112172247198</v>
      </c>
      <c r="Z63" s="321"/>
      <c r="AA63" s="326" t="s">
        <v>181</v>
      </c>
      <c r="AB63" s="303">
        <f>SUM(AB48:AB62)</f>
        <v>218.59300000000002</v>
      </c>
      <c r="AC63" s="304">
        <f>SUM(AC48:AC62)</f>
        <v>100</v>
      </c>
      <c r="AD63" s="318">
        <v>7.8617970081620596</v>
      </c>
      <c r="AE63" s="303">
        <f>SUM(AE48:AE62)</f>
        <v>159.00800000000004</v>
      </c>
      <c r="AF63" s="306">
        <f>SUM(AF48:AF62)</f>
        <v>99.999999999999986</v>
      </c>
      <c r="AG63" s="319">
        <v>7.7811816819776096</v>
      </c>
      <c r="AH63" s="303">
        <f>SUM(AH48:AH62)</f>
        <v>353.00099999999992</v>
      </c>
      <c r="AI63" s="306">
        <f>SUM(AI48:AI62)</f>
        <v>100.00000000000004</v>
      </c>
      <c r="AJ63" s="318">
        <v>5.8451439624911998</v>
      </c>
      <c r="AK63" s="303">
        <f>SUM(AK48:AK62)</f>
        <v>80.066000000000003</v>
      </c>
      <c r="AL63" s="304">
        <f>SUM(AL48:AL62)</f>
        <v>99.999999999999986</v>
      </c>
      <c r="AM63" s="318">
        <v>10.1425999817936</v>
      </c>
      <c r="AN63" s="303">
        <f>SUM(AN48:AN62)</f>
        <v>48.866</v>
      </c>
      <c r="AO63" s="304">
        <f>SUM(AO48:AO62)</f>
        <v>100.00000000000001</v>
      </c>
      <c r="AP63" s="318">
        <v>14.1315812776835</v>
      </c>
      <c r="AQ63" s="303">
        <f>SUM(AQ48:AQ62)</f>
        <v>176.59</v>
      </c>
      <c r="AR63" s="304">
        <f>SUM(AR48:AR62)</f>
        <v>100</v>
      </c>
      <c r="AS63" s="318">
        <v>8.09914005214398</v>
      </c>
      <c r="AT63" s="303">
        <f>SUM(AT48:AT62)</f>
        <v>23.797000000000001</v>
      </c>
      <c r="AU63" s="304">
        <f>SUM(AU48:AU62)</f>
        <v>99.999999999999972</v>
      </c>
      <c r="AV63" s="319">
        <v>17.168249181233602</v>
      </c>
      <c r="AW63" s="303">
        <f>SUM(AW48:AW62)</f>
        <v>1059.921</v>
      </c>
      <c r="AX63" s="306">
        <f>SUM(AX48:AX62)</f>
        <v>100</v>
      </c>
      <c r="AY63" s="320">
        <v>3.8628170537994402</v>
      </c>
    </row>
    <row r="64" spans="1:51" ht="13.5" customHeight="1">
      <c r="A64" s="652"/>
      <c r="B64" s="653"/>
      <c r="C64" s="653"/>
      <c r="D64" s="653"/>
      <c r="E64" s="653"/>
      <c r="F64" s="653"/>
      <c r="G64" s="653"/>
      <c r="H64" s="653"/>
      <c r="AA64" s="652"/>
      <c r="AB64" s="653"/>
      <c r="AC64" s="653"/>
      <c r="AD64" s="653"/>
      <c r="AE64" s="653"/>
      <c r="AF64" s="653"/>
      <c r="AG64" s="653"/>
      <c r="AH64" s="653"/>
    </row>
  </sheetData>
  <mergeCells count="64">
    <mergeCell ref="A64:H64"/>
    <mergeCell ref="AA64:AH64"/>
    <mergeCell ref="A1:Y1"/>
    <mergeCell ref="A3:A5"/>
    <mergeCell ref="B3:Y3"/>
    <mergeCell ref="B4:D4"/>
    <mergeCell ref="E4:G4"/>
    <mergeCell ref="H4:J4"/>
    <mergeCell ref="K4:M4"/>
    <mergeCell ref="N4:P4"/>
    <mergeCell ref="Q4:S4"/>
    <mergeCell ref="T4:V4"/>
    <mergeCell ref="W4:Y4"/>
    <mergeCell ref="A24:A26"/>
    <mergeCell ref="B24:Y24"/>
    <mergeCell ref="B25:D25"/>
    <mergeCell ref="AB25:AD25"/>
    <mergeCell ref="E25:G25"/>
    <mergeCell ref="H25:J25"/>
    <mergeCell ref="K25:M25"/>
    <mergeCell ref="N25:P25"/>
    <mergeCell ref="Q25:S25"/>
    <mergeCell ref="AA1:AY1"/>
    <mergeCell ref="AA3:AA5"/>
    <mergeCell ref="AB3:AY3"/>
    <mergeCell ref="AB4:AD4"/>
    <mergeCell ref="AE4:AG4"/>
    <mergeCell ref="AH4:AJ4"/>
    <mergeCell ref="AK4:AM4"/>
    <mergeCell ref="AN4:AP4"/>
    <mergeCell ref="AQ4:AS4"/>
    <mergeCell ref="AT4:AV4"/>
    <mergeCell ref="AW4:AY4"/>
    <mergeCell ref="AE25:AG25"/>
    <mergeCell ref="AH25:AJ25"/>
    <mergeCell ref="A45:A47"/>
    <mergeCell ref="B45:Y45"/>
    <mergeCell ref="B46:D46"/>
    <mergeCell ref="E46:G46"/>
    <mergeCell ref="H46:J46"/>
    <mergeCell ref="K46:M46"/>
    <mergeCell ref="N46:P46"/>
    <mergeCell ref="Q46:S46"/>
    <mergeCell ref="T46:V46"/>
    <mergeCell ref="W46:Y46"/>
    <mergeCell ref="T25:V25"/>
    <mergeCell ref="W25:Y25"/>
    <mergeCell ref="AA24:AA26"/>
    <mergeCell ref="AB24:AY24"/>
    <mergeCell ref="AK25:AM25"/>
    <mergeCell ref="AN25:AP25"/>
    <mergeCell ref="AQ25:AS25"/>
    <mergeCell ref="AT25:AV25"/>
    <mergeCell ref="AW25:AY25"/>
    <mergeCell ref="AW46:AY46"/>
    <mergeCell ref="AA45:AA47"/>
    <mergeCell ref="AB45:AY45"/>
    <mergeCell ref="AB46:AD46"/>
    <mergeCell ref="AE46:AG46"/>
    <mergeCell ref="AH46:AJ46"/>
    <mergeCell ref="AK46:AM46"/>
    <mergeCell ref="AN46:AP46"/>
    <mergeCell ref="AQ46:AS46"/>
    <mergeCell ref="AT46:AV46"/>
  </mergeCells>
  <printOptions horizontalCentered="1"/>
  <pageMargins left="0.78740157480314965" right="0.78740157480314965" top="0.98425196850393704" bottom="1.1811023622047245" header="0.51181102362204722" footer="0.51181102362204722"/>
  <pageSetup paperSize="9" scale="83" orientation="landscape" r:id="rId1"/>
  <headerFooter scaleWithDoc="0" alignWithMargins="0">
    <oddHeader>&amp;L&amp;G</oddHeader>
    <oddFooter>&amp;L&amp;D&amp;RTabel &amp;A</oddFooter>
  </headerFooter>
  <rowBreaks count="2" manualBreakCount="2">
    <brk id="22" max="16383" man="1"/>
    <brk id="42" max="16383" man="1"/>
  </rowBreaks>
  <colBreaks count="1" manualBreakCount="1">
    <brk id="26"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eht16">
    <tabColor theme="7" tint="0.59999389629810485"/>
  </sheetPr>
  <dimension ref="A1:AA40"/>
  <sheetViews>
    <sheetView topLeftCell="A19" zoomScaleNormal="100" workbookViewId="0">
      <selection activeCell="C18" sqref="C18"/>
    </sheetView>
  </sheetViews>
  <sheetFormatPr defaultColWidth="11.5703125" defaultRowHeight="12.75"/>
  <cols>
    <col min="1" max="1" width="11.28515625" customWidth="1"/>
    <col min="2" max="2" width="5.85546875" customWidth="1"/>
    <col min="3" max="3" width="4.85546875" customWidth="1"/>
    <col min="4" max="4" width="6.5703125" customWidth="1"/>
    <col min="5" max="5" width="5.85546875" customWidth="1"/>
    <col min="6" max="6" width="4.85546875" customWidth="1"/>
    <col min="7" max="7" width="6.7109375" customWidth="1"/>
    <col min="8" max="8" width="5.85546875" customWidth="1"/>
    <col min="9" max="9" width="4.85546875" customWidth="1"/>
    <col min="10" max="10" width="7.28515625" customWidth="1"/>
    <col min="11" max="11" width="5.85546875" customWidth="1"/>
    <col min="12" max="12" width="4.85546875" customWidth="1"/>
    <col min="13" max="13" width="7.28515625" customWidth="1"/>
    <col min="14" max="14" width="5.85546875" customWidth="1"/>
    <col min="15" max="15" width="4.85546875" customWidth="1"/>
    <col min="16" max="16" width="7" customWidth="1"/>
    <col min="17" max="17" width="5.85546875" customWidth="1"/>
    <col min="18" max="18" width="4.85546875" customWidth="1"/>
    <col min="19" max="19" width="7.42578125" customWidth="1"/>
    <col min="20" max="20" width="5.85546875" customWidth="1"/>
    <col min="21" max="21" width="4.85546875" customWidth="1"/>
    <col min="22" max="22" width="7.140625" customWidth="1"/>
    <col min="23" max="23" width="7" customWidth="1"/>
    <col min="24" max="24" width="4.85546875" customWidth="1"/>
    <col min="25" max="25" width="6.42578125" customWidth="1"/>
  </cols>
  <sheetData>
    <row r="1" spans="1:27" ht="21.75" customHeight="1">
      <c r="A1" s="636" t="s">
        <v>270</v>
      </c>
      <c r="B1" s="637"/>
      <c r="C1" s="636"/>
      <c r="D1" s="636"/>
      <c r="E1" s="636"/>
      <c r="F1" s="636"/>
      <c r="G1" s="636"/>
      <c r="H1" s="636"/>
      <c r="I1" s="636"/>
      <c r="J1" s="636"/>
      <c r="K1" s="636"/>
      <c r="L1" s="636"/>
      <c r="M1" s="636"/>
      <c r="N1" s="636"/>
      <c r="O1" s="636"/>
      <c r="P1" s="636"/>
      <c r="Q1" s="636"/>
      <c r="R1" s="636"/>
      <c r="S1" s="636"/>
      <c r="T1" s="636"/>
      <c r="U1" s="636"/>
      <c r="V1" s="636"/>
      <c r="W1" s="636"/>
      <c r="X1" s="636"/>
      <c r="Y1" s="636"/>
      <c r="AA1" s="327"/>
    </row>
    <row r="2" spans="1:27" ht="9.75" customHeight="1">
      <c r="A2" s="170"/>
      <c r="B2" s="170"/>
      <c r="C2" s="170"/>
      <c r="D2" s="170"/>
      <c r="E2" s="170"/>
      <c r="F2" s="170"/>
      <c r="G2" s="170"/>
      <c r="H2" s="170"/>
      <c r="I2" s="170"/>
      <c r="J2" s="170"/>
      <c r="K2" s="170"/>
      <c r="L2" s="170"/>
      <c r="M2" s="170"/>
      <c r="N2" s="170"/>
      <c r="O2" s="170"/>
      <c r="P2" s="170"/>
      <c r="Q2" s="170"/>
      <c r="R2" s="170"/>
      <c r="S2" s="170"/>
      <c r="T2" s="170"/>
      <c r="U2" s="170"/>
      <c r="V2" s="170"/>
      <c r="W2" s="170"/>
      <c r="X2" s="170"/>
      <c r="Y2" s="170"/>
    </row>
    <row r="3" spans="1:27" ht="18.75" customHeight="1">
      <c r="A3" s="758" t="s">
        <v>267</v>
      </c>
      <c r="B3" s="761" t="s">
        <v>213</v>
      </c>
      <c r="C3" s="762"/>
      <c r="D3" s="762"/>
      <c r="E3" s="762"/>
      <c r="F3" s="762"/>
      <c r="G3" s="762"/>
      <c r="H3" s="762"/>
      <c r="I3" s="762"/>
      <c r="J3" s="762"/>
      <c r="K3" s="762"/>
      <c r="L3" s="762"/>
      <c r="M3" s="762"/>
      <c r="N3" s="762"/>
      <c r="O3" s="762"/>
      <c r="P3" s="762"/>
      <c r="Q3" s="762"/>
      <c r="R3" s="762"/>
      <c r="S3" s="762"/>
      <c r="T3" s="762"/>
      <c r="U3" s="762"/>
      <c r="V3" s="762"/>
      <c r="W3" s="762"/>
      <c r="X3" s="762"/>
      <c r="Y3" s="763"/>
    </row>
    <row r="4" spans="1:27" ht="20.25" customHeight="1">
      <c r="A4" s="759"/>
      <c r="B4" s="754" t="s">
        <v>88</v>
      </c>
      <c r="C4" s="748"/>
      <c r="D4" s="755"/>
      <c r="E4" s="754" t="s">
        <v>89</v>
      </c>
      <c r="F4" s="748"/>
      <c r="G4" s="755"/>
      <c r="H4" s="754" t="s">
        <v>90</v>
      </c>
      <c r="I4" s="748"/>
      <c r="J4" s="755"/>
      <c r="K4" s="754" t="s">
        <v>91</v>
      </c>
      <c r="L4" s="748"/>
      <c r="M4" s="755"/>
      <c r="N4" s="754" t="s">
        <v>92</v>
      </c>
      <c r="O4" s="748"/>
      <c r="P4" s="755"/>
      <c r="Q4" s="754" t="s">
        <v>93</v>
      </c>
      <c r="R4" s="748"/>
      <c r="S4" s="755"/>
      <c r="T4" s="754" t="s">
        <v>94</v>
      </c>
      <c r="U4" s="748"/>
      <c r="V4" s="748"/>
      <c r="W4" s="764" t="s">
        <v>181</v>
      </c>
      <c r="X4" s="765"/>
      <c r="Y4" s="766"/>
    </row>
    <row r="5" spans="1:27" ht="30" customHeight="1">
      <c r="A5" s="760"/>
      <c r="B5" s="292" t="s">
        <v>214</v>
      </c>
      <c r="C5" s="15" t="s">
        <v>26</v>
      </c>
      <c r="D5" s="293" t="s">
        <v>430</v>
      </c>
      <c r="E5" s="292" t="s">
        <v>214</v>
      </c>
      <c r="F5" s="15" t="s">
        <v>26</v>
      </c>
      <c r="G5" s="293" t="s">
        <v>430</v>
      </c>
      <c r="H5" s="292" t="s">
        <v>214</v>
      </c>
      <c r="I5" s="15" t="s">
        <v>26</v>
      </c>
      <c r="J5" s="293" t="s">
        <v>430</v>
      </c>
      <c r="K5" s="292" t="s">
        <v>214</v>
      </c>
      <c r="L5" s="15" t="s">
        <v>26</v>
      </c>
      <c r="M5" s="293" t="s">
        <v>430</v>
      </c>
      <c r="N5" s="292" t="s">
        <v>214</v>
      </c>
      <c r="O5" s="15" t="s">
        <v>26</v>
      </c>
      <c r="P5" s="293" t="s">
        <v>430</v>
      </c>
      <c r="Q5" s="292" t="s">
        <v>214</v>
      </c>
      <c r="R5" s="15" t="s">
        <v>26</v>
      </c>
      <c r="S5" s="293" t="s">
        <v>430</v>
      </c>
      <c r="T5" s="292" t="s">
        <v>214</v>
      </c>
      <c r="U5" s="15" t="s">
        <v>26</v>
      </c>
      <c r="V5" s="328" t="s">
        <v>430</v>
      </c>
      <c r="W5" s="294" t="s">
        <v>214</v>
      </c>
      <c r="X5" s="15" t="s">
        <v>26</v>
      </c>
      <c r="Y5" s="317" t="s">
        <v>430</v>
      </c>
    </row>
    <row r="6" spans="1:27" ht="20.25" customHeight="1">
      <c r="A6" s="615" t="s">
        <v>268</v>
      </c>
      <c r="B6" s="329">
        <v>43.695999999999998</v>
      </c>
      <c r="C6" s="330">
        <f>B6/B$13*100</f>
        <v>6.6374208601183611</v>
      </c>
      <c r="D6" s="341">
        <v>15.137569101566401</v>
      </c>
      <c r="E6" s="329">
        <v>141.48500000000001</v>
      </c>
      <c r="F6" s="330">
        <f>E6/E$13*100</f>
        <v>39.136796915195546</v>
      </c>
      <c r="G6" s="341">
        <v>8.4119401598243702</v>
      </c>
      <c r="H6" s="329">
        <v>75.421999999999997</v>
      </c>
      <c r="I6" s="330">
        <f>H6/H$13*100</f>
        <v>12.011173184357544</v>
      </c>
      <c r="J6" s="341">
        <v>10.970677545169</v>
      </c>
      <c r="K6" s="329">
        <v>42.688000000000002</v>
      </c>
      <c r="L6" s="330">
        <f>K6/K$13*100</f>
        <v>32.144094215448561</v>
      </c>
      <c r="M6" s="341">
        <v>13.351341811515599</v>
      </c>
      <c r="N6" s="329">
        <v>3.6589999999999998</v>
      </c>
      <c r="O6" s="330">
        <f>N6/N$13*100</f>
        <v>4.2565814729935658</v>
      </c>
      <c r="P6" s="341">
        <v>40.9434601262708</v>
      </c>
      <c r="Q6" s="329">
        <v>17.911000000000001</v>
      </c>
      <c r="R6" s="330">
        <f>Q6/Q$13*100</f>
        <v>8.4627960159513158</v>
      </c>
      <c r="S6" s="341">
        <v>21.028712073689</v>
      </c>
      <c r="T6" s="329">
        <v>5.726</v>
      </c>
      <c r="U6" s="330">
        <f>T6/T$13*100</f>
        <v>17.316357698007074</v>
      </c>
      <c r="V6" s="343">
        <v>34.529666050720898</v>
      </c>
      <c r="W6" s="331">
        <f t="shared" ref="W6:W12" si="0">SUM(Q6,T6,N6,K6,H6,E6,B6)</f>
        <v>330.58699999999999</v>
      </c>
      <c r="X6" s="330">
        <f>W6/W$13*100</f>
        <v>15.658368888922574</v>
      </c>
      <c r="Y6" s="345">
        <v>6.1043995504849198</v>
      </c>
    </row>
    <row r="7" spans="1:27" ht="18" customHeight="1">
      <c r="A7" s="616">
        <v>1</v>
      </c>
      <c r="B7" s="332">
        <v>147.18299999999999</v>
      </c>
      <c r="C7" s="333">
        <f t="shared" ref="C7:C12" si="1">B7/B$13*100</f>
        <v>22.357092513154537</v>
      </c>
      <c r="D7" s="342">
        <v>8.4098483418901804</v>
      </c>
      <c r="E7" s="332">
        <v>139.31399999999999</v>
      </c>
      <c r="F7" s="333">
        <f t="shared" ref="F7:F12" si="2">E7/E$13*100</f>
        <v>38.536266921889613</v>
      </c>
      <c r="G7" s="342">
        <v>7.7099426230850598</v>
      </c>
      <c r="H7" s="332">
        <v>235.92500000000001</v>
      </c>
      <c r="I7" s="333">
        <f t="shared" ref="I7:I12" si="3">H7/H$13*100</f>
        <v>37.571743437187472</v>
      </c>
      <c r="J7" s="342">
        <v>6.5405022051193598</v>
      </c>
      <c r="K7" s="332">
        <v>68.319999999999993</v>
      </c>
      <c r="L7" s="333">
        <f t="shared" ref="L7:L12" si="4">K7/K$13*100</f>
        <v>51.445008358307845</v>
      </c>
      <c r="M7" s="342">
        <v>10.5062827608857</v>
      </c>
      <c r="N7" s="332">
        <v>37.512</v>
      </c>
      <c r="O7" s="333">
        <f t="shared" ref="O7:O12" si="5">N7/N$13*100</f>
        <v>43.638394155489109</v>
      </c>
      <c r="P7" s="342">
        <v>14.7343323829304</v>
      </c>
      <c r="Q7" s="332">
        <v>130.55600000000001</v>
      </c>
      <c r="R7" s="333">
        <f t="shared" ref="R7:R12" si="6">Q7/Q$13*100</f>
        <v>61.68660580975601</v>
      </c>
      <c r="S7" s="342">
        <v>8.6402521884891392</v>
      </c>
      <c r="T7" s="332">
        <v>11.486000000000001</v>
      </c>
      <c r="U7" s="333">
        <f t="shared" ref="U7:U12" si="7">T7/T$13*100</f>
        <v>34.73553694015181</v>
      </c>
      <c r="V7" s="344">
        <v>24.032815572027999</v>
      </c>
      <c r="W7" s="334">
        <f t="shared" si="0"/>
        <v>770.29599999999994</v>
      </c>
      <c r="X7" s="333">
        <f t="shared" ref="X7:X12" si="8">W7/W$13*100</f>
        <v>36.485339476934975</v>
      </c>
      <c r="Y7" s="346">
        <v>3.70667837196845</v>
      </c>
    </row>
    <row r="8" spans="1:27" ht="18" customHeight="1">
      <c r="A8" s="616">
        <v>2</v>
      </c>
      <c r="B8" s="332">
        <v>168.38800000000001</v>
      </c>
      <c r="C8" s="333">
        <f t="shared" si="1"/>
        <v>25.578131265873548</v>
      </c>
      <c r="D8" s="342">
        <v>8.1477802506777106</v>
      </c>
      <c r="E8" s="332">
        <v>55.387</v>
      </c>
      <c r="F8" s="333">
        <f t="shared" si="2"/>
        <v>15.320845112499104</v>
      </c>
      <c r="G8" s="342">
        <v>11.1206951863248</v>
      </c>
      <c r="H8" s="332">
        <v>185.99799999999999</v>
      </c>
      <c r="I8" s="333">
        <f t="shared" si="3"/>
        <v>29.620723263028481</v>
      </c>
      <c r="J8" s="342">
        <v>7.4536208687499297</v>
      </c>
      <c r="K8" s="332">
        <v>18.047000000000001</v>
      </c>
      <c r="L8" s="333">
        <f t="shared" si="4"/>
        <v>13.589403774039546</v>
      </c>
      <c r="M8" s="342">
        <v>22.5055132081884</v>
      </c>
      <c r="N8" s="332">
        <v>33.856000000000002</v>
      </c>
      <c r="O8" s="333">
        <f t="shared" si="5"/>
        <v>39.385302637242461</v>
      </c>
      <c r="P8" s="342">
        <v>16.483285671517301</v>
      </c>
      <c r="Q8" s="332">
        <v>51.747999999999998</v>
      </c>
      <c r="R8" s="333">
        <f t="shared" si="6"/>
        <v>24.450492336187178</v>
      </c>
      <c r="S8" s="342">
        <v>12.170681515400901</v>
      </c>
      <c r="T8" s="332">
        <v>7.2789999999999999</v>
      </c>
      <c r="U8" s="333">
        <f t="shared" si="7"/>
        <v>22.012882934647838</v>
      </c>
      <c r="V8" s="344">
        <v>31.814483397355399</v>
      </c>
      <c r="W8" s="334">
        <f t="shared" si="0"/>
        <v>520.70299999999997</v>
      </c>
      <c r="X8" s="333">
        <f t="shared" si="8"/>
        <v>24.66327972838814</v>
      </c>
      <c r="Y8" s="346">
        <v>4.3791162353502102</v>
      </c>
    </row>
    <row r="9" spans="1:27" ht="18" customHeight="1">
      <c r="A9" s="616">
        <v>3</v>
      </c>
      <c r="B9" s="332">
        <v>124.578</v>
      </c>
      <c r="C9" s="333">
        <f t="shared" si="1"/>
        <v>18.923393809772637</v>
      </c>
      <c r="D9" s="342">
        <v>8.7402034423015298</v>
      </c>
      <c r="E9" s="332">
        <v>16.922999999999998</v>
      </c>
      <c r="F9" s="333">
        <f t="shared" si="2"/>
        <v>4.681146511615041</v>
      </c>
      <c r="G9" s="342">
        <v>21.009143049327701</v>
      </c>
      <c r="H9" s="332">
        <v>91.99</v>
      </c>
      <c r="I9" s="333">
        <f t="shared" si="3"/>
        <v>14.649675442563845</v>
      </c>
      <c r="J9" s="342">
        <v>10.4566731533602</v>
      </c>
      <c r="K9" s="332">
        <v>2.9670000000000001</v>
      </c>
      <c r="L9" s="333">
        <f t="shared" si="4"/>
        <v>2.2341531001039137</v>
      </c>
      <c r="M9" s="342">
        <v>46.110856850254201</v>
      </c>
      <c r="N9" s="332">
        <v>9.1929999999999996</v>
      </c>
      <c r="O9" s="333">
        <f t="shared" si="5"/>
        <v>10.694384662812203</v>
      </c>
      <c r="P9" s="342">
        <v>28.951513220042902</v>
      </c>
      <c r="Q9" s="332">
        <v>9.7789999999999999</v>
      </c>
      <c r="R9" s="333">
        <f t="shared" si="6"/>
        <v>4.6204947931432025</v>
      </c>
      <c r="S9" s="342">
        <v>29.200212761973201</v>
      </c>
      <c r="T9" s="332">
        <v>5.556</v>
      </c>
      <c r="U9" s="333">
        <f t="shared" si="7"/>
        <v>16.802249977318777</v>
      </c>
      <c r="V9" s="344">
        <v>36.274779369312803</v>
      </c>
      <c r="W9" s="334">
        <f t="shared" si="0"/>
        <v>260.98599999999999</v>
      </c>
      <c r="X9" s="333">
        <f t="shared" si="8"/>
        <v>12.361693178631787</v>
      </c>
      <c r="Y9" s="346">
        <v>6.1236994895816501</v>
      </c>
    </row>
    <row r="10" spans="1:27" ht="18" customHeight="1">
      <c r="A10" s="616">
        <v>4</v>
      </c>
      <c r="B10" s="332">
        <v>74.959999999999994</v>
      </c>
      <c r="C10" s="333">
        <f t="shared" si="1"/>
        <v>11.386421358350244</v>
      </c>
      <c r="D10" s="342">
        <v>12.1818247223908</v>
      </c>
      <c r="E10" s="332">
        <v>6.8440000000000003</v>
      </c>
      <c r="F10" s="333">
        <f t="shared" si="2"/>
        <v>1.8931493662762717</v>
      </c>
      <c r="G10" s="342">
        <v>31.531966272067798</v>
      </c>
      <c r="H10" s="332">
        <v>27.661999999999999</v>
      </c>
      <c r="I10" s="333">
        <f t="shared" si="3"/>
        <v>4.4052540720969793</v>
      </c>
      <c r="J10" s="342">
        <v>19.349724516849001</v>
      </c>
      <c r="K10" s="332">
        <v>0.46800000000000003</v>
      </c>
      <c r="L10" s="333">
        <f t="shared" si="4"/>
        <v>0.35240433126007137</v>
      </c>
      <c r="M10" s="342"/>
      <c r="N10" s="332">
        <v>1.117</v>
      </c>
      <c r="O10" s="333">
        <f t="shared" si="5"/>
        <v>1.2994264841032559</v>
      </c>
      <c r="P10" s="342">
        <v>81.574926019022101</v>
      </c>
      <c r="Q10" s="332">
        <v>1.65</v>
      </c>
      <c r="R10" s="333">
        <f t="shared" si="6"/>
        <v>0.77961104496229505</v>
      </c>
      <c r="S10" s="342">
        <v>63.188677341338199</v>
      </c>
      <c r="T10" s="332">
        <v>2.395</v>
      </c>
      <c r="U10" s="333">
        <f t="shared" si="7"/>
        <v>7.2428705355792777</v>
      </c>
      <c r="V10" s="344">
        <v>53.4820962902483</v>
      </c>
      <c r="W10" s="335">
        <f t="shared" si="0"/>
        <v>115.096</v>
      </c>
      <c r="X10" s="333">
        <f t="shared" si="8"/>
        <v>5.4515622986972652</v>
      </c>
      <c r="Y10" s="346">
        <v>9.9216194214042108</v>
      </c>
    </row>
    <row r="11" spans="1:27" ht="18" customHeight="1">
      <c r="A11" s="616">
        <v>5</v>
      </c>
      <c r="B11" s="332">
        <v>49.414999999999999</v>
      </c>
      <c r="C11" s="333">
        <f t="shared" si="1"/>
        <v>7.5061367585762717</v>
      </c>
      <c r="D11" s="342">
        <v>14.075632810228599</v>
      </c>
      <c r="E11" s="332">
        <v>1.405</v>
      </c>
      <c r="F11" s="333">
        <f t="shared" si="2"/>
        <v>0.38864331671802482</v>
      </c>
      <c r="G11" s="342">
        <v>65.351264858719404</v>
      </c>
      <c r="H11" s="332">
        <v>8.9049999999999994</v>
      </c>
      <c r="I11" s="333">
        <f t="shared" si="3"/>
        <v>1.4181471879120671</v>
      </c>
      <c r="J11" s="342">
        <v>32.469457767208702</v>
      </c>
      <c r="K11" s="332">
        <v>0.312</v>
      </c>
      <c r="L11" s="333">
        <f t="shared" si="4"/>
        <v>0.23493622084004756</v>
      </c>
      <c r="M11" s="342"/>
      <c r="N11" s="332">
        <v>0.46800000000000003</v>
      </c>
      <c r="O11" s="333">
        <f t="shared" si="5"/>
        <v>0.54443294051953783</v>
      </c>
      <c r="P11" s="342"/>
      <c r="Q11" s="332">
        <v>0</v>
      </c>
      <c r="R11" s="333">
        <f t="shared" si="6"/>
        <v>0</v>
      </c>
      <c r="S11" s="342"/>
      <c r="T11" s="332">
        <v>0.625</v>
      </c>
      <c r="U11" s="333">
        <f t="shared" si="7"/>
        <v>1.8901019142952187</v>
      </c>
      <c r="V11" s="344">
        <v>98.028379697550704</v>
      </c>
      <c r="W11" s="334">
        <f t="shared" si="0"/>
        <v>61.129999999999995</v>
      </c>
      <c r="X11" s="333">
        <f t="shared" si="8"/>
        <v>2.8954438322736129</v>
      </c>
      <c r="Y11" s="346">
        <v>12.946404224801499</v>
      </c>
    </row>
    <row r="12" spans="1:27" ht="18" customHeight="1">
      <c r="A12" s="616" t="s">
        <v>269</v>
      </c>
      <c r="B12" s="332">
        <v>50.107999999999997</v>
      </c>
      <c r="C12" s="333">
        <f t="shared" si="1"/>
        <v>7.6114034341544023</v>
      </c>
      <c r="D12" s="342">
        <v>17.089372558654201</v>
      </c>
      <c r="E12" s="332">
        <v>0.156</v>
      </c>
      <c r="F12" s="333">
        <f t="shared" si="2"/>
        <v>4.3151855806414147E-2</v>
      </c>
      <c r="G12" s="342"/>
      <c r="H12" s="332">
        <v>2.0299999999999998</v>
      </c>
      <c r="I12" s="333">
        <f t="shared" si="3"/>
        <v>0.32328341285362111</v>
      </c>
      <c r="J12" s="342">
        <v>62.161961085489402</v>
      </c>
      <c r="K12" s="332">
        <v>0</v>
      </c>
      <c r="L12" s="333">
        <f t="shared" si="4"/>
        <v>0</v>
      </c>
      <c r="M12" s="342"/>
      <c r="N12" s="332">
        <v>0.156</v>
      </c>
      <c r="O12" s="333">
        <f t="shared" si="5"/>
        <v>0.18147764683984596</v>
      </c>
      <c r="P12" s="342"/>
      <c r="Q12" s="332">
        <v>0</v>
      </c>
      <c r="R12" s="333">
        <f t="shared" si="6"/>
        <v>0</v>
      </c>
      <c r="S12" s="342"/>
      <c r="T12" s="332">
        <v>0</v>
      </c>
      <c r="U12" s="333">
        <f t="shared" si="7"/>
        <v>0</v>
      </c>
      <c r="V12" s="344"/>
      <c r="W12" s="334">
        <f t="shared" si="0"/>
        <v>52.449999999999996</v>
      </c>
      <c r="X12" s="333">
        <f t="shared" si="8"/>
        <v>2.4843125961516601</v>
      </c>
      <c r="Y12" s="346">
        <v>16.660975078373301</v>
      </c>
    </row>
    <row r="13" spans="1:27" ht="20.25" customHeight="1">
      <c r="A13" s="363" t="s">
        <v>42</v>
      </c>
      <c r="B13" s="303">
        <f>SUM(B6:B12)</f>
        <v>658.32799999999997</v>
      </c>
      <c r="C13" s="304">
        <f>SUM(C6:C12)</f>
        <v>100</v>
      </c>
      <c r="D13" s="219">
        <v>5.1353886260865496</v>
      </c>
      <c r="E13" s="303">
        <f>SUM(E6:E12)</f>
        <v>361.51399999999995</v>
      </c>
      <c r="F13" s="304">
        <f>SUM(F6:F12)</f>
        <v>100.00000000000001</v>
      </c>
      <c r="G13" s="219">
        <v>5.7507040024120801</v>
      </c>
      <c r="H13" s="303">
        <f>SUM(H6:H12)</f>
        <v>627.9319999999999</v>
      </c>
      <c r="I13" s="304">
        <f>SUM(I6:I12)</f>
        <v>100.00000000000003</v>
      </c>
      <c r="J13" s="219">
        <v>4.5307474558613396</v>
      </c>
      <c r="K13" s="303">
        <f>SUM(K6:K12)</f>
        <v>132.80200000000002</v>
      </c>
      <c r="L13" s="304">
        <f>SUM(L6:L12)</f>
        <v>99.999999999999972</v>
      </c>
      <c r="M13" s="219">
        <v>8.0278205898367307</v>
      </c>
      <c r="N13" s="303">
        <f>SUM(N6:N12)</f>
        <v>85.961000000000013</v>
      </c>
      <c r="O13" s="304">
        <f>SUM(O6:O12)</f>
        <v>99.999999999999986</v>
      </c>
      <c r="P13" s="219">
        <v>11.456877329763101</v>
      </c>
      <c r="Q13" s="303">
        <f>SUM(Q6:Q12)</f>
        <v>211.64400000000001</v>
      </c>
      <c r="R13" s="304">
        <f>SUM(R6:R12)</f>
        <v>100.00000000000001</v>
      </c>
      <c r="S13" s="219">
        <v>7.20957294247519</v>
      </c>
      <c r="T13" s="303">
        <f>SUM(T6:T12)</f>
        <v>33.067</v>
      </c>
      <c r="U13" s="304">
        <f>SUM(U6:U12)</f>
        <v>99.999999999999986</v>
      </c>
      <c r="V13" s="340">
        <v>16.301691765758001</v>
      </c>
      <c r="W13" s="336">
        <f>SUM(Q13,T13,N13,K13,H13,E13,B13)</f>
        <v>2111.2479999999996</v>
      </c>
      <c r="X13" s="304">
        <f>SUM(X6:X12)</f>
        <v>100.00000000000001</v>
      </c>
      <c r="Y13" s="220">
        <v>2.44401569623402</v>
      </c>
      <c r="AA13" s="256"/>
    </row>
    <row r="14" spans="1:27" ht="283.14999999999998" customHeight="1">
      <c r="U14" s="337"/>
    </row>
    <row r="15" spans="1:27" ht="16.5" customHeight="1">
      <c r="A15" s="767" t="s">
        <v>95</v>
      </c>
      <c r="B15" s="768"/>
      <c r="C15" s="768"/>
      <c r="D15" s="768"/>
      <c r="E15" s="768"/>
      <c r="F15" s="768"/>
      <c r="G15" s="768"/>
      <c r="H15" s="768"/>
      <c r="I15" s="768"/>
      <c r="J15" s="768"/>
      <c r="K15" s="768"/>
      <c r="L15" s="768"/>
      <c r="M15" s="768"/>
      <c r="N15" s="768"/>
      <c r="O15" s="768"/>
      <c r="P15" s="768"/>
      <c r="Q15" s="768"/>
      <c r="R15" s="768"/>
      <c r="S15" s="768"/>
      <c r="T15" s="768"/>
      <c r="U15" s="768"/>
      <c r="V15" s="768"/>
      <c r="W15" s="768"/>
      <c r="X15" s="768"/>
      <c r="Y15" s="769"/>
    </row>
    <row r="16" spans="1:27" ht="18.75" customHeight="1">
      <c r="A16" s="758" t="s">
        <v>267</v>
      </c>
      <c r="B16" s="761" t="s">
        <v>213</v>
      </c>
      <c r="C16" s="762"/>
      <c r="D16" s="762"/>
      <c r="E16" s="762"/>
      <c r="F16" s="762"/>
      <c r="G16" s="762"/>
      <c r="H16" s="762"/>
      <c r="I16" s="762"/>
      <c r="J16" s="762"/>
      <c r="K16" s="762"/>
      <c r="L16" s="762"/>
      <c r="M16" s="762"/>
      <c r="N16" s="762"/>
      <c r="O16" s="762"/>
      <c r="P16" s="762"/>
      <c r="Q16" s="762"/>
      <c r="R16" s="762"/>
      <c r="S16" s="762"/>
      <c r="T16" s="762"/>
      <c r="U16" s="762"/>
      <c r="V16" s="762"/>
      <c r="W16" s="762"/>
      <c r="X16" s="762"/>
      <c r="Y16" s="763"/>
    </row>
    <row r="17" spans="1:25" ht="20.25" customHeight="1">
      <c r="A17" s="759"/>
      <c r="B17" s="754" t="s">
        <v>88</v>
      </c>
      <c r="C17" s="748"/>
      <c r="D17" s="755"/>
      <c r="E17" s="754" t="s">
        <v>89</v>
      </c>
      <c r="F17" s="748"/>
      <c r="G17" s="755"/>
      <c r="H17" s="754" t="s">
        <v>90</v>
      </c>
      <c r="I17" s="748"/>
      <c r="J17" s="755"/>
      <c r="K17" s="754" t="s">
        <v>91</v>
      </c>
      <c r="L17" s="748"/>
      <c r="M17" s="755"/>
      <c r="N17" s="754" t="s">
        <v>92</v>
      </c>
      <c r="O17" s="748"/>
      <c r="P17" s="755"/>
      <c r="Q17" s="754" t="s">
        <v>93</v>
      </c>
      <c r="R17" s="748"/>
      <c r="S17" s="755"/>
      <c r="T17" s="754" t="s">
        <v>94</v>
      </c>
      <c r="U17" s="748"/>
      <c r="V17" s="755"/>
      <c r="W17" s="754" t="s">
        <v>42</v>
      </c>
      <c r="X17" s="748"/>
      <c r="Y17" s="749"/>
    </row>
    <row r="18" spans="1:25" ht="35.25" customHeight="1">
      <c r="A18" s="760"/>
      <c r="B18" s="292" t="s">
        <v>214</v>
      </c>
      <c r="C18" s="15" t="s">
        <v>26</v>
      </c>
      <c r="D18" s="293" t="s">
        <v>430</v>
      </c>
      <c r="E18" s="292" t="s">
        <v>214</v>
      </c>
      <c r="F18" s="15" t="s">
        <v>26</v>
      </c>
      <c r="G18" s="293" t="s">
        <v>430</v>
      </c>
      <c r="H18" s="292" t="s">
        <v>214</v>
      </c>
      <c r="I18" s="15" t="s">
        <v>26</v>
      </c>
      <c r="J18" s="293" t="s">
        <v>430</v>
      </c>
      <c r="K18" s="292" t="s">
        <v>214</v>
      </c>
      <c r="L18" s="15" t="s">
        <v>26</v>
      </c>
      <c r="M18" s="293" t="s">
        <v>430</v>
      </c>
      <c r="N18" s="292" t="s">
        <v>214</v>
      </c>
      <c r="O18" s="15" t="s">
        <v>26</v>
      </c>
      <c r="P18" s="293" t="s">
        <v>430</v>
      </c>
      <c r="Q18" s="292" t="s">
        <v>214</v>
      </c>
      <c r="R18" s="15" t="s">
        <v>26</v>
      </c>
      <c r="S18" s="293" t="s">
        <v>430</v>
      </c>
      <c r="T18" s="292" t="s">
        <v>214</v>
      </c>
      <c r="U18" s="15" t="s">
        <v>26</v>
      </c>
      <c r="V18" s="328" t="s">
        <v>430</v>
      </c>
      <c r="W18" s="294" t="s">
        <v>214</v>
      </c>
      <c r="X18" s="15" t="s">
        <v>26</v>
      </c>
      <c r="Y18" s="317" t="s">
        <v>430</v>
      </c>
    </row>
    <row r="19" spans="1:25" ht="20.25" customHeight="1">
      <c r="A19" s="617" t="s">
        <v>268</v>
      </c>
      <c r="B19" s="329">
        <v>23.343</v>
      </c>
      <c r="C19" s="330">
        <f>B19/B$26*100</f>
        <v>5.5739419467606517</v>
      </c>
      <c r="D19" s="341">
        <v>21.166089658820599</v>
      </c>
      <c r="E19" s="329">
        <v>81.153000000000006</v>
      </c>
      <c r="F19" s="330">
        <f>E19/E$26*100</f>
        <v>41.821526854457183</v>
      </c>
      <c r="G19" s="341">
        <v>12.2819003375894</v>
      </c>
      <c r="H19" s="329">
        <v>32.125</v>
      </c>
      <c r="I19" s="330">
        <f>H19/H$26*100</f>
        <v>12.266740998980476</v>
      </c>
      <c r="J19" s="341">
        <v>16.518503588830701</v>
      </c>
      <c r="K19" s="329">
        <v>21.048999999999999</v>
      </c>
      <c r="L19" s="330">
        <f>K19/K$26*100</f>
        <v>43.683718999688701</v>
      </c>
      <c r="M19" s="341">
        <v>20.6558628288251</v>
      </c>
      <c r="N19" s="329">
        <v>1.4179999999999999</v>
      </c>
      <c r="O19" s="330">
        <f>N19/N$26*100</f>
        <v>4.3172476784898759</v>
      </c>
      <c r="P19" s="341">
        <v>64.781390282030003</v>
      </c>
      <c r="Q19" s="329">
        <v>1.6759999999999999</v>
      </c>
      <c r="R19" s="330">
        <f>Q19/Q$26*100</f>
        <v>5.400876514565609</v>
      </c>
      <c r="S19" s="341">
        <v>52.070109676783801</v>
      </c>
      <c r="T19" s="329">
        <v>1.6439999999999999</v>
      </c>
      <c r="U19" s="330">
        <f>T19/T$26*100</f>
        <v>25.110737742477468</v>
      </c>
      <c r="V19" s="341">
        <v>65.077306138890194</v>
      </c>
      <c r="W19" s="329">
        <f t="shared" ref="W19:W25" si="9">SUM(Q19,T19,N19,K19,H19,E19,B19)</f>
        <v>162.40799999999999</v>
      </c>
      <c r="X19" s="330">
        <f>W19/W$26*100</f>
        <v>16.349853522998398</v>
      </c>
      <c r="Y19" s="345">
        <v>9.9439060852936496</v>
      </c>
    </row>
    <row r="20" spans="1:25" ht="18" customHeight="1">
      <c r="A20" s="618">
        <v>1</v>
      </c>
      <c r="B20" s="332">
        <v>92.353999999999999</v>
      </c>
      <c r="C20" s="333">
        <f t="shared" ref="C20:C25" si="10">B20/B$26*100</f>
        <v>22.052685368253151</v>
      </c>
      <c r="D20" s="342">
        <v>11.169901797404901</v>
      </c>
      <c r="E20" s="332">
        <v>72.058000000000007</v>
      </c>
      <c r="F20" s="333">
        <f t="shared" ref="F20:F25" si="11">E20/E$26*100</f>
        <v>37.134493882893743</v>
      </c>
      <c r="G20" s="342">
        <v>11.5363667978378</v>
      </c>
      <c r="H20" s="332">
        <v>94.891999999999996</v>
      </c>
      <c r="I20" s="333">
        <f t="shared" ref="I20:I25" si="12">H20/H$26*100</f>
        <v>36.23394822957993</v>
      </c>
      <c r="J20" s="342">
        <v>11.3710352859861</v>
      </c>
      <c r="K20" s="332">
        <v>21.309000000000001</v>
      </c>
      <c r="L20" s="333">
        <f t="shared" ref="L20:L25" si="13">K20/K$26*100</f>
        <v>44.223306008093807</v>
      </c>
      <c r="M20" s="342">
        <v>21.6271521331191</v>
      </c>
      <c r="N20" s="332">
        <v>16.114000000000001</v>
      </c>
      <c r="O20" s="333">
        <f t="shared" ref="O20:O25" si="14">N20/N$26*100</f>
        <v>49.06073983863601</v>
      </c>
      <c r="P20" s="342">
        <v>22.7329519318012</v>
      </c>
      <c r="Q20" s="332">
        <v>18.22</v>
      </c>
      <c r="R20" s="333">
        <f t="shared" ref="R20:R25" si="15">Q20/Q$26*100</f>
        <v>58.713585975766946</v>
      </c>
      <c r="S20" s="342">
        <v>19.819638775170301</v>
      </c>
      <c r="T20" s="332">
        <v>1.0620000000000001</v>
      </c>
      <c r="U20" s="333">
        <f t="shared" ref="U20:U25" si="16">T20/T$26*100</f>
        <v>16.221170001527419</v>
      </c>
      <c r="V20" s="342">
        <v>84.078311827530399</v>
      </c>
      <c r="W20" s="332">
        <f t="shared" si="9"/>
        <v>316.00899999999996</v>
      </c>
      <c r="X20" s="333">
        <f t="shared" ref="X20:X25" si="17">W20/W$26*100</f>
        <v>31.813093332527959</v>
      </c>
      <c r="Y20" s="346">
        <v>7.0654529028213302</v>
      </c>
    </row>
    <row r="21" spans="1:25" ht="18" customHeight="1">
      <c r="A21" s="618">
        <v>2</v>
      </c>
      <c r="B21" s="332">
        <v>99.602999999999994</v>
      </c>
      <c r="C21" s="333">
        <f t="shared" si="10"/>
        <v>23.783632768847244</v>
      </c>
      <c r="D21" s="342">
        <v>11.294244454056599</v>
      </c>
      <c r="E21" s="332">
        <v>26.795000000000002</v>
      </c>
      <c r="F21" s="333">
        <f t="shared" si="11"/>
        <v>13.808581470373001</v>
      </c>
      <c r="G21" s="342">
        <v>16.598496342593201</v>
      </c>
      <c r="H21" s="332">
        <v>74.963999999999999</v>
      </c>
      <c r="I21" s="333">
        <f t="shared" si="12"/>
        <v>28.624559447395249</v>
      </c>
      <c r="J21" s="342">
        <v>11.656305619894299</v>
      </c>
      <c r="K21" s="332">
        <v>4.8899999999999997</v>
      </c>
      <c r="L21" s="333">
        <f t="shared" si="13"/>
        <v>10.148386427311403</v>
      </c>
      <c r="M21" s="342">
        <v>41.221475879768398</v>
      </c>
      <c r="N21" s="332">
        <v>11.887</v>
      </c>
      <c r="O21" s="333">
        <f t="shared" si="14"/>
        <v>36.191201096057235</v>
      </c>
      <c r="P21" s="342">
        <v>27.3867060266031</v>
      </c>
      <c r="Q21" s="332">
        <v>8.8059999999999992</v>
      </c>
      <c r="R21" s="333">
        <f t="shared" si="15"/>
        <v>28.377159061613817</v>
      </c>
      <c r="S21" s="342">
        <v>28.4726039326933</v>
      </c>
      <c r="T21" s="332">
        <v>1.655</v>
      </c>
      <c r="U21" s="333">
        <f t="shared" si="16"/>
        <v>25.278753627615703</v>
      </c>
      <c r="V21" s="342">
        <v>64.014788174793694</v>
      </c>
      <c r="W21" s="332">
        <f t="shared" si="9"/>
        <v>228.60000000000002</v>
      </c>
      <c r="X21" s="333">
        <f t="shared" si="17"/>
        <v>23.013500045302166</v>
      </c>
      <c r="Y21" s="346">
        <v>7.3961307565871497</v>
      </c>
    </row>
    <row r="22" spans="1:25" ht="18" customHeight="1">
      <c r="A22" s="618">
        <v>3</v>
      </c>
      <c r="B22" s="332">
        <v>75.126000000000005</v>
      </c>
      <c r="C22" s="333">
        <f t="shared" si="10"/>
        <v>17.938909424338807</v>
      </c>
      <c r="D22" s="342">
        <v>11.822653682008699</v>
      </c>
      <c r="E22" s="332">
        <v>9.1989999999999998</v>
      </c>
      <c r="F22" s="333">
        <f t="shared" si="11"/>
        <v>4.7406285107654869</v>
      </c>
      <c r="G22" s="342">
        <v>29.0781362336451</v>
      </c>
      <c r="H22" s="332">
        <v>35.779000000000003</v>
      </c>
      <c r="I22" s="333">
        <f t="shared" si="12"/>
        <v>13.66199925922249</v>
      </c>
      <c r="J22" s="342">
        <v>17.7969095886451</v>
      </c>
      <c r="K22" s="332">
        <v>0.78100000000000003</v>
      </c>
      <c r="L22" s="333">
        <f t="shared" si="13"/>
        <v>1.6208363598630278</v>
      </c>
      <c r="M22" s="342">
        <v>87.661983602819504</v>
      </c>
      <c r="N22" s="332">
        <v>2.1920000000000002</v>
      </c>
      <c r="O22" s="333">
        <f t="shared" si="14"/>
        <v>6.6737707413609373</v>
      </c>
      <c r="P22" s="342">
        <v>59.769660415189499</v>
      </c>
      <c r="Q22" s="332">
        <v>2.0179999999999998</v>
      </c>
      <c r="R22" s="333">
        <f t="shared" si="15"/>
        <v>6.5029646816189741</v>
      </c>
      <c r="S22" s="342">
        <v>61.359545049889803</v>
      </c>
      <c r="T22" s="332">
        <v>1.8740000000000001</v>
      </c>
      <c r="U22" s="333">
        <f t="shared" si="16"/>
        <v>28.623797159004127</v>
      </c>
      <c r="V22" s="342">
        <v>62.174100510759601</v>
      </c>
      <c r="W22" s="332">
        <f t="shared" si="9"/>
        <v>126.96900000000001</v>
      </c>
      <c r="X22" s="333">
        <f t="shared" si="17"/>
        <v>12.782156987103985</v>
      </c>
      <c r="Y22" s="346">
        <v>9.5292911083533394</v>
      </c>
    </row>
    <row r="23" spans="1:25" ht="18" customHeight="1">
      <c r="A23" s="618">
        <v>4</v>
      </c>
      <c r="B23" s="332">
        <v>51.223999999999997</v>
      </c>
      <c r="C23" s="333">
        <f t="shared" si="10"/>
        <v>12.231487053115179</v>
      </c>
      <c r="D23" s="342">
        <v>15.4218060931083</v>
      </c>
      <c r="E23" s="332">
        <v>4.2160000000000002</v>
      </c>
      <c r="F23" s="333">
        <f t="shared" si="11"/>
        <v>2.1726807045752037</v>
      </c>
      <c r="G23" s="342">
        <v>40.365237884630503</v>
      </c>
      <c r="H23" s="332">
        <v>17.100999999999999</v>
      </c>
      <c r="I23" s="333">
        <f t="shared" si="12"/>
        <v>6.5299155742744004</v>
      </c>
      <c r="J23" s="342">
        <v>25.7719577223952</v>
      </c>
      <c r="K23" s="332">
        <v>0</v>
      </c>
      <c r="L23" s="333">
        <f t="shared" si="13"/>
        <v>0</v>
      </c>
      <c r="M23" s="342"/>
      <c r="N23" s="332">
        <v>0.61</v>
      </c>
      <c r="O23" s="333">
        <f t="shared" si="14"/>
        <v>1.8572080986451511</v>
      </c>
      <c r="P23" s="342"/>
      <c r="Q23" s="332">
        <v>0.312</v>
      </c>
      <c r="R23" s="333">
        <f t="shared" si="15"/>
        <v>1.0054137664346481</v>
      </c>
      <c r="S23" s="342"/>
      <c r="T23" s="332">
        <v>0.312</v>
      </c>
      <c r="U23" s="333">
        <f t="shared" si="16"/>
        <v>4.7655414693752869</v>
      </c>
      <c r="V23" s="342"/>
      <c r="W23" s="338">
        <f t="shared" si="9"/>
        <v>73.775000000000006</v>
      </c>
      <c r="X23" s="333">
        <f t="shared" si="17"/>
        <v>7.4270383457662614</v>
      </c>
      <c r="Y23" s="346">
        <v>13.1149663565045</v>
      </c>
    </row>
    <row r="24" spans="1:25" ht="18" customHeight="1">
      <c r="A24" s="618">
        <v>5</v>
      </c>
      <c r="B24" s="332">
        <v>36.100999999999999</v>
      </c>
      <c r="C24" s="333">
        <f t="shared" si="10"/>
        <v>8.6203520635739306</v>
      </c>
      <c r="D24" s="342">
        <v>17.275549219373701</v>
      </c>
      <c r="E24" s="332">
        <v>0.625</v>
      </c>
      <c r="F24" s="333">
        <f t="shared" si="11"/>
        <v>0.3220885769353658</v>
      </c>
      <c r="G24" s="342">
        <v>98.0222209518721</v>
      </c>
      <c r="H24" s="332">
        <v>5.7770000000000001</v>
      </c>
      <c r="I24" s="333">
        <f t="shared" si="12"/>
        <v>2.205913237388645</v>
      </c>
      <c r="J24" s="342">
        <v>40.711609539603003</v>
      </c>
      <c r="K24" s="332">
        <v>0.156</v>
      </c>
      <c r="L24" s="333">
        <f t="shared" si="13"/>
        <v>0.32375220504306318</v>
      </c>
      <c r="M24" s="342"/>
      <c r="N24" s="332">
        <v>0.46800000000000003</v>
      </c>
      <c r="O24" s="333">
        <f t="shared" si="14"/>
        <v>1.4248744101080832</v>
      </c>
      <c r="P24" s="342"/>
      <c r="Q24" s="332">
        <v>0</v>
      </c>
      <c r="R24" s="333">
        <f t="shared" si="15"/>
        <v>0</v>
      </c>
      <c r="S24" s="342"/>
      <c r="T24" s="332">
        <v>0</v>
      </c>
      <c r="U24" s="333">
        <f t="shared" si="16"/>
        <v>0</v>
      </c>
      <c r="V24" s="342"/>
      <c r="W24" s="332">
        <f t="shared" si="9"/>
        <v>43.126999999999995</v>
      </c>
      <c r="X24" s="333">
        <f t="shared" si="17"/>
        <v>4.3416588646270622</v>
      </c>
      <c r="Y24" s="346">
        <v>16.022516748336798</v>
      </c>
    </row>
    <row r="25" spans="1:25" ht="18" customHeight="1">
      <c r="A25" s="618" t="s">
        <v>269</v>
      </c>
      <c r="B25" s="332">
        <v>41.036999999999999</v>
      </c>
      <c r="C25" s="333">
        <f t="shared" si="10"/>
        <v>9.7989913751110347</v>
      </c>
      <c r="D25" s="342">
        <v>19.010845402722499</v>
      </c>
      <c r="E25" s="332">
        <v>0</v>
      </c>
      <c r="F25" s="333">
        <f t="shared" si="11"/>
        <v>0</v>
      </c>
      <c r="G25" s="342"/>
      <c r="H25" s="332">
        <v>1.2490000000000001</v>
      </c>
      <c r="I25" s="333">
        <f t="shared" si="12"/>
        <v>0.47692325315880513</v>
      </c>
      <c r="J25" s="342">
        <v>84.874810073269501</v>
      </c>
      <c r="K25" s="332">
        <v>0</v>
      </c>
      <c r="L25" s="333">
        <f t="shared" si="13"/>
        <v>0</v>
      </c>
      <c r="M25" s="342"/>
      <c r="N25" s="332">
        <v>0.156</v>
      </c>
      <c r="O25" s="333">
        <f t="shared" si="14"/>
        <v>0.47495813670269438</v>
      </c>
      <c r="P25" s="342"/>
      <c r="Q25" s="332">
        <v>0</v>
      </c>
      <c r="R25" s="333">
        <f t="shared" si="15"/>
        <v>0</v>
      </c>
      <c r="S25" s="342"/>
      <c r="T25" s="332">
        <v>0</v>
      </c>
      <c r="U25" s="333">
        <f t="shared" si="16"/>
        <v>0</v>
      </c>
      <c r="V25" s="342"/>
      <c r="W25" s="332">
        <f t="shared" si="9"/>
        <v>42.442</v>
      </c>
      <c r="X25" s="333">
        <f t="shared" si="17"/>
        <v>4.2726989016741665</v>
      </c>
      <c r="Y25" s="346">
        <v>18.550573524170801</v>
      </c>
    </row>
    <row r="26" spans="1:25" ht="20.25" customHeight="1">
      <c r="A26" s="363" t="s">
        <v>42</v>
      </c>
      <c r="B26" s="303">
        <f>SUM(B19:B25)</f>
        <v>418.78800000000001</v>
      </c>
      <c r="C26" s="304">
        <f>SUM(C19:C25)</f>
        <v>99.999999999999986</v>
      </c>
      <c r="D26" s="219">
        <v>7.1762194984909504</v>
      </c>
      <c r="E26" s="303">
        <f>SUM(E19:E25)</f>
        <v>194.04600000000005</v>
      </c>
      <c r="F26" s="304">
        <f>SUM(F19:F25)</f>
        <v>99.999999999999986</v>
      </c>
      <c r="G26" s="219">
        <v>8.7688020965353903</v>
      </c>
      <c r="H26" s="303">
        <f>SUM(H19:H25)</f>
        <v>261.887</v>
      </c>
      <c r="I26" s="304">
        <f>SUM(I19:I25)</f>
        <v>99.999999999999972</v>
      </c>
      <c r="J26" s="219">
        <v>7.9121182742912701</v>
      </c>
      <c r="K26" s="303">
        <f>SUM(K19:K25)</f>
        <v>48.185000000000002</v>
      </c>
      <c r="L26" s="304">
        <f>SUM(L19:L25)</f>
        <v>100.00000000000001</v>
      </c>
      <c r="M26" s="219">
        <v>14.815918127517399</v>
      </c>
      <c r="N26" s="303">
        <f>SUM(N19:N25)</f>
        <v>32.845000000000006</v>
      </c>
      <c r="O26" s="304">
        <f>SUM(O19:O25)</f>
        <v>99.999999999999986</v>
      </c>
      <c r="P26" s="219">
        <v>17.791755192661199</v>
      </c>
      <c r="Q26" s="303">
        <f>SUM(Q19:Q25)</f>
        <v>31.032</v>
      </c>
      <c r="R26" s="304">
        <f>SUM(R19:R25)</f>
        <v>99.999999999999986</v>
      </c>
      <c r="S26" s="219">
        <v>17.171199428788299</v>
      </c>
      <c r="T26" s="303">
        <f>SUM(T19:T25)</f>
        <v>6.5469999999999997</v>
      </c>
      <c r="U26" s="304">
        <f>SUM(U19:U25)</f>
        <v>100.00000000000001</v>
      </c>
      <c r="V26" s="219">
        <v>38.577032892120002</v>
      </c>
      <c r="W26" s="271">
        <f>SUM(Q26,T26,N26,K26,H26,E26,B26)</f>
        <v>993.33</v>
      </c>
      <c r="X26" s="304">
        <f>SUM(X19:X25)</f>
        <v>100</v>
      </c>
      <c r="Y26" s="220">
        <v>4.9579002214043602</v>
      </c>
    </row>
    <row r="27" spans="1:25" ht="16.5" customHeight="1">
      <c r="A27" s="339"/>
    </row>
    <row r="28" spans="1:25" ht="16.5" customHeight="1">
      <c r="A28" s="767" t="s">
        <v>271</v>
      </c>
      <c r="B28" s="768"/>
      <c r="C28" s="768"/>
      <c r="D28" s="768"/>
      <c r="E28" s="768"/>
      <c r="F28" s="768"/>
      <c r="G28" s="768"/>
      <c r="H28" s="768"/>
      <c r="I28" s="768"/>
      <c r="J28" s="768"/>
      <c r="K28" s="768"/>
      <c r="L28" s="768"/>
      <c r="M28" s="768"/>
      <c r="N28" s="768"/>
      <c r="O28" s="768"/>
      <c r="P28" s="768"/>
      <c r="Q28" s="768"/>
      <c r="R28" s="768"/>
      <c r="S28" s="768"/>
      <c r="T28" s="768"/>
      <c r="U28" s="768"/>
      <c r="V28" s="768"/>
      <c r="W28" s="768"/>
      <c r="X28" s="768"/>
      <c r="Y28" s="769"/>
    </row>
    <row r="29" spans="1:25" ht="15.75" customHeight="1">
      <c r="A29" s="758" t="s">
        <v>267</v>
      </c>
      <c r="B29" s="761" t="s">
        <v>213</v>
      </c>
      <c r="C29" s="762"/>
      <c r="D29" s="762"/>
      <c r="E29" s="762"/>
      <c r="F29" s="762"/>
      <c r="G29" s="762"/>
      <c r="H29" s="762"/>
      <c r="I29" s="762"/>
      <c r="J29" s="762"/>
      <c r="K29" s="762"/>
      <c r="L29" s="762"/>
      <c r="M29" s="762"/>
      <c r="N29" s="762"/>
      <c r="O29" s="762"/>
      <c r="P29" s="762"/>
      <c r="Q29" s="762"/>
      <c r="R29" s="762"/>
      <c r="S29" s="762"/>
      <c r="T29" s="762"/>
      <c r="U29" s="762"/>
      <c r="V29" s="762"/>
      <c r="W29" s="762"/>
      <c r="X29" s="762"/>
      <c r="Y29" s="763"/>
    </row>
    <row r="30" spans="1:25" ht="15.75" customHeight="1">
      <c r="A30" s="759"/>
      <c r="B30" s="754" t="s">
        <v>88</v>
      </c>
      <c r="C30" s="748"/>
      <c r="D30" s="755"/>
      <c r="E30" s="754" t="s">
        <v>89</v>
      </c>
      <c r="F30" s="748"/>
      <c r="G30" s="755"/>
      <c r="H30" s="754" t="s">
        <v>90</v>
      </c>
      <c r="I30" s="748"/>
      <c r="J30" s="755"/>
      <c r="K30" s="754" t="s">
        <v>91</v>
      </c>
      <c r="L30" s="748"/>
      <c r="M30" s="755"/>
      <c r="N30" s="754" t="s">
        <v>92</v>
      </c>
      <c r="O30" s="748"/>
      <c r="P30" s="755"/>
      <c r="Q30" s="754" t="s">
        <v>93</v>
      </c>
      <c r="R30" s="748"/>
      <c r="S30" s="755"/>
      <c r="T30" s="754" t="s">
        <v>94</v>
      </c>
      <c r="U30" s="748"/>
      <c r="V30" s="755"/>
      <c r="W30" s="754" t="s">
        <v>42</v>
      </c>
      <c r="X30" s="748"/>
      <c r="Y30" s="749"/>
    </row>
    <row r="31" spans="1:25" ht="34.5" customHeight="1">
      <c r="A31" s="760"/>
      <c r="B31" s="292" t="s">
        <v>214</v>
      </c>
      <c r="C31" s="15" t="s">
        <v>26</v>
      </c>
      <c r="D31" s="293" t="s">
        <v>430</v>
      </c>
      <c r="E31" s="292" t="s">
        <v>214</v>
      </c>
      <c r="F31" s="15" t="s">
        <v>26</v>
      </c>
      <c r="G31" s="293" t="s">
        <v>430</v>
      </c>
      <c r="H31" s="292" t="s">
        <v>214</v>
      </c>
      <c r="I31" s="15" t="s">
        <v>26</v>
      </c>
      <c r="J31" s="293" t="s">
        <v>430</v>
      </c>
      <c r="K31" s="292" t="s">
        <v>214</v>
      </c>
      <c r="L31" s="15" t="s">
        <v>26</v>
      </c>
      <c r="M31" s="293" t="s">
        <v>430</v>
      </c>
      <c r="N31" s="292" t="s">
        <v>214</v>
      </c>
      <c r="O31" s="15" t="s">
        <v>26</v>
      </c>
      <c r="P31" s="293" t="s">
        <v>430</v>
      </c>
      <c r="Q31" s="292" t="s">
        <v>214</v>
      </c>
      <c r="R31" s="15" t="s">
        <v>26</v>
      </c>
      <c r="S31" s="293" t="s">
        <v>430</v>
      </c>
      <c r="T31" s="292" t="s">
        <v>214</v>
      </c>
      <c r="U31" s="15" t="s">
        <v>26</v>
      </c>
      <c r="V31" s="328" t="s">
        <v>430</v>
      </c>
      <c r="W31" s="294" t="s">
        <v>214</v>
      </c>
      <c r="X31" s="15" t="s">
        <v>26</v>
      </c>
      <c r="Y31" s="317" t="s">
        <v>430</v>
      </c>
    </row>
    <row r="32" spans="1:25" ht="18" customHeight="1">
      <c r="A32" s="617" t="s">
        <v>268</v>
      </c>
      <c r="B32" s="329">
        <v>20.353999999999999</v>
      </c>
      <c r="C32" s="330">
        <f>B32/B$39*100</f>
        <v>8.4971194790014213</v>
      </c>
      <c r="D32" s="341">
        <v>19.151538222462101</v>
      </c>
      <c r="E32" s="329">
        <v>60.332000000000001</v>
      </c>
      <c r="F32" s="330">
        <f>E32/E$39*100</f>
        <v>36.025771933910157</v>
      </c>
      <c r="G32" s="341">
        <v>11.4020911923635</v>
      </c>
      <c r="H32" s="329">
        <v>43.296999999999997</v>
      </c>
      <c r="I32" s="330">
        <f>H32/H$39*100</f>
        <v>11.828359432199406</v>
      </c>
      <c r="J32" s="341">
        <v>15.036505085480499</v>
      </c>
      <c r="K32" s="329">
        <v>21.638999999999999</v>
      </c>
      <c r="L32" s="330">
        <f>K32/K$39*100</f>
        <v>25.572875426923662</v>
      </c>
      <c r="M32" s="341">
        <v>17.662983722117598</v>
      </c>
      <c r="N32" s="329">
        <v>2.2410000000000001</v>
      </c>
      <c r="O32" s="330">
        <f>N32/N$39*100</f>
        <v>4.2189882711749531</v>
      </c>
      <c r="P32" s="341">
        <v>51.922559346659497</v>
      </c>
      <c r="Q32" s="329">
        <v>16.234999999999999</v>
      </c>
      <c r="R32" s="330">
        <f>Q32/Q$39*100</f>
        <v>8.9888324760676142</v>
      </c>
      <c r="S32" s="341">
        <v>22.295595798298798</v>
      </c>
      <c r="T32" s="329">
        <v>4.0819999999999999</v>
      </c>
      <c r="U32" s="330">
        <f>T32/T$39*100</f>
        <v>15.392156862745098</v>
      </c>
      <c r="V32" s="341">
        <v>40.739825389804203</v>
      </c>
      <c r="W32" s="329">
        <f t="shared" ref="W32:W38" si="18">SUM(Q32,T32,N32,K32,H32,E32,B32)</f>
        <v>168.18</v>
      </c>
      <c r="X32" s="330">
        <f>W32/W$39*100</f>
        <v>15.044010304851868</v>
      </c>
      <c r="Y32" s="345">
        <v>8.2622341466429994</v>
      </c>
    </row>
    <row r="33" spans="1:25" ht="18" customHeight="1">
      <c r="A33" s="618">
        <v>1</v>
      </c>
      <c r="B33" s="332">
        <v>54.829000000000001</v>
      </c>
      <c r="C33" s="333">
        <f t="shared" ref="C33:C38" si="19">B33/B$39*100</f>
        <v>22.889287801619776</v>
      </c>
      <c r="D33" s="342">
        <v>12.7162182101547</v>
      </c>
      <c r="E33" s="332">
        <v>67.256</v>
      </c>
      <c r="F33" s="333">
        <f t="shared" ref="F33:F38" si="20">E33/E$39*100</f>
        <v>40.160268467596985</v>
      </c>
      <c r="G33" s="342">
        <v>9.9414944571014097</v>
      </c>
      <c r="H33" s="332">
        <v>141.03200000000001</v>
      </c>
      <c r="I33" s="333">
        <f t="shared" ref="I33:I38" si="21">H33/H$39*100</f>
        <v>38.528701467583133</v>
      </c>
      <c r="J33" s="342">
        <v>8.0123411220885501</v>
      </c>
      <c r="K33" s="332">
        <v>47.011000000000003</v>
      </c>
      <c r="L33" s="333">
        <f t="shared" ref="L33:L38" si="22">K33/K$39*100</f>
        <v>55.557393904298195</v>
      </c>
      <c r="M33" s="342">
        <v>12.4567022481456</v>
      </c>
      <c r="N33" s="332">
        <v>21.398</v>
      </c>
      <c r="O33" s="333">
        <f t="shared" ref="O33:O38" si="23">N33/N$39*100</f>
        <v>40.284654630344328</v>
      </c>
      <c r="P33" s="342">
        <v>18.805728304392499</v>
      </c>
      <c r="Q33" s="332">
        <v>112.336</v>
      </c>
      <c r="R33" s="333">
        <f t="shared" ref="R33:R38" si="24">Q33/Q$39*100</f>
        <v>62.197073300371507</v>
      </c>
      <c r="S33" s="342">
        <v>9.6676161772327394</v>
      </c>
      <c r="T33" s="332">
        <v>10.423999999999999</v>
      </c>
      <c r="U33" s="333">
        <f t="shared" ref="U33:U38" si="25">T33/T$39*100</f>
        <v>39.306184012066367</v>
      </c>
      <c r="V33" s="342">
        <v>24.973901016642301</v>
      </c>
      <c r="W33" s="332">
        <f t="shared" si="18"/>
        <v>454.286</v>
      </c>
      <c r="X33" s="333">
        <f t="shared" ref="X33:X38" si="26">W33/W$39*100</f>
        <v>40.636718190926004</v>
      </c>
      <c r="Y33" s="346">
        <v>5.0402214153562603</v>
      </c>
    </row>
    <row r="34" spans="1:25" ht="18" customHeight="1">
      <c r="A34" s="618">
        <v>2</v>
      </c>
      <c r="B34" s="332">
        <v>68.784999999999997</v>
      </c>
      <c r="C34" s="333">
        <f t="shared" si="19"/>
        <v>28.715454621357605</v>
      </c>
      <c r="D34" s="342">
        <v>11.2083057478971</v>
      </c>
      <c r="E34" s="332">
        <v>28.591999999999999</v>
      </c>
      <c r="F34" s="333">
        <f t="shared" si="20"/>
        <v>17.073010527321475</v>
      </c>
      <c r="G34" s="342">
        <v>16.643243851252301</v>
      </c>
      <c r="H34" s="332">
        <v>111.035</v>
      </c>
      <c r="I34" s="333">
        <f t="shared" si="21"/>
        <v>30.333785009452413</v>
      </c>
      <c r="J34" s="342">
        <v>9.3044002462549305</v>
      </c>
      <c r="K34" s="332">
        <v>13.157</v>
      </c>
      <c r="L34" s="333">
        <f t="shared" si="22"/>
        <v>15.548884975832278</v>
      </c>
      <c r="M34" s="342">
        <v>23.5144529127016</v>
      </c>
      <c r="N34" s="332">
        <v>21.969000000000001</v>
      </c>
      <c r="O34" s="333">
        <f t="shared" si="23"/>
        <v>41.359640039911895</v>
      </c>
      <c r="P34" s="342">
        <v>20.064667359169899</v>
      </c>
      <c r="Q34" s="332">
        <v>42.942999999999998</v>
      </c>
      <c r="R34" s="333">
        <f t="shared" si="24"/>
        <v>23.776250878951128</v>
      </c>
      <c r="S34" s="342">
        <v>13.133686976357501</v>
      </c>
      <c r="T34" s="332">
        <v>5.6239999999999997</v>
      </c>
      <c r="U34" s="333">
        <f t="shared" si="25"/>
        <v>21.206636500754151</v>
      </c>
      <c r="V34" s="342">
        <v>34.204268419835401</v>
      </c>
      <c r="W34" s="332">
        <f t="shared" si="18"/>
        <v>292.10500000000002</v>
      </c>
      <c r="X34" s="333">
        <f t="shared" si="26"/>
        <v>26.129329469013886</v>
      </c>
      <c r="Y34" s="346">
        <v>5.8571235283297396</v>
      </c>
    </row>
    <row r="35" spans="1:25" ht="18" customHeight="1">
      <c r="A35" s="618">
        <v>3</v>
      </c>
      <c r="B35" s="332">
        <v>49.451000000000001</v>
      </c>
      <c r="C35" s="333">
        <f t="shared" si="19"/>
        <v>20.644151289972452</v>
      </c>
      <c r="D35" s="342">
        <v>12.881710400329601</v>
      </c>
      <c r="E35" s="332">
        <v>7.7240000000000002</v>
      </c>
      <c r="F35" s="333">
        <f t="shared" si="20"/>
        <v>4.6121968841994638</v>
      </c>
      <c r="G35" s="342">
        <v>29.1759012647642</v>
      </c>
      <c r="H35" s="332">
        <v>56.210999999999999</v>
      </c>
      <c r="I35" s="333">
        <f t="shared" si="21"/>
        <v>15.356350602659788</v>
      </c>
      <c r="J35" s="342">
        <v>12.5749006424711</v>
      </c>
      <c r="K35" s="332">
        <v>2.1859999999999999</v>
      </c>
      <c r="L35" s="333">
        <f t="shared" si="22"/>
        <v>2.5834052259002327</v>
      </c>
      <c r="M35" s="342">
        <v>52.351149316815402</v>
      </c>
      <c r="N35" s="332">
        <v>7.0010000000000003</v>
      </c>
      <c r="O35" s="333">
        <f t="shared" si="23"/>
        <v>13.180337744978065</v>
      </c>
      <c r="P35" s="342">
        <v>32.256138682871601</v>
      </c>
      <c r="Q35" s="332">
        <v>7.7610000000000001</v>
      </c>
      <c r="R35" s="333">
        <f t="shared" si="24"/>
        <v>4.2970328824613953</v>
      </c>
      <c r="S35" s="342">
        <v>33.405955646290003</v>
      </c>
      <c r="T35" s="332">
        <v>3.6819999999999999</v>
      </c>
      <c r="U35" s="333">
        <f t="shared" si="25"/>
        <v>13.883861236802414</v>
      </c>
      <c r="V35" s="342">
        <v>41.488789740582</v>
      </c>
      <c r="W35" s="332">
        <f t="shared" si="18"/>
        <v>134.01599999999999</v>
      </c>
      <c r="X35" s="333">
        <f t="shared" si="26"/>
        <v>11.987977672820952</v>
      </c>
      <c r="Y35" s="346">
        <v>8.4553294894656492</v>
      </c>
    </row>
    <row r="36" spans="1:25" ht="18" customHeight="1">
      <c r="A36" s="618">
        <v>4</v>
      </c>
      <c r="B36" s="332">
        <v>23.736000000000001</v>
      </c>
      <c r="C36" s="333">
        <f t="shared" si="19"/>
        <v>9.9089922351173101</v>
      </c>
      <c r="D36" s="342">
        <v>18.913042542987402</v>
      </c>
      <c r="E36" s="332">
        <v>2.6280000000000001</v>
      </c>
      <c r="F36" s="333">
        <f t="shared" si="20"/>
        <v>1.5692456514339967</v>
      </c>
      <c r="G36" s="342">
        <v>50.599614598798297</v>
      </c>
      <c r="H36" s="332">
        <v>10.561</v>
      </c>
      <c r="I36" s="333">
        <f t="shared" si="21"/>
        <v>2.8851722743713868</v>
      </c>
      <c r="J36" s="342">
        <v>26.837543617484702</v>
      </c>
      <c r="K36" s="332">
        <v>0.46800000000000003</v>
      </c>
      <c r="L36" s="333">
        <f t="shared" si="22"/>
        <v>0.55308035028422187</v>
      </c>
      <c r="M36" s="342"/>
      <c r="N36" s="332">
        <v>0.50800000000000001</v>
      </c>
      <c r="O36" s="333">
        <f t="shared" si="23"/>
        <v>0.95637931359075246</v>
      </c>
      <c r="P36" s="342"/>
      <c r="Q36" s="332">
        <v>1.3380000000000001</v>
      </c>
      <c r="R36" s="333">
        <f t="shared" si="24"/>
        <v>0.74081046214835045</v>
      </c>
      <c r="S36" s="342">
        <v>70.905790456334202</v>
      </c>
      <c r="T36" s="332">
        <v>2.0830000000000002</v>
      </c>
      <c r="U36" s="333">
        <f t="shared" si="25"/>
        <v>7.8544494720965323</v>
      </c>
      <c r="V36" s="342">
        <v>58.806703028706899</v>
      </c>
      <c r="W36" s="338">
        <f t="shared" si="18"/>
        <v>41.322000000000003</v>
      </c>
      <c r="X36" s="333">
        <f t="shared" si="26"/>
        <v>3.6963288965221124</v>
      </c>
      <c r="Y36" s="346">
        <v>14.697168906128701</v>
      </c>
    </row>
    <row r="37" spans="1:25" ht="18" customHeight="1">
      <c r="A37" s="618">
        <v>5</v>
      </c>
      <c r="B37" s="332">
        <v>13.314</v>
      </c>
      <c r="C37" s="333">
        <f t="shared" si="19"/>
        <v>5.5581531268264177</v>
      </c>
      <c r="D37" s="342">
        <v>23.4771356461777</v>
      </c>
      <c r="E37" s="332">
        <v>0.78100000000000003</v>
      </c>
      <c r="F37" s="333">
        <f t="shared" si="20"/>
        <v>0.46635496718795721</v>
      </c>
      <c r="G37" s="342">
        <v>87.658048308595099</v>
      </c>
      <c r="H37" s="332">
        <v>3.1269999999999998</v>
      </c>
      <c r="I37" s="333">
        <f t="shared" si="21"/>
        <v>0.85426888570772885</v>
      </c>
      <c r="J37" s="342">
        <v>49.283981802760202</v>
      </c>
      <c r="K37" s="332">
        <v>0.156</v>
      </c>
      <c r="L37" s="333">
        <f t="shared" si="22"/>
        <v>0.18436011676140726</v>
      </c>
      <c r="M37" s="342"/>
      <c r="N37" s="332">
        <v>0</v>
      </c>
      <c r="O37" s="333">
        <f t="shared" si="23"/>
        <v>0</v>
      </c>
      <c r="P37" s="342"/>
      <c r="Q37" s="332">
        <v>0</v>
      </c>
      <c r="R37" s="333">
        <f t="shared" si="24"/>
        <v>0</v>
      </c>
      <c r="S37" s="342"/>
      <c r="T37" s="332">
        <v>0.625</v>
      </c>
      <c r="U37" s="333">
        <f t="shared" si="25"/>
        <v>2.3567119155354455</v>
      </c>
      <c r="V37" s="342">
        <v>98.028379697550704</v>
      </c>
      <c r="W37" s="332">
        <f t="shared" si="18"/>
        <v>18.003</v>
      </c>
      <c r="X37" s="333">
        <f t="shared" si="26"/>
        <v>1.6104014598540144</v>
      </c>
      <c r="Y37" s="346">
        <v>20.047139423206801</v>
      </c>
    </row>
    <row r="38" spans="1:25" ht="18" customHeight="1">
      <c r="A38" s="618" t="s">
        <v>269</v>
      </c>
      <c r="B38" s="332">
        <v>9.0709999999999997</v>
      </c>
      <c r="C38" s="333">
        <f t="shared" si="19"/>
        <v>3.7868414461050355</v>
      </c>
      <c r="D38" s="342">
        <v>35.135319798229297</v>
      </c>
      <c r="E38" s="332">
        <v>0.156</v>
      </c>
      <c r="F38" s="333">
        <f t="shared" si="20"/>
        <v>9.3151568349963285E-2</v>
      </c>
      <c r="G38" s="342"/>
      <c r="H38" s="332">
        <v>0.78100000000000003</v>
      </c>
      <c r="I38" s="333">
        <f t="shared" si="21"/>
        <v>0.21336232802613891</v>
      </c>
      <c r="J38" s="342">
        <v>87.643878857367298</v>
      </c>
      <c r="K38" s="332">
        <v>0</v>
      </c>
      <c r="L38" s="333">
        <f t="shared" si="22"/>
        <v>0</v>
      </c>
      <c r="M38" s="342"/>
      <c r="N38" s="332">
        <v>0</v>
      </c>
      <c r="O38" s="333">
        <f t="shared" si="23"/>
        <v>0</v>
      </c>
      <c r="P38" s="342"/>
      <c r="Q38" s="332">
        <v>0</v>
      </c>
      <c r="R38" s="333">
        <f t="shared" si="24"/>
        <v>0</v>
      </c>
      <c r="S38" s="342"/>
      <c r="T38" s="332">
        <v>0</v>
      </c>
      <c r="U38" s="333">
        <f t="shared" si="25"/>
        <v>0</v>
      </c>
      <c r="V38" s="342"/>
      <c r="W38" s="332">
        <f t="shared" si="18"/>
        <v>10.007999999999999</v>
      </c>
      <c r="X38" s="333">
        <f t="shared" si="26"/>
        <v>0.89523400601116343</v>
      </c>
      <c r="Y38" s="346">
        <v>33.488662269244301</v>
      </c>
    </row>
    <row r="39" spans="1:25" ht="17.25" customHeight="1">
      <c r="A39" s="363" t="s">
        <v>42</v>
      </c>
      <c r="B39" s="303">
        <f>SUM(B32:B38)</f>
        <v>239.53999999999996</v>
      </c>
      <c r="C39" s="304">
        <f>SUM(C32:C38)</f>
        <v>100.00000000000001</v>
      </c>
      <c r="D39" s="219">
        <v>7.6684119792625598</v>
      </c>
      <c r="E39" s="303">
        <f>SUM(E32:E38)</f>
        <v>167.46899999999999</v>
      </c>
      <c r="F39" s="304">
        <f>SUM(F32:F38)</f>
        <v>100</v>
      </c>
      <c r="G39" s="219">
        <v>7.6339942163938499</v>
      </c>
      <c r="H39" s="303">
        <f>SUM(H32:H38)</f>
        <v>366.04400000000004</v>
      </c>
      <c r="I39" s="304">
        <f>SUM(I32:I38)</f>
        <v>99.999999999999986</v>
      </c>
      <c r="J39" s="219">
        <v>5.7411430693511898</v>
      </c>
      <c r="K39" s="303">
        <f>SUM(K32:K38)</f>
        <v>84.617000000000004</v>
      </c>
      <c r="L39" s="304">
        <f>SUM(L32:L38)</f>
        <v>100</v>
      </c>
      <c r="M39" s="219">
        <v>9.8519999187478398</v>
      </c>
      <c r="N39" s="303">
        <f>SUM(N32:N38)</f>
        <v>53.117000000000004</v>
      </c>
      <c r="O39" s="304">
        <f>SUM(O32:O38)</f>
        <v>100</v>
      </c>
      <c r="P39" s="219">
        <v>14.0400420171385</v>
      </c>
      <c r="Q39" s="303">
        <f>SUM(Q32:Q38)</f>
        <v>180.613</v>
      </c>
      <c r="R39" s="304">
        <f>SUM(R32:R38)</f>
        <v>99.999999999999986</v>
      </c>
      <c r="S39" s="219">
        <v>8.0306467619288</v>
      </c>
      <c r="T39" s="303">
        <f>SUM(T32:T38)</f>
        <v>26.519999999999996</v>
      </c>
      <c r="U39" s="304">
        <f>SUM(U32:U38)</f>
        <v>100</v>
      </c>
      <c r="V39" s="219">
        <v>16.868785996708802</v>
      </c>
      <c r="W39" s="271">
        <f>SUM(Q39,T39,N39,K39,H39,E39,B39)</f>
        <v>1117.92</v>
      </c>
      <c r="X39" s="304">
        <f>SUM(X32:X38)</f>
        <v>100</v>
      </c>
      <c r="Y39" s="220">
        <v>3.7471112172247198</v>
      </c>
    </row>
    <row r="40" spans="1:25" ht="13.5" customHeight="1">
      <c r="A40" s="652"/>
      <c r="B40" s="653"/>
      <c r="C40" s="653"/>
      <c r="D40" s="653"/>
      <c r="E40" s="653"/>
      <c r="F40" s="653"/>
      <c r="G40" s="653"/>
      <c r="H40" s="653"/>
    </row>
  </sheetData>
  <mergeCells count="34">
    <mergeCell ref="A40:H40"/>
    <mergeCell ref="A28:Y28"/>
    <mergeCell ref="A29:A31"/>
    <mergeCell ref="B29:Y29"/>
    <mergeCell ref="B30:D30"/>
    <mergeCell ref="E30:G30"/>
    <mergeCell ref="H30:J30"/>
    <mergeCell ref="K30:M30"/>
    <mergeCell ref="N30:P30"/>
    <mergeCell ref="Q30:S30"/>
    <mergeCell ref="T30:V30"/>
    <mergeCell ref="W30:Y30"/>
    <mergeCell ref="A15:Y15"/>
    <mergeCell ref="A16:A18"/>
    <mergeCell ref="B16:Y16"/>
    <mergeCell ref="B17:D17"/>
    <mergeCell ref="E17:G17"/>
    <mergeCell ref="H17:J17"/>
    <mergeCell ref="K17:M17"/>
    <mergeCell ref="N17:P17"/>
    <mergeCell ref="Q17:S17"/>
    <mergeCell ref="T17:V17"/>
    <mergeCell ref="W17:Y17"/>
    <mergeCell ref="A1:Y1"/>
    <mergeCell ref="A3:A5"/>
    <mergeCell ref="B3:Y3"/>
    <mergeCell ref="B4:D4"/>
    <mergeCell ref="E4:G4"/>
    <mergeCell ref="H4:J4"/>
    <mergeCell ref="K4:M4"/>
    <mergeCell ref="N4:P4"/>
    <mergeCell ref="Q4:S4"/>
    <mergeCell ref="T4:V4"/>
    <mergeCell ref="W4:Y4"/>
  </mergeCells>
  <printOptions horizontalCentered="1"/>
  <pageMargins left="0.78740157480314965" right="0.78740157480314965" top="0.98425196850393704" bottom="1.1811023622047245" header="0.51181102362204722" footer="0.51181102362204722"/>
  <pageSetup paperSize="9" scale="85" orientation="landscape" r:id="rId1"/>
  <headerFooter scaleWithDoc="0" alignWithMargins="0">
    <oddHeader>&amp;L&amp;G</oddHeader>
    <oddFooter>&amp;L&amp;D&amp;RTabel &amp;A</oddFooter>
  </headerFooter>
  <rowBreaks count="1" manualBreakCount="1">
    <brk id="14" max="24"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eht17"/>
  <dimension ref="A1:AJ64"/>
  <sheetViews>
    <sheetView topLeftCell="A34" zoomScaleNormal="100" workbookViewId="0">
      <selection activeCell="C18" sqref="C18"/>
    </sheetView>
  </sheetViews>
  <sheetFormatPr defaultColWidth="11.5703125" defaultRowHeight="12.75"/>
  <cols>
    <col min="1" max="1" width="12" customWidth="1"/>
    <col min="2" max="2" width="6.140625" customWidth="1"/>
    <col min="3" max="3" width="7.28515625" customWidth="1"/>
    <col min="4" max="17" width="6.140625" customWidth="1"/>
    <col min="18" max="19" width="2.5703125" customWidth="1"/>
    <col min="20" max="20" width="9.7109375" customWidth="1"/>
    <col min="21" max="36" width="6.140625" customWidth="1"/>
  </cols>
  <sheetData>
    <row r="1" spans="1:36" ht="32.25" customHeight="1">
      <c r="A1" s="719" t="s">
        <v>265</v>
      </c>
      <c r="B1" s="669"/>
      <c r="C1" s="719"/>
      <c r="D1" s="719"/>
      <c r="E1" s="719"/>
      <c r="F1" s="719"/>
      <c r="G1" s="719"/>
      <c r="H1" s="719"/>
      <c r="I1" s="719"/>
      <c r="J1" s="719"/>
      <c r="K1" s="719"/>
      <c r="L1" s="719"/>
      <c r="M1" s="719"/>
      <c r="N1" s="719"/>
      <c r="O1" s="719"/>
      <c r="P1" s="719"/>
      <c r="Q1" s="719"/>
      <c r="T1" s="719" t="s">
        <v>349</v>
      </c>
      <c r="U1" s="719"/>
      <c r="V1" s="719"/>
      <c r="W1" s="719"/>
      <c r="X1" s="719"/>
      <c r="Y1" s="719"/>
      <c r="Z1" s="719"/>
      <c r="AA1" s="719"/>
      <c r="AB1" s="719"/>
      <c r="AC1" s="719"/>
      <c r="AD1" s="719"/>
      <c r="AE1" s="719"/>
      <c r="AF1" s="719"/>
      <c r="AG1" s="719"/>
      <c r="AH1" s="719"/>
      <c r="AI1" s="719"/>
      <c r="AJ1" s="719"/>
    </row>
    <row r="2" spans="1:36" ht="9.75" customHeight="1">
      <c r="A2" s="170"/>
      <c r="B2" s="238"/>
      <c r="C2" s="238"/>
      <c r="D2" s="238"/>
      <c r="E2" s="238"/>
      <c r="F2" s="238"/>
      <c r="G2" s="238"/>
      <c r="H2" s="238"/>
      <c r="I2" s="238"/>
      <c r="J2" s="238"/>
      <c r="K2" s="238"/>
      <c r="L2" s="238"/>
      <c r="M2" s="238"/>
      <c r="N2" s="238"/>
      <c r="O2" s="238"/>
      <c r="P2" s="238"/>
      <c r="Q2" s="238"/>
      <c r="T2" s="170"/>
      <c r="U2" s="238"/>
      <c r="V2" s="238"/>
      <c r="W2" s="238"/>
      <c r="X2" s="238"/>
      <c r="Y2" s="238"/>
      <c r="Z2" s="238"/>
      <c r="AA2" s="238"/>
      <c r="AB2" s="238"/>
      <c r="AC2" s="238"/>
      <c r="AD2" s="238"/>
      <c r="AE2" s="238"/>
      <c r="AF2" s="238"/>
      <c r="AG2" s="238"/>
      <c r="AH2" s="238"/>
      <c r="AI2" s="238"/>
      <c r="AJ2" s="238"/>
    </row>
    <row r="3" spans="1:36" ht="18.75" customHeight="1">
      <c r="A3" s="750" t="s">
        <v>230</v>
      </c>
      <c r="B3" s="640" t="s">
        <v>213</v>
      </c>
      <c r="C3" s="667"/>
      <c r="D3" s="667"/>
      <c r="E3" s="667"/>
      <c r="F3" s="667"/>
      <c r="G3" s="667"/>
      <c r="H3" s="667"/>
      <c r="I3" s="667"/>
      <c r="J3" s="667"/>
      <c r="K3" s="667"/>
      <c r="L3" s="667"/>
      <c r="M3" s="667"/>
      <c r="N3" s="667"/>
      <c r="O3" s="667"/>
      <c r="P3" s="667"/>
      <c r="Q3" s="753"/>
      <c r="T3" s="750" t="s">
        <v>230</v>
      </c>
      <c r="U3" s="640" t="s">
        <v>213</v>
      </c>
      <c r="V3" s="667"/>
      <c r="W3" s="667"/>
      <c r="X3" s="667"/>
      <c r="Y3" s="667"/>
      <c r="Z3" s="667"/>
      <c r="AA3" s="667"/>
      <c r="AB3" s="667"/>
      <c r="AC3" s="667"/>
      <c r="AD3" s="667"/>
      <c r="AE3" s="667"/>
      <c r="AF3" s="667"/>
      <c r="AG3" s="667"/>
      <c r="AH3" s="667"/>
      <c r="AI3" s="667"/>
      <c r="AJ3" s="753"/>
    </row>
    <row r="4" spans="1:36" ht="20.25" customHeight="1">
      <c r="A4" s="751"/>
      <c r="B4" s="754" t="s">
        <v>88</v>
      </c>
      <c r="C4" s="755"/>
      <c r="D4" s="754" t="s">
        <v>89</v>
      </c>
      <c r="E4" s="748"/>
      <c r="F4" s="754" t="s">
        <v>90</v>
      </c>
      <c r="G4" s="755"/>
      <c r="H4" s="754" t="s">
        <v>91</v>
      </c>
      <c r="I4" s="755"/>
      <c r="J4" s="754" t="s">
        <v>92</v>
      </c>
      <c r="K4" s="755"/>
      <c r="L4" s="754" t="s">
        <v>266</v>
      </c>
      <c r="M4" s="755"/>
      <c r="N4" s="754" t="s">
        <v>94</v>
      </c>
      <c r="O4" s="755"/>
      <c r="P4" s="748" t="s">
        <v>100</v>
      </c>
      <c r="Q4" s="749"/>
      <c r="T4" s="751"/>
      <c r="U4" s="754" t="s">
        <v>88</v>
      </c>
      <c r="V4" s="755"/>
      <c r="W4" s="754" t="s">
        <v>89</v>
      </c>
      <c r="X4" s="748"/>
      <c r="Y4" s="754" t="s">
        <v>90</v>
      </c>
      <c r="Z4" s="755"/>
      <c r="AA4" s="754" t="s">
        <v>91</v>
      </c>
      <c r="AB4" s="755"/>
      <c r="AC4" s="754" t="s">
        <v>92</v>
      </c>
      <c r="AD4" s="755"/>
      <c r="AE4" s="754" t="s">
        <v>266</v>
      </c>
      <c r="AF4" s="755"/>
      <c r="AG4" s="754" t="s">
        <v>94</v>
      </c>
      <c r="AH4" s="755"/>
      <c r="AI4" s="748" t="s">
        <v>100</v>
      </c>
      <c r="AJ4" s="749"/>
    </row>
    <row r="5" spans="1:36" ht="27.75" customHeight="1">
      <c r="A5" s="752"/>
      <c r="B5" s="347" t="s">
        <v>264</v>
      </c>
      <c r="C5" s="574" t="s">
        <v>430</v>
      </c>
      <c r="D5" s="347" t="s">
        <v>264</v>
      </c>
      <c r="E5" s="574" t="s">
        <v>430</v>
      </c>
      <c r="F5" s="347" t="s">
        <v>264</v>
      </c>
      <c r="G5" s="574" t="s">
        <v>430</v>
      </c>
      <c r="H5" s="347" t="s">
        <v>264</v>
      </c>
      <c r="I5" s="574" t="s">
        <v>430</v>
      </c>
      <c r="J5" s="347" t="s">
        <v>264</v>
      </c>
      <c r="K5" s="574" t="s">
        <v>430</v>
      </c>
      <c r="L5" s="347" t="s">
        <v>264</v>
      </c>
      <c r="M5" s="574" t="s">
        <v>430</v>
      </c>
      <c r="N5" s="347" t="s">
        <v>264</v>
      </c>
      <c r="O5" s="574" t="s">
        <v>430</v>
      </c>
      <c r="P5" s="348" t="s">
        <v>264</v>
      </c>
      <c r="Q5" s="575" t="s">
        <v>430</v>
      </c>
      <c r="T5" s="752"/>
      <c r="U5" s="347" t="s">
        <v>264</v>
      </c>
      <c r="V5" s="574" t="s">
        <v>430</v>
      </c>
      <c r="W5" s="347" t="s">
        <v>264</v>
      </c>
      <c r="X5" s="574" t="s">
        <v>430</v>
      </c>
      <c r="Y5" s="347" t="s">
        <v>264</v>
      </c>
      <c r="Z5" s="574" t="s">
        <v>430</v>
      </c>
      <c r="AA5" s="347" t="s">
        <v>264</v>
      </c>
      <c r="AB5" s="574" t="s">
        <v>430</v>
      </c>
      <c r="AC5" s="347" t="s">
        <v>264</v>
      </c>
      <c r="AD5" s="574" t="s">
        <v>430</v>
      </c>
      <c r="AE5" s="347" t="s">
        <v>264</v>
      </c>
      <c r="AF5" s="574" t="s">
        <v>430</v>
      </c>
      <c r="AG5" s="347" t="s">
        <v>264</v>
      </c>
      <c r="AH5" s="574" t="s">
        <v>430</v>
      </c>
      <c r="AI5" s="348" t="s">
        <v>264</v>
      </c>
      <c r="AJ5" s="575" t="s">
        <v>430</v>
      </c>
    </row>
    <row r="6" spans="1:36" ht="21" customHeight="1">
      <c r="A6" s="323" t="s">
        <v>215</v>
      </c>
      <c r="B6" s="349">
        <v>5.2389999999999999</v>
      </c>
      <c r="C6" s="128">
        <v>20.8124244461176</v>
      </c>
      <c r="D6" s="349">
        <v>7.7389999999999999</v>
      </c>
      <c r="E6" s="357">
        <v>13.7583614116608</v>
      </c>
      <c r="F6" s="349">
        <v>7.7549999999999999</v>
      </c>
      <c r="G6" s="357">
        <v>10.672505506034099</v>
      </c>
      <c r="H6" s="349">
        <v>16.064</v>
      </c>
      <c r="I6" s="357">
        <v>15.5858560557221</v>
      </c>
      <c r="J6" s="349">
        <v>12.427</v>
      </c>
      <c r="K6" s="357">
        <v>20.931760435902198</v>
      </c>
      <c r="L6" s="349">
        <v>20.614999999999998</v>
      </c>
      <c r="M6" s="357">
        <v>10.112827422934901</v>
      </c>
      <c r="N6" s="349">
        <v>7.3570000000000002</v>
      </c>
      <c r="O6" s="357">
        <v>65.572542626115194</v>
      </c>
      <c r="P6" s="350">
        <v>12.503</v>
      </c>
      <c r="Q6" s="360">
        <v>6.8149867788379597</v>
      </c>
      <c r="T6" s="323" t="s">
        <v>215</v>
      </c>
      <c r="U6" s="349">
        <v>5.22</v>
      </c>
      <c r="V6" s="128">
        <v>21.524763260880398</v>
      </c>
      <c r="W6" s="349">
        <v>7.7389999999999999</v>
      </c>
      <c r="X6" s="357">
        <v>13.8314161300151</v>
      </c>
      <c r="Y6" s="349">
        <v>7.7009999999999996</v>
      </c>
      <c r="Z6" s="357">
        <v>10.8433636802044</v>
      </c>
      <c r="AA6" s="349">
        <v>15.87</v>
      </c>
      <c r="AB6" s="357">
        <v>16.293395603522001</v>
      </c>
      <c r="AC6" s="349">
        <v>12.221</v>
      </c>
      <c r="AD6" s="357">
        <v>21.730028911318101</v>
      </c>
      <c r="AE6" s="349">
        <v>20.513999999999999</v>
      </c>
      <c r="AF6" s="357">
        <v>10.2756730895288</v>
      </c>
      <c r="AG6" s="349">
        <v>7.8449999999999998</v>
      </c>
      <c r="AH6" s="357">
        <v>65.7237666205084</v>
      </c>
      <c r="AI6" s="350">
        <v>12.46</v>
      </c>
      <c r="AJ6" s="360">
        <v>7.0443845884319698</v>
      </c>
    </row>
    <row r="7" spans="1:36" ht="21" customHeight="1">
      <c r="A7" s="324" t="s">
        <v>216</v>
      </c>
      <c r="B7" s="241">
        <v>43.326000000000001</v>
      </c>
      <c r="C7" s="129">
        <v>14.3991159087534</v>
      </c>
      <c r="D7" s="241">
        <v>64.242000000000004</v>
      </c>
      <c r="E7" s="358">
        <v>8.2253836116691694</v>
      </c>
      <c r="F7" s="241">
        <v>67.721000000000004</v>
      </c>
      <c r="G7" s="358">
        <v>5.0474700529823897</v>
      </c>
      <c r="H7" s="241">
        <v>110.22799999999999</v>
      </c>
      <c r="I7" s="358">
        <v>8.11918555056792</v>
      </c>
      <c r="J7" s="241">
        <v>94.433000000000007</v>
      </c>
      <c r="K7" s="358">
        <v>12.3556270328752</v>
      </c>
      <c r="L7" s="241">
        <v>105.35599999999999</v>
      </c>
      <c r="M7" s="358">
        <v>3.4536294151385398</v>
      </c>
      <c r="N7" s="241">
        <v>74.061999999999998</v>
      </c>
      <c r="O7" s="358">
        <v>18.494787457509901</v>
      </c>
      <c r="P7" s="351">
        <v>78.447999999999993</v>
      </c>
      <c r="Q7" s="218">
        <v>3.4929392549121401</v>
      </c>
      <c r="T7" s="324" t="s">
        <v>216</v>
      </c>
      <c r="U7" s="241">
        <v>44.545999999999999</v>
      </c>
      <c r="V7" s="129">
        <v>14.558605974242401</v>
      </c>
      <c r="W7" s="241">
        <v>63.430999999999997</v>
      </c>
      <c r="X7" s="358">
        <v>8.5494830070337198</v>
      </c>
      <c r="Y7" s="241">
        <v>68.802000000000007</v>
      </c>
      <c r="Z7" s="358">
        <v>5.0710171022870201</v>
      </c>
      <c r="AA7" s="241">
        <v>108.515</v>
      </c>
      <c r="AB7" s="358">
        <v>8.5013541457998993</v>
      </c>
      <c r="AC7" s="241">
        <v>94.372</v>
      </c>
      <c r="AD7" s="358">
        <v>13.4351592286308</v>
      </c>
      <c r="AE7" s="241">
        <v>105.527</v>
      </c>
      <c r="AF7" s="358">
        <v>3.51423444305621</v>
      </c>
      <c r="AG7" s="241">
        <v>74.724999999999994</v>
      </c>
      <c r="AH7" s="358">
        <v>18.6621811573897</v>
      </c>
      <c r="AI7" s="351">
        <v>78.811000000000007</v>
      </c>
      <c r="AJ7" s="218">
        <v>3.5403777992670502</v>
      </c>
    </row>
    <row r="8" spans="1:36" ht="21" customHeight="1">
      <c r="A8" s="324" t="s">
        <v>217</v>
      </c>
      <c r="B8" s="241">
        <v>101.614</v>
      </c>
      <c r="C8" s="129">
        <v>8.4408810187896108</v>
      </c>
      <c r="D8" s="241">
        <v>151.02199999999999</v>
      </c>
      <c r="E8" s="358">
        <v>5.0534900261977</v>
      </c>
      <c r="F8" s="241">
        <v>137.70500000000001</v>
      </c>
      <c r="G8" s="358">
        <v>3.2083518078334898</v>
      </c>
      <c r="H8" s="241">
        <v>196.75899999999999</v>
      </c>
      <c r="I8" s="358">
        <v>5.8770528957485704</v>
      </c>
      <c r="J8" s="241">
        <v>168.36</v>
      </c>
      <c r="K8" s="358">
        <v>10.6481309974398</v>
      </c>
      <c r="L8" s="241">
        <v>187.46899999999999</v>
      </c>
      <c r="M8" s="358">
        <v>2.86806266767152</v>
      </c>
      <c r="N8" s="241">
        <v>137.471</v>
      </c>
      <c r="O8" s="358">
        <v>10.0583925815861</v>
      </c>
      <c r="P8" s="351">
        <v>147.77000000000001</v>
      </c>
      <c r="Q8" s="218">
        <v>2.3503993705908699</v>
      </c>
      <c r="T8" s="324" t="s">
        <v>217</v>
      </c>
      <c r="U8" s="241">
        <v>106.86499999999999</v>
      </c>
      <c r="V8" s="129">
        <v>8.0335182801877796</v>
      </c>
      <c r="W8" s="241">
        <v>150.749</v>
      </c>
      <c r="X8" s="358">
        <v>5.0075857554958301</v>
      </c>
      <c r="Y8" s="241">
        <v>140.73599999999999</v>
      </c>
      <c r="Z8" s="358">
        <v>3.29292488593503</v>
      </c>
      <c r="AA8" s="241">
        <v>196.65299999999999</v>
      </c>
      <c r="AB8" s="358">
        <v>5.9641411101559401</v>
      </c>
      <c r="AC8" s="241">
        <v>166.096</v>
      </c>
      <c r="AD8" s="358">
        <v>11.230148965253401</v>
      </c>
      <c r="AE8" s="241">
        <v>186.964</v>
      </c>
      <c r="AF8" s="358">
        <v>2.9567771305717701</v>
      </c>
      <c r="AG8" s="241">
        <v>140.15100000000001</v>
      </c>
      <c r="AH8" s="358">
        <v>9.6930828009570504</v>
      </c>
      <c r="AI8" s="351">
        <v>150.048</v>
      </c>
      <c r="AJ8" s="218">
        <v>2.3362596314586601</v>
      </c>
    </row>
    <row r="9" spans="1:36" ht="21" customHeight="1">
      <c r="A9" s="324" t="s">
        <v>218</v>
      </c>
      <c r="B9" s="241">
        <v>136.911</v>
      </c>
      <c r="C9" s="129">
        <v>9.1134731562656093</v>
      </c>
      <c r="D9" s="241">
        <v>230.858</v>
      </c>
      <c r="E9" s="358">
        <v>2.9938714355081499</v>
      </c>
      <c r="F9" s="241">
        <v>181.44200000000001</v>
      </c>
      <c r="G9" s="358">
        <v>3.0615668172811001</v>
      </c>
      <c r="H9" s="241">
        <v>296.48200000000003</v>
      </c>
      <c r="I9" s="358">
        <v>8.3554068385814908</v>
      </c>
      <c r="J9" s="241">
        <v>252.49</v>
      </c>
      <c r="K9" s="358">
        <v>5.8254910209008104</v>
      </c>
      <c r="L9" s="241">
        <v>235.417</v>
      </c>
      <c r="M9" s="358">
        <v>2.5372092534432902</v>
      </c>
      <c r="N9" s="241">
        <v>181.52600000000001</v>
      </c>
      <c r="O9" s="358">
        <v>13.871872410947301</v>
      </c>
      <c r="P9" s="351">
        <v>200.04499999999999</v>
      </c>
      <c r="Q9" s="218">
        <v>2.5022973143394802</v>
      </c>
      <c r="T9" s="324" t="s">
        <v>218</v>
      </c>
      <c r="U9" s="241">
        <v>145.48400000000001</v>
      </c>
      <c r="V9" s="129">
        <v>8.3665812838659601</v>
      </c>
      <c r="W9" s="241">
        <v>231.18100000000001</v>
      </c>
      <c r="X9" s="358">
        <v>3.04510676355254</v>
      </c>
      <c r="Y9" s="241">
        <v>183.965</v>
      </c>
      <c r="Z9" s="358">
        <v>3.2580339973520198</v>
      </c>
      <c r="AA9" s="241">
        <v>292.20699999999999</v>
      </c>
      <c r="AB9" s="358">
        <v>8.6009871233623407</v>
      </c>
      <c r="AC9" s="241">
        <v>253.02699999999999</v>
      </c>
      <c r="AD9" s="358">
        <v>5.9927753200616802</v>
      </c>
      <c r="AE9" s="241">
        <v>234.898</v>
      </c>
      <c r="AF9" s="358">
        <v>2.7495719502665601</v>
      </c>
      <c r="AG9" s="241">
        <v>183.06899999999999</v>
      </c>
      <c r="AH9" s="358">
        <v>14.256848856720501</v>
      </c>
      <c r="AI9" s="351">
        <v>203.09899999999999</v>
      </c>
      <c r="AJ9" s="218">
        <v>2.43359083179188</v>
      </c>
    </row>
    <row r="10" spans="1:36" ht="21" customHeight="1">
      <c r="A10" s="324" t="s">
        <v>219</v>
      </c>
      <c r="B10" s="241">
        <v>186.17400000000001</v>
      </c>
      <c r="C10" s="129">
        <v>6.2013348060580098</v>
      </c>
      <c r="D10" s="241">
        <v>275.846</v>
      </c>
      <c r="E10" s="358">
        <v>2.0237014706498</v>
      </c>
      <c r="F10" s="241">
        <v>215.59700000000001</v>
      </c>
      <c r="G10" s="358">
        <v>3.03994237516173</v>
      </c>
      <c r="H10" s="241">
        <v>352.04300000000001</v>
      </c>
      <c r="I10" s="358">
        <v>9.0531428950700601</v>
      </c>
      <c r="J10" s="241">
        <v>269.07299999999998</v>
      </c>
      <c r="K10" s="358">
        <v>5.2511524175063</v>
      </c>
      <c r="L10" s="241">
        <v>252.60300000000001</v>
      </c>
      <c r="M10" s="358">
        <v>4.0949474321918604</v>
      </c>
      <c r="N10" s="241">
        <v>238.93700000000001</v>
      </c>
      <c r="O10" s="358">
        <v>17.288390234303598</v>
      </c>
      <c r="P10" s="351">
        <v>235.87</v>
      </c>
      <c r="Q10" s="218">
        <v>2.0967374442182698</v>
      </c>
      <c r="T10" s="324" t="s">
        <v>219</v>
      </c>
      <c r="U10" s="241">
        <v>202.857</v>
      </c>
      <c r="V10" s="129">
        <v>6.3848607854378097</v>
      </c>
      <c r="W10" s="241">
        <v>275.35399999999998</v>
      </c>
      <c r="X10" s="358">
        <v>2.1726974483891999</v>
      </c>
      <c r="Y10" s="241">
        <v>218.816</v>
      </c>
      <c r="Z10" s="358">
        <v>3.25167814271733</v>
      </c>
      <c r="AA10" s="241">
        <v>341.63400000000001</v>
      </c>
      <c r="AB10" s="358">
        <v>9.8657972079813803</v>
      </c>
      <c r="AC10" s="241">
        <v>276.44600000000003</v>
      </c>
      <c r="AD10" s="358">
        <v>4.0180462698256898</v>
      </c>
      <c r="AE10" s="241">
        <v>253.434</v>
      </c>
      <c r="AF10" s="358">
        <v>4.2898432364655701</v>
      </c>
      <c r="AG10" s="241">
        <v>230.43899999999999</v>
      </c>
      <c r="AH10" s="358">
        <v>17.6737228244492</v>
      </c>
      <c r="AI10" s="351">
        <v>240.679</v>
      </c>
      <c r="AJ10" s="218">
        <v>2.1156123274130998</v>
      </c>
    </row>
    <row r="11" spans="1:36" ht="21" customHeight="1">
      <c r="A11" s="324" t="s">
        <v>220</v>
      </c>
      <c r="B11" s="241">
        <v>234.005</v>
      </c>
      <c r="C11" s="129">
        <v>5.25144143907605</v>
      </c>
      <c r="D11" s="241">
        <v>303.25200000000001</v>
      </c>
      <c r="E11" s="358">
        <v>2.4551913426530798</v>
      </c>
      <c r="F11" s="241">
        <v>241.447</v>
      </c>
      <c r="G11" s="358">
        <v>3.2706305488819698</v>
      </c>
      <c r="H11" s="241">
        <v>385.64699999999999</v>
      </c>
      <c r="I11" s="358">
        <v>5.7324281057035398</v>
      </c>
      <c r="J11" s="241">
        <v>305.07900000000001</v>
      </c>
      <c r="K11" s="358">
        <v>5.53956478078912</v>
      </c>
      <c r="L11" s="241">
        <v>296.52199999999999</v>
      </c>
      <c r="M11" s="358">
        <v>3.3213400247097602</v>
      </c>
      <c r="N11" s="241">
        <v>248.114</v>
      </c>
      <c r="O11" s="358">
        <v>18.376769618259001</v>
      </c>
      <c r="P11" s="351">
        <v>266.77600000000001</v>
      </c>
      <c r="Q11" s="218">
        <v>2.2086444443639102</v>
      </c>
      <c r="T11" s="324" t="s">
        <v>220</v>
      </c>
      <c r="U11" s="241">
        <v>250.32</v>
      </c>
      <c r="V11" s="129">
        <v>5.0712345699386203</v>
      </c>
      <c r="W11" s="241">
        <v>304.20600000000002</v>
      </c>
      <c r="X11" s="358">
        <v>2.7009141932024701</v>
      </c>
      <c r="Y11" s="241">
        <v>245.65</v>
      </c>
      <c r="Z11" s="358">
        <v>3.30196419150109</v>
      </c>
      <c r="AA11" s="241">
        <v>385.33300000000003</v>
      </c>
      <c r="AB11" s="358">
        <v>5.73001040112461</v>
      </c>
      <c r="AC11" s="241">
        <v>307.04199999999997</v>
      </c>
      <c r="AD11" s="358">
        <v>6.2009064416367599</v>
      </c>
      <c r="AE11" s="241">
        <v>296.63499999999999</v>
      </c>
      <c r="AF11" s="358">
        <v>3.62374128793717</v>
      </c>
      <c r="AG11" s="241">
        <v>266.85300000000001</v>
      </c>
      <c r="AH11" s="358">
        <v>17.8997703966857</v>
      </c>
      <c r="AI11" s="351">
        <v>273.02199999999999</v>
      </c>
      <c r="AJ11" s="218">
        <v>2.15932449253103</v>
      </c>
    </row>
    <row r="12" spans="1:36" ht="21" customHeight="1">
      <c r="A12" s="324" t="s">
        <v>221</v>
      </c>
      <c r="B12" s="241">
        <v>265.79399999999998</v>
      </c>
      <c r="C12" s="129">
        <v>4.1300861382232501</v>
      </c>
      <c r="D12" s="241">
        <v>308.41500000000002</v>
      </c>
      <c r="E12" s="358">
        <v>2.7278573753010802</v>
      </c>
      <c r="F12" s="241">
        <v>272.43200000000002</v>
      </c>
      <c r="G12" s="358">
        <v>3.14043056328781</v>
      </c>
      <c r="H12" s="241">
        <v>413.51600000000002</v>
      </c>
      <c r="I12" s="358">
        <v>5.3935619177163696</v>
      </c>
      <c r="J12" s="241">
        <v>339.03500000000003</v>
      </c>
      <c r="K12" s="358">
        <v>4.9318006961514396</v>
      </c>
      <c r="L12" s="241">
        <v>312.23200000000003</v>
      </c>
      <c r="M12" s="358">
        <v>5.8843408698178896</v>
      </c>
      <c r="N12" s="241">
        <v>275.42899999999997</v>
      </c>
      <c r="O12" s="358">
        <v>10.8901518178861</v>
      </c>
      <c r="P12" s="351">
        <v>288.73500000000001</v>
      </c>
      <c r="Q12" s="218">
        <v>2.15196404581669</v>
      </c>
      <c r="T12" s="324" t="s">
        <v>221</v>
      </c>
      <c r="U12" s="241">
        <v>282.923</v>
      </c>
      <c r="V12" s="129">
        <v>4.37489535354851</v>
      </c>
      <c r="W12" s="241">
        <v>304.83499999999998</v>
      </c>
      <c r="X12" s="358">
        <v>3.0067672358517301</v>
      </c>
      <c r="Y12" s="241">
        <v>275.976</v>
      </c>
      <c r="Z12" s="358">
        <v>3.1595611232810299</v>
      </c>
      <c r="AA12" s="241">
        <v>406.738</v>
      </c>
      <c r="AB12" s="358">
        <v>6.4742852321770403</v>
      </c>
      <c r="AC12" s="241">
        <v>331.69</v>
      </c>
      <c r="AD12" s="358">
        <v>5.7126458928749004</v>
      </c>
      <c r="AE12" s="241">
        <v>314.73899999999998</v>
      </c>
      <c r="AF12" s="358">
        <v>5.7851751253015298</v>
      </c>
      <c r="AG12" s="241">
        <v>301.40800000000002</v>
      </c>
      <c r="AH12" s="358">
        <v>7.6814738187120097</v>
      </c>
      <c r="AI12" s="351">
        <v>293.74099999999999</v>
      </c>
      <c r="AJ12" s="218">
        <v>2.2212590918755399</v>
      </c>
    </row>
    <row r="13" spans="1:36" ht="21" customHeight="1">
      <c r="A13" s="324" t="s">
        <v>222</v>
      </c>
      <c r="B13" s="241">
        <v>294.77100000000002</v>
      </c>
      <c r="C13" s="129">
        <v>3.3121538638325401</v>
      </c>
      <c r="D13" s="241">
        <v>330.39299999999997</v>
      </c>
      <c r="E13" s="358">
        <v>2.5981306528716699</v>
      </c>
      <c r="F13" s="241">
        <v>281.81900000000002</v>
      </c>
      <c r="G13" s="358">
        <v>4.3052504732275896</v>
      </c>
      <c r="H13" s="241">
        <v>466.19200000000001</v>
      </c>
      <c r="I13" s="358">
        <v>7.0994308704359996</v>
      </c>
      <c r="J13" s="241">
        <v>318.88299999999998</v>
      </c>
      <c r="K13" s="358">
        <v>6.6397424451462204</v>
      </c>
      <c r="L13" s="241">
        <v>309.96699999999998</v>
      </c>
      <c r="M13" s="358">
        <v>7.8668390798319097</v>
      </c>
      <c r="N13" s="241">
        <v>257.726</v>
      </c>
      <c r="O13" s="358">
        <v>13.897623437820799</v>
      </c>
      <c r="P13" s="351">
        <v>307.47300000000001</v>
      </c>
      <c r="Q13" s="218">
        <v>2.2746797911644299</v>
      </c>
      <c r="T13" s="324" t="s">
        <v>222</v>
      </c>
      <c r="U13" s="241">
        <v>306.11200000000002</v>
      </c>
      <c r="V13" s="129">
        <v>3.3705194686600399</v>
      </c>
      <c r="W13" s="241">
        <v>329.05599999999998</v>
      </c>
      <c r="X13" s="358">
        <v>2.9024140736225998</v>
      </c>
      <c r="Y13" s="241">
        <v>281.39299999999997</v>
      </c>
      <c r="Z13" s="358">
        <v>4.6307706909167603</v>
      </c>
      <c r="AA13" s="241">
        <v>450.50400000000002</v>
      </c>
      <c r="AB13" s="358">
        <v>10.0030735061298</v>
      </c>
      <c r="AC13" s="241">
        <v>318.92899999999997</v>
      </c>
      <c r="AD13" s="358">
        <v>7.5149232843531104</v>
      </c>
      <c r="AE13" s="241">
        <v>309.96699999999998</v>
      </c>
      <c r="AF13" s="358">
        <v>7.8668390798319097</v>
      </c>
      <c r="AG13" s="241">
        <v>257.84399999999999</v>
      </c>
      <c r="AH13" s="358">
        <v>25.505456611211699</v>
      </c>
      <c r="AI13" s="351">
        <v>310.54199999999997</v>
      </c>
      <c r="AJ13" s="218">
        <v>2.29384037305151</v>
      </c>
    </row>
    <row r="14" spans="1:36" ht="21" customHeight="1">
      <c r="A14" s="324" t="s">
        <v>223</v>
      </c>
      <c r="B14" s="241">
        <v>310.83100000000002</v>
      </c>
      <c r="C14" s="129">
        <v>3.77685394116937</v>
      </c>
      <c r="D14" s="241">
        <v>343.23500000000001</v>
      </c>
      <c r="E14" s="358">
        <v>3.8632545546085701</v>
      </c>
      <c r="F14" s="241">
        <v>307.53199999999998</v>
      </c>
      <c r="G14" s="358">
        <v>5.92449915149568</v>
      </c>
      <c r="H14" s="241">
        <v>477.44600000000003</v>
      </c>
      <c r="I14" s="358">
        <v>9.5059328858812595</v>
      </c>
      <c r="J14" s="241">
        <v>342.30900000000003</v>
      </c>
      <c r="K14" s="358">
        <v>8.7263742997342</v>
      </c>
      <c r="L14" s="241"/>
      <c r="M14" s="358"/>
      <c r="N14" s="241">
        <v>266.83</v>
      </c>
      <c r="O14" s="358">
        <v>11.2673198035192</v>
      </c>
      <c r="P14" s="351">
        <v>321.57900000000001</v>
      </c>
      <c r="Q14" s="218">
        <v>2.7896712526483598</v>
      </c>
      <c r="T14" s="324" t="s">
        <v>223</v>
      </c>
      <c r="U14" s="241">
        <v>326.33199999999999</v>
      </c>
      <c r="V14" s="129">
        <v>3.98022866760307</v>
      </c>
      <c r="W14" s="241">
        <v>342.72399999999999</v>
      </c>
      <c r="X14" s="358">
        <v>4.68885013215034</v>
      </c>
      <c r="Y14" s="241">
        <v>304.86200000000002</v>
      </c>
      <c r="Z14" s="358">
        <v>6.87249071990753</v>
      </c>
      <c r="AA14" s="241">
        <v>445.09100000000001</v>
      </c>
      <c r="AB14" s="358">
        <v>10.4976504664091</v>
      </c>
      <c r="AC14" s="241">
        <v>331.06599999999997</v>
      </c>
      <c r="AD14" s="358">
        <v>8.3523703999551007</v>
      </c>
      <c r="AE14" s="241"/>
      <c r="AF14" s="358"/>
      <c r="AG14" s="241">
        <v>266.44600000000003</v>
      </c>
      <c r="AH14" s="358">
        <v>19.9924205788829</v>
      </c>
      <c r="AI14" s="351">
        <v>329.19900000000001</v>
      </c>
      <c r="AJ14" s="218">
        <v>2.9656373123750899</v>
      </c>
    </row>
    <row r="15" spans="1:36" ht="21" customHeight="1">
      <c r="A15" s="324" t="s">
        <v>224</v>
      </c>
      <c r="B15" s="241">
        <v>300.96100000000001</v>
      </c>
      <c r="C15" s="129">
        <v>4.4967378531354898</v>
      </c>
      <c r="D15" s="241">
        <v>342.57</v>
      </c>
      <c r="E15" s="358">
        <v>4.7599387271431803</v>
      </c>
      <c r="F15" s="241">
        <v>283.74900000000002</v>
      </c>
      <c r="G15" s="358">
        <v>10.453920524590799</v>
      </c>
      <c r="H15" s="241">
        <v>538.85500000000002</v>
      </c>
      <c r="I15" s="358">
        <v>21.421485541769599</v>
      </c>
      <c r="J15" s="241">
        <v>307.529</v>
      </c>
      <c r="K15" s="358">
        <v>19.150678984385301</v>
      </c>
      <c r="L15" s="241">
        <v>211.36</v>
      </c>
      <c r="M15" s="358"/>
      <c r="N15" s="241">
        <v>266.86200000000002</v>
      </c>
      <c r="O15" s="358">
        <v>16.1563746901715</v>
      </c>
      <c r="P15" s="351">
        <v>311.79700000000003</v>
      </c>
      <c r="Q15" s="218">
        <v>4.3495878532226797</v>
      </c>
      <c r="T15" s="324" t="s">
        <v>224</v>
      </c>
      <c r="U15" s="241">
        <v>311.06099999999998</v>
      </c>
      <c r="V15" s="129">
        <v>4.9799496711469402</v>
      </c>
      <c r="W15" s="241">
        <v>337.512</v>
      </c>
      <c r="X15" s="358">
        <v>5.9425034367723297</v>
      </c>
      <c r="Y15" s="241">
        <v>267.72300000000001</v>
      </c>
      <c r="Z15" s="358">
        <v>11.7490523468978</v>
      </c>
      <c r="AA15" s="241">
        <v>510.99299999999999</v>
      </c>
      <c r="AB15" s="358">
        <v>25.4986777822755</v>
      </c>
      <c r="AC15" s="241">
        <v>293.76799999999997</v>
      </c>
      <c r="AD15" s="358">
        <v>13.945851350534999</v>
      </c>
      <c r="AE15" s="241">
        <v>211.36</v>
      </c>
      <c r="AF15" s="358"/>
      <c r="AG15" s="241">
        <v>252.35</v>
      </c>
      <c r="AH15" s="358">
        <v>20.639029225888201</v>
      </c>
      <c r="AI15" s="351">
        <v>313.35700000000003</v>
      </c>
      <c r="AJ15" s="218">
        <v>4.1092268027439296</v>
      </c>
    </row>
    <row r="16" spans="1:36" ht="21" customHeight="1">
      <c r="A16" s="324" t="s">
        <v>225</v>
      </c>
      <c r="B16" s="241">
        <v>299.214</v>
      </c>
      <c r="C16" s="129">
        <v>6.1254719548844898</v>
      </c>
      <c r="D16" s="241">
        <v>332.142</v>
      </c>
      <c r="E16" s="358">
        <v>6.8656144466941704</v>
      </c>
      <c r="F16" s="241">
        <v>319.041</v>
      </c>
      <c r="G16" s="358">
        <v>17.132949992608399</v>
      </c>
      <c r="H16" s="241">
        <v>413.197</v>
      </c>
      <c r="I16" s="358">
        <v>37.659692459335403</v>
      </c>
      <c r="J16" s="241">
        <v>381.62200000000001</v>
      </c>
      <c r="K16" s="358">
        <v>8.3459416106125808</v>
      </c>
      <c r="L16" s="241"/>
      <c r="M16" s="358"/>
      <c r="N16" s="241">
        <v>307.94799999999998</v>
      </c>
      <c r="O16" s="358">
        <v>16.9521759682309</v>
      </c>
      <c r="P16" s="351">
        <v>311.46100000000001</v>
      </c>
      <c r="Q16" s="218">
        <v>4.7101647852939301</v>
      </c>
      <c r="T16" s="324" t="s">
        <v>225</v>
      </c>
      <c r="U16" s="241">
        <v>293.10700000000003</v>
      </c>
      <c r="V16" s="129">
        <v>6.9801470472213802</v>
      </c>
      <c r="W16" s="241">
        <v>315.601</v>
      </c>
      <c r="X16" s="358">
        <v>8.3017886488352293</v>
      </c>
      <c r="Y16" s="241">
        <v>272.74599999999998</v>
      </c>
      <c r="Z16" s="358">
        <v>26.723466047584001</v>
      </c>
      <c r="AA16" s="241">
        <v>359.99599999999998</v>
      </c>
      <c r="AB16" s="358">
        <v>35.432291900992901</v>
      </c>
      <c r="AC16" s="241">
        <v>384.92</v>
      </c>
      <c r="AD16" s="358"/>
      <c r="AE16" s="241"/>
      <c r="AF16" s="358"/>
      <c r="AG16" s="241">
        <v>320.80399999999997</v>
      </c>
      <c r="AH16" s="358">
        <v>31.2227313335212</v>
      </c>
      <c r="AI16" s="351">
        <v>298.89499999999998</v>
      </c>
      <c r="AJ16" s="218">
        <v>5.60184989235551</v>
      </c>
    </row>
    <row r="17" spans="1:36" ht="21" customHeight="1">
      <c r="A17" s="324" t="s">
        <v>226</v>
      </c>
      <c r="B17" s="241">
        <v>292.49200000000002</v>
      </c>
      <c r="C17" s="129">
        <v>6.1044360481296396</v>
      </c>
      <c r="D17" s="241">
        <v>339.59899999999999</v>
      </c>
      <c r="E17" s="358">
        <v>7.4351636717045801</v>
      </c>
      <c r="F17" s="241">
        <v>295.964</v>
      </c>
      <c r="G17" s="358">
        <v>36.150588654804999</v>
      </c>
      <c r="H17" s="241">
        <v>376.94</v>
      </c>
      <c r="I17" s="358">
        <v>56.559035447803403</v>
      </c>
      <c r="J17" s="241">
        <v>427.10700000000003</v>
      </c>
      <c r="K17" s="358">
        <v>21.072378199303898</v>
      </c>
      <c r="L17" s="241"/>
      <c r="M17" s="358"/>
      <c r="N17" s="241">
        <v>265.49200000000002</v>
      </c>
      <c r="O17" s="358">
        <v>18.9995907380913</v>
      </c>
      <c r="P17" s="351">
        <v>302.89299999999997</v>
      </c>
      <c r="Q17" s="218">
        <v>5.1576445604279497</v>
      </c>
      <c r="T17" s="324" t="s">
        <v>226</v>
      </c>
      <c r="U17" s="241">
        <v>294.495</v>
      </c>
      <c r="V17" s="129">
        <v>7.6416882940966699</v>
      </c>
      <c r="W17" s="241">
        <v>311.92200000000003</v>
      </c>
      <c r="X17" s="358">
        <v>10.9443831918064</v>
      </c>
      <c r="Y17" s="241">
        <v>237.56</v>
      </c>
      <c r="Z17" s="358"/>
      <c r="AA17" s="241">
        <v>296.52699999999999</v>
      </c>
      <c r="AB17" s="358">
        <v>75.671114034525004</v>
      </c>
      <c r="AC17" s="241">
        <v>190.83</v>
      </c>
      <c r="AD17" s="358"/>
      <c r="AE17" s="241"/>
      <c r="AF17" s="358"/>
      <c r="AG17" s="241">
        <v>277.28899999999999</v>
      </c>
      <c r="AH17" s="358">
        <v>19.090798854926199</v>
      </c>
      <c r="AI17" s="351">
        <v>295.86099999999999</v>
      </c>
      <c r="AJ17" s="218">
        <v>6.4839917154863196</v>
      </c>
    </row>
    <row r="18" spans="1:36" ht="21" customHeight="1">
      <c r="A18" s="324" t="s">
        <v>227</v>
      </c>
      <c r="B18" s="241">
        <v>288.95600000000002</v>
      </c>
      <c r="C18" s="129">
        <v>8.1010681613580093</v>
      </c>
      <c r="D18" s="241">
        <v>342.93900000000002</v>
      </c>
      <c r="E18" s="358">
        <v>10.4520500326323</v>
      </c>
      <c r="F18" s="241">
        <v>273.98399999999998</v>
      </c>
      <c r="G18" s="358">
        <v>32.739649322517401</v>
      </c>
      <c r="H18" s="241"/>
      <c r="I18" s="358"/>
      <c r="J18" s="241">
        <v>248.15</v>
      </c>
      <c r="K18" s="358"/>
      <c r="L18" s="241"/>
      <c r="M18" s="358"/>
      <c r="N18" s="241">
        <v>221.68299999999999</v>
      </c>
      <c r="O18" s="358">
        <v>22.052982199383699</v>
      </c>
      <c r="P18" s="351">
        <v>294.51600000000002</v>
      </c>
      <c r="Q18" s="218">
        <v>6.94917377225336</v>
      </c>
      <c r="T18" s="324" t="s">
        <v>227</v>
      </c>
      <c r="U18" s="241">
        <v>282.76600000000002</v>
      </c>
      <c r="V18" s="129">
        <v>11.1159068522003</v>
      </c>
      <c r="W18" s="241">
        <v>315.14999999999998</v>
      </c>
      <c r="X18" s="358">
        <v>16.077178087487901</v>
      </c>
      <c r="Y18" s="241">
        <v>233.83</v>
      </c>
      <c r="Z18" s="358"/>
      <c r="AA18" s="241"/>
      <c r="AB18" s="358"/>
      <c r="AC18" s="241"/>
      <c r="AD18" s="358"/>
      <c r="AE18" s="241"/>
      <c r="AF18" s="358"/>
      <c r="AG18" s="241">
        <v>210.155</v>
      </c>
      <c r="AH18" s="358">
        <v>31.381335356386099</v>
      </c>
      <c r="AI18" s="351">
        <v>283.89600000000002</v>
      </c>
      <c r="AJ18" s="218">
        <v>9.7872136127278395</v>
      </c>
    </row>
    <row r="19" spans="1:36" ht="21" customHeight="1">
      <c r="A19" s="324" t="s">
        <v>228</v>
      </c>
      <c r="B19" s="352">
        <v>264.93900000000002</v>
      </c>
      <c r="C19" s="356">
        <v>8.7516421234247996</v>
      </c>
      <c r="D19" s="241">
        <v>326.27999999999997</v>
      </c>
      <c r="E19" s="358">
        <v>7.2885689168246097</v>
      </c>
      <c r="F19" s="241">
        <v>226.77</v>
      </c>
      <c r="G19" s="358"/>
      <c r="H19" s="241"/>
      <c r="I19" s="358"/>
      <c r="J19" s="241">
        <v>313.29000000000002</v>
      </c>
      <c r="K19" s="358"/>
      <c r="L19" s="241"/>
      <c r="M19" s="358"/>
      <c r="N19" s="241"/>
      <c r="O19" s="358"/>
      <c r="P19" s="353">
        <v>276.137</v>
      </c>
      <c r="Q19" s="361">
        <v>7.3801555560556498</v>
      </c>
      <c r="T19" s="324" t="s">
        <v>228</v>
      </c>
      <c r="U19" s="352">
        <v>262.78899999999999</v>
      </c>
      <c r="V19" s="356">
        <v>14.375760970723899</v>
      </c>
      <c r="W19" s="241">
        <v>349.38400000000001</v>
      </c>
      <c r="X19" s="358">
        <v>9.3704999434967107</v>
      </c>
      <c r="Y19" s="241"/>
      <c r="Z19" s="358"/>
      <c r="AA19" s="241"/>
      <c r="AB19" s="358"/>
      <c r="AC19" s="241">
        <v>313.29000000000002</v>
      </c>
      <c r="AD19" s="358"/>
      <c r="AE19" s="241"/>
      <c r="AF19" s="358"/>
      <c r="AG19" s="241"/>
      <c r="AH19" s="358"/>
      <c r="AI19" s="353">
        <v>275.54599999999999</v>
      </c>
      <c r="AJ19" s="361">
        <v>11.822886942902199</v>
      </c>
    </row>
    <row r="20" spans="1:36" ht="21" customHeight="1">
      <c r="A20" s="325" t="s">
        <v>229</v>
      </c>
      <c r="B20" s="242">
        <v>261.767</v>
      </c>
      <c r="C20" s="130">
        <v>7.7766160252843299</v>
      </c>
      <c r="D20" s="242">
        <v>285.49700000000001</v>
      </c>
      <c r="E20" s="359">
        <v>12.193602381070599</v>
      </c>
      <c r="F20" s="242"/>
      <c r="G20" s="359"/>
      <c r="H20" s="242"/>
      <c r="I20" s="359"/>
      <c r="J20" s="242"/>
      <c r="K20" s="359"/>
      <c r="L20" s="242"/>
      <c r="M20" s="359"/>
      <c r="N20" s="242">
        <v>217.23500000000001</v>
      </c>
      <c r="O20" s="359">
        <v>0.13716702998687899</v>
      </c>
      <c r="P20" s="354">
        <v>263.04300000000001</v>
      </c>
      <c r="Q20" s="362">
        <v>7.3399471410526296</v>
      </c>
      <c r="T20" s="325" t="s">
        <v>229</v>
      </c>
      <c r="U20" s="242">
        <v>230.85900000000001</v>
      </c>
      <c r="V20" s="130">
        <v>8.3757009162274407</v>
      </c>
      <c r="W20" s="242">
        <v>203.95</v>
      </c>
      <c r="X20" s="359">
        <v>52.365634309458798</v>
      </c>
      <c r="Y20" s="242"/>
      <c r="Z20" s="359"/>
      <c r="AA20" s="242"/>
      <c r="AB20" s="359"/>
      <c r="AC20" s="242"/>
      <c r="AD20" s="359"/>
      <c r="AE20" s="242"/>
      <c r="AF20" s="359"/>
      <c r="AG20" s="242">
        <v>217.23500000000001</v>
      </c>
      <c r="AH20" s="359">
        <v>0.13716702998687899</v>
      </c>
      <c r="AI20" s="354">
        <v>229.59</v>
      </c>
      <c r="AJ20" s="362">
        <v>8.0674967513621798</v>
      </c>
    </row>
    <row r="21" spans="1:36" ht="21" customHeight="1">
      <c r="A21" s="363" t="s">
        <v>181</v>
      </c>
      <c r="B21" s="251">
        <v>244.19900000000001</v>
      </c>
      <c r="C21" s="219">
        <v>2.4167643537749899</v>
      </c>
      <c r="D21" s="251">
        <v>237.45400000000001</v>
      </c>
      <c r="E21" s="340">
        <v>2.4590969930056801</v>
      </c>
      <c r="F21" s="251">
        <v>190.101</v>
      </c>
      <c r="G21" s="219">
        <v>2.3287723405455099</v>
      </c>
      <c r="H21" s="251">
        <v>256.572</v>
      </c>
      <c r="I21" s="219">
        <v>5.9844732363368696</v>
      </c>
      <c r="J21" s="251">
        <v>217.15100000000001</v>
      </c>
      <c r="K21" s="219">
        <v>5.6913826941766397</v>
      </c>
      <c r="L21" s="251">
        <v>149.95099999999999</v>
      </c>
      <c r="M21" s="219">
        <v>3.87684294896362</v>
      </c>
      <c r="N21" s="251">
        <v>185.535</v>
      </c>
      <c r="O21" s="340">
        <v>7.8669973583046104</v>
      </c>
      <c r="P21" s="251">
        <v>216.26400000000001</v>
      </c>
      <c r="Q21" s="220">
        <v>1.50229787052787</v>
      </c>
      <c r="T21" s="363" t="s">
        <v>181</v>
      </c>
      <c r="U21" s="251">
        <v>245.01300000000001</v>
      </c>
      <c r="V21" s="219">
        <v>2.6316997883996902</v>
      </c>
      <c r="W21" s="251">
        <v>226.173</v>
      </c>
      <c r="X21" s="340">
        <v>2.72044737843399</v>
      </c>
      <c r="Y21" s="251">
        <v>183.76900000000001</v>
      </c>
      <c r="Z21" s="219">
        <v>2.3896528104229202</v>
      </c>
      <c r="AA21" s="251">
        <v>227.642</v>
      </c>
      <c r="AB21" s="219">
        <v>6.7181307660004403</v>
      </c>
      <c r="AC21" s="251">
        <v>198.523</v>
      </c>
      <c r="AD21" s="219">
        <v>6.3674865813365198</v>
      </c>
      <c r="AE21" s="251">
        <v>146.595</v>
      </c>
      <c r="AF21" s="219">
        <v>4.1075026155982997</v>
      </c>
      <c r="AG21" s="251">
        <v>174.714</v>
      </c>
      <c r="AH21" s="340">
        <v>9.1892023286626401</v>
      </c>
      <c r="AI21" s="251">
        <v>207.024</v>
      </c>
      <c r="AJ21" s="220">
        <v>1.51033606355365</v>
      </c>
    </row>
    <row r="22" spans="1:36" ht="10.5" customHeight="1">
      <c r="B22" s="355"/>
      <c r="D22" s="355"/>
      <c r="F22" s="355"/>
      <c r="H22" s="355"/>
      <c r="J22" s="355"/>
      <c r="L22" s="355"/>
      <c r="N22" s="355"/>
      <c r="P22" s="355"/>
      <c r="U22" s="355"/>
      <c r="W22" s="355"/>
      <c r="Y22" s="355"/>
      <c r="AA22" s="355"/>
      <c r="AC22" s="355"/>
      <c r="AE22" s="355"/>
      <c r="AG22" s="355"/>
      <c r="AI22" s="355"/>
    </row>
    <row r="23" spans="1:36" ht="26.25" customHeight="1">
      <c r="A23" s="744" t="s">
        <v>95</v>
      </c>
      <c r="B23" s="745"/>
      <c r="C23" s="745"/>
      <c r="D23" s="745"/>
      <c r="E23" s="745"/>
      <c r="F23" s="745"/>
      <c r="G23" s="745"/>
      <c r="H23" s="745"/>
      <c r="I23" s="745"/>
      <c r="J23" s="745"/>
      <c r="K23" s="745"/>
      <c r="L23" s="745"/>
      <c r="M23" s="745"/>
      <c r="N23" s="745"/>
      <c r="O23" s="745"/>
      <c r="P23" s="745"/>
      <c r="Q23" s="746"/>
      <c r="T23" s="744" t="s">
        <v>95</v>
      </c>
      <c r="U23" s="745"/>
      <c r="V23" s="745"/>
      <c r="W23" s="745"/>
      <c r="X23" s="745"/>
      <c r="Y23" s="745"/>
      <c r="Z23" s="745"/>
      <c r="AA23" s="745"/>
      <c r="AB23" s="745"/>
      <c r="AC23" s="745"/>
      <c r="AD23" s="745"/>
      <c r="AE23" s="745"/>
      <c r="AF23" s="745"/>
      <c r="AG23" s="745"/>
      <c r="AH23" s="745"/>
      <c r="AI23" s="745"/>
      <c r="AJ23" s="746"/>
    </row>
    <row r="24" spans="1:36" ht="15.75" customHeight="1">
      <c r="A24" s="750" t="s">
        <v>230</v>
      </c>
      <c r="B24" s="640" t="s">
        <v>213</v>
      </c>
      <c r="C24" s="667"/>
      <c r="D24" s="667"/>
      <c r="E24" s="667"/>
      <c r="F24" s="667"/>
      <c r="G24" s="667"/>
      <c r="H24" s="667"/>
      <c r="I24" s="667"/>
      <c r="J24" s="667"/>
      <c r="K24" s="667"/>
      <c r="L24" s="667"/>
      <c r="M24" s="667"/>
      <c r="N24" s="667"/>
      <c r="O24" s="667"/>
      <c r="P24" s="667"/>
      <c r="Q24" s="753"/>
      <c r="T24" s="750" t="s">
        <v>230</v>
      </c>
      <c r="U24" s="640" t="s">
        <v>213</v>
      </c>
      <c r="V24" s="667"/>
      <c r="W24" s="667"/>
      <c r="X24" s="667"/>
      <c r="Y24" s="667"/>
      <c r="Z24" s="667"/>
      <c r="AA24" s="667"/>
      <c r="AB24" s="667"/>
      <c r="AC24" s="667"/>
      <c r="AD24" s="667"/>
      <c r="AE24" s="667"/>
      <c r="AF24" s="667"/>
      <c r="AG24" s="667"/>
      <c r="AH24" s="667"/>
      <c r="AI24" s="667"/>
      <c r="AJ24" s="753"/>
    </row>
    <row r="25" spans="1:36" ht="15.75" customHeight="1">
      <c r="A25" s="751"/>
      <c r="B25" s="754" t="s">
        <v>88</v>
      </c>
      <c r="C25" s="755"/>
      <c r="D25" s="754" t="s">
        <v>89</v>
      </c>
      <c r="E25" s="748"/>
      <c r="F25" s="754" t="s">
        <v>90</v>
      </c>
      <c r="G25" s="755"/>
      <c r="H25" s="754" t="s">
        <v>91</v>
      </c>
      <c r="I25" s="755"/>
      <c r="J25" s="754" t="s">
        <v>92</v>
      </c>
      <c r="K25" s="755"/>
      <c r="L25" s="754" t="s">
        <v>93</v>
      </c>
      <c r="M25" s="755"/>
      <c r="N25" s="754" t="s">
        <v>94</v>
      </c>
      <c r="O25" s="755"/>
      <c r="P25" s="754" t="s">
        <v>100</v>
      </c>
      <c r="Q25" s="749"/>
      <c r="T25" s="751"/>
      <c r="U25" s="754" t="s">
        <v>88</v>
      </c>
      <c r="V25" s="755"/>
      <c r="W25" s="754" t="s">
        <v>89</v>
      </c>
      <c r="X25" s="748"/>
      <c r="Y25" s="754" t="s">
        <v>90</v>
      </c>
      <c r="Z25" s="755"/>
      <c r="AA25" s="754" t="s">
        <v>91</v>
      </c>
      <c r="AB25" s="755"/>
      <c r="AC25" s="754" t="s">
        <v>92</v>
      </c>
      <c r="AD25" s="755"/>
      <c r="AE25" s="754" t="s">
        <v>93</v>
      </c>
      <c r="AF25" s="755"/>
      <c r="AG25" s="754" t="s">
        <v>94</v>
      </c>
      <c r="AH25" s="755"/>
      <c r="AI25" s="754" t="s">
        <v>100</v>
      </c>
      <c r="AJ25" s="749"/>
    </row>
    <row r="26" spans="1:36" ht="27" customHeight="1">
      <c r="A26" s="752"/>
      <c r="B26" s="347" t="s">
        <v>264</v>
      </c>
      <c r="C26" s="574" t="s">
        <v>430</v>
      </c>
      <c r="D26" s="347" t="s">
        <v>264</v>
      </c>
      <c r="E26" s="574" t="s">
        <v>430</v>
      </c>
      <c r="F26" s="347" t="s">
        <v>264</v>
      </c>
      <c r="G26" s="574" t="s">
        <v>430</v>
      </c>
      <c r="H26" s="347" t="s">
        <v>264</v>
      </c>
      <c r="I26" s="574" t="s">
        <v>430</v>
      </c>
      <c r="J26" s="347" t="s">
        <v>264</v>
      </c>
      <c r="K26" s="574" t="s">
        <v>430</v>
      </c>
      <c r="L26" s="347" t="s">
        <v>264</v>
      </c>
      <c r="M26" s="574" t="s">
        <v>430</v>
      </c>
      <c r="N26" s="347" t="s">
        <v>264</v>
      </c>
      <c r="O26" s="574" t="s">
        <v>430</v>
      </c>
      <c r="P26" s="348" t="s">
        <v>264</v>
      </c>
      <c r="Q26" s="575" t="s">
        <v>430</v>
      </c>
      <c r="T26" s="752"/>
      <c r="U26" s="347" t="s">
        <v>264</v>
      </c>
      <c r="V26" s="574" t="s">
        <v>430</v>
      </c>
      <c r="W26" s="347" t="s">
        <v>264</v>
      </c>
      <c r="X26" s="574" t="s">
        <v>430</v>
      </c>
      <c r="Y26" s="347" t="s">
        <v>264</v>
      </c>
      <c r="Z26" s="574" t="s">
        <v>430</v>
      </c>
      <c r="AA26" s="347" t="s">
        <v>264</v>
      </c>
      <c r="AB26" s="574" t="s">
        <v>430</v>
      </c>
      <c r="AC26" s="347" t="s">
        <v>264</v>
      </c>
      <c r="AD26" s="574" t="s">
        <v>430</v>
      </c>
      <c r="AE26" s="347" t="s">
        <v>264</v>
      </c>
      <c r="AF26" s="574" t="s">
        <v>430</v>
      </c>
      <c r="AG26" s="347" t="s">
        <v>264</v>
      </c>
      <c r="AH26" s="574" t="s">
        <v>430</v>
      </c>
      <c r="AI26" s="348" t="s">
        <v>264</v>
      </c>
      <c r="AJ26" s="575" t="s">
        <v>430</v>
      </c>
    </row>
    <row r="27" spans="1:36" ht="21" customHeight="1">
      <c r="A27" s="323" t="s">
        <v>215</v>
      </c>
      <c r="B27" s="349">
        <v>6.226</v>
      </c>
      <c r="C27" s="128">
        <v>25.2001060001238</v>
      </c>
      <c r="D27" s="349">
        <v>7.8620000000000001</v>
      </c>
      <c r="E27" s="357">
        <v>16.458804693996601</v>
      </c>
      <c r="F27" s="349">
        <v>8.0050000000000008</v>
      </c>
      <c r="G27" s="357">
        <v>22.303800114020401</v>
      </c>
      <c r="H27" s="349">
        <v>17.827000000000002</v>
      </c>
      <c r="I27" s="357">
        <v>31.767808605479399</v>
      </c>
      <c r="J27" s="349">
        <v>13.775</v>
      </c>
      <c r="K27" s="357">
        <v>35.807626601590002</v>
      </c>
      <c r="L27" s="349">
        <v>17.602</v>
      </c>
      <c r="M27" s="357">
        <v>45.025390936168698</v>
      </c>
      <c r="N27" s="349">
        <v>8.4649999999999999</v>
      </c>
      <c r="O27" s="357">
        <v>72.798831215165706</v>
      </c>
      <c r="P27" s="350">
        <v>10.09</v>
      </c>
      <c r="Q27" s="360">
        <v>13.532564542535299</v>
      </c>
      <c r="T27" s="323" t="s">
        <v>215</v>
      </c>
      <c r="U27" s="349">
        <v>6.2469999999999999</v>
      </c>
      <c r="V27" s="128">
        <v>26.4618846056526</v>
      </c>
      <c r="W27" s="349">
        <v>7.7750000000000004</v>
      </c>
      <c r="X27" s="357">
        <v>16.195700030393098</v>
      </c>
      <c r="Y27" s="349">
        <v>7.4690000000000003</v>
      </c>
      <c r="Z27" s="357">
        <v>23.6770856972974</v>
      </c>
      <c r="AA27" s="349">
        <v>15.945</v>
      </c>
      <c r="AB27" s="357">
        <v>40.763833745425799</v>
      </c>
      <c r="AC27" s="349">
        <v>13.443</v>
      </c>
      <c r="AD27" s="357">
        <v>38.887510012569997</v>
      </c>
      <c r="AE27" s="349">
        <v>16.692</v>
      </c>
      <c r="AF27" s="357">
        <v>52.456641603419399</v>
      </c>
      <c r="AG27" s="349">
        <v>12.574999999999999</v>
      </c>
      <c r="AH27" s="357">
        <v>23.530489356288101</v>
      </c>
      <c r="AI27" s="350">
        <v>9.4380000000000006</v>
      </c>
      <c r="AJ27" s="360">
        <v>14.3729676152235</v>
      </c>
    </row>
    <row r="28" spans="1:36" ht="21" customHeight="1">
      <c r="A28" s="324" t="s">
        <v>216</v>
      </c>
      <c r="B28" s="241">
        <v>45.064</v>
      </c>
      <c r="C28" s="129">
        <v>17.6665402744106</v>
      </c>
      <c r="D28" s="241">
        <v>62.680999999999997</v>
      </c>
      <c r="E28" s="358">
        <v>10.980306921524001</v>
      </c>
      <c r="F28" s="241">
        <v>66.536000000000001</v>
      </c>
      <c r="G28" s="358">
        <v>8.2964603816178801</v>
      </c>
      <c r="H28" s="241">
        <v>127.54</v>
      </c>
      <c r="I28" s="358">
        <v>12.196532070648701</v>
      </c>
      <c r="J28" s="241">
        <v>102.254</v>
      </c>
      <c r="K28" s="358">
        <v>23.5251723783927</v>
      </c>
      <c r="L28" s="241">
        <v>105.087</v>
      </c>
      <c r="M28" s="358">
        <v>9.4141383250797706</v>
      </c>
      <c r="N28" s="241">
        <v>38.661000000000001</v>
      </c>
      <c r="O28" s="358">
        <v>19.394378632170199</v>
      </c>
      <c r="P28" s="351">
        <v>68.718000000000004</v>
      </c>
      <c r="Q28" s="218">
        <v>6.5424513370301396</v>
      </c>
      <c r="T28" s="324" t="s">
        <v>216</v>
      </c>
      <c r="U28" s="241">
        <v>46.848999999999997</v>
      </c>
      <c r="V28" s="129">
        <v>17.897841377369499</v>
      </c>
      <c r="W28" s="241">
        <v>61.247</v>
      </c>
      <c r="X28" s="358">
        <v>11.7153799920113</v>
      </c>
      <c r="Y28" s="241">
        <v>69.774000000000001</v>
      </c>
      <c r="Z28" s="358">
        <v>8.1233862835099302</v>
      </c>
      <c r="AA28" s="241">
        <v>127.283</v>
      </c>
      <c r="AB28" s="358">
        <v>14.598210943812701</v>
      </c>
      <c r="AC28" s="241">
        <v>107.20099999999999</v>
      </c>
      <c r="AD28" s="358">
        <v>30.2994511740946</v>
      </c>
      <c r="AE28" s="241">
        <v>104.474</v>
      </c>
      <c r="AF28" s="358">
        <v>10.4277842767785</v>
      </c>
      <c r="AG28" s="241">
        <v>34.264000000000003</v>
      </c>
      <c r="AH28" s="358">
        <v>11.0478647390233</v>
      </c>
      <c r="AI28" s="351">
        <v>68.546000000000006</v>
      </c>
      <c r="AJ28" s="218">
        <v>6.6673486279009397</v>
      </c>
    </row>
    <row r="29" spans="1:36" ht="21" customHeight="1">
      <c r="A29" s="324" t="s">
        <v>217</v>
      </c>
      <c r="B29" s="241">
        <v>97.242000000000004</v>
      </c>
      <c r="C29" s="129">
        <v>11.0359841879136</v>
      </c>
      <c r="D29" s="241">
        <v>156.46600000000001</v>
      </c>
      <c r="E29" s="358">
        <v>7.1052733092033096</v>
      </c>
      <c r="F29" s="241">
        <v>130.952</v>
      </c>
      <c r="G29" s="358">
        <v>4.7300990509319103</v>
      </c>
      <c r="H29" s="241">
        <v>188.542</v>
      </c>
      <c r="I29" s="358">
        <v>8.8713334612293799</v>
      </c>
      <c r="J29" s="241">
        <v>181.99299999999999</v>
      </c>
      <c r="K29" s="358">
        <v>8.3484518526321398</v>
      </c>
      <c r="L29" s="241">
        <v>199.78</v>
      </c>
      <c r="M29" s="358">
        <v>4.5212568661942001</v>
      </c>
      <c r="N29" s="241">
        <v>151.63499999999999</v>
      </c>
      <c r="O29" s="358">
        <v>8.4792588673170304</v>
      </c>
      <c r="P29" s="351">
        <v>138.39099999999999</v>
      </c>
      <c r="Q29" s="218">
        <v>3.7997370120821898</v>
      </c>
      <c r="T29" s="324" t="s">
        <v>217</v>
      </c>
      <c r="U29" s="241">
        <v>103.328</v>
      </c>
      <c r="V29" s="129">
        <v>10.3251236889833</v>
      </c>
      <c r="W29" s="241">
        <v>155.22300000000001</v>
      </c>
      <c r="X29" s="358">
        <v>7.4979788315281999</v>
      </c>
      <c r="Y29" s="241">
        <v>136.71</v>
      </c>
      <c r="Z29" s="358">
        <v>4.9743841950033501</v>
      </c>
      <c r="AA29" s="241">
        <v>186.92400000000001</v>
      </c>
      <c r="AB29" s="358">
        <v>9.9284463315763993</v>
      </c>
      <c r="AC29" s="241">
        <v>178.23699999999999</v>
      </c>
      <c r="AD29" s="358">
        <v>8.1753210062128598</v>
      </c>
      <c r="AE29" s="241">
        <v>195.49100000000001</v>
      </c>
      <c r="AF29" s="358">
        <v>5.2757188395219297</v>
      </c>
      <c r="AG29" s="241">
        <v>153.20699999999999</v>
      </c>
      <c r="AH29" s="358">
        <v>10.6859347719473</v>
      </c>
      <c r="AI29" s="351">
        <v>141.047</v>
      </c>
      <c r="AJ29" s="218">
        <v>3.9128847201068901</v>
      </c>
    </row>
    <row r="30" spans="1:36" ht="21" customHeight="1">
      <c r="A30" s="324" t="s">
        <v>218</v>
      </c>
      <c r="B30" s="241">
        <v>129.471</v>
      </c>
      <c r="C30" s="129">
        <v>12.5415560863155</v>
      </c>
      <c r="D30" s="241">
        <v>227.57</v>
      </c>
      <c r="E30" s="358">
        <v>4.1063549176077396</v>
      </c>
      <c r="F30" s="241">
        <v>175.43600000000001</v>
      </c>
      <c r="G30" s="358">
        <v>4.4559215229494198</v>
      </c>
      <c r="H30" s="241">
        <v>310.78100000000001</v>
      </c>
      <c r="I30" s="358">
        <v>11.2057364914315</v>
      </c>
      <c r="J30" s="241">
        <v>252.452</v>
      </c>
      <c r="K30" s="358">
        <v>9.8318841376084691</v>
      </c>
      <c r="L30" s="241">
        <v>246.10900000000001</v>
      </c>
      <c r="M30" s="358">
        <v>3.9107931339572399</v>
      </c>
      <c r="N30" s="241">
        <v>229.154</v>
      </c>
      <c r="O30" s="358">
        <v>26.202048044183101</v>
      </c>
      <c r="P30" s="351">
        <v>191.68600000000001</v>
      </c>
      <c r="Q30" s="218">
        <v>3.9283582484425099</v>
      </c>
      <c r="T30" s="324" t="s">
        <v>218</v>
      </c>
      <c r="U30" s="241">
        <v>136.56399999999999</v>
      </c>
      <c r="V30" s="129">
        <v>13.691268600837301</v>
      </c>
      <c r="W30" s="241">
        <v>226.53100000000001</v>
      </c>
      <c r="X30" s="358">
        <v>4.1634860429626599</v>
      </c>
      <c r="Y30" s="241">
        <v>179.29400000000001</v>
      </c>
      <c r="Z30" s="358">
        <v>4.7011675133412698</v>
      </c>
      <c r="AA30" s="241">
        <v>301.68</v>
      </c>
      <c r="AB30" s="358">
        <v>11.3632601328913</v>
      </c>
      <c r="AC30" s="241">
        <v>253.84200000000001</v>
      </c>
      <c r="AD30" s="358">
        <v>7.5507909928279204</v>
      </c>
      <c r="AE30" s="241">
        <v>245.68</v>
      </c>
      <c r="AF30" s="358">
        <v>4.8409981535772904</v>
      </c>
      <c r="AG30" s="241">
        <v>264.97500000000002</v>
      </c>
      <c r="AH30" s="358">
        <v>0.79763833152810604</v>
      </c>
      <c r="AI30" s="351">
        <v>194.161</v>
      </c>
      <c r="AJ30" s="218">
        <v>4.3678866816509299</v>
      </c>
    </row>
    <row r="31" spans="1:36" ht="21" customHeight="1">
      <c r="A31" s="324" t="s">
        <v>219</v>
      </c>
      <c r="B31" s="241">
        <v>169.233</v>
      </c>
      <c r="C31" s="129">
        <v>9.6052666443889496</v>
      </c>
      <c r="D31" s="241">
        <v>278.33600000000001</v>
      </c>
      <c r="E31" s="358">
        <v>2.7417505583389601</v>
      </c>
      <c r="F31" s="241">
        <v>211.11600000000001</v>
      </c>
      <c r="G31" s="358">
        <v>5.2556801749918201</v>
      </c>
      <c r="H31" s="241">
        <v>390.74</v>
      </c>
      <c r="I31" s="358">
        <v>10.4653256307709</v>
      </c>
      <c r="J31" s="241">
        <v>256.154</v>
      </c>
      <c r="K31" s="358">
        <v>12.1981696519731</v>
      </c>
      <c r="L31" s="241">
        <v>251.584</v>
      </c>
      <c r="M31" s="358">
        <v>7.0705488236857796</v>
      </c>
      <c r="N31" s="241">
        <v>330.07499999999999</v>
      </c>
      <c r="O31" s="358">
        <v>12.955494441469799</v>
      </c>
      <c r="P31" s="351">
        <v>230.702</v>
      </c>
      <c r="Q31" s="218">
        <v>3.5990852107238198</v>
      </c>
      <c r="T31" s="324" t="s">
        <v>219</v>
      </c>
      <c r="U31" s="241">
        <v>191.81700000000001</v>
      </c>
      <c r="V31" s="129">
        <v>10.9816262211348</v>
      </c>
      <c r="W31" s="241">
        <v>276.255</v>
      </c>
      <c r="X31" s="358">
        <v>3.1308029266866302</v>
      </c>
      <c r="Y31" s="241">
        <v>217.11199999999999</v>
      </c>
      <c r="Z31" s="358">
        <v>6.33650574046196</v>
      </c>
      <c r="AA31" s="241">
        <v>383.70100000000002</v>
      </c>
      <c r="AB31" s="358">
        <v>12.6197067453238</v>
      </c>
      <c r="AC31" s="241">
        <v>279.154</v>
      </c>
      <c r="AD31" s="358">
        <v>8.8471738508709006</v>
      </c>
      <c r="AE31" s="241">
        <v>249.06700000000001</v>
      </c>
      <c r="AF31" s="358">
        <v>8.4978538387357201</v>
      </c>
      <c r="AG31" s="241">
        <v>299.22000000000003</v>
      </c>
      <c r="AH31" s="358"/>
      <c r="AI31" s="351">
        <v>239.369</v>
      </c>
      <c r="AJ31" s="218">
        <v>3.9704929548892598</v>
      </c>
    </row>
    <row r="32" spans="1:36" ht="21" customHeight="1">
      <c r="A32" s="324" t="s">
        <v>220</v>
      </c>
      <c r="B32" s="241">
        <v>220.16800000000001</v>
      </c>
      <c r="C32" s="129">
        <v>7.4009151243969997</v>
      </c>
      <c r="D32" s="241">
        <v>302.47899999999998</v>
      </c>
      <c r="E32" s="358">
        <v>3.7243157959262998</v>
      </c>
      <c r="F32" s="241">
        <v>233.47399999999999</v>
      </c>
      <c r="G32" s="358">
        <v>6.00798200477898</v>
      </c>
      <c r="H32" s="241">
        <v>392.24400000000003</v>
      </c>
      <c r="I32" s="358">
        <v>8.6654999581442205</v>
      </c>
      <c r="J32" s="241">
        <v>312.05500000000001</v>
      </c>
      <c r="K32" s="358">
        <v>7.14308189533015</v>
      </c>
      <c r="L32" s="241">
        <v>298.762</v>
      </c>
      <c r="M32" s="358">
        <v>6.9987258047711096</v>
      </c>
      <c r="N32" s="241">
        <v>250.31399999999999</v>
      </c>
      <c r="O32" s="358">
        <v>4.68559315711442</v>
      </c>
      <c r="P32" s="351">
        <v>257.95999999999998</v>
      </c>
      <c r="Q32" s="218">
        <v>3.6713862393638199</v>
      </c>
      <c r="T32" s="324" t="s">
        <v>220</v>
      </c>
      <c r="U32" s="241">
        <v>243.286</v>
      </c>
      <c r="V32" s="129">
        <v>7.4624913421594696</v>
      </c>
      <c r="W32" s="241">
        <v>304.26</v>
      </c>
      <c r="X32" s="358">
        <v>4.5371736220165202</v>
      </c>
      <c r="Y32" s="241">
        <v>241.404</v>
      </c>
      <c r="Z32" s="358">
        <v>6.4081918246673197</v>
      </c>
      <c r="AA32" s="241">
        <v>386.02699999999999</v>
      </c>
      <c r="AB32" s="358">
        <v>8.2761664453504995</v>
      </c>
      <c r="AC32" s="241">
        <v>315.49200000000002</v>
      </c>
      <c r="AD32" s="358">
        <v>11.5386583660399</v>
      </c>
      <c r="AE32" s="241">
        <v>301.37400000000002</v>
      </c>
      <c r="AF32" s="358">
        <v>9.1558032352850507</v>
      </c>
      <c r="AG32" s="241">
        <v>261.27</v>
      </c>
      <c r="AH32" s="358"/>
      <c r="AI32" s="351">
        <v>268.726</v>
      </c>
      <c r="AJ32" s="218">
        <v>3.735547901076</v>
      </c>
    </row>
    <row r="33" spans="1:36" ht="21" customHeight="1">
      <c r="A33" s="324" t="s">
        <v>221</v>
      </c>
      <c r="B33" s="241">
        <v>247.768</v>
      </c>
      <c r="C33" s="129">
        <v>6.14131040773814</v>
      </c>
      <c r="D33" s="241">
        <v>314.346</v>
      </c>
      <c r="E33" s="358">
        <v>4.1410410771900397</v>
      </c>
      <c r="F33" s="241">
        <v>271.08</v>
      </c>
      <c r="G33" s="358">
        <v>5.5454205338605798</v>
      </c>
      <c r="H33" s="241">
        <v>454.65</v>
      </c>
      <c r="I33" s="358">
        <v>7.3181115725885304</v>
      </c>
      <c r="J33" s="241">
        <v>352.01</v>
      </c>
      <c r="K33" s="358">
        <v>6.0953148675299902</v>
      </c>
      <c r="L33" s="241">
        <v>267.01600000000002</v>
      </c>
      <c r="M33" s="358">
        <v>15.370775880726599</v>
      </c>
      <c r="N33" s="241">
        <v>266.35300000000001</v>
      </c>
      <c r="O33" s="358">
        <v>30.5808964906882</v>
      </c>
      <c r="P33" s="351">
        <v>281.63600000000002</v>
      </c>
      <c r="Q33" s="218">
        <v>3.66993874361266</v>
      </c>
      <c r="T33" s="324" t="s">
        <v>221</v>
      </c>
      <c r="U33" s="241">
        <v>267.34399999999999</v>
      </c>
      <c r="V33" s="129">
        <v>6.9859193774118804</v>
      </c>
      <c r="W33" s="241">
        <v>308.51299999999998</v>
      </c>
      <c r="X33" s="358">
        <v>5.1268270555213098</v>
      </c>
      <c r="Y33" s="241">
        <v>279.81599999999997</v>
      </c>
      <c r="Z33" s="358">
        <v>5.6601858072872204</v>
      </c>
      <c r="AA33" s="241">
        <v>461.66399999999999</v>
      </c>
      <c r="AB33" s="358">
        <v>8.8930661353937008</v>
      </c>
      <c r="AC33" s="241">
        <v>346.67899999999997</v>
      </c>
      <c r="AD33" s="358">
        <v>3.5534068540670498</v>
      </c>
      <c r="AE33" s="241">
        <v>276.11</v>
      </c>
      <c r="AF33" s="358">
        <v>16.283200972118198</v>
      </c>
      <c r="AG33" s="241">
        <v>356.5</v>
      </c>
      <c r="AH33" s="358"/>
      <c r="AI33" s="351">
        <v>288.49900000000002</v>
      </c>
      <c r="AJ33" s="218">
        <v>4.1699458673190302</v>
      </c>
    </row>
    <row r="34" spans="1:36" ht="21" customHeight="1">
      <c r="A34" s="324" t="s">
        <v>222</v>
      </c>
      <c r="B34" s="241">
        <v>283.35599999999999</v>
      </c>
      <c r="C34" s="129">
        <v>4.6449121237308697</v>
      </c>
      <c r="D34" s="241">
        <v>343.24599999999998</v>
      </c>
      <c r="E34" s="358">
        <v>3.51960744397554</v>
      </c>
      <c r="F34" s="241">
        <v>292.12700000000001</v>
      </c>
      <c r="G34" s="358">
        <v>6.06877433974591</v>
      </c>
      <c r="H34" s="241">
        <v>493.04300000000001</v>
      </c>
      <c r="I34" s="358">
        <v>7.2363057493444298</v>
      </c>
      <c r="J34" s="241">
        <v>314.49299999999999</v>
      </c>
      <c r="K34" s="358">
        <v>11.8267592096919</v>
      </c>
      <c r="L34" s="241">
        <v>325.25</v>
      </c>
      <c r="M34" s="358"/>
      <c r="N34" s="241">
        <v>247.327</v>
      </c>
      <c r="O34" s="358">
        <v>15.4377152870819</v>
      </c>
      <c r="P34" s="351">
        <v>308.96100000000001</v>
      </c>
      <c r="Q34" s="218">
        <v>3.3452729706552402</v>
      </c>
      <c r="T34" s="324" t="s">
        <v>222</v>
      </c>
      <c r="U34" s="241">
        <v>298.84300000000002</v>
      </c>
      <c r="V34" s="129">
        <v>4.9232487295585896</v>
      </c>
      <c r="W34" s="241">
        <v>341.714</v>
      </c>
      <c r="X34" s="358">
        <v>4.1231266114664198</v>
      </c>
      <c r="Y34" s="241">
        <v>298.57400000000001</v>
      </c>
      <c r="Z34" s="358">
        <v>7.3844914416746397</v>
      </c>
      <c r="AA34" s="241">
        <v>489.24</v>
      </c>
      <c r="AB34" s="358">
        <v>11.0458535480732</v>
      </c>
      <c r="AC34" s="241">
        <v>316.75299999999999</v>
      </c>
      <c r="AD34" s="358">
        <v>16.805686969638401</v>
      </c>
      <c r="AE34" s="241">
        <v>325.25</v>
      </c>
      <c r="AF34" s="358"/>
      <c r="AG34" s="241">
        <v>268.33999999999997</v>
      </c>
      <c r="AH34" s="358"/>
      <c r="AI34" s="351">
        <v>315.73700000000002</v>
      </c>
      <c r="AJ34" s="218">
        <v>3.51599651939673</v>
      </c>
    </row>
    <row r="35" spans="1:36" ht="21" customHeight="1">
      <c r="A35" s="324" t="s">
        <v>223</v>
      </c>
      <c r="B35" s="241">
        <v>303.25200000000001</v>
      </c>
      <c r="C35" s="129">
        <v>5.2179366821614099</v>
      </c>
      <c r="D35" s="241">
        <v>350.04</v>
      </c>
      <c r="E35" s="358">
        <v>5.3833230647658699</v>
      </c>
      <c r="F35" s="241">
        <v>330.67</v>
      </c>
      <c r="G35" s="358">
        <v>7.8463712337767504</v>
      </c>
      <c r="H35" s="241">
        <v>492.11799999999999</v>
      </c>
      <c r="I35" s="358">
        <v>11.9146340704155</v>
      </c>
      <c r="J35" s="241">
        <v>357.69200000000001</v>
      </c>
      <c r="K35" s="358">
        <v>14.9629355646866</v>
      </c>
      <c r="L35" s="241"/>
      <c r="M35" s="358"/>
      <c r="N35" s="241">
        <v>267.69799999999998</v>
      </c>
      <c r="O35" s="358">
        <v>12.2716339935671</v>
      </c>
      <c r="P35" s="351">
        <v>322.02800000000002</v>
      </c>
      <c r="Q35" s="218">
        <v>4.0061295348810502</v>
      </c>
      <c r="T35" s="324" t="s">
        <v>223</v>
      </c>
      <c r="U35" s="241">
        <v>325.77300000000002</v>
      </c>
      <c r="V35" s="129">
        <v>5.9836418234263098</v>
      </c>
      <c r="W35" s="241">
        <v>361.49099999999999</v>
      </c>
      <c r="X35" s="358">
        <v>6.9948087993358996</v>
      </c>
      <c r="Y35" s="241">
        <v>341.334</v>
      </c>
      <c r="Z35" s="358">
        <v>10.5714587811371</v>
      </c>
      <c r="AA35" s="241">
        <v>453.21899999999999</v>
      </c>
      <c r="AB35" s="358">
        <v>14.057535486357301</v>
      </c>
      <c r="AC35" s="241">
        <v>391.96</v>
      </c>
      <c r="AD35" s="358">
        <v>9.3184813859234499</v>
      </c>
      <c r="AE35" s="241"/>
      <c r="AF35" s="358"/>
      <c r="AG35" s="241"/>
      <c r="AH35" s="358"/>
      <c r="AI35" s="351">
        <v>337.62400000000002</v>
      </c>
      <c r="AJ35" s="218">
        <v>4.7280756184019204</v>
      </c>
    </row>
    <row r="36" spans="1:36" ht="21" customHeight="1">
      <c r="A36" s="324" t="s">
        <v>224</v>
      </c>
      <c r="B36" s="241">
        <v>298.11200000000002</v>
      </c>
      <c r="C36" s="129">
        <v>6.2315772810461798</v>
      </c>
      <c r="D36" s="241">
        <v>339.30200000000002</v>
      </c>
      <c r="E36" s="358">
        <v>5.53704815639398</v>
      </c>
      <c r="F36" s="241">
        <v>287.33499999999998</v>
      </c>
      <c r="G36" s="358">
        <v>14.5001681346965</v>
      </c>
      <c r="H36" s="241">
        <v>620.40800000000002</v>
      </c>
      <c r="I36" s="358">
        <v>24.499322394534801</v>
      </c>
      <c r="J36" s="241">
        <v>329.06200000000001</v>
      </c>
      <c r="K36" s="358">
        <v>39.811596927733703</v>
      </c>
      <c r="L36" s="241"/>
      <c r="M36" s="358"/>
      <c r="N36" s="241">
        <v>231.845</v>
      </c>
      <c r="O36" s="358">
        <v>19.741773529480501</v>
      </c>
      <c r="P36" s="351">
        <v>309.24400000000003</v>
      </c>
      <c r="Q36" s="218">
        <v>6.3404157366152099</v>
      </c>
      <c r="T36" s="324" t="s">
        <v>224</v>
      </c>
      <c r="U36" s="241">
        <v>318.56099999999998</v>
      </c>
      <c r="V36" s="129">
        <v>7.0280382302784199</v>
      </c>
      <c r="W36" s="241">
        <v>327.02600000000001</v>
      </c>
      <c r="X36" s="358">
        <v>7.5678425093208403</v>
      </c>
      <c r="Y36" s="241">
        <v>260.577</v>
      </c>
      <c r="Z36" s="358">
        <v>19.032020433325801</v>
      </c>
      <c r="AA36" s="241">
        <v>287.67</v>
      </c>
      <c r="AB36" s="358"/>
      <c r="AC36" s="241">
        <v>297</v>
      </c>
      <c r="AD36" s="358"/>
      <c r="AE36" s="241"/>
      <c r="AF36" s="358"/>
      <c r="AG36" s="241">
        <v>198.82</v>
      </c>
      <c r="AH36" s="358"/>
      <c r="AI36" s="351">
        <v>313.666</v>
      </c>
      <c r="AJ36" s="218">
        <v>5.9399388177267802</v>
      </c>
    </row>
    <row r="37" spans="1:36" ht="21" customHeight="1">
      <c r="A37" s="324" t="s">
        <v>225</v>
      </c>
      <c r="B37" s="241">
        <v>294.60700000000003</v>
      </c>
      <c r="C37" s="129">
        <v>7.8264025659077499</v>
      </c>
      <c r="D37" s="241">
        <v>333.59500000000003</v>
      </c>
      <c r="E37" s="358">
        <v>9.1122164382350004</v>
      </c>
      <c r="F37" s="241">
        <v>367.10899999999998</v>
      </c>
      <c r="G37" s="358">
        <v>19.242798880382601</v>
      </c>
      <c r="H37" s="241">
        <v>534.25699999999995</v>
      </c>
      <c r="I37" s="358">
        <v>32.910097131319603</v>
      </c>
      <c r="J37" s="241">
        <v>381.62200000000001</v>
      </c>
      <c r="K37" s="358">
        <v>8.3459416106125808</v>
      </c>
      <c r="L37" s="241"/>
      <c r="M37" s="358"/>
      <c r="N37" s="241">
        <v>350.99700000000001</v>
      </c>
      <c r="O37" s="358">
        <v>42.618889040002102</v>
      </c>
      <c r="P37" s="351">
        <v>314.08300000000003</v>
      </c>
      <c r="Q37" s="218">
        <v>6.2981936806690797</v>
      </c>
      <c r="T37" s="324" t="s">
        <v>225</v>
      </c>
      <c r="U37" s="241">
        <v>282.12099999999998</v>
      </c>
      <c r="V37" s="129">
        <v>10.123915615394701</v>
      </c>
      <c r="W37" s="241">
        <v>278.75599999999997</v>
      </c>
      <c r="X37" s="358">
        <v>14.752073062088501</v>
      </c>
      <c r="Y37" s="241">
        <v>347.65899999999999</v>
      </c>
      <c r="Z37" s="358">
        <v>26.60908903887</v>
      </c>
      <c r="AA37" s="241">
        <v>497.76</v>
      </c>
      <c r="AB37" s="358">
        <v>40.155641748260003</v>
      </c>
      <c r="AC37" s="241">
        <v>384.92</v>
      </c>
      <c r="AD37" s="358"/>
      <c r="AE37" s="241"/>
      <c r="AF37" s="358"/>
      <c r="AG37" s="241">
        <v>534.63</v>
      </c>
      <c r="AH37" s="358"/>
      <c r="AI37" s="351">
        <v>291.57499999999999</v>
      </c>
      <c r="AJ37" s="218">
        <v>9.1439833204491201</v>
      </c>
    </row>
    <row r="38" spans="1:36" ht="21" customHeight="1">
      <c r="A38" s="324" t="s">
        <v>226</v>
      </c>
      <c r="B38" s="241">
        <v>294.387</v>
      </c>
      <c r="C38" s="129">
        <v>7.4467643088754798</v>
      </c>
      <c r="D38" s="241">
        <v>347.53199999999998</v>
      </c>
      <c r="E38" s="358">
        <v>8.9392538363958902</v>
      </c>
      <c r="F38" s="241">
        <v>305.69799999999998</v>
      </c>
      <c r="G38" s="358">
        <v>41.763787041890403</v>
      </c>
      <c r="H38" s="241">
        <v>497.56</v>
      </c>
      <c r="I38" s="358">
        <v>54.775905438511103</v>
      </c>
      <c r="J38" s="241">
        <v>456.79500000000002</v>
      </c>
      <c r="K38" s="358">
        <v>15.7632978295367</v>
      </c>
      <c r="L38" s="241"/>
      <c r="M38" s="358"/>
      <c r="N38" s="241">
        <v>268.2</v>
      </c>
      <c r="O38" s="358"/>
      <c r="P38" s="351">
        <v>308.32600000000002</v>
      </c>
      <c r="Q38" s="218">
        <v>6.3066470578195704</v>
      </c>
      <c r="T38" s="324" t="s">
        <v>226</v>
      </c>
      <c r="U38" s="241">
        <v>297.55099999999999</v>
      </c>
      <c r="V38" s="129">
        <v>10.9508540460699</v>
      </c>
      <c r="W38" s="241">
        <v>310.15499999999997</v>
      </c>
      <c r="X38" s="358">
        <v>13.7746184162269</v>
      </c>
      <c r="Y38" s="241"/>
      <c r="Z38" s="358"/>
      <c r="AA38" s="241"/>
      <c r="AB38" s="358"/>
      <c r="AC38" s="241"/>
      <c r="AD38" s="358"/>
      <c r="AE38" s="241"/>
      <c r="AF38" s="358"/>
      <c r="AG38" s="241">
        <v>268.2</v>
      </c>
      <c r="AH38" s="358"/>
      <c r="AI38" s="351">
        <v>299.67</v>
      </c>
      <c r="AJ38" s="218">
        <v>9.0756931453870404</v>
      </c>
    </row>
    <row r="39" spans="1:36" ht="21" customHeight="1">
      <c r="A39" s="324" t="s">
        <v>227</v>
      </c>
      <c r="B39" s="241">
        <v>294.26100000000002</v>
      </c>
      <c r="C39" s="129">
        <v>9.5520409609505101</v>
      </c>
      <c r="D39" s="241">
        <v>343.49599999999998</v>
      </c>
      <c r="E39" s="358">
        <v>11.1415704339749</v>
      </c>
      <c r="F39" s="241">
        <v>277.19</v>
      </c>
      <c r="G39" s="358">
        <v>34.834479495192099</v>
      </c>
      <c r="H39" s="241"/>
      <c r="I39" s="358"/>
      <c r="J39" s="241">
        <v>248.15</v>
      </c>
      <c r="K39" s="358"/>
      <c r="L39" s="241"/>
      <c r="M39" s="358"/>
      <c r="N39" s="241">
        <v>266.75</v>
      </c>
      <c r="O39" s="358"/>
      <c r="P39" s="351">
        <v>300.73700000000002</v>
      </c>
      <c r="Q39" s="218">
        <v>8.1143433289178208</v>
      </c>
      <c r="T39" s="324" t="s">
        <v>227</v>
      </c>
      <c r="U39" s="241">
        <v>290.29599999999999</v>
      </c>
      <c r="V39" s="129">
        <v>14.6164691367195</v>
      </c>
      <c r="W39" s="241">
        <v>302.87299999999999</v>
      </c>
      <c r="X39" s="358">
        <v>7.1399173661025603</v>
      </c>
      <c r="Y39" s="241"/>
      <c r="Z39" s="358"/>
      <c r="AA39" s="241"/>
      <c r="AB39" s="358"/>
      <c r="AC39" s="241"/>
      <c r="AD39" s="358"/>
      <c r="AE39" s="241"/>
      <c r="AF39" s="358"/>
      <c r="AG39" s="241"/>
      <c r="AH39" s="358"/>
      <c r="AI39" s="351">
        <v>291.78800000000001</v>
      </c>
      <c r="AJ39" s="218">
        <v>12.8527491713409</v>
      </c>
    </row>
    <row r="40" spans="1:36" ht="21" customHeight="1">
      <c r="A40" s="324" t="s">
        <v>228</v>
      </c>
      <c r="B40" s="352">
        <v>272.49400000000003</v>
      </c>
      <c r="C40" s="356">
        <v>10.0682266180371</v>
      </c>
      <c r="D40" s="241">
        <v>314.87</v>
      </c>
      <c r="E40" s="358">
        <v>9.0894596244019805</v>
      </c>
      <c r="F40" s="241">
        <v>226.77</v>
      </c>
      <c r="G40" s="358"/>
      <c r="H40" s="241"/>
      <c r="I40" s="358"/>
      <c r="J40" s="241"/>
      <c r="K40" s="358"/>
      <c r="L40" s="241"/>
      <c r="M40" s="358"/>
      <c r="N40" s="241"/>
      <c r="O40" s="358"/>
      <c r="P40" s="353">
        <v>279.28100000000001</v>
      </c>
      <c r="Q40" s="361">
        <v>8.7585464177671994</v>
      </c>
      <c r="T40" s="324" t="s">
        <v>228</v>
      </c>
      <c r="U40" s="352">
        <v>272.702</v>
      </c>
      <c r="V40" s="356">
        <v>20.3226850762385</v>
      </c>
      <c r="W40" s="241">
        <v>342.63</v>
      </c>
      <c r="X40" s="358"/>
      <c r="Y40" s="241"/>
      <c r="Z40" s="358"/>
      <c r="AA40" s="241"/>
      <c r="AB40" s="358"/>
      <c r="AC40" s="241"/>
      <c r="AD40" s="358"/>
      <c r="AE40" s="241"/>
      <c r="AF40" s="358"/>
      <c r="AG40" s="241"/>
      <c r="AH40" s="358"/>
      <c r="AI40" s="353">
        <v>275.49900000000002</v>
      </c>
      <c r="AJ40" s="361">
        <v>19.417566628720198</v>
      </c>
    </row>
    <row r="41" spans="1:36" ht="21" customHeight="1">
      <c r="A41" s="325" t="s">
        <v>229</v>
      </c>
      <c r="B41" s="242">
        <v>275.89</v>
      </c>
      <c r="C41" s="130">
        <v>8.3152601198370295</v>
      </c>
      <c r="D41" s="242">
        <v>298.90100000000001</v>
      </c>
      <c r="E41" s="359">
        <v>11.8327476628893</v>
      </c>
      <c r="F41" s="242"/>
      <c r="G41" s="359"/>
      <c r="H41" s="242"/>
      <c r="I41" s="359"/>
      <c r="J41" s="242"/>
      <c r="K41" s="359"/>
      <c r="L41" s="242"/>
      <c r="M41" s="359"/>
      <c r="N41" s="242"/>
      <c r="O41" s="359"/>
      <c r="P41" s="354">
        <v>277.392</v>
      </c>
      <c r="Q41" s="362">
        <v>7.9457592769821899</v>
      </c>
      <c r="T41" s="325" t="s">
        <v>229</v>
      </c>
      <c r="U41" s="242">
        <v>249.98500000000001</v>
      </c>
      <c r="V41" s="130">
        <v>10.0737779022335</v>
      </c>
      <c r="W41" s="242"/>
      <c r="X41" s="359"/>
      <c r="Y41" s="242"/>
      <c r="Z41" s="359"/>
      <c r="AA41" s="242"/>
      <c r="AB41" s="359"/>
      <c r="AC41" s="242"/>
      <c r="AD41" s="359"/>
      <c r="AE41" s="242"/>
      <c r="AF41" s="359"/>
      <c r="AG41" s="242"/>
      <c r="AH41" s="359"/>
      <c r="AI41" s="354">
        <v>249.98500000000001</v>
      </c>
      <c r="AJ41" s="362">
        <v>10.0737779022335</v>
      </c>
    </row>
    <row r="42" spans="1:36" ht="21" customHeight="1">
      <c r="A42" s="363" t="s">
        <v>181</v>
      </c>
      <c r="B42" s="251">
        <v>240.095</v>
      </c>
      <c r="C42" s="219">
        <v>3.2739836966635001</v>
      </c>
      <c r="D42" s="251">
        <v>236.934</v>
      </c>
      <c r="E42" s="340">
        <v>3.4607521888504902</v>
      </c>
      <c r="F42" s="251">
        <v>204.327</v>
      </c>
      <c r="G42" s="219">
        <v>3.4611741027435201</v>
      </c>
      <c r="H42" s="251">
        <v>343.40199999999999</v>
      </c>
      <c r="I42" s="219">
        <v>7.3217393373623203</v>
      </c>
      <c r="J42" s="251">
        <v>238.374</v>
      </c>
      <c r="K42" s="219">
        <v>8.2024178126067397</v>
      </c>
      <c r="L42" s="251">
        <v>190.672</v>
      </c>
      <c r="M42" s="219">
        <v>6.4770843519516896</v>
      </c>
      <c r="N42" s="251">
        <v>206.9</v>
      </c>
      <c r="O42" s="340">
        <v>15.4028137935837</v>
      </c>
      <c r="P42" s="251">
        <v>233.239</v>
      </c>
      <c r="Q42" s="220">
        <v>2.0889955207797701</v>
      </c>
      <c r="T42" s="363" t="s">
        <v>181</v>
      </c>
      <c r="U42" s="251">
        <v>238.39400000000001</v>
      </c>
      <c r="V42" s="219">
        <v>3.89602653332742</v>
      </c>
      <c r="W42" s="251">
        <v>214.876</v>
      </c>
      <c r="X42" s="340">
        <v>4.2289625561167901</v>
      </c>
      <c r="Y42" s="251">
        <v>193.00899999999999</v>
      </c>
      <c r="Z42" s="219">
        <v>3.8851383159363699</v>
      </c>
      <c r="AA42" s="251">
        <v>299.12900000000002</v>
      </c>
      <c r="AB42" s="219">
        <v>9.6382370264883299</v>
      </c>
      <c r="AC42" s="251">
        <v>200.922</v>
      </c>
      <c r="AD42" s="219">
        <v>11.036909397458</v>
      </c>
      <c r="AE42" s="251">
        <v>181.69200000000001</v>
      </c>
      <c r="AF42" s="219">
        <v>8.2324098862370292</v>
      </c>
      <c r="AG42" s="251">
        <v>190.89</v>
      </c>
      <c r="AH42" s="340">
        <v>25.0611591756224</v>
      </c>
      <c r="AI42" s="251">
        <v>220.25899999999999</v>
      </c>
      <c r="AJ42" s="220">
        <v>2.20004328352787</v>
      </c>
    </row>
    <row r="43" spans="1:36" ht="12.75" customHeight="1"/>
    <row r="44" spans="1:36" ht="27" customHeight="1">
      <c r="A44" s="744" t="s">
        <v>271</v>
      </c>
      <c r="B44" s="745"/>
      <c r="C44" s="745"/>
      <c r="D44" s="745"/>
      <c r="E44" s="745"/>
      <c r="F44" s="745"/>
      <c r="G44" s="745"/>
      <c r="H44" s="745"/>
      <c r="I44" s="745"/>
      <c r="J44" s="745"/>
      <c r="K44" s="745"/>
      <c r="L44" s="745"/>
      <c r="M44" s="745"/>
      <c r="N44" s="745"/>
      <c r="O44" s="745"/>
      <c r="P44" s="745"/>
      <c r="Q44" s="746"/>
      <c r="T44" s="744" t="s">
        <v>271</v>
      </c>
      <c r="U44" s="745"/>
      <c r="V44" s="745"/>
      <c r="W44" s="745"/>
      <c r="X44" s="745"/>
      <c r="Y44" s="745"/>
      <c r="Z44" s="745"/>
      <c r="AA44" s="745"/>
      <c r="AB44" s="745"/>
      <c r="AC44" s="745"/>
      <c r="AD44" s="745"/>
      <c r="AE44" s="745"/>
      <c r="AF44" s="745"/>
      <c r="AG44" s="745"/>
      <c r="AH44" s="745"/>
      <c r="AI44" s="745"/>
      <c r="AJ44" s="746"/>
    </row>
    <row r="45" spans="1:36" ht="15.75" customHeight="1">
      <c r="A45" s="750" t="s">
        <v>230</v>
      </c>
      <c r="B45" s="640" t="s">
        <v>213</v>
      </c>
      <c r="C45" s="667"/>
      <c r="D45" s="667"/>
      <c r="E45" s="667"/>
      <c r="F45" s="667"/>
      <c r="G45" s="667"/>
      <c r="H45" s="667"/>
      <c r="I45" s="667"/>
      <c r="J45" s="667"/>
      <c r="K45" s="667"/>
      <c r="L45" s="667"/>
      <c r="M45" s="667"/>
      <c r="N45" s="667"/>
      <c r="O45" s="667"/>
      <c r="P45" s="667"/>
      <c r="Q45" s="753"/>
      <c r="T45" s="750" t="s">
        <v>230</v>
      </c>
      <c r="U45" s="640" t="s">
        <v>213</v>
      </c>
      <c r="V45" s="667"/>
      <c r="W45" s="667"/>
      <c r="X45" s="667"/>
      <c r="Y45" s="667"/>
      <c r="Z45" s="667"/>
      <c r="AA45" s="667"/>
      <c r="AB45" s="667"/>
      <c r="AC45" s="667"/>
      <c r="AD45" s="667"/>
      <c r="AE45" s="667"/>
      <c r="AF45" s="667"/>
      <c r="AG45" s="667"/>
      <c r="AH45" s="667"/>
      <c r="AI45" s="667"/>
      <c r="AJ45" s="753"/>
    </row>
    <row r="46" spans="1:36" ht="26.25" customHeight="1">
      <c r="A46" s="751"/>
      <c r="B46" s="754" t="s">
        <v>88</v>
      </c>
      <c r="C46" s="755"/>
      <c r="D46" s="754" t="s">
        <v>89</v>
      </c>
      <c r="E46" s="748"/>
      <c r="F46" s="754" t="s">
        <v>90</v>
      </c>
      <c r="G46" s="755"/>
      <c r="H46" s="754" t="s">
        <v>91</v>
      </c>
      <c r="I46" s="755"/>
      <c r="J46" s="754" t="s">
        <v>92</v>
      </c>
      <c r="K46" s="755"/>
      <c r="L46" s="754" t="s">
        <v>93</v>
      </c>
      <c r="M46" s="755"/>
      <c r="N46" s="754" t="s">
        <v>94</v>
      </c>
      <c r="O46" s="755"/>
      <c r="P46" s="754" t="s">
        <v>100</v>
      </c>
      <c r="Q46" s="749"/>
      <c r="T46" s="751"/>
      <c r="U46" s="754" t="s">
        <v>88</v>
      </c>
      <c r="V46" s="755"/>
      <c r="W46" s="754" t="s">
        <v>89</v>
      </c>
      <c r="X46" s="748"/>
      <c r="Y46" s="754" t="s">
        <v>90</v>
      </c>
      <c r="Z46" s="755"/>
      <c r="AA46" s="754" t="s">
        <v>91</v>
      </c>
      <c r="AB46" s="755"/>
      <c r="AC46" s="754" t="s">
        <v>92</v>
      </c>
      <c r="AD46" s="755"/>
      <c r="AE46" s="754" t="s">
        <v>93</v>
      </c>
      <c r="AF46" s="755"/>
      <c r="AG46" s="754" t="s">
        <v>94</v>
      </c>
      <c r="AH46" s="755"/>
      <c r="AI46" s="754" t="s">
        <v>100</v>
      </c>
      <c r="AJ46" s="749"/>
    </row>
    <row r="47" spans="1:36" ht="31.5" customHeight="1">
      <c r="A47" s="752"/>
      <c r="B47" s="347" t="s">
        <v>264</v>
      </c>
      <c r="C47" s="574" t="s">
        <v>430</v>
      </c>
      <c r="D47" s="347" t="s">
        <v>264</v>
      </c>
      <c r="E47" s="574" t="s">
        <v>430</v>
      </c>
      <c r="F47" s="347" t="s">
        <v>264</v>
      </c>
      <c r="G47" s="574" t="s">
        <v>430</v>
      </c>
      <c r="H47" s="347" t="s">
        <v>264</v>
      </c>
      <c r="I47" s="574" t="s">
        <v>430</v>
      </c>
      <c r="J47" s="347" t="s">
        <v>264</v>
      </c>
      <c r="K47" s="574" t="s">
        <v>430</v>
      </c>
      <c r="L47" s="347" t="s">
        <v>264</v>
      </c>
      <c r="M47" s="574" t="s">
        <v>430</v>
      </c>
      <c r="N47" s="347" t="s">
        <v>264</v>
      </c>
      <c r="O47" s="574" t="s">
        <v>430</v>
      </c>
      <c r="P47" s="348" t="s">
        <v>264</v>
      </c>
      <c r="Q47" s="575" t="s">
        <v>430</v>
      </c>
      <c r="T47" s="752"/>
      <c r="U47" s="347" t="s">
        <v>264</v>
      </c>
      <c r="V47" s="574" t="s">
        <v>430</v>
      </c>
      <c r="W47" s="347" t="s">
        <v>264</v>
      </c>
      <c r="X47" s="574" t="s">
        <v>430</v>
      </c>
      <c r="Y47" s="347" t="s">
        <v>264</v>
      </c>
      <c r="Z47" s="574" t="s">
        <v>430</v>
      </c>
      <c r="AA47" s="347" t="s">
        <v>264</v>
      </c>
      <c r="AB47" s="574" t="s">
        <v>430</v>
      </c>
      <c r="AC47" s="347" t="s">
        <v>264</v>
      </c>
      <c r="AD47" s="574" t="s">
        <v>430</v>
      </c>
      <c r="AE47" s="347" t="s">
        <v>264</v>
      </c>
      <c r="AF47" s="574" t="s">
        <v>430</v>
      </c>
      <c r="AG47" s="347" t="s">
        <v>264</v>
      </c>
      <c r="AH47" s="574" t="s">
        <v>430</v>
      </c>
      <c r="AI47" s="348" t="s">
        <v>264</v>
      </c>
      <c r="AJ47" s="575" t="s">
        <v>430</v>
      </c>
    </row>
    <row r="48" spans="1:36" ht="21" customHeight="1">
      <c r="A48" s="323" t="s">
        <v>215</v>
      </c>
      <c r="B48" s="349">
        <v>3.8809999999999998</v>
      </c>
      <c r="C48" s="128">
        <v>32.249466902543197</v>
      </c>
      <c r="D48" s="349">
        <v>7.6050000000000004</v>
      </c>
      <c r="E48" s="357">
        <v>22.582004759297501</v>
      </c>
      <c r="F48" s="349">
        <v>7.6769999999999996</v>
      </c>
      <c r="G48" s="357">
        <v>11.7355455722155</v>
      </c>
      <c r="H48" s="349">
        <v>15.628</v>
      </c>
      <c r="I48" s="357">
        <v>17.752131638115699</v>
      </c>
      <c r="J48" s="349">
        <v>11.795999999999999</v>
      </c>
      <c r="K48" s="357">
        <v>24.673668351268098</v>
      </c>
      <c r="L48" s="349">
        <v>20.86</v>
      </c>
      <c r="M48" s="357">
        <v>10.170991635805301</v>
      </c>
      <c r="N48" s="349">
        <v>7.069</v>
      </c>
      <c r="O48" s="357">
        <v>82.455668176383398</v>
      </c>
      <c r="P48" s="350">
        <v>13.332000000000001</v>
      </c>
      <c r="Q48" s="360">
        <v>7.8157338748741099</v>
      </c>
      <c r="T48" s="323" t="s">
        <v>215</v>
      </c>
      <c r="U48" s="349">
        <v>3.8809999999999998</v>
      </c>
      <c r="V48" s="128">
        <v>32.249466902543197</v>
      </c>
      <c r="W48" s="349">
        <v>7.7009999999999996</v>
      </c>
      <c r="X48" s="357">
        <v>22.643273623393299</v>
      </c>
      <c r="Y48" s="349">
        <v>7.7679999999999998</v>
      </c>
      <c r="Z48" s="357">
        <v>11.835263864618801</v>
      </c>
      <c r="AA48" s="349">
        <v>15.856</v>
      </c>
      <c r="AB48" s="357">
        <v>17.780056855636801</v>
      </c>
      <c r="AC48" s="349">
        <v>11.73</v>
      </c>
      <c r="AD48" s="357">
        <v>25.089562583589199</v>
      </c>
      <c r="AE48" s="349">
        <v>20.786000000000001</v>
      </c>
      <c r="AF48" s="357">
        <v>10.213000424735201</v>
      </c>
      <c r="AG48" s="349">
        <v>7.069</v>
      </c>
      <c r="AH48" s="357">
        <v>82.455668176383398</v>
      </c>
      <c r="AI48" s="350">
        <v>13.396000000000001</v>
      </c>
      <c r="AJ48" s="360">
        <v>7.8602789952156904</v>
      </c>
    </row>
    <row r="49" spans="1:36" ht="21" customHeight="1">
      <c r="A49" s="324" t="s">
        <v>216</v>
      </c>
      <c r="B49" s="241">
        <v>40.430999999999997</v>
      </c>
      <c r="C49" s="129">
        <v>23.3837186993151</v>
      </c>
      <c r="D49" s="241">
        <v>66.19</v>
      </c>
      <c r="E49" s="358">
        <v>12.1680431968016</v>
      </c>
      <c r="F49" s="241">
        <v>68.263999999999996</v>
      </c>
      <c r="G49" s="358">
        <v>6.2026632930877899</v>
      </c>
      <c r="H49" s="241">
        <v>103.751</v>
      </c>
      <c r="I49" s="358">
        <v>9.9453968148802794</v>
      </c>
      <c r="J49" s="241">
        <v>92.361999999999995</v>
      </c>
      <c r="K49" s="358">
        <v>14.2011776765655</v>
      </c>
      <c r="L49" s="241">
        <v>105.387</v>
      </c>
      <c r="M49" s="358">
        <v>3.6749355357010098</v>
      </c>
      <c r="N49" s="241">
        <v>77.954999999999998</v>
      </c>
      <c r="O49" s="358">
        <v>18.418579101787</v>
      </c>
      <c r="P49" s="351">
        <v>83.287000000000006</v>
      </c>
      <c r="Q49" s="218">
        <v>4.0316900398416999</v>
      </c>
      <c r="T49" s="324" t="s">
        <v>216</v>
      </c>
      <c r="U49" s="241">
        <v>41.011000000000003</v>
      </c>
      <c r="V49" s="129">
        <v>23.357551126712998</v>
      </c>
      <c r="W49" s="241">
        <v>65.936000000000007</v>
      </c>
      <c r="X49" s="358">
        <v>12.3354320524821</v>
      </c>
      <c r="Y49" s="241">
        <v>68.415999999999997</v>
      </c>
      <c r="Z49" s="358">
        <v>6.25713792732948</v>
      </c>
      <c r="AA49" s="241">
        <v>103.1</v>
      </c>
      <c r="AB49" s="358">
        <v>9.9989187634078398</v>
      </c>
      <c r="AC49" s="241">
        <v>91.682000000000002</v>
      </c>
      <c r="AD49" s="358">
        <v>14.754132219290099</v>
      </c>
      <c r="AE49" s="241">
        <v>105.628</v>
      </c>
      <c r="AF49" s="358">
        <v>3.6922294781268299</v>
      </c>
      <c r="AG49" s="241">
        <v>77.954999999999998</v>
      </c>
      <c r="AH49" s="358">
        <v>18.418579101787</v>
      </c>
      <c r="AI49" s="351">
        <v>83.33</v>
      </c>
      <c r="AJ49" s="218">
        <v>4.0846903709301898</v>
      </c>
    </row>
    <row r="50" spans="1:36" ht="21" customHeight="1">
      <c r="A50" s="324" t="s">
        <v>217</v>
      </c>
      <c r="B50" s="241">
        <v>110.01600000000001</v>
      </c>
      <c r="C50" s="129">
        <v>13.431037483022999</v>
      </c>
      <c r="D50" s="241">
        <v>144.00899999999999</v>
      </c>
      <c r="E50" s="358">
        <v>6.7021911186613901</v>
      </c>
      <c r="F50" s="241">
        <v>142.59100000000001</v>
      </c>
      <c r="G50" s="358">
        <v>4.1715297326407503</v>
      </c>
      <c r="H50" s="241">
        <v>199.03899999999999</v>
      </c>
      <c r="I50" s="358">
        <v>6.9179099489492799</v>
      </c>
      <c r="J50" s="241">
        <v>153.506</v>
      </c>
      <c r="K50" s="358">
        <v>20.147560146352799</v>
      </c>
      <c r="L50" s="241">
        <v>184.69300000000001</v>
      </c>
      <c r="M50" s="358">
        <v>3.2454122514705399</v>
      </c>
      <c r="N50" s="241">
        <v>133.18199999999999</v>
      </c>
      <c r="O50" s="358">
        <v>12.6728528816175</v>
      </c>
      <c r="P50" s="351">
        <v>154.67500000000001</v>
      </c>
      <c r="Q50" s="218">
        <v>2.8800236656100799</v>
      </c>
      <c r="T50" s="324" t="s">
        <v>217</v>
      </c>
      <c r="U50" s="241">
        <v>112.807</v>
      </c>
      <c r="V50" s="129">
        <v>13.032024085940201</v>
      </c>
      <c r="W50" s="241">
        <v>145.71899999999999</v>
      </c>
      <c r="X50" s="358">
        <v>6.4487815541204396</v>
      </c>
      <c r="Y50" s="241">
        <v>143.1</v>
      </c>
      <c r="Z50" s="358">
        <v>4.1669250295371603</v>
      </c>
      <c r="AA50" s="241">
        <v>199.10599999999999</v>
      </c>
      <c r="AB50" s="358">
        <v>6.8645004324066203</v>
      </c>
      <c r="AC50" s="241">
        <v>153.452</v>
      </c>
      <c r="AD50" s="358">
        <v>21.215759974104401</v>
      </c>
      <c r="AE50" s="241">
        <v>185.45099999999999</v>
      </c>
      <c r="AF50" s="358">
        <v>3.2405420221484502</v>
      </c>
      <c r="AG50" s="241">
        <v>136.94800000000001</v>
      </c>
      <c r="AH50" s="358">
        <v>11.631564121079901</v>
      </c>
      <c r="AI50" s="351">
        <v>155.65199999999999</v>
      </c>
      <c r="AJ50" s="218">
        <v>2.7865078099269498</v>
      </c>
    </row>
    <row r="51" spans="1:36" ht="21" customHeight="1">
      <c r="A51" s="324" t="s">
        <v>218</v>
      </c>
      <c r="B51" s="241">
        <v>147.036</v>
      </c>
      <c r="C51" s="129">
        <v>10.889187603193101</v>
      </c>
      <c r="D51" s="241">
        <v>235.95400000000001</v>
      </c>
      <c r="E51" s="358">
        <v>4.37307484256766</v>
      </c>
      <c r="F51" s="241">
        <v>187.60499999999999</v>
      </c>
      <c r="G51" s="358">
        <v>4.1574462507625496</v>
      </c>
      <c r="H51" s="241">
        <v>287.565</v>
      </c>
      <c r="I51" s="358">
        <v>11.566745158530299</v>
      </c>
      <c r="J51" s="241">
        <v>252.512</v>
      </c>
      <c r="K51" s="358">
        <v>6.9162204689953697</v>
      </c>
      <c r="L51" s="241">
        <v>232.71700000000001</v>
      </c>
      <c r="M51" s="358">
        <v>2.9646295415649302</v>
      </c>
      <c r="N51" s="241">
        <v>173.827</v>
      </c>
      <c r="O51" s="358">
        <v>14.793807279128099</v>
      </c>
      <c r="P51" s="351">
        <v>207.642</v>
      </c>
      <c r="Q51" s="218">
        <v>2.7916676406090102</v>
      </c>
      <c r="T51" s="324" t="s">
        <v>218</v>
      </c>
      <c r="U51" s="241">
        <v>155.57900000000001</v>
      </c>
      <c r="V51" s="129">
        <v>8.2225858300205097</v>
      </c>
      <c r="W51" s="241">
        <v>237.23</v>
      </c>
      <c r="X51" s="358">
        <v>4.5119311264766599</v>
      </c>
      <c r="Y51" s="241">
        <v>187.602</v>
      </c>
      <c r="Z51" s="358">
        <v>4.2221796442443003</v>
      </c>
      <c r="AA51" s="241">
        <v>287.565</v>
      </c>
      <c r="AB51" s="358">
        <v>11.566745158530299</v>
      </c>
      <c r="AC51" s="241">
        <v>252.77500000000001</v>
      </c>
      <c r="AD51" s="358">
        <v>7.5329581667953596</v>
      </c>
      <c r="AE51" s="241">
        <v>232.93600000000001</v>
      </c>
      <c r="AF51" s="358">
        <v>3.0449491826230402</v>
      </c>
      <c r="AG51" s="241">
        <v>173.827</v>
      </c>
      <c r="AH51" s="358">
        <v>14.793807279128099</v>
      </c>
      <c r="AI51" s="351">
        <v>209.44900000000001</v>
      </c>
      <c r="AJ51" s="218">
        <v>2.5782424709913601</v>
      </c>
    </row>
    <row r="52" spans="1:36" ht="21" customHeight="1">
      <c r="A52" s="324" t="s">
        <v>219</v>
      </c>
      <c r="B52" s="241">
        <v>205.542</v>
      </c>
      <c r="C52" s="129">
        <v>7.2891470965792298</v>
      </c>
      <c r="D52" s="241">
        <v>272.95699999999999</v>
      </c>
      <c r="E52" s="358">
        <v>2.9227146542612399</v>
      </c>
      <c r="F52" s="241">
        <v>219.31100000000001</v>
      </c>
      <c r="G52" s="358">
        <v>3.44204818314308</v>
      </c>
      <c r="H52" s="241">
        <v>324.447</v>
      </c>
      <c r="I52" s="358">
        <v>10.658718773328999</v>
      </c>
      <c r="J52" s="241">
        <v>276.85899999999998</v>
      </c>
      <c r="K52" s="358">
        <v>4.1224696903250404</v>
      </c>
      <c r="L52" s="241">
        <v>252.93</v>
      </c>
      <c r="M52" s="358">
        <v>4.8491325364995799</v>
      </c>
      <c r="N52" s="241">
        <v>225.28899999999999</v>
      </c>
      <c r="O52" s="358">
        <v>18.8789511247641</v>
      </c>
      <c r="P52" s="351">
        <v>240.346</v>
      </c>
      <c r="Q52" s="218">
        <v>2.25722310817511</v>
      </c>
      <c r="T52" s="324" t="s">
        <v>219</v>
      </c>
      <c r="U52" s="241">
        <v>211.47900000000001</v>
      </c>
      <c r="V52" s="129">
        <v>7.1155324442095296</v>
      </c>
      <c r="W52" s="241">
        <v>274.55099999999999</v>
      </c>
      <c r="X52" s="358">
        <v>2.9369945309132501</v>
      </c>
      <c r="Y52" s="241">
        <v>219.88499999999999</v>
      </c>
      <c r="Z52" s="358">
        <v>3.5308515975816701</v>
      </c>
      <c r="AA52" s="241">
        <v>314.68099999999998</v>
      </c>
      <c r="AB52" s="358">
        <v>10.340558845712501</v>
      </c>
      <c r="AC52" s="241">
        <v>275.649</v>
      </c>
      <c r="AD52" s="358">
        <v>4.5050543317873704</v>
      </c>
      <c r="AE52" s="241">
        <v>254.37299999999999</v>
      </c>
      <c r="AF52" s="358">
        <v>4.8377527519496599</v>
      </c>
      <c r="AG52" s="241">
        <v>225.28899999999999</v>
      </c>
      <c r="AH52" s="358">
        <v>18.8789511247641</v>
      </c>
      <c r="AI52" s="351">
        <v>241.50700000000001</v>
      </c>
      <c r="AJ52" s="218">
        <v>2.23627315016134</v>
      </c>
    </row>
    <row r="53" spans="1:36" ht="21" customHeight="1">
      <c r="A53" s="324" t="s">
        <v>220</v>
      </c>
      <c r="B53" s="241">
        <v>254.44399999999999</v>
      </c>
      <c r="C53" s="129">
        <v>6.31888737226625</v>
      </c>
      <c r="D53" s="241">
        <v>304.04199999999997</v>
      </c>
      <c r="E53" s="358">
        <v>3.1887255586408401</v>
      </c>
      <c r="F53" s="241">
        <v>246.46899999999999</v>
      </c>
      <c r="G53" s="358">
        <v>3.6559114180004801</v>
      </c>
      <c r="H53" s="241">
        <v>380.50900000000001</v>
      </c>
      <c r="I53" s="358">
        <v>7.32159580448225</v>
      </c>
      <c r="J53" s="241">
        <v>300.08999999999997</v>
      </c>
      <c r="K53" s="358">
        <v>7.1386507601611502</v>
      </c>
      <c r="L53" s="241">
        <v>295.93299999999999</v>
      </c>
      <c r="M53" s="358">
        <v>3.6769246545139902</v>
      </c>
      <c r="N53" s="241">
        <v>247.76400000000001</v>
      </c>
      <c r="O53" s="358">
        <v>21.303003837487999</v>
      </c>
      <c r="P53" s="351">
        <v>274.15100000000001</v>
      </c>
      <c r="Q53" s="218">
        <v>2.3944538702513301</v>
      </c>
      <c r="T53" s="324" t="s">
        <v>220</v>
      </c>
      <c r="U53" s="241">
        <v>257.11200000000002</v>
      </c>
      <c r="V53" s="129">
        <v>6.2258874496135297</v>
      </c>
      <c r="W53" s="241">
        <v>304.16699999999997</v>
      </c>
      <c r="X53" s="358">
        <v>3.2910611093406499</v>
      </c>
      <c r="Y53" s="241">
        <v>247.49299999999999</v>
      </c>
      <c r="Z53" s="358">
        <v>3.71099494812024</v>
      </c>
      <c r="AA53" s="241">
        <v>384.95600000000002</v>
      </c>
      <c r="AB53" s="358">
        <v>7.5272490185353496</v>
      </c>
      <c r="AC53" s="241">
        <v>303.88600000000002</v>
      </c>
      <c r="AD53" s="358">
        <v>7.10719161295345</v>
      </c>
      <c r="AE53" s="241">
        <v>295.649</v>
      </c>
      <c r="AF53" s="358">
        <v>3.8332123762934298</v>
      </c>
      <c r="AG53" s="241">
        <v>267.27999999999997</v>
      </c>
      <c r="AH53" s="358">
        <v>19.2313038571113</v>
      </c>
      <c r="AI53" s="351">
        <v>275.46100000000001</v>
      </c>
      <c r="AJ53" s="218">
        <v>2.41487029333133</v>
      </c>
    </row>
    <row r="54" spans="1:36" ht="21" customHeight="1">
      <c r="A54" s="324" t="s">
        <v>221</v>
      </c>
      <c r="B54" s="241">
        <v>293.28300000000002</v>
      </c>
      <c r="C54" s="129">
        <v>4.5690839356952004</v>
      </c>
      <c r="D54" s="241">
        <v>303.33100000000002</v>
      </c>
      <c r="E54" s="358">
        <v>3.7460535029397799</v>
      </c>
      <c r="F54" s="241">
        <v>273.24700000000001</v>
      </c>
      <c r="G54" s="358">
        <v>3.7584254336598999</v>
      </c>
      <c r="H54" s="241">
        <v>379.33300000000003</v>
      </c>
      <c r="I54" s="358">
        <v>7.4131331868737904</v>
      </c>
      <c r="J54" s="241">
        <v>330.74400000000003</v>
      </c>
      <c r="K54" s="358">
        <v>6.9095791657566297</v>
      </c>
      <c r="L54" s="241">
        <v>321.37400000000002</v>
      </c>
      <c r="M54" s="358">
        <v>5.7106240774914196</v>
      </c>
      <c r="N54" s="241">
        <v>278.15199999999999</v>
      </c>
      <c r="O54" s="358">
        <v>10.651632200923901</v>
      </c>
      <c r="P54" s="351">
        <v>295.06</v>
      </c>
      <c r="Q54" s="218">
        <v>2.4382618391197299</v>
      </c>
      <c r="T54" s="324" t="s">
        <v>221</v>
      </c>
      <c r="U54" s="241">
        <v>300.32799999999997</v>
      </c>
      <c r="V54" s="129">
        <v>4.6056618608162401</v>
      </c>
      <c r="W54" s="241">
        <v>302.59800000000001</v>
      </c>
      <c r="X54" s="358">
        <v>3.8415631154624199</v>
      </c>
      <c r="Y54" s="241">
        <v>274.57400000000001</v>
      </c>
      <c r="Z54" s="358">
        <v>3.8018602190641801</v>
      </c>
      <c r="AA54" s="241">
        <v>382.90600000000001</v>
      </c>
      <c r="AB54" s="358">
        <v>7.84504960676938</v>
      </c>
      <c r="AC54" s="241">
        <v>327.661</v>
      </c>
      <c r="AD54" s="358">
        <v>7.4505752245287198</v>
      </c>
      <c r="AE54" s="241">
        <v>318.13799999999998</v>
      </c>
      <c r="AF54" s="358">
        <v>5.9192147035409404</v>
      </c>
      <c r="AG54" s="241">
        <v>294.52100000000002</v>
      </c>
      <c r="AH54" s="358">
        <v>7.5894567009296301</v>
      </c>
      <c r="AI54" s="351">
        <v>296.85000000000002</v>
      </c>
      <c r="AJ54" s="218">
        <v>2.4764494372058099</v>
      </c>
    </row>
    <row r="55" spans="1:36" ht="21" customHeight="1">
      <c r="A55" s="324" t="s">
        <v>222</v>
      </c>
      <c r="B55" s="241">
        <v>310.322</v>
      </c>
      <c r="C55" s="129">
        <v>4.2929371703242198</v>
      </c>
      <c r="D55" s="241">
        <v>319.589</v>
      </c>
      <c r="E55" s="358">
        <v>3.36882396821151</v>
      </c>
      <c r="F55" s="241">
        <v>270.279</v>
      </c>
      <c r="G55" s="358">
        <v>5.4826529277209897</v>
      </c>
      <c r="H55" s="241">
        <v>420.34100000000001</v>
      </c>
      <c r="I55" s="358">
        <v>13.3353204399109</v>
      </c>
      <c r="J55" s="241">
        <v>322.11799999999999</v>
      </c>
      <c r="K55" s="358">
        <v>7.8747927685252996</v>
      </c>
      <c r="L55" s="241">
        <v>296.875</v>
      </c>
      <c r="M55" s="358">
        <v>15.335914427902299</v>
      </c>
      <c r="N55" s="241">
        <v>264.65899999999999</v>
      </c>
      <c r="O55" s="358">
        <v>20.487200344602101</v>
      </c>
      <c r="P55" s="351">
        <v>305.72300000000001</v>
      </c>
      <c r="Q55" s="218">
        <v>2.7341265030581701</v>
      </c>
      <c r="T55" s="324" t="s">
        <v>222</v>
      </c>
      <c r="U55" s="241">
        <v>312.98599999999999</v>
      </c>
      <c r="V55" s="129">
        <v>4.3091600150015896</v>
      </c>
      <c r="W55" s="241">
        <v>321.24700000000001</v>
      </c>
      <c r="X55" s="358">
        <v>3.5628471457807702</v>
      </c>
      <c r="Y55" s="241">
        <v>270.53899999999999</v>
      </c>
      <c r="Z55" s="358">
        <v>5.7109766544985803</v>
      </c>
      <c r="AA55" s="241">
        <v>417.74799999999999</v>
      </c>
      <c r="AB55" s="358">
        <v>14.2609544178906</v>
      </c>
      <c r="AC55" s="241">
        <v>319.88</v>
      </c>
      <c r="AD55" s="358">
        <v>8.0706789832468093</v>
      </c>
      <c r="AE55" s="241">
        <v>296.875</v>
      </c>
      <c r="AF55" s="358">
        <v>15.335914427902299</v>
      </c>
      <c r="AG55" s="241">
        <v>256.09500000000003</v>
      </c>
      <c r="AH55" s="358">
        <v>29.9247009874139</v>
      </c>
      <c r="AI55" s="351">
        <v>306.60700000000003</v>
      </c>
      <c r="AJ55" s="218">
        <v>2.8455836002220201</v>
      </c>
    </row>
    <row r="56" spans="1:36" ht="21" customHeight="1">
      <c r="A56" s="324" t="s">
        <v>223</v>
      </c>
      <c r="B56" s="241">
        <v>324.10500000000002</v>
      </c>
      <c r="C56" s="129">
        <v>4.8774512538655497</v>
      </c>
      <c r="D56" s="241">
        <v>338.23099999999999</v>
      </c>
      <c r="E56" s="358">
        <v>5.45624877004634</v>
      </c>
      <c r="F56" s="241">
        <v>272.101</v>
      </c>
      <c r="G56" s="358">
        <v>7.8245515314604202</v>
      </c>
      <c r="H56" s="241">
        <v>455.17500000000001</v>
      </c>
      <c r="I56" s="358">
        <v>11.7040320429397</v>
      </c>
      <c r="J56" s="241">
        <v>330.00299999999999</v>
      </c>
      <c r="K56" s="358">
        <v>8.7156925736868498</v>
      </c>
      <c r="L56" s="241"/>
      <c r="M56" s="358"/>
      <c r="N56" s="241">
        <v>266.334</v>
      </c>
      <c r="O56" s="358">
        <v>15.8612445798351</v>
      </c>
      <c r="P56" s="351">
        <v>320.93599999999998</v>
      </c>
      <c r="Q56" s="218">
        <v>3.5018845916293002</v>
      </c>
      <c r="T56" s="324" t="s">
        <v>223</v>
      </c>
      <c r="U56" s="241">
        <v>326.995</v>
      </c>
      <c r="V56" s="129">
        <v>4.9418057149377104</v>
      </c>
      <c r="W56" s="241">
        <v>334.92200000000003</v>
      </c>
      <c r="X56" s="358">
        <v>5.8055976980288504</v>
      </c>
      <c r="Y56" s="241">
        <v>275.40100000000001</v>
      </c>
      <c r="Z56" s="358">
        <v>8.6663763443116792</v>
      </c>
      <c r="AA56" s="241">
        <v>436.39100000000002</v>
      </c>
      <c r="AB56" s="358">
        <v>12.0881165379705</v>
      </c>
      <c r="AC56" s="241">
        <v>315.84300000000002</v>
      </c>
      <c r="AD56" s="358">
        <v>9.1906495125324295</v>
      </c>
      <c r="AE56" s="241"/>
      <c r="AF56" s="358"/>
      <c r="AG56" s="241">
        <v>266.44600000000003</v>
      </c>
      <c r="AH56" s="358">
        <v>19.9924205788829</v>
      </c>
      <c r="AI56" s="351">
        <v>321.61</v>
      </c>
      <c r="AJ56" s="218">
        <v>3.5760052459564902</v>
      </c>
    </row>
    <row r="57" spans="1:36" ht="21" customHeight="1">
      <c r="A57" s="324" t="s">
        <v>224</v>
      </c>
      <c r="B57" s="241">
        <v>306.31299999999999</v>
      </c>
      <c r="C57" s="129">
        <v>5.7064854995830201</v>
      </c>
      <c r="D57" s="241">
        <v>346.93900000000002</v>
      </c>
      <c r="E57" s="358">
        <v>8.5141631919235596</v>
      </c>
      <c r="F57" s="241">
        <v>278.58</v>
      </c>
      <c r="G57" s="358">
        <v>14.854230007667701</v>
      </c>
      <c r="H57" s="241">
        <v>484.40800000000002</v>
      </c>
      <c r="I57" s="358">
        <v>29.636391719375801</v>
      </c>
      <c r="J57" s="241">
        <v>293.173</v>
      </c>
      <c r="K57" s="358">
        <v>13.968618918290399</v>
      </c>
      <c r="L57" s="241">
        <v>211.36</v>
      </c>
      <c r="M57" s="358"/>
      <c r="N57" s="241">
        <v>273.86599999999999</v>
      </c>
      <c r="O57" s="358">
        <v>18.2279440201212</v>
      </c>
      <c r="P57" s="351">
        <v>315.77800000000002</v>
      </c>
      <c r="Q57" s="218">
        <v>5.3893646921359304</v>
      </c>
      <c r="T57" s="324" t="s">
        <v>224</v>
      </c>
      <c r="U57" s="241">
        <v>301.09899999999999</v>
      </c>
      <c r="V57" s="129">
        <v>6.5900572179450396</v>
      </c>
      <c r="W57" s="241">
        <v>344.91699999999997</v>
      </c>
      <c r="X57" s="358">
        <v>8.6964469778697904</v>
      </c>
      <c r="Y57" s="241">
        <v>272.23399999999998</v>
      </c>
      <c r="Z57" s="358">
        <v>14.9235585661791</v>
      </c>
      <c r="AA57" s="241">
        <v>538.06799999999998</v>
      </c>
      <c r="AB57" s="358">
        <v>24.017706516224401</v>
      </c>
      <c r="AC57" s="241">
        <v>293.12099999999998</v>
      </c>
      <c r="AD57" s="358">
        <v>16.7652451649044</v>
      </c>
      <c r="AE57" s="241">
        <v>211.36</v>
      </c>
      <c r="AF57" s="358"/>
      <c r="AG57" s="241">
        <v>259.041</v>
      </c>
      <c r="AH57" s="358">
        <v>21.953365315557502</v>
      </c>
      <c r="AI57" s="351">
        <v>313.05500000000001</v>
      </c>
      <c r="AJ57" s="218">
        <v>5.6781126341372703</v>
      </c>
    </row>
    <row r="58" spans="1:36" ht="21" customHeight="1">
      <c r="A58" s="324" t="s">
        <v>225</v>
      </c>
      <c r="B58" s="241">
        <v>312.68200000000002</v>
      </c>
      <c r="C58" s="129">
        <v>8.7384109972308508</v>
      </c>
      <c r="D58" s="241">
        <v>330.18599999999998</v>
      </c>
      <c r="E58" s="358">
        <v>9.0454741827175091</v>
      </c>
      <c r="F58" s="241">
        <v>270.84500000000003</v>
      </c>
      <c r="G58" s="358">
        <v>25.484300402383099</v>
      </c>
      <c r="H58" s="241">
        <v>231.608</v>
      </c>
      <c r="I58" s="358">
        <v>27.622936022470899</v>
      </c>
      <c r="J58" s="241"/>
      <c r="K58" s="358"/>
      <c r="L58" s="241"/>
      <c r="M58" s="358"/>
      <c r="N58" s="241">
        <v>293.45600000000002</v>
      </c>
      <c r="O58" s="358">
        <v>15.1868791303691</v>
      </c>
      <c r="P58" s="351">
        <v>305.95999999999998</v>
      </c>
      <c r="Q58" s="218">
        <v>6.1675334006375797</v>
      </c>
      <c r="T58" s="324" t="s">
        <v>225</v>
      </c>
      <c r="U58" s="241">
        <v>309.91800000000001</v>
      </c>
      <c r="V58" s="129">
        <v>9.3270640515452499</v>
      </c>
      <c r="W58" s="241">
        <v>333.85599999999999</v>
      </c>
      <c r="X58" s="358">
        <v>9.1127954074810091</v>
      </c>
      <c r="Y58" s="241">
        <v>261.298</v>
      </c>
      <c r="Z58" s="358">
        <v>30.7252312188931</v>
      </c>
      <c r="AA58" s="241">
        <v>268.15300000000002</v>
      </c>
      <c r="AB58" s="358">
        <v>7.78134089316658</v>
      </c>
      <c r="AC58" s="241"/>
      <c r="AD58" s="358"/>
      <c r="AE58" s="241"/>
      <c r="AF58" s="358"/>
      <c r="AG58" s="241">
        <v>277.27199999999999</v>
      </c>
      <c r="AH58" s="358">
        <v>27.6887491798716</v>
      </c>
      <c r="AI58" s="351">
        <v>306.41699999999997</v>
      </c>
      <c r="AJ58" s="218">
        <v>6.7486832466845401</v>
      </c>
    </row>
    <row r="59" spans="1:36" ht="21" customHeight="1">
      <c r="A59" s="324" t="s">
        <v>226</v>
      </c>
      <c r="B59" s="241">
        <v>286.88600000000002</v>
      </c>
      <c r="C59" s="129">
        <v>10.5174240807009</v>
      </c>
      <c r="D59" s="241">
        <v>318.72199999999998</v>
      </c>
      <c r="E59" s="358">
        <v>12.862457588949701</v>
      </c>
      <c r="F59" s="241">
        <v>237.56</v>
      </c>
      <c r="G59" s="358"/>
      <c r="H59" s="241">
        <v>296.52699999999999</v>
      </c>
      <c r="I59" s="358">
        <v>75.671114034525004</v>
      </c>
      <c r="J59" s="241">
        <v>190.83</v>
      </c>
      <c r="K59" s="358"/>
      <c r="L59" s="241"/>
      <c r="M59" s="358"/>
      <c r="N59" s="241">
        <v>265.19099999999997</v>
      </c>
      <c r="O59" s="358">
        <v>21.205151692850599</v>
      </c>
      <c r="P59" s="351">
        <v>289.21600000000001</v>
      </c>
      <c r="Q59" s="218">
        <v>8.8641637585126194</v>
      </c>
      <c r="T59" s="324" t="s">
        <v>226</v>
      </c>
      <c r="U59" s="241">
        <v>290.03399999999999</v>
      </c>
      <c r="V59" s="129">
        <v>9.7886922694982808</v>
      </c>
      <c r="W59" s="241">
        <v>314.83499999999998</v>
      </c>
      <c r="X59" s="358">
        <v>18.0315619512686</v>
      </c>
      <c r="Y59" s="241">
        <v>237.56</v>
      </c>
      <c r="Z59" s="358"/>
      <c r="AA59" s="241">
        <v>296.52699999999999</v>
      </c>
      <c r="AB59" s="358">
        <v>75.671114034525004</v>
      </c>
      <c r="AC59" s="241">
        <v>190.83</v>
      </c>
      <c r="AD59" s="358"/>
      <c r="AE59" s="241"/>
      <c r="AF59" s="358"/>
      <c r="AG59" s="241">
        <v>278.42500000000001</v>
      </c>
      <c r="AH59" s="358">
        <v>21.003175183784201</v>
      </c>
      <c r="AI59" s="351">
        <v>291.23599999999999</v>
      </c>
      <c r="AJ59" s="218">
        <v>8.9933540825652702</v>
      </c>
    </row>
    <row r="60" spans="1:36" ht="21" customHeight="1">
      <c r="A60" s="324" t="s">
        <v>227</v>
      </c>
      <c r="B60" s="241">
        <v>269.649</v>
      </c>
      <c r="C60" s="129">
        <v>15.447352971152901</v>
      </c>
      <c r="D60" s="241">
        <v>340.21899999999999</v>
      </c>
      <c r="E60" s="358">
        <v>27.408878135600599</v>
      </c>
      <c r="F60" s="241">
        <v>233.83</v>
      </c>
      <c r="G60" s="358"/>
      <c r="H60" s="241"/>
      <c r="I60" s="358"/>
      <c r="J60" s="241"/>
      <c r="K60" s="358"/>
      <c r="L60" s="241"/>
      <c r="M60" s="358"/>
      <c r="N60" s="241">
        <v>203.12</v>
      </c>
      <c r="O60" s="358">
        <v>27.6100697418672</v>
      </c>
      <c r="P60" s="351">
        <v>272.10500000000002</v>
      </c>
      <c r="Q60" s="218">
        <v>13.4383449642048</v>
      </c>
      <c r="T60" s="324" t="s">
        <v>227</v>
      </c>
      <c r="U60" s="241">
        <v>269.73599999999999</v>
      </c>
      <c r="V60" s="129">
        <v>14.911482503910401</v>
      </c>
      <c r="W60" s="241">
        <v>337.19499999999999</v>
      </c>
      <c r="X60" s="358">
        <v>38.870099538002798</v>
      </c>
      <c r="Y60" s="241">
        <v>233.83</v>
      </c>
      <c r="Z60" s="358"/>
      <c r="AA60" s="241"/>
      <c r="AB60" s="358"/>
      <c r="AC60" s="241"/>
      <c r="AD60" s="358"/>
      <c r="AE60" s="241"/>
      <c r="AF60" s="358"/>
      <c r="AG60" s="241">
        <v>210.155</v>
      </c>
      <c r="AH60" s="358">
        <v>31.381335356386099</v>
      </c>
      <c r="AI60" s="351">
        <v>271.44200000000001</v>
      </c>
      <c r="AJ60" s="218">
        <v>13.752154616985001</v>
      </c>
    </row>
    <row r="61" spans="1:36" ht="21" customHeight="1">
      <c r="A61" s="324" t="s">
        <v>228</v>
      </c>
      <c r="B61" s="352">
        <v>239.512</v>
      </c>
      <c r="C61" s="356">
        <v>17.593463976951998</v>
      </c>
      <c r="D61" s="241">
        <v>351.22899999999998</v>
      </c>
      <c r="E61" s="358">
        <v>9.3105385174852202</v>
      </c>
      <c r="F61" s="241"/>
      <c r="G61" s="358"/>
      <c r="H61" s="241"/>
      <c r="I61" s="358"/>
      <c r="J61" s="241">
        <v>313.29000000000002</v>
      </c>
      <c r="K61" s="358"/>
      <c r="L61" s="241"/>
      <c r="M61" s="358"/>
      <c r="N61" s="241"/>
      <c r="O61" s="358"/>
      <c r="P61" s="353">
        <v>266.69900000000001</v>
      </c>
      <c r="Q61" s="361">
        <v>12.8062195299685</v>
      </c>
      <c r="T61" s="324" t="s">
        <v>228</v>
      </c>
      <c r="U61" s="352">
        <v>250.57499999999999</v>
      </c>
      <c r="V61" s="356">
        <v>19.082237417679501</v>
      </c>
      <c r="W61" s="241">
        <v>350.51</v>
      </c>
      <c r="X61" s="358">
        <v>10.8759071967709</v>
      </c>
      <c r="Y61" s="241"/>
      <c r="Z61" s="358"/>
      <c r="AA61" s="241"/>
      <c r="AB61" s="358"/>
      <c r="AC61" s="241">
        <v>313.29000000000002</v>
      </c>
      <c r="AD61" s="358"/>
      <c r="AE61" s="241"/>
      <c r="AF61" s="358"/>
      <c r="AG61" s="241"/>
      <c r="AH61" s="358"/>
      <c r="AI61" s="353">
        <v>275.58999999999997</v>
      </c>
      <c r="AJ61" s="361">
        <v>13.458685572139601</v>
      </c>
    </row>
    <row r="62" spans="1:36" ht="21" customHeight="1">
      <c r="A62" s="325" t="s">
        <v>229</v>
      </c>
      <c r="B62" s="242">
        <v>197.32599999999999</v>
      </c>
      <c r="C62" s="130">
        <v>13.8307255102419</v>
      </c>
      <c r="D62" s="242">
        <v>248.63800000000001</v>
      </c>
      <c r="E62" s="359">
        <v>30.638120055139801</v>
      </c>
      <c r="F62" s="242"/>
      <c r="G62" s="359"/>
      <c r="H62" s="242"/>
      <c r="I62" s="359"/>
      <c r="J62" s="242"/>
      <c r="K62" s="359"/>
      <c r="L62" s="242"/>
      <c r="M62" s="359"/>
      <c r="N62" s="242">
        <v>217.23500000000001</v>
      </c>
      <c r="O62" s="359">
        <v>0.13716702998687899</v>
      </c>
      <c r="P62" s="354">
        <v>203.374</v>
      </c>
      <c r="Q62" s="362">
        <v>12.028740499927</v>
      </c>
      <c r="T62" s="325" t="s">
        <v>229</v>
      </c>
      <c r="U62" s="242">
        <v>206.77199999999999</v>
      </c>
      <c r="V62" s="130">
        <v>13.226311688774601</v>
      </c>
      <c r="W62" s="242">
        <v>203.95</v>
      </c>
      <c r="X62" s="359">
        <v>52.365634309458798</v>
      </c>
      <c r="Y62" s="242"/>
      <c r="Z62" s="359"/>
      <c r="AA62" s="242"/>
      <c r="AB62" s="359"/>
      <c r="AC62" s="242"/>
      <c r="AD62" s="359"/>
      <c r="AE62" s="242"/>
      <c r="AF62" s="359"/>
      <c r="AG62" s="242">
        <v>217.23500000000001</v>
      </c>
      <c r="AH62" s="359">
        <v>0.13716702998687899</v>
      </c>
      <c r="AI62" s="354">
        <v>207.273</v>
      </c>
      <c r="AJ62" s="362">
        <v>11.9648221544413</v>
      </c>
    </row>
    <row r="63" spans="1:36" ht="24.75" customHeight="1">
      <c r="A63" s="363" t="s">
        <v>181</v>
      </c>
      <c r="B63" s="251">
        <v>251.374</v>
      </c>
      <c r="C63" s="219">
        <v>3.2178840998445799</v>
      </c>
      <c r="D63" s="251">
        <v>238.05699999999999</v>
      </c>
      <c r="E63" s="340">
        <v>3.3307473075913201</v>
      </c>
      <c r="F63" s="251">
        <v>179.923</v>
      </c>
      <c r="G63" s="219">
        <v>2.99674525781831</v>
      </c>
      <c r="H63" s="251">
        <v>207.12700000000001</v>
      </c>
      <c r="I63" s="219">
        <v>8.0720052356073104</v>
      </c>
      <c r="J63" s="251">
        <v>204.02699999999999</v>
      </c>
      <c r="K63" s="219">
        <v>7.3584919125068797</v>
      </c>
      <c r="L63" s="251">
        <v>142.95400000000001</v>
      </c>
      <c r="M63" s="219">
        <v>4.3739507971357101</v>
      </c>
      <c r="N63" s="251">
        <v>180.26</v>
      </c>
      <c r="O63" s="340">
        <v>9.3910176978427806</v>
      </c>
      <c r="P63" s="251">
        <v>201.18100000000001</v>
      </c>
      <c r="Q63" s="220">
        <v>1.9370296259558899</v>
      </c>
      <c r="T63" s="363" t="s">
        <v>181</v>
      </c>
      <c r="U63" s="251">
        <v>252.63200000000001</v>
      </c>
      <c r="V63" s="219">
        <v>3.18384224517323</v>
      </c>
      <c r="W63" s="251">
        <v>236.06800000000001</v>
      </c>
      <c r="X63" s="340">
        <v>3.4412128094078098</v>
      </c>
      <c r="Y63" s="251">
        <v>179.13900000000001</v>
      </c>
      <c r="Z63" s="219">
        <v>3.0157304558292899</v>
      </c>
      <c r="AA63" s="251">
        <v>201.096</v>
      </c>
      <c r="AB63" s="219">
        <v>8.3327360348006891</v>
      </c>
      <c r="AC63" s="251">
        <v>197.63499999999999</v>
      </c>
      <c r="AD63" s="219">
        <v>7.7198212353517297</v>
      </c>
      <c r="AE63" s="251">
        <v>141.96799999999999</v>
      </c>
      <c r="AF63" s="219">
        <v>4.4434889068299404</v>
      </c>
      <c r="AG63" s="251">
        <v>172.58500000000001</v>
      </c>
      <c r="AH63" s="340">
        <v>9.9507164964308004</v>
      </c>
      <c r="AI63" s="251">
        <v>199.00700000000001</v>
      </c>
      <c r="AJ63" s="220">
        <v>1.9450322441283101</v>
      </c>
    </row>
    <row r="64" spans="1:36" ht="18.75" customHeight="1">
      <c r="A64" s="729"/>
      <c r="B64" s="729"/>
      <c r="C64" s="729"/>
      <c r="D64" s="729"/>
      <c r="E64" s="729"/>
      <c r="F64" s="729"/>
      <c r="G64" s="729"/>
      <c r="H64" s="729"/>
      <c r="I64" s="729"/>
      <c r="J64" s="729"/>
      <c r="K64" s="729"/>
      <c r="L64" s="729"/>
      <c r="M64" s="729"/>
      <c r="N64" s="729"/>
      <c r="O64" s="729"/>
      <c r="P64" s="729"/>
      <c r="Q64" s="729"/>
      <c r="T64" s="729"/>
      <c r="U64" s="729"/>
      <c r="V64" s="729"/>
      <c r="W64" s="729"/>
      <c r="X64" s="729"/>
      <c r="Y64" s="729"/>
      <c r="Z64" s="729"/>
      <c r="AA64" s="729"/>
      <c r="AB64" s="729"/>
      <c r="AC64" s="729"/>
      <c r="AD64" s="729"/>
      <c r="AE64" s="729"/>
      <c r="AF64" s="729"/>
      <c r="AG64" s="729"/>
      <c r="AH64" s="729"/>
      <c r="AI64" s="729"/>
      <c r="AJ64" s="729"/>
    </row>
  </sheetData>
  <mergeCells count="68">
    <mergeCell ref="A64:Q64"/>
    <mergeCell ref="T64:AJ64"/>
    <mergeCell ref="T44:AJ44"/>
    <mergeCell ref="T45:T47"/>
    <mergeCell ref="U45:AJ45"/>
    <mergeCell ref="U46:V46"/>
    <mergeCell ref="W46:X46"/>
    <mergeCell ref="Y46:Z46"/>
    <mergeCell ref="AA46:AB46"/>
    <mergeCell ref="AC46:AD46"/>
    <mergeCell ref="AE46:AF46"/>
    <mergeCell ref="AG46:AH46"/>
    <mergeCell ref="AI46:AJ46"/>
    <mergeCell ref="J46:K46"/>
    <mergeCell ref="L46:M46"/>
    <mergeCell ref="N46:O46"/>
    <mergeCell ref="T23:AJ23"/>
    <mergeCell ref="T24:T26"/>
    <mergeCell ref="U24:AJ24"/>
    <mergeCell ref="U25:V25"/>
    <mergeCell ref="W25:X25"/>
    <mergeCell ref="Y25:Z25"/>
    <mergeCell ref="AA25:AB25"/>
    <mergeCell ref="AC25:AD25"/>
    <mergeCell ref="AE25:AF25"/>
    <mergeCell ref="AG25:AH25"/>
    <mergeCell ref="AI25:AJ25"/>
    <mergeCell ref="T1:AJ1"/>
    <mergeCell ref="T3:T5"/>
    <mergeCell ref="U3:AJ3"/>
    <mergeCell ref="U4:V4"/>
    <mergeCell ref="W4:X4"/>
    <mergeCell ref="Y4:Z4"/>
    <mergeCell ref="AA4:AB4"/>
    <mergeCell ref="AC4:AD4"/>
    <mergeCell ref="AE4:AF4"/>
    <mergeCell ref="AG4:AH4"/>
    <mergeCell ref="AI4:AJ4"/>
    <mergeCell ref="P46:Q46"/>
    <mergeCell ref="A44:Q44"/>
    <mergeCell ref="A45:A47"/>
    <mergeCell ref="B45:Q45"/>
    <mergeCell ref="B46:C46"/>
    <mergeCell ref="D46:E46"/>
    <mergeCell ref="F46:G46"/>
    <mergeCell ref="H46:I46"/>
    <mergeCell ref="J25:K25"/>
    <mergeCell ref="L25:M25"/>
    <mergeCell ref="N25:O25"/>
    <mergeCell ref="P25:Q25"/>
    <mergeCell ref="A23:Q23"/>
    <mergeCell ref="A24:A26"/>
    <mergeCell ref="B24:Q24"/>
    <mergeCell ref="B25:C25"/>
    <mergeCell ref="D25:E25"/>
    <mergeCell ref="F25:G25"/>
    <mergeCell ref="H25:I25"/>
    <mergeCell ref="J4:K4"/>
    <mergeCell ref="L4:M4"/>
    <mergeCell ref="N4:O4"/>
    <mergeCell ref="P4:Q4"/>
    <mergeCell ref="A1:Q1"/>
    <mergeCell ref="A3:A5"/>
    <mergeCell ref="B3:Q3"/>
    <mergeCell ref="B4:C4"/>
    <mergeCell ref="D4:E4"/>
    <mergeCell ref="F4:G4"/>
    <mergeCell ref="H4:I4"/>
  </mergeCells>
  <printOptions horizontalCentered="1"/>
  <pageMargins left="0.78740157480314965" right="0.78740157480314965" top="0.98425196850393704" bottom="1.1811023622047245" header="0.51181102362204722" footer="0.51181102362204722"/>
  <pageSetup paperSize="9" scale="99" orientation="landscape" r:id="rId1"/>
  <headerFooter scaleWithDoc="0" alignWithMargins="0">
    <oddHeader>&amp;L&amp;G</oddHeader>
    <oddFooter>&amp;L&amp;D&amp;RTabel &amp;A</oddFooter>
  </headerFooter>
  <rowBreaks count="2" manualBreakCount="2">
    <brk id="22" max="35" man="1"/>
    <brk id="43" max="35" man="1"/>
  </rowBreaks>
  <colBreaks count="1" manualBreakCount="1">
    <brk id="18"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eht18"/>
  <dimension ref="A1:BC40"/>
  <sheetViews>
    <sheetView topLeftCell="A8" zoomScaleNormal="100" workbookViewId="0">
      <selection activeCell="C18" sqref="C18"/>
    </sheetView>
  </sheetViews>
  <sheetFormatPr defaultColWidth="11.5703125" defaultRowHeight="12.75"/>
  <cols>
    <col min="1" max="2" width="3.28515625" customWidth="1"/>
    <col min="3" max="3" width="14.28515625" customWidth="1"/>
    <col min="4" max="4" width="5.28515625" customWidth="1"/>
    <col min="5" max="5" width="4.85546875" customWidth="1"/>
    <col min="6" max="6" width="5.85546875" customWidth="1"/>
    <col min="7" max="7" width="5.28515625" customWidth="1"/>
    <col min="8" max="8" width="4.85546875" customWidth="1"/>
    <col min="9" max="9" width="6.28515625" customWidth="1"/>
    <col min="10" max="10" width="5.28515625" customWidth="1"/>
    <col min="11" max="11" width="4.85546875" customWidth="1"/>
    <col min="12" max="12" width="5.85546875" customWidth="1"/>
    <col min="13" max="13" width="5.28515625" customWidth="1"/>
    <col min="14" max="14" width="4.85546875" customWidth="1"/>
    <col min="15" max="15" width="5.85546875" customWidth="1"/>
    <col min="16" max="16" width="5.28515625" customWidth="1"/>
    <col min="17" max="17" width="4.85546875" customWidth="1"/>
    <col min="18" max="18" width="5.85546875" customWidth="1"/>
    <col min="19" max="19" width="5.28515625" customWidth="1"/>
    <col min="20" max="20" width="4.85546875" customWidth="1"/>
    <col min="21" max="21" width="5.85546875" customWidth="1"/>
    <col min="22" max="22" width="5.42578125" customWidth="1"/>
    <col min="23" max="23" width="4.85546875" customWidth="1"/>
    <col min="24" max="24" width="5.85546875" customWidth="1"/>
    <col min="25" max="25" width="6.7109375" customWidth="1"/>
    <col min="26" max="26" width="4.85546875" customWidth="1"/>
    <col min="27" max="27" width="6.28515625" customWidth="1"/>
    <col min="28" max="28" width="1.7109375" customWidth="1"/>
    <col min="29" max="30" width="3.28515625" customWidth="1"/>
    <col min="31" max="31" width="13.140625" customWidth="1"/>
    <col min="32" max="32" width="5.85546875" customWidth="1"/>
    <col min="33" max="33" width="5" customWidth="1"/>
    <col min="34" max="35" width="5.85546875" customWidth="1"/>
    <col min="36" max="36" width="5.28515625" customWidth="1"/>
    <col min="37" max="38" width="5.85546875" customWidth="1"/>
    <col min="39" max="39" width="5" customWidth="1"/>
    <col min="40" max="41" width="5.85546875" customWidth="1"/>
    <col min="42" max="42" width="5" customWidth="1"/>
    <col min="43" max="44" width="5.85546875" customWidth="1"/>
    <col min="45" max="45" width="5.28515625" customWidth="1"/>
    <col min="46" max="47" width="5.85546875" customWidth="1"/>
    <col min="48" max="48" width="5" customWidth="1"/>
    <col min="49" max="50" width="5.85546875" customWidth="1"/>
    <col min="51" max="51" width="4.85546875" customWidth="1"/>
    <col min="52" max="52" width="5.85546875" customWidth="1"/>
    <col min="53" max="53" width="7.5703125" customWidth="1"/>
    <col min="54" max="54" width="5" customWidth="1"/>
    <col min="55" max="55" width="5.7109375" customWidth="1"/>
  </cols>
  <sheetData>
    <row r="1" spans="1:55" ht="21.75" customHeight="1">
      <c r="B1" s="578"/>
      <c r="C1" s="636" t="s">
        <v>272</v>
      </c>
      <c r="D1" s="636"/>
      <c r="E1" s="636"/>
      <c r="F1" s="636"/>
      <c r="G1" s="636"/>
      <c r="H1" s="636"/>
      <c r="I1" s="636"/>
      <c r="J1" s="636"/>
      <c r="K1" s="636"/>
      <c r="L1" s="636"/>
      <c r="M1" s="636"/>
      <c r="N1" s="636"/>
      <c r="O1" s="636"/>
      <c r="P1" s="636"/>
      <c r="Q1" s="636"/>
      <c r="R1" s="636"/>
      <c r="S1" s="636"/>
      <c r="T1" s="636"/>
      <c r="U1" s="636"/>
      <c r="V1" s="636"/>
      <c r="W1" s="636"/>
      <c r="X1" s="636"/>
      <c r="Y1" s="636"/>
      <c r="Z1" s="636"/>
      <c r="AA1" s="636"/>
      <c r="AE1" s="636" t="s">
        <v>282</v>
      </c>
      <c r="AF1" s="636"/>
      <c r="AG1" s="636"/>
      <c r="AH1" s="636"/>
      <c r="AI1" s="636"/>
      <c r="AJ1" s="636"/>
      <c r="AK1" s="636"/>
      <c r="AL1" s="636"/>
      <c r="AM1" s="636"/>
      <c r="AN1" s="636"/>
      <c r="AO1" s="636"/>
      <c r="AP1" s="636"/>
      <c r="AQ1" s="636"/>
      <c r="AR1" s="636"/>
      <c r="AS1" s="636"/>
      <c r="AT1" s="636"/>
      <c r="AU1" s="636"/>
      <c r="AV1" s="636"/>
      <c r="AW1" s="636"/>
      <c r="AX1" s="636"/>
      <c r="AY1" s="636"/>
      <c r="AZ1" s="636"/>
      <c r="BA1" s="636"/>
      <c r="BB1" s="636"/>
      <c r="BC1" s="636"/>
    </row>
    <row r="2" spans="1:55" ht="10.5" customHeight="1">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row>
    <row r="3" spans="1:55" ht="18.75" customHeight="1">
      <c r="A3" s="773" t="s">
        <v>273</v>
      </c>
      <c r="B3" s="774"/>
      <c r="C3" s="775"/>
      <c r="D3" s="761" t="s">
        <v>213</v>
      </c>
      <c r="E3" s="762"/>
      <c r="F3" s="762"/>
      <c r="G3" s="762"/>
      <c r="H3" s="762"/>
      <c r="I3" s="762"/>
      <c r="J3" s="762"/>
      <c r="K3" s="762"/>
      <c r="L3" s="762"/>
      <c r="M3" s="762"/>
      <c r="N3" s="762"/>
      <c r="O3" s="762"/>
      <c r="P3" s="762"/>
      <c r="Q3" s="762"/>
      <c r="R3" s="762"/>
      <c r="S3" s="762"/>
      <c r="T3" s="762"/>
      <c r="U3" s="762"/>
      <c r="V3" s="762"/>
      <c r="W3" s="762"/>
      <c r="X3" s="762"/>
      <c r="Y3" s="762"/>
      <c r="Z3" s="762"/>
      <c r="AA3" s="763"/>
      <c r="AC3" s="773" t="s">
        <v>273</v>
      </c>
      <c r="AD3" s="774"/>
      <c r="AE3" s="775"/>
      <c r="AF3" s="761" t="s">
        <v>213</v>
      </c>
      <c r="AG3" s="762"/>
      <c r="AH3" s="762"/>
      <c r="AI3" s="762"/>
      <c r="AJ3" s="762"/>
      <c r="AK3" s="762"/>
      <c r="AL3" s="762"/>
      <c r="AM3" s="762"/>
      <c r="AN3" s="762"/>
      <c r="AO3" s="762"/>
      <c r="AP3" s="762"/>
      <c r="AQ3" s="762"/>
      <c r="AR3" s="762"/>
      <c r="AS3" s="762"/>
      <c r="AT3" s="762"/>
      <c r="AU3" s="762"/>
      <c r="AV3" s="762"/>
      <c r="AW3" s="762"/>
      <c r="AX3" s="762"/>
      <c r="AY3" s="762"/>
      <c r="AZ3" s="762"/>
      <c r="BA3" s="762"/>
      <c r="BB3" s="762"/>
      <c r="BC3" s="763"/>
    </row>
    <row r="4" spans="1:55" ht="20.25" customHeight="1">
      <c r="A4" s="776"/>
      <c r="B4" s="777"/>
      <c r="C4" s="778"/>
      <c r="D4" s="754" t="s">
        <v>88</v>
      </c>
      <c r="E4" s="748"/>
      <c r="F4" s="755"/>
      <c r="G4" s="754" t="s">
        <v>89</v>
      </c>
      <c r="H4" s="748"/>
      <c r="I4" s="755"/>
      <c r="J4" s="754" t="s">
        <v>90</v>
      </c>
      <c r="K4" s="748"/>
      <c r="L4" s="755"/>
      <c r="M4" s="754" t="s">
        <v>91</v>
      </c>
      <c r="N4" s="748"/>
      <c r="O4" s="755"/>
      <c r="P4" s="754" t="s">
        <v>92</v>
      </c>
      <c r="Q4" s="748"/>
      <c r="R4" s="755"/>
      <c r="S4" s="754" t="s">
        <v>93</v>
      </c>
      <c r="T4" s="748"/>
      <c r="U4" s="755"/>
      <c r="V4" s="754" t="s">
        <v>94</v>
      </c>
      <c r="W4" s="748"/>
      <c r="X4" s="748"/>
      <c r="Y4" s="754" t="s">
        <v>181</v>
      </c>
      <c r="Z4" s="748"/>
      <c r="AA4" s="749"/>
      <c r="AC4" s="776"/>
      <c r="AD4" s="777"/>
      <c r="AE4" s="778"/>
      <c r="AF4" s="754" t="s">
        <v>88</v>
      </c>
      <c r="AG4" s="748"/>
      <c r="AH4" s="755"/>
      <c r="AI4" s="754" t="s">
        <v>89</v>
      </c>
      <c r="AJ4" s="748"/>
      <c r="AK4" s="755"/>
      <c r="AL4" s="754" t="s">
        <v>90</v>
      </c>
      <c r="AM4" s="748"/>
      <c r="AN4" s="755"/>
      <c r="AO4" s="754" t="s">
        <v>91</v>
      </c>
      <c r="AP4" s="748"/>
      <c r="AQ4" s="755"/>
      <c r="AR4" s="754" t="s">
        <v>92</v>
      </c>
      <c r="AS4" s="748"/>
      <c r="AT4" s="755"/>
      <c r="AU4" s="754" t="s">
        <v>93</v>
      </c>
      <c r="AV4" s="748"/>
      <c r="AW4" s="755"/>
      <c r="AX4" s="754" t="s">
        <v>94</v>
      </c>
      <c r="AY4" s="748"/>
      <c r="AZ4" s="748"/>
      <c r="BA4" s="754" t="s">
        <v>181</v>
      </c>
      <c r="BB4" s="748"/>
      <c r="BC4" s="749"/>
    </row>
    <row r="5" spans="1:55" ht="35.25" customHeight="1">
      <c r="A5" s="779"/>
      <c r="B5" s="780"/>
      <c r="C5" s="781"/>
      <c r="D5" s="292" t="s">
        <v>214</v>
      </c>
      <c r="E5" s="15" t="s">
        <v>26</v>
      </c>
      <c r="F5" s="574" t="s">
        <v>430</v>
      </c>
      <c r="G5" s="292" t="s">
        <v>214</v>
      </c>
      <c r="H5" s="15" t="s">
        <v>26</v>
      </c>
      <c r="I5" s="574" t="s">
        <v>430</v>
      </c>
      <c r="J5" s="292" t="s">
        <v>214</v>
      </c>
      <c r="K5" s="15" t="s">
        <v>26</v>
      </c>
      <c r="L5" s="574" t="s">
        <v>430</v>
      </c>
      <c r="M5" s="292" t="s">
        <v>214</v>
      </c>
      <c r="N5" s="15" t="s">
        <v>26</v>
      </c>
      <c r="O5" s="574" t="s">
        <v>430</v>
      </c>
      <c r="P5" s="292" t="s">
        <v>214</v>
      </c>
      <c r="Q5" s="15" t="s">
        <v>26</v>
      </c>
      <c r="R5" s="574" t="s">
        <v>430</v>
      </c>
      <c r="S5" s="292" t="s">
        <v>214</v>
      </c>
      <c r="T5" s="15" t="s">
        <v>26</v>
      </c>
      <c r="U5" s="574" t="s">
        <v>430</v>
      </c>
      <c r="V5" s="292" t="s">
        <v>214</v>
      </c>
      <c r="W5" s="15" t="s">
        <v>26</v>
      </c>
      <c r="X5" s="574" t="s">
        <v>430</v>
      </c>
      <c r="Y5" s="292" t="s">
        <v>214</v>
      </c>
      <c r="Z5" s="15" t="s">
        <v>26</v>
      </c>
      <c r="AA5" s="575" t="s">
        <v>430</v>
      </c>
      <c r="AC5" s="779"/>
      <c r="AD5" s="780"/>
      <c r="AE5" s="781"/>
      <c r="AF5" s="292" t="s">
        <v>214</v>
      </c>
      <c r="AG5" s="15" t="s">
        <v>26</v>
      </c>
      <c r="AH5" s="574" t="s">
        <v>430</v>
      </c>
      <c r="AI5" s="292" t="s">
        <v>214</v>
      </c>
      <c r="AJ5" s="15" t="s">
        <v>26</v>
      </c>
      <c r="AK5" s="574" t="s">
        <v>430</v>
      </c>
      <c r="AL5" s="292" t="s">
        <v>214</v>
      </c>
      <c r="AM5" s="15" t="s">
        <v>26</v>
      </c>
      <c r="AN5" s="574" t="s">
        <v>430</v>
      </c>
      <c r="AO5" s="292" t="s">
        <v>214</v>
      </c>
      <c r="AP5" s="15" t="s">
        <v>26</v>
      </c>
      <c r="AQ5" s="574" t="s">
        <v>430</v>
      </c>
      <c r="AR5" s="292" t="s">
        <v>214</v>
      </c>
      <c r="AS5" s="15" t="s">
        <v>26</v>
      </c>
      <c r="AT5" s="574" t="s">
        <v>430</v>
      </c>
      <c r="AU5" s="292" t="s">
        <v>214</v>
      </c>
      <c r="AV5" s="15" t="s">
        <v>26</v>
      </c>
      <c r="AW5" s="574" t="s">
        <v>430</v>
      </c>
      <c r="AX5" s="292" t="s">
        <v>214</v>
      </c>
      <c r="AY5" s="15" t="s">
        <v>26</v>
      </c>
      <c r="AZ5" s="574" t="s">
        <v>430</v>
      </c>
      <c r="BA5" s="292" t="s">
        <v>214</v>
      </c>
      <c r="BB5" s="15" t="s">
        <v>26</v>
      </c>
      <c r="BC5" s="575" t="s">
        <v>430</v>
      </c>
    </row>
    <row r="6" spans="1:55" ht="20.25" customHeight="1">
      <c r="A6" s="782" t="s">
        <v>350</v>
      </c>
      <c r="B6" s="371"/>
      <c r="C6" s="372" t="s">
        <v>274</v>
      </c>
      <c r="D6" s="329">
        <v>17.734000000000002</v>
      </c>
      <c r="E6" s="330">
        <f>D6/D$13*100</f>
        <v>2.5150971065179233</v>
      </c>
      <c r="F6" s="365">
        <v>21.114257046597</v>
      </c>
      <c r="G6" s="329">
        <v>17.486999999999998</v>
      </c>
      <c r="H6" s="330">
        <f>G6/G$13*100</f>
        <v>4.1053825187285922</v>
      </c>
      <c r="I6" s="365">
        <v>20.2087247808816</v>
      </c>
      <c r="J6" s="329">
        <v>32.584000000000003</v>
      </c>
      <c r="K6" s="330">
        <f>J6/J$13*100</f>
        <v>4.7467059020620432</v>
      </c>
      <c r="L6" s="365">
        <v>15.9351319531849</v>
      </c>
      <c r="M6" s="329">
        <v>5.306</v>
      </c>
      <c r="N6" s="330">
        <f>M6/M$13*100</f>
        <v>3.5419378525416372</v>
      </c>
      <c r="O6" s="365">
        <v>35.664607537024601</v>
      </c>
      <c r="P6" s="329">
        <v>3.8410000000000002</v>
      </c>
      <c r="Q6" s="330">
        <f>P6/P$13*100</f>
        <v>4.0337740624442091</v>
      </c>
      <c r="R6" s="365">
        <v>39.589310954671703</v>
      </c>
      <c r="S6" s="329">
        <v>6.9939999999999998</v>
      </c>
      <c r="T6" s="330">
        <f>S6/S$13*100</f>
        <v>3.0838830293837529</v>
      </c>
      <c r="U6" s="365">
        <v>28.194695103124399</v>
      </c>
      <c r="V6" s="329">
        <v>0.91100000000000003</v>
      </c>
      <c r="W6" s="330">
        <f>V6/V$13*100</f>
        <v>2.5521781762151563</v>
      </c>
      <c r="X6" s="367">
        <v>80.169220082024907</v>
      </c>
      <c r="Y6" s="329">
        <f>SUM(V6,S6,P6,M6,J6,G6,D6)</f>
        <v>84.856999999999999</v>
      </c>
      <c r="Z6" s="330">
        <f>Y6/Y$13*100</f>
        <v>3.6497273360306539</v>
      </c>
      <c r="AA6" s="369">
        <v>9.7572336748403199</v>
      </c>
      <c r="AC6" s="782" t="s">
        <v>350</v>
      </c>
      <c r="AD6" s="371"/>
      <c r="AE6" s="372" t="s">
        <v>274</v>
      </c>
      <c r="AF6" s="329">
        <v>16.094000000000001</v>
      </c>
      <c r="AG6" s="330">
        <f>AF6/AF$13*100</f>
        <v>3.1417639479951589</v>
      </c>
      <c r="AH6" s="365">
        <v>21.5804815426389</v>
      </c>
      <c r="AI6" s="329">
        <v>15.746</v>
      </c>
      <c r="AJ6" s="330">
        <f>AI6/AI$13*100</f>
        <v>4.3712418590964361</v>
      </c>
      <c r="AK6" s="365">
        <v>21.1752759605127</v>
      </c>
      <c r="AL6" s="329">
        <v>31.222000000000001</v>
      </c>
      <c r="AM6" s="330">
        <f>AL6/AL$13*100</f>
        <v>5.3373403558796735</v>
      </c>
      <c r="AN6" s="365">
        <v>16.3101096787031</v>
      </c>
      <c r="AO6" s="329">
        <v>5.15</v>
      </c>
      <c r="AP6" s="330">
        <f>AO6/AO$13*100</f>
        <v>4.1018207305223253</v>
      </c>
      <c r="AQ6" s="365">
        <v>35.276147460771703</v>
      </c>
      <c r="AR6" s="329">
        <v>3.6150000000000002</v>
      </c>
      <c r="AS6" s="330">
        <f>AR6/AR$13*100</f>
        <v>4.7577057724197838</v>
      </c>
      <c r="AT6" s="365">
        <v>41.512397816896197</v>
      </c>
      <c r="AU6" s="329">
        <v>6.9939999999999998</v>
      </c>
      <c r="AV6" s="330">
        <f>AU6/AU$13*100</f>
        <v>3.2558550925688858</v>
      </c>
      <c r="AW6" s="365">
        <v>28.194695103124399</v>
      </c>
      <c r="AX6" s="329">
        <v>0.91100000000000003</v>
      </c>
      <c r="AY6" s="330">
        <f>AX6/AX$13*100</f>
        <v>3.0820759185330542</v>
      </c>
      <c r="AZ6" s="367">
        <v>80.169220082024907</v>
      </c>
      <c r="BA6" s="331">
        <f>SUM(AX6,AU6,AR6,AO6,AL6,AI6,AF6)</f>
        <v>79.731999999999999</v>
      </c>
      <c r="BB6" s="330">
        <f>BA6/BA$13*100</f>
        <v>4.189017515359696</v>
      </c>
      <c r="BC6" s="369">
        <v>9.9226065317452292</v>
      </c>
    </row>
    <row r="7" spans="1:55" ht="18" customHeight="1">
      <c r="A7" s="783"/>
      <c r="B7" s="373"/>
      <c r="C7" s="374" t="s">
        <v>275</v>
      </c>
      <c r="D7" s="332">
        <v>29.04</v>
      </c>
      <c r="E7" s="333">
        <f t="shared" ref="E7:E12" si="0">D7/D$13*100</f>
        <v>4.1185530604082823</v>
      </c>
      <c r="F7" s="366">
        <v>17.177146321273899</v>
      </c>
      <c r="G7" s="332">
        <v>46.95</v>
      </c>
      <c r="H7" s="333">
        <f t="shared" ref="H7:H12" si="1">G7/G$13*100</f>
        <v>11.022342840642043</v>
      </c>
      <c r="I7" s="366">
        <v>12.9406053647294</v>
      </c>
      <c r="J7" s="332">
        <v>25.939</v>
      </c>
      <c r="K7" s="333">
        <f t="shared" ref="K7:K12" si="2">J7/J$13*100</f>
        <v>3.7786890619195721</v>
      </c>
      <c r="L7" s="366">
        <v>15.5498900993933</v>
      </c>
      <c r="M7" s="332">
        <v>11.696</v>
      </c>
      <c r="N7" s="333">
        <f t="shared" ref="N7:N12" si="3">M7/M$13*100</f>
        <v>7.8074830613130395</v>
      </c>
      <c r="O7" s="366">
        <v>25.846514649065501</v>
      </c>
      <c r="P7" s="332">
        <v>5.4169999999999998</v>
      </c>
      <c r="Q7" s="333">
        <f t="shared" ref="Q7:Q12" si="4">P7/P$13*100</f>
        <v>5.6888711523718518</v>
      </c>
      <c r="R7" s="366">
        <v>36.999379212874501</v>
      </c>
      <c r="S7" s="332">
        <v>8.1549999999999994</v>
      </c>
      <c r="T7" s="333">
        <f>S7/S$13*100</f>
        <v>3.5958058485308126</v>
      </c>
      <c r="U7" s="366">
        <v>28.0894816773347</v>
      </c>
      <c r="V7" s="332">
        <v>1.716</v>
      </c>
      <c r="W7" s="333">
        <f t="shared" ref="W7:W12" si="5">V7/V$13*100</f>
        <v>4.8073959938366713</v>
      </c>
      <c r="X7" s="368">
        <v>59.381257251824898</v>
      </c>
      <c r="Y7" s="332">
        <f t="shared" ref="Y7:Y12" si="6">SUM(V7,S7,P7,M7,J7,G7,D7)</f>
        <v>128.91300000000001</v>
      </c>
      <c r="Z7" s="333">
        <f t="shared" ref="Z7:Z12" si="7">Y7/Y$13*100</f>
        <v>5.5445903115797135</v>
      </c>
      <c r="AA7" s="370">
        <v>8.3180202788734601</v>
      </c>
      <c r="AC7" s="783"/>
      <c r="AD7" s="373"/>
      <c r="AE7" s="374" t="s">
        <v>275</v>
      </c>
      <c r="AF7" s="332">
        <v>25.922000000000001</v>
      </c>
      <c r="AG7" s="333">
        <f t="shared" ref="AG7:AG12" si="8">AF7/AF$13*100</f>
        <v>5.0603209307773405</v>
      </c>
      <c r="AH7" s="366">
        <v>18.3573051350306</v>
      </c>
      <c r="AI7" s="332">
        <v>46.168999999999997</v>
      </c>
      <c r="AJ7" s="333">
        <f t="shared" ref="AJ7:AJ12" si="9">AI7/AI$13*100</f>
        <v>12.816960840379993</v>
      </c>
      <c r="AK7" s="366">
        <v>13.0708024412619</v>
      </c>
      <c r="AL7" s="332">
        <v>23.888999999999999</v>
      </c>
      <c r="AM7" s="333">
        <f t="shared" ref="AM7:AM12" si="10">AL7/AL$13*100</f>
        <v>4.083778225661697</v>
      </c>
      <c r="AN7" s="366">
        <v>16.098488809979798</v>
      </c>
      <c r="AO7" s="332">
        <v>10.603</v>
      </c>
      <c r="AP7" s="333">
        <f t="shared" ref="AP7:AP12" si="11">AO7/AO$13*100</f>
        <v>8.4449718846074191</v>
      </c>
      <c r="AQ7" s="366">
        <v>27.395593439818601</v>
      </c>
      <c r="AR7" s="332">
        <v>5.4169999999999998</v>
      </c>
      <c r="AS7" s="333">
        <f t="shared" ref="AS7:AS12" si="12">AR7/AR$13*100</f>
        <v>7.1293201021294523</v>
      </c>
      <c r="AT7" s="366">
        <v>36.999379212874501</v>
      </c>
      <c r="AU7" s="332">
        <v>7.9470000000000001</v>
      </c>
      <c r="AV7" s="333">
        <f>AU7/AU$13*100</f>
        <v>3.6994967716106566</v>
      </c>
      <c r="AW7" s="366">
        <v>28.5378629034897</v>
      </c>
      <c r="AX7" s="332">
        <v>1.716</v>
      </c>
      <c r="AY7" s="333">
        <f t="shared" ref="AY7:AY12" si="13">AX7/AX$13*100</f>
        <v>5.8055348805737879</v>
      </c>
      <c r="AZ7" s="368">
        <v>59.381257251824898</v>
      </c>
      <c r="BA7" s="334">
        <f t="shared" ref="BA7:BA12" si="14">SUM(AX7,AU7,AR7,AO7,AL7,AI7,AF7)</f>
        <v>121.663</v>
      </c>
      <c r="BB7" s="333">
        <f t="shared" ref="BB7:BB12" si="15">BA7/BA$13*100</f>
        <v>6.3920187374104085</v>
      </c>
      <c r="BC7" s="370">
        <v>8.5912887669819504</v>
      </c>
    </row>
    <row r="8" spans="1:55" ht="18" customHeight="1">
      <c r="A8" s="783"/>
      <c r="B8" s="785" t="s">
        <v>418</v>
      </c>
      <c r="C8" s="364" t="s">
        <v>276</v>
      </c>
      <c r="D8" s="332">
        <v>35.808999999999997</v>
      </c>
      <c r="E8" s="333">
        <f t="shared" si="0"/>
        <v>5.0785560103360936</v>
      </c>
      <c r="F8" s="366">
        <v>15.914277461169201</v>
      </c>
      <c r="G8" s="332">
        <v>46.545000000000002</v>
      </c>
      <c r="H8" s="333">
        <f t="shared" si="1"/>
        <v>10.92726192795919</v>
      </c>
      <c r="I8" s="366">
        <v>12.7943616232455</v>
      </c>
      <c r="J8" s="332">
        <v>89.251000000000005</v>
      </c>
      <c r="K8" s="333">
        <f t="shared" si="2"/>
        <v>13.001726260279261</v>
      </c>
      <c r="L8" s="366">
        <v>9.8092012540089595</v>
      </c>
      <c r="M8" s="332">
        <v>37.302999999999997</v>
      </c>
      <c r="N8" s="333">
        <f t="shared" si="3"/>
        <v>24.901038016087579</v>
      </c>
      <c r="O8" s="366">
        <v>14.434730253818101</v>
      </c>
      <c r="P8" s="332">
        <v>17.419</v>
      </c>
      <c r="Q8" s="333">
        <f t="shared" si="4"/>
        <v>18.293233635437563</v>
      </c>
      <c r="R8" s="366">
        <v>20.740381878486101</v>
      </c>
      <c r="S8" s="332">
        <v>63.808999999999997</v>
      </c>
      <c r="T8" s="333">
        <f>S8/S$13*100</f>
        <v>28.135472150693147</v>
      </c>
      <c r="U8" s="366">
        <v>11.5234426769169</v>
      </c>
      <c r="V8" s="332">
        <v>3.28</v>
      </c>
      <c r="W8" s="333">
        <f t="shared" si="5"/>
        <v>9.1889620395013303</v>
      </c>
      <c r="X8" s="368">
        <v>45.048633762077898</v>
      </c>
      <c r="Y8" s="332">
        <f t="shared" si="6"/>
        <v>293.41600000000005</v>
      </c>
      <c r="Z8" s="333">
        <f t="shared" si="7"/>
        <v>12.619918168551452</v>
      </c>
      <c r="AA8" s="370">
        <v>5.6739304355575504</v>
      </c>
      <c r="AC8" s="783"/>
      <c r="AD8" s="785" t="s">
        <v>418</v>
      </c>
      <c r="AE8" s="364" t="s">
        <v>276</v>
      </c>
      <c r="AF8" s="332">
        <v>29.861999999999998</v>
      </c>
      <c r="AG8" s="333">
        <f t="shared" si="8"/>
        <v>5.8294616015304719</v>
      </c>
      <c r="AH8" s="366">
        <v>16.952167695295401</v>
      </c>
      <c r="AI8" s="332">
        <v>43.985999999999997</v>
      </c>
      <c r="AJ8" s="333">
        <f t="shared" si="9"/>
        <v>12.21093893142486</v>
      </c>
      <c r="AK8" s="366">
        <v>12.9836870301611</v>
      </c>
      <c r="AL8" s="332">
        <v>83.507999999999996</v>
      </c>
      <c r="AM8" s="333">
        <f t="shared" si="10"/>
        <v>14.275530665517897</v>
      </c>
      <c r="AN8" s="366">
        <v>10.175624240981101</v>
      </c>
      <c r="AO8" s="332">
        <v>35.116999999999997</v>
      </c>
      <c r="AP8" s="333">
        <f t="shared" si="11"/>
        <v>27.969638561893685</v>
      </c>
      <c r="AQ8" s="366">
        <v>14.9043743688775</v>
      </c>
      <c r="AR8" s="332">
        <v>16.326000000000001</v>
      </c>
      <c r="AS8" s="333">
        <f t="shared" si="12"/>
        <v>21.486667895027768</v>
      </c>
      <c r="AT8" s="366">
        <v>21.4910926360504</v>
      </c>
      <c r="AU8" s="332">
        <v>62.802999999999997</v>
      </c>
      <c r="AV8" s="333">
        <f>AU8/AU$13*100</f>
        <v>29.236126305204991</v>
      </c>
      <c r="AW8" s="366">
        <v>11.7109779190786</v>
      </c>
      <c r="AX8" s="332">
        <v>2.9409999999999998</v>
      </c>
      <c r="AY8" s="333">
        <f t="shared" si="13"/>
        <v>9.9499289532444699</v>
      </c>
      <c r="AZ8" s="368">
        <v>48.000531893188999</v>
      </c>
      <c r="BA8" s="334">
        <f t="shared" si="14"/>
        <v>274.54300000000001</v>
      </c>
      <c r="BB8" s="333">
        <f t="shared" si="15"/>
        <v>14.424138811511025</v>
      </c>
      <c r="BC8" s="370">
        <v>5.9436222486868697</v>
      </c>
    </row>
    <row r="9" spans="1:55" ht="18" customHeight="1">
      <c r="A9" s="783"/>
      <c r="B9" s="786"/>
      <c r="C9" s="364" t="s">
        <v>277</v>
      </c>
      <c r="D9" s="332">
        <v>39.292000000000002</v>
      </c>
      <c r="E9" s="333">
        <f t="shared" si="0"/>
        <v>5.5725270953706003</v>
      </c>
      <c r="F9" s="366">
        <v>15.072531874758999</v>
      </c>
      <c r="G9" s="332">
        <v>28.196999999999999</v>
      </c>
      <c r="H9" s="333">
        <f t="shared" si="1"/>
        <v>6.6197444318974163</v>
      </c>
      <c r="I9" s="366">
        <v>15.9390071730343</v>
      </c>
      <c r="J9" s="332">
        <v>64.994</v>
      </c>
      <c r="K9" s="333">
        <f t="shared" si="2"/>
        <v>9.4680641848336737</v>
      </c>
      <c r="L9" s="366">
        <v>10.0237350889886</v>
      </c>
      <c r="M9" s="332">
        <v>12.281000000000001</v>
      </c>
      <c r="N9" s="333">
        <f t="shared" si="3"/>
        <v>8.197990721270985</v>
      </c>
      <c r="O9" s="366">
        <v>23.803189623839099</v>
      </c>
      <c r="P9" s="332">
        <v>8.4849999999999994</v>
      </c>
      <c r="Q9" s="333">
        <f t="shared" si="4"/>
        <v>8.9108494974847989</v>
      </c>
      <c r="R9" s="366">
        <v>28.020767155644702</v>
      </c>
      <c r="S9" s="788"/>
      <c r="T9" s="789"/>
      <c r="U9" s="790"/>
      <c r="V9" s="332">
        <v>2.258</v>
      </c>
      <c r="W9" s="333">
        <f t="shared" si="5"/>
        <v>6.325815940607928</v>
      </c>
      <c r="X9" s="368">
        <v>50.675551458678001</v>
      </c>
      <c r="Y9" s="332">
        <f t="shared" si="6"/>
        <v>155.50700000000001</v>
      </c>
      <c r="Z9" s="333">
        <f t="shared" si="7"/>
        <v>6.6884069533935788</v>
      </c>
      <c r="AA9" s="370">
        <v>7.2531223290343103</v>
      </c>
      <c r="AC9" s="783"/>
      <c r="AD9" s="786"/>
      <c r="AE9" s="364" t="s">
        <v>277</v>
      </c>
      <c r="AF9" s="332">
        <v>30.92</v>
      </c>
      <c r="AG9" s="333">
        <f t="shared" si="8"/>
        <v>6.0359973450981927</v>
      </c>
      <c r="AH9" s="366">
        <v>17.286483203723801</v>
      </c>
      <c r="AI9" s="332">
        <v>25.847000000000001</v>
      </c>
      <c r="AJ9" s="333">
        <f t="shared" si="9"/>
        <v>7.1753771327362879</v>
      </c>
      <c r="AK9" s="366">
        <v>16.633166299704499</v>
      </c>
      <c r="AL9" s="332">
        <v>57.148000000000003</v>
      </c>
      <c r="AM9" s="333">
        <f t="shared" si="10"/>
        <v>9.7693397814941889</v>
      </c>
      <c r="AN9" s="366">
        <v>10.849207591680701</v>
      </c>
      <c r="AO9" s="332">
        <v>11.343999999999999</v>
      </c>
      <c r="AP9" s="333">
        <f t="shared" si="11"/>
        <v>9.035156187775776</v>
      </c>
      <c r="AQ9" s="366">
        <v>24.9787551325607</v>
      </c>
      <c r="AR9" s="332">
        <v>7.6189999999999998</v>
      </c>
      <c r="AS9" s="333">
        <f t="shared" si="12"/>
        <v>10.027374904582665</v>
      </c>
      <c r="AT9" s="366">
        <v>29.235813628264101</v>
      </c>
      <c r="AU9" s="788"/>
      <c r="AV9" s="789"/>
      <c r="AW9" s="790"/>
      <c r="AX9" s="332">
        <v>2.1280000000000001</v>
      </c>
      <c r="AY9" s="333">
        <f t="shared" si="13"/>
        <v>7.1994045605250703</v>
      </c>
      <c r="AZ9" s="368">
        <v>51.595489238804802</v>
      </c>
      <c r="BA9" s="334">
        <f t="shared" si="14"/>
        <v>135.00600000000003</v>
      </c>
      <c r="BB9" s="333">
        <f t="shared" si="15"/>
        <v>7.0930429272895594</v>
      </c>
      <c r="BC9" s="370">
        <v>7.9878978196333899</v>
      </c>
    </row>
    <row r="10" spans="1:55" ht="18" customHeight="1">
      <c r="A10" s="783"/>
      <c r="B10" s="786"/>
      <c r="C10" s="364" t="s">
        <v>278</v>
      </c>
      <c r="D10" s="332">
        <v>318.92599999999999</v>
      </c>
      <c r="E10" s="333">
        <f t="shared" si="0"/>
        <v>45.231186409909498</v>
      </c>
      <c r="F10" s="366">
        <v>6.3069255685080901</v>
      </c>
      <c r="G10" s="332">
        <v>142.74199999999999</v>
      </c>
      <c r="H10" s="333">
        <f t="shared" si="1"/>
        <v>33.511208983150723</v>
      </c>
      <c r="I10" s="366">
        <v>8.6925885799010008</v>
      </c>
      <c r="J10" s="332">
        <v>200.077</v>
      </c>
      <c r="K10" s="333">
        <f t="shared" si="2"/>
        <v>29.146411636596714</v>
      </c>
      <c r="L10" s="366">
        <v>7.1223885043890798</v>
      </c>
      <c r="M10" s="332">
        <v>7.3520000000000003</v>
      </c>
      <c r="N10" s="333">
        <f t="shared" si="3"/>
        <v>4.9077133607022461</v>
      </c>
      <c r="O10" s="366">
        <v>29.9662212677244</v>
      </c>
      <c r="P10" s="332">
        <v>19.084</v>
      </c>
      <c r="Q10" s="333">
        <f t="shared" si="4"/>
        <v>20.041797502651729</v>
      </c>
      <c r="R10" s="366">
        <v>19.5903576781471</v>
      </c>
      <c r="S10" s="332">
        <v>27.838999999999999</v>
      </c>
      <c r="T10" s="333">
        <f>S10/S$13*100</f>
        <v>12.275124343010337</v>
      </c>
      <c r="U10" s="366">
        <v>16.313518292728801</v>
      </c>
      <c r="V10" s="332">
        <v>13.843</v>
      </c>
      <c r="W10" s="333">
        <f t="shared" si="5"/>
        <v>38.781341924639307</v>
      </c>
      <c r="X10" s="368">
        <v>24.383290324039901</v>
      </c>
      <c r="Y10" s="338">
        <f t="shared" si="6"/>
        <v>729.86300000000006</v>
      </c>
      <c r="Z10" s="333">
        <f t="shared" si="7"/>
        <v>31.391646448228684</v>
      </c>
      <c r="AA10" s="370">
        <v>3.9346645202817299</v>
      </c>
      <c r="AC10" s="783"/>
      <c r="AD10" s="786"/>
      <c r="AE10" s="364" t="s">
        <v>278</v>
      </c>
      <c r="AF10" s="332">
        <v>247.20400000000001</v>
      </c>
      <c r="AG10" s="333">
        <f t="shared" si="8"/>
        <v>48.257525475344551</v>
      </c>
      <c r="AH10" s="366">
        <v>7.2674726553476097</v>
      </c>
      <c r="AI10" s="332">
        <v>123.521</v>
      </c>
      <c r="AJ10" s="333">
        <f t="shared" si="9"/>
        <v>34.290624011015559</v>
      </c>
      <c r="AK10" s="366">
        <v>9.0650504009216597</v>
      </c>
      <c r="AL10" s="332">
        <v>177.33600000000001</v>
      </c>
      <c r="AM10" s="333">
        <f t="shared" si="10"/>
        <v>30.315245319014728</v>
      </c>
      <c r="AN10" s="366">
        <v>7.65484246796919</v>
      </c>
      <c r="AO10" s="332">
        <v>7.0389999999999997</v>
      </c>
      <c r="AP10" s="333">
        <f t="shared" si="11"/>
        <v>5.6063526450770178</v>
      </c>
      <c r="AQ10" s="366">
        <v>30.690934229018598</v>
      </c>
      <c r="AR10" s="332">
        <v>15.244</v>
      </c>
      <c r="AS10" s="333">
        <f t="shared" si="12"/>
        <v>20.062646416256484</v>
      </c>
      <c r="AT10" s="366">
        <v>22.1690890488718</v>
      </c>
      <c r="AU10" s="332">
        <v>26.687000000000001</v>
      </c>
      <c r="AV10" s="333">
        <f>AU10/AU$13*100</f>
        <v>12.423363576692287</v>
      </c>
      <c r="AW10" s="366">
        <v>16.873198599406599</v>
      </c>
      <c r="AX10" s="332">
        <v>10.741</v>
      </c>
      <c r="AY10" s="333">
        <f t="shared" si="13"/>
        <v>36.338723864943503</v>
      </c>
      <c r="AZ10" s="368">
        <v>26.291384628429501</v>
      </c>
      <c r="BA10" s="335">
        <f t="shared" si="14"/>
        <v>607.77200000000005</v>
      </c>
      <c r="BB10" s="333">
        <f t="shared" si="15"/>
        <v>31.931565160101254</v>
      </c>
      <c r="BC10" s="370">
        <v>4.4815068329247101</v>
      </c>
    </row>
    <row r="11" spans="1:55" ht="18" customHeight="1">
      <c r="A11" s="783"/>
      <c r="B11" s="786"/>
      <c r="C11" s="364" t="s">
        <v>279</v>
      </c>
      <c r="D11" s="332">
        <v>85.201999999999998</v>
      </c>
      <c r="E11" s="333">
        <f t="shared" si="0"/>
        <v>12.083641799342509</v>
      </c>
      <c r="F11" s="366">
        <v>9.7460123860999506</v>
      </c>
      <c r="G11" s="332">
        <v>37.975999999999999</v>
      </c>
      <c r="H11" s="333">
        <f t="shared" si="1"/>
        <v>8.915537629738493</v>
      </c>
      <c r="I11" s="366">
        <v>14.329519937698899</v>
      </c>
      <c r="J11" s="332">
        <v>88.007000000000005</v>
      </c>
      <c r="K11" s="333">
        <f t="shared" si="2"/>
        <v>12.820505349950107</v>
      </c>
      <c r="L11" s="366">
        <v>9.5758974503954004</v>
      </c>
      <c r="M11" s="332">
        <v>5.556</v>
      </c>
      <c r="N11" s="333">
        <f t="shared" si="3"/>
        <v>3.7088214679082805</v>
      </c>
      <c r="O11" s="366">
        <v>33.305661890857998</v>
      </c>
      <c r="P11" s="332">
        <v>12.371</v>
      </c>
      <c r="Q11" s="333">
        <f t="shared" si="4"/>
        <v>12.991882042826688</v>
      </c>
      <c r="R11" s="366">
        <v>24.758427326105799</v>
      </c>
      <c r="S11" s="332">
        <v>31.26</v>
      </c>
      <c r="T11" s="333">
        <f>S11/S$13*100</f>
        <v>13.783554975484147</v>
      </c>
      <c r="U11" s="366">
        <v>14.744554562110601</v>
      </c>
      <c r="V11" s="332">
        <v>6.0679999999999996</v>
      </c>
      <c r="W11" s="333">
        <f t="shared" si="5"/>
        <v>16.99957977307746</v>
      </c>
      <c r="X11" s="368">
        <v>33.286186437041401</v>
      </c>
      <c r="Y11" s="332">
        <f t="shared" si="6"/>
        <v>266.44</v>
      </c>
      <c r="Z11" s="333">
        <f t="shared" si="7"/>
        <v>11.459671581743491</v>
      </c>
      <c r="AA11" s="370">
        <v>5.2972962876295497</v>
      </c>
      <c r="AC11" s="783"/>
      <c r="AD11" s="786"/>
      <c r="AE11" s="364" t="s">
        <v>279</v>
      </c>
      <c r="AF11" s="332">
        <v>64.406000000000006</v>
      </c>
      <c r="AG11" s="333">
        <f t="shared" si="8"/>
        <v>12.57291219302698</v>
      </c>
      <c r="AH11" s="366">
        <v>11.4583101086401</v>
      </c>
      <c r="AI11" s="332">
        <v>30.515000000000001</v>
      </c>
      <c r="AJ11" s="333">
        <f t="shared" si="9"/>
        <v>8.4712590708959592</v>
      </c>
      <c r="AK11" s="366">
        <v>16.1672295884315</v>
      </c>
      <c r="AL11" s="332">
        <v>75.587000000000003</v>
      </c>
      <c r="AM11" s="333">
        <f t="shared" si="10"/>
        <v>12.921451075519727</v>
      </c>
      <c r="AN11" s="366">
        <v>10.263052630692901</v>
      </c>
      <c r="AO11" s="332">
        <v>5.0880000000000001</v>
      </c>
      <c r="AP11" s="333">
        <f t="shared" si="11"/>
        <v>4.0524395877471049</v>
      </c>
      <c r="AQ11" s="366">
        <v>34.853284807814703</v>
      </c>
      <c r="AR11" s="332">
        <v>9.3049999999999997</v>
      </c>
      <c r="AS11" s="333">
        <f t="shared" si="12"/>
        <v>12.246321497196703</v>
      </c>
      <c r="AT11" s="366">
        <v>26.477054202480399</v>
      </c>
      <c r="AU11" s="332">
        <v>30.05</v>
      </c>
      <c r="AV11" s="333">
        <f>AU11/AU$13*100</f>
        <v>13.988911285629829</v>
      </c>
      <c r="AW11" s="366">
        <v>15.0969708838124</v>
      </c>
      <c r="AX11" s="332">
        <v>5.2869999999999999</v>
      </c>
      <c r="AY11" s="333">
        <f t="shared" si="13"/>
        <v>17.88686649976318</v>
      </c>
      <c r="AZ11" s="368">
        <v>35.728389629682702</v>
      </c>
      <c r="BA11" s="334">
        <f t="shared" si="14"/>
        <v>220.238</v>
      </c>
      <c r="BB11" s="333">
        <f t="shared" si="15"/>
        <v>11.571023422813784</v>
      </c>
      <c r="BC11" s="370">
        <v>5.8832386792536804</v>
      </c>
    </row>
    <row r="12" spans="1:55" ht="18" customHeight="1">
      <c r="A12" s="783"/>
      <c r="B12" s="787"/>
      <c r="C12" s="364" t="s">
        <v>280</v>
      </c>
      <c r="D12" s="332">
        <v>179.09899999999999</v>
      </c>
      <c r="E12" s="333">
        <f t="shared" si="0"/>
        <v>25.400438518115116</v>
      </c>
      <c r="F12" s="366">
        <v>9.1960984557155196</v>
      </c>
      <c r="G12" s="332">
        <v>106.056</v>
      </c>
      <c r="H12" s="333">
        <f t="shared" si="1"/>
        <v>24.898521667883546</v>
      </c>
      <c r="I12" s="366">
        <v>9.1804582318944892</v>
      </c>
      <c r="J12" s="332">
        <v>185.60300000000001</v>
      </c>
      <c r="K12" s="333">
        <f t="shared" si="2"/>
        <v>27.037897604358623</v>
      </c>
      <c r="L12" s="366">
        <v>7.7288386762305601</v>
      </c>
      <c r="M12" s="332">
        <v>70.311000000000007</v>
      </c>
      <c r="N12" s="333">
        <f t="shared" si="3"/>
        <v>46.935015520176229</v>
      </c>
      <c r="O12" s="366">
        <v>11.3103515088909</v>
      </c>
      <c r="P12" s="332">
        <v>28.603999999999999</v>
      </c>
      <c r="Q12" s="333">
        <f t="shared" si="4"/>
        <v>30.039592106783168</v>
      </c>
      <c r="R12" s="366">
        <v>17.628558349323001</v>
      </c>
      <c r="S12" s="332">
        <v>88.734999999999999</v>
      </c>
      <c r="T12" s="333">
        <f>S12/S$13*100</f>
        <v>39.126159652897812</v>
      </c>
      <c r="U12" s="366">
        <v>9.3910317333791298</v>
      </c>
      <c r="V12" s="332">
        <v>7.6189999999999998</v>
      </c>
      <c r="W12" s="333">
        <f t="shared" si="5"/>
        <v>21.344726152122146</v>
      </c>
      <c r="X12" s="368">
        <v>32.864844837599001</v>
      </c>
      <c r="Y12" s="332">
        <f t="shared" si="6"/>
        <v>666.02700000000004</v>
      </c>
      <c r="Z12" s="333">
        <f t="shared" si="7"/>
        <v>28.646039200472423</v>
      </c>
      <c r="AA12" s="370">
        <v>4.21611412770892</v>
      </c>
      <c r="AC12" s="783"/>
      <c r="AD12" s="787"/>
      <c r="AE12" s="364" t="s">
        <v>280</v>
      </c>
      <c r="AF12" s="332">
        <v>97.852000000000004</v>
      </c>
      <c r="AG12" s="333">
        <f t="shared" si="8"/>
        <v>19.10201850622731</v>
      </c>
      <c r="AH12" s="366">
        <v>10.307020539646601</v>
      </c>
      <c r="AI12" s="332">
        <v>74.433999999999997</v>
      </c>
      <c r="AJ12" s="333">
        <f t="shared" si="9"/>
        <v>20.66359815445092</v>
      </c>
      <c r="AK12" s="366">
        <v>10.9055274834627</v>
      </c>
      <c r="AL12" s="332">
        <v>136.28299999999999</v>
      </c>
      <c r="AM12" s="333">
        <f t="shared" si="10"/>
        <v>23.297314576912097</v>
      </c>
      <c r="AN12" s="366">
        <v>8.1216644066075592</v>
      </c>
      <c r="AO12" s="332">
        <v>51.213000000000001</v>
      </c>
      <c r="AP12" s="333">
        <f t="shared" si="11"/>
        <v>40.789620402376663</v>
      </c>
      <c r="AQ12" s="366">
        <v>13.3235262399063</v>
      </c>
      <c r="AR12" s="332">
        <v>18.456</v>
      </c>
      <c r="AS12" s="333">
        <f t="shared" si="12"/>
        <v>24.289963412387145</v>
      </c>
      <c r="AT12" s="366">
        <v>19.031541136858301</v>
      </c>
      <c r="AU12" s="332">
        <v>80.331999999999994</v>
      </c>
      <c r="AV12" s="333">
        <f>AU12/AU$13*100</f>
        <v>37.396246968293347</v>
      </c>
      <c r="AW12" s="366">
        <v>9.8219788020454999</v>
      </c>
      <c r="AX12" s="332">
        <v>5.8339999999999996</v>
      </c>
      <c r="AY12" s="333">
        <f t="shared" si="13"/>
        <v>19.737465322416945</v>
      </c>
      <c r="AZ12" s="368">
        <v>37.018488617438301</v>
      </c>
      <c r="BA12" s="334">
        <f t="shared" si="14"/>
        <v>464.404</v>
      </c>
      <c r="BB12" s="333">
        <f t="shared" si="15"/>
        <v>24.399193425514277</v>
      </c>
      <c r="BC12" s="370">
        <v>4.5648752375713304</v>
      </c>
    </row>
    <row r="13" spans="1:55" ht="28.5" customHeight="1">
      <c r="A13" s="784"/>
      <c r="B13" s="375"/>
      <c r="C13" s="376" t="s">
        <v>42</v>
      </c>
      <c r="D13" s="303">
        <f>SUM(D6:D12)</f>
        <v>705.10199999999986</v>
      </c>
      <c r="E13" s="304">
        <f>SUM(E6:E12)</f>
        <v>100.00000000000003</v>
      </c>
      <c r="F13" s="318">
        <v>5.0201932500000801</v>
      </c>
      <c r="G13" s="303">
        <f>SUM(G6:G12)</f>
        <v>425.95299999999997</v>
      </c>
      <c r="H13" s="304">
        <f>SUM(H6:H12)</f>
        <v>100</v>
      </c>
      <c r="I13" s="318">
        <v>5.4179760706262901</v>
      </c>
      <c r="J13" s="303">
        <f>SUM(J6:J12)</f>
        <v>686.45500000000004</v>
      </c>
      <c r="K13" s="304">
        <f>SUM(K6:K12)</f>
        <v>99.999999999999986</v>
      </c>
      <c r="L13" s="318">
        <v>4.3912026469562697</v>
      </c>
      <c r="M13" s="303">
        <f>SUM(M6:M12)</f>
        <v>149.80500000000001</v>
      </c>
      <c r="N13" s="304">
        <f>SUM(N6:N12)</f>
        <v>100</v>
      </c>
      <c r="O13" s="318">
        <v>7.7203614180557496</v>
      </c>
      <c r="P13" s="303">
        <f>SUM(P6:P12)</f>
        <v>95.220999999999989</v>
      </c>
      <c r="Q13" s="304">
        <f>SUM(Q6:Q12)</f>
        <v>100</v>
      </c>
      <c r="R13" s="318">
        <v>11.030751906200701</v>
      </c>
      <c r="S13" s="303">
        <f>SUM(S6:S12)</f>
        <v>226.79199999999997</v>
      </c>
      <c r="T13" s="304">
        <f>SUM(T6:T12)</f>
        <v>100.00000000000001</v>
      </c>
      <c r="U13" s="318">
        <v>7.1777407580245303</v>
      </c>
      <c r="V13" s="303">
        <f>SUM(V6:V12)</f>
        <v>35.695</v>
      </c>
      <c r="W13" s="304">
        <f>SUM(W6:W12)</f>
        <v>100</v>
      </c>
      <c r="X13" s="319">
        <v>15.974450413633299</v>
      </c>
      <c r="Y13" s="271">
        <f>SUM(Y6:Y12)</f>
        <v>2325.0230000000001</v>
      </c>
      <c r="Z13" s="304">
        <f>SUM(Z6:Z12)</f>
        <v>100</v>
      </c>
      <c r="AA13" s="320">
        <v>2.3580190666058898</v>
      </c>
      <c r="AC13" s="784"/>
      <c r="AD13" s="375"/>
      <c r="AE13" s="376" t="s">
        <v>42</v>
      </c>
      <c r="AF13" s="303">
        <f>SUM(AF6:AF12)</f>
        <v>512.26</v>
      </c>
      <c r="AG13" s="304">
        <f>SUM(AG6:AG12)</f>
        <v>100</v>
      </c>
      <c r="AH13" s="318">
        <v>5.7187218907326702</v>
      </c>
      <c r="AI13" s="303">
        <f>SUM(AI6:AI12)</f>
        <v>360.21799999999996</v>
      </c>
      <c r="AJ13" s="304">
        <f>SUM(AJ6:AJ12)</f>
        <v>100.00000000000001</v>
      </c>
      <c r="AK13" s="318">
        <v>5.8597812549941803</v>
      </c>
      <c r="AL13" s="303">
        <f>SUM(AL6:AL12)</f>
        <v>584.97299999999996</v>
      </c>
      <c r="AM13" s="304">
        <f>SUM(AM6:AM12)</f>
        <v>100.00000000000001</v>
      </c>
      <c r="AN13" s="318">
        <v>4.7328328543668201</v>
      </c>
      <c r="AO13" s="303">
        <f>SUM(AO6:AO12)</f>
        <v>125.554</v>
      </c>
      <c r="AP13" s="304">
        <f>SUM(AP6:AP12)</f>
        <v>99.999999999999986</v>
      </c>
      <c r="AQ13" s="318">
        <v>8.4192418710364301</v>
      </c>
      <c r="AR13" s="303">
        <f>SUM(AR6:AR12)</f>
        <v>75.981999999999999</v>
      </c>
      <c r="AS13" s="304">
        <f>SUM(AS6:AS12)</f>
        <v>100</v>
      </c>
      <c r="AT13" s="318">
        <v>12.0060003889773</v>
      </c>
      <c r="AU13" s="303">
        <f>SUM(AU6:AU12)</f>
        <v>214.81299999999999</v>
      </c>
      <c r="AV13" s="304">
        <f>SUM(AV6:AV12)</f>
        <v>100</v>
      </c>
      <c r="AW13" s="318">
        <v>7.4245768399457504</v>
      </c>
      <c r="AX13" s="303">
        <f>SUM(AX6:AX12)</f>
        <v>29.557999999999996</v>
      </c>
      <c r="AY13" s="304">
        <f>SUM(AY6:AY12)</f>
        <v>100</v>
      </c>
      <c r="AZ13" s="319">
        <v>16.723182617537699</v>
      </c>
      <c r="BA13" s="336">
        <f>SUM(BA6:BA12)</f>
        <v>1903.3579999999999</v>
      </c>
      <c r="BB13" s="304">
        <f>SUM(BB6:BB12)</f>
        <v>100</v>
      </c>
      <c r="BC13" s="320">
        <v>2.9082194096112999</v>
      </c>
    </row>
    <row r="14" spans="1:55" ht="12" customHeight="1" thickTop="1" thickBot="1">
      <c r="W14" s="337"/>
      <c r="AY14" s="337"/>
    </row>
    <row r="15" spans="1:55" ht="16.5" customHeight="1" thickBot="1">
      <c r="A15" s="770" t="s">
        <v>95</v>
      </c>
      <c r="B15" s="771"/>
      <c r="C15" s="771"/>
      <c r="D15" s="771"/>
      <c r="E15" s="771"/>
      <c r="F15" s="771"/>
      <c r="G15" s="771"/>
      <c r="H15" s="771"/>
      <c r="I15" s="771"/>
      <c r="J15" s="771"/>
      <c r="K15" s="771"/>
      <c r="L15" s="771"/>
      <c r="M15" s="771"/>
      <c r="N15" s="771"/>
      <c r="O15" s="771"/>
      <c r="P15" s="771"/>
      <c r="Q15" s="771"/>
      <c r="R15" s="771"/>
      <c r="S15" s="771"/>
      <c r="T15" s="771"/>
      <c r="U15" s="771"/>
      <c r="V15" s="771"/>
      <c r="W15" s="771"/>
      <c r="X15" s="771"/>
      <c r="Y15" s="771"/>
      <c r="Z15" s="771"/>
      <c r="AA15" s="772"/>
      <c r="AC15" s="770" t="s">
        <v>95</v>
      </c>
      <c r="AD15" s="771"/>
      <c r="AE15" s="771"/>
      <c r="AF15" s="771"/>
      <c r="AG15" s="771"/>
      <c r="AH15" s="771"/>
      <c r="AI15" s="771"/>
      <c r="AJ15" s="771"/>
      <c r="AK15" s="771"/>
      <c r="AL15" s="771"/>
      <c r="AM15" s="771"/>
      <c r="AN15" s="771"/>
      <c r="AO15" s="771"/>
      <c r="AP15" s="771"/>
      <c r="AQ15" s="771"/>
      <c r="AR15" s="771"/>
      <c r="AS15" s="771"/>
      <c r="AT15" s="771"/>
      <c r="AU15" s="771"/>
      <c r="AV15" s="771"/>
      <c r="AW15" s="771"/>
      <c r="AX15" s="771"/>
      <c r="AY15" s="771"/>
      <c r="AZ15" s="771"/>
      <c r="BA15" s="771"/>
      <c r="BB15" s="771"/>
      <c r="BC15" s="772"/>
    </row>
    <row r="16" spans="1:55" ht="18.75" customHeight="1">
      <c r="A16" s="773" t="s">
        <v>273</v>
      </c>
      <c r="B16" s="774"/>
      <c r="C16" s="775"/>
      <c r="D16" s="761" t="s">
        <v>213</v>
      </c>
      <c r="E16" s="762"/>
      <c r="F16" s="762"/>
      <c r="G16" s="762"/>
      <c r="H16" s="762"/>
      <c r="I16" s="762"/>
      <c r="J16" s="762"/>
      <c r="K16" s="762"/>
      <c r="L16" s="762"/>
      <c r="M16" s="762"/>
      <c r="N16" s="762"/>
      <c r="O16" s="762"/>
      <c r="P16" s="762"/>
      <c r="Q16" s="762"/>
      <c r="R16" s="762"/>
      <c r="S16" s="762"/>
      <c r="T16" s="762"/>
      <c r="U16" s="762"/>
      <c r="V16" s="762"/>
      <c r="W16" s="762"/>
      <c r="X16" s="762"/>
      <c r="Y16" s="762"/>
      <c r="Z16" s="762"/>
      <c r="AA16" s="763"/>
      <c r="AC16" s="773" t="s">
        <v>273</v>
      </c>
      <c r="AD16" s="774"/>
      <c r="AE16" s="775"/>
      <c r="AF16" s="761" t="s">
        <v>213</v>
      </c>
      <c r="AG16" s="762"/>
      <c r="AH16" s="762"/>
      <c r="AI16" s="762"/>
      <c r="AJ16" s="762"/>
      <c r="AK16" s="762"/>
      <c r="AL16" s="762"/>
      <c r="AM16" s="762"/>
      <c r="AN16" s="762"/>
      <c r="AO16" s="762"/>
      <c r="AP16" s="762"/>
      <c r="AQ16" s="762"/>
      <c r="AR16" s="762"/>
      <c r="AS16" s="762"/>
      <c r="AT16" s="762"/>
      <c r="AU16" s="762"/>
      <c r="AV16" s="762"/>
      <c r="AW16" s="762"/>
      <c r="AX16" s="762"/>
      <c r="AY16" s="762"/>
      <c r="AZ16" s="762"/>
      <c r="BA16" s="762"/>
      <c r="BB16" s="762"/>
      <c r="BC16" s="763"/>
    </row>
    <row r="17" spans="1:55" ht="20.25" customHeight="1">
      <c r="A17" s="776"/>
      <c r="B17" s="777"/>
      <c r="C17" s="778"/>
      <c r="D17" s="754" t="s">
        <v>88</v>
      </c>
      <c r="E17" s="748"/>
      <c r="F17" s="755"/>
      <c r="G17" s="754" t="s">
        <v>89</v>
      </c>
      <c r="H17" s="748"/>
      <c r="I17" s="755"/>
      <c r="J17" s="754" t="s">
        <v>90</v>
      </c>
      <c r="K17" s="748"/>
      <c r="L17" s="755"/>
      <c r="M17" s="754" t="s">
        <v>91</v>
      </c>
      <c r="N17" s="748"/>
      <c r="O17" s="755"/>
      <c r="P17" s="754" t="s">
        <v>92</v>
      </c>
      <c r="Q17" s="748"/>
      <c r="R17" s="755"/>
      <c r="S17" s="754" t="s">
        <v>93</v>
      </c>
      <c r="T17" s="748"/>
      <c r="U17" s="755"/>
      <c r="V17" s="754" t="s">
        <v>94</v>
      </c>
      <c r="W17" s="748"/>
      <c r="X17" s="748"/>
      <c r="Y17" s="754" t="s">
        <v>181</v>
      </c>
      <c r="Z17" s="748"/>
      <c r="AA17" s="749"/>
      <c r="AC17" s="776"/>
      <c r="AD17" s="777"/>
      <c r="AE17" s="778"/>
      <c r="AF17" s="754" t="s">
        <v>88</v>
      </c>
      <c r="AG17" s="748"/>
      <c r="AH17" s="755"/>
      <c r="AI17" s="754" t="s">
        <v>89</v>
      </c>
      <c r="AJ17" s="748"/>
      <c r="AK17" s="755"/>
      <c r="AL17" s="754" t="s">
        <v>90</v>
      </c>
      <c r="AM17" s="748"/>
      <c r="AN17" s="755"/>
      <c r="AO17" s="754" t="s">
        <v>91</v>
      </c>
      <c r="AP17" s="748"/>
      <c r="AQ17" s="755"/>
      <c r="AR17" s="754" t="s">
        <v>92</v>
      </c>
      <c r="AS17" s="748"/>
      <c r="AT17" s="755"/>
      <c r="AU17" s="754" t="s">
        <v>93</v>
      </c>
      <c r="AV17" s="748"/>
      <c r="AW17" s="755"/>
      <c r="AX17" s="754" t="s">
        <v>94</v>
      </c>
      <c r="AY17" s="748"/>
      <c r="AZ17" s="748"/>
      <c r="BA17" s="754" t="s">
        <v>181</v>
      </c>
      <c r="BB17" s="748"/>
      <c r="BC17" s="749"/>
    </row>
    <row r="18" spans="1:55" ht="35.25" customHeight="1">
      <c r="A18" s="779"/>
      <c r="B18" s="780"/>
      <c r="C18" s="781"/>
      <c r="D18" s="292" t="s">
        <v>214</v>
      </c>
      <c r="E18" s="15" t="s">
        <v>26</v>
      </c>
      <c r="F18" s="574" t="s">
        <v>430</v>
      </c>
      <c r="G18" s="292" t="s">
        <v>214</v>
      </c>
      <c r="H18" s="15" t="s">
        <v>26</v>
      </c>
      <c r="I18" s="574" t="s">
        <v>430</v>
      </c>
      <c r="J18" s="292" t="s">
        <v>214</v>
      </c>
      <c r="K18" s="15" t="s">
        <v>26</v>
      </c>
      <c r="L18" s="574" t="s">
        <v>430</v>
      </c>
      <c r="M18" s="292" t="s">
        <v>214</v>
      </c>
      <c r="N18" s="15" t="s">
        <v>26</v>
      </c>
      <c r="O18" s="574" t="s">
        <v>430</v>
      </c>
      <c r="P18" s="292" t="s">
        <v>214</v>
      </c>
      <c r="Q18" s="15" t="s">
        <v>26</v>
      </c>
      <c r="R18" s="574" t="s">
        <v>430</v>
      </c>
      <c r="S18" s="292" t="s">
        <v>214</v>
      </c>
      <c r="T18" s="15" t="s">
        <v>26</v>
      </c>
      <c r="U18" s="574" t="s">
        <v>430</v>
      </c>
      <c r="V18" s="292" t="s">
        <v>214</v>
      </c>
      <c r="W18" s="15" t="s">
        <v>26</v>
      </c>
      <c r="X18" s="574" t="s">
        <v>430</v>
      </c>
      <c r="Y18" s="292" t="s">
        <v>214</v>
      </c>
      <c r="Z18" s="15" t="s">
        <v>26</v>
      </c>
      <c r="AA18" s="575" t="s">
        <v>430</v>
      </c>
      <c r="AC18" s="779"/>
      <c r="AD18" s="780"/>
      <c r="AE18" s="781"/>
      <c r="AF18" s="292" t="s">
        <v>214</v>
      </c>
      <c r="AG18" s="15" t="s">
        <v>26</v>
      </c>
      <c r="AH18" s="574" t="s">
        <v>430</v>
      </c>
      <c r="AI18" s="292" t="s">
        <v>214</v>
      </c>
      <c r="AJ18" s="15" t="s">
        <v>26</v>
      </c>
      <c r="AK18" s="574" t="s">
        <v>430</v>
      </c>
      <c r="AL18" s="292" t="s">
        <v>214</v>
      </c>
      <c r="AM18" s="15" t="s">
        <v>26</v>
      </c>
      <c r="AN18" s="574" t="s">
        <v>430</v>
      </c>
      <c r="AO18" s="292" t="s">
        <v>214</v>
      </c>
      <c r="AP18" s="15" t="s">
        <v>26</v>
      </c>
      <c r="AQ18" s="574" t="s">
        <v>430</v>
      </c>
      <c r="AR18" s="292" t="s">
        <v>214</v>
      </c>
      <c r="AS18" s="15" t="s">
        <v>26</v>
      </c>
      <c r="AT18" s="574" t="s">
        <v>430</v>
      </c>
      <c r="AU18" s="292" t="s">
        <v>214</v>
      </c>
      <c r="AV18" s="15" t="s">
        <v>26</v>
      </c>
      <c r="AW18" s="574" t="s">
        <v>430</v>
      </c>
      <c r="AX18" s="292" t="s">
        <v>214</v>
      </c>
      <c r="AY18" s="15" t="s">
        <v>26</v>
      </c>
      <c r="AZ18" s="574" t="s">
        <v>430</v>
      </c>
      <c r="BA18" s="292" t="s">
        <v>214</v>
      </c>
      <c r="BB18" s="15" t="s">
        <v>26</v>
      </c>
      <c r="BC18" s="575" t="s">
        <v>430</v>
      </c>
    </row>
    <row r="19" spans="1:55" ht="20.25" customHeight="1">
      <c r="A19" s="782" t="s">
        <v>350</v>
      </c>
      <c r="B19" s="371"/>
      <c r="C19" s="372" t="s">
        <v>274</v>
      </c>
      <c r="D19" s="329">
        <v>6.6120000000000001</v>
      </c>
      <c r="E19" s="330">
        <f>D19/D$26*100</f>
        <v>1.4844116570766608</v>
      </c>
      <c r="F19" s="365">
        <v>31.7405639105896</v>
      </c>
      <c r="G19" s="329">
        <v>5.8360000000000003</v>
      </c>
      <c r="H19" s="330">
        <f>G19/G$26*100</f>
        <v>2.6269591912062586</v>
      </c>
      <c r="I19" s="365">
        <v>35.600301214767903</v>
      </c>
      <c r="J19" s="329">
        <v>8.1509999999999998</v>
      </c>
      <c r="K19" s="330">
        <f>J19/J$26*100</f>
        <v>2.9245871994144363</v>
      </c>
      <c r="L19" s="365">
        <v>31.985408920074001</v>
      </c>
      <c r="M19" s="329">
        <v>2.234</v>
      </c>
      <c r="N19" s="330">
        <f>M19/M$26*100</f>
        <v>4.1187315634218287</v>
      </c>
      <c r="O19" s="365">
        <v>55.624972996211298</v>
      </c>
      <c r="P19" s="329">
        <v>1.4470000000000001</v>
      </c>
      <c r="Q19" s="330">
        <f>P19/P$26*100</f>
        <v>4.0183282421549578</v>
      </c>
      <c r="R19" s="365">
        <v>69.6163100956676</v>
      </c>
      <c r="S19" s="329">
        <v>0.93700000000000006</v>
      </c>
      <c r="T19" s="330">
        <f>S19/S$26*100</f>
        <v>2.7952626711613617</v>
      </c>
      <c r="U19" s="365">
        <v>80.021247860417404</v>
      </c>
      <c r="V19" s="329">
        <v>0.13100000000000001</v>
      </c>
      <c r="W19" s="330">
        <f>V19/V$26*100</f>
        <v>1.9616651692123392</v>
      </c>
      <c r="X19" s="365"/>
      <c r="Y19" s="329">
        <f>SUM(V19,S19,P19,M19,J19,G19,D19)</f>
        <v>25.347999999999999</v>
      </c>
      <c r="Z19" s="330">
        <f>Y19/Y$26*100</f>
        <v>2.3541386887480935</v>
      </c>
      <c r="AA19" s="369">
        <v>18.1582847157568</v>
      </c>
      <c r="AC19" s="782" t="s">
        <v>350</v>
      </c>
      <c r="AD19" s="371"/>
      <c r="AE19" s="372" t="s">
        <v>274</v>
      </c>
      <c r="AF19" s="329">
        <v>5.44</v>
      </c>
      <c r="AG19" s="330">
        <f>AF19/AF$26*100</f>
        <v>1.9819655706348482</v>
      </c>
      <c r="AH19" s="365">
        <v>32.5025180057021</v>
      </c>
      <c r="AI19" s="329">
        <v>4.407</v>
      </c>
      <c r="AJ19" s="330">
        <f>AI19/AI$26*100</f>
        <v>2.6652071628576435</v>
      </c>
      <c r="AK19" s="365">
        <v>42.677733310872</v>
      </c>
      <c r="AL19" s="329">
        <v>7.37</v>
      </c>
      <c r="AM19" s="330">
        <f>AL19/AL$26*100</f>
        <v>3.8449900353718216</v>
      </c>
      <c r="AN19" s="365">
        <v>33.626369600052598</v>
      </c>
      <c r="AO19" s="329">
        <v>2.234</v>
      </c>
      <c r="AP19" s="330">
        <f>AO19/AO$26*100</f>
        <v>6.3532690612291329</v>
      </c>
      <c r="AQ19" s="365">
        <v>55.624972996211298</v>
      </c>
      <c r="AR19" s="329">
        <v>1.4470000000000001</v>
      </c>
      <c r="AS19" s="330">
        <f>AR19/AR$26*100</f>
        <v>6.8103732291617645</v>
      </c>
      <c r="AT19" s="365">
        <v>69.6163100956676</v>
      </c>
      <c r="AU19" s="329">
        <v>0.93700000000000006</v>
      </c>
      <c r="AV19" s="330">
        <f>AU19/AU$26*100</f>
        <v>3.6432209650452978</v>
      </c>
      <c r="AW19" s="365">
        <v>80.021247860417404</v>
      </c>
      <c r="AX19" s="329">
        <v>0.13100000000000001</v>
      </c>
      <c r="AY19" s="330">
        <f>AX19/AX$26*100</f>
        <v>4.0134803921568629</v>
      </c>
      <c r="AZ19" s="365"/>
      <c r="BA19" s="329">
        <f>SUM(AX19,AU19,AR19,AO19,AL19,AI19,AF19)</f>
        <v>21.966000000000001</v>
      </c>
      <c r="BB19" s="330">
        <f>BA19/BA$26*100</f>
        <v>3.0640299400612925</v>
      </c>
      <c r="BC19" s="369">
        <v>19.404869310660601</v>
      </c>
    </row>
    <row r="20" spans="1:55" ht="18" customHeight="1">
      <c r="A20" s="783"/>
      <c r="B20" s="373"/>
      <c r="C20" s="374" t="s">
        <v>275</v>
      </c>
      <c r="D20" s="332">
        <v>20.029</v>
      </c>
      <c r="E20" s="333">
        <f t="shared" ref="E20:E25" si="16">D20/D$26*100</f>
        <v>4.4965639866286207</v>
      </c>
      <c r="F20" s="366">
        <v>21.202421614441</v>
      </c>
      <c r="G20" s="332">
        <v>22.274999999999999</v>
      </c>
      <c r="H20" s="333">
        <f t="shared" ref="H20:H25" si="17">G20/G$26*100</f>
        <v>10.026647701185642</v>
      </c>
      <c r="I20" s="366">
        <v>17.863048040110101</v>
      </c>
      <c r="J20" s="332">
        <v>8.6660000000000004</v>
      </c>
      <c r="K20" s="333">
        <f t="shared" ref="K20:K25" si="18">J20/J$26*100</f>
        <v>3.1093697301098651</v>
      </c>
      <c r="L20" s="366">
        <v>29.2561061841621</v>
      </c>
      <c r="M20" s="332">
        <v>3.82</v>
      </c>
      <c r="N20" s="333">
        <f t="shared" ref="N20:N25" si="19">M20/M$26*100</f>
        <v>7.0427728613569318</v>
      </c>
      <c r="O20" s="366">
        <v>50.001829352055999</v>
      </c>
      <c r="P20" s="332">
        <v>1.718</v>
      </c>
      <c r="Q20" s="333">
        <f t="shared" ref="Q20:Q25" si="20">P20/P$26*100</f>
        <v>4.7708969730630377</v>
      </c>
      <c r="R20" s="366">
        <v>68.978471024090595</v>
      </c>
      <c r="S20" s="332">
        <v>1.552</v>
      </c>
      <c r="T20" s="333">
        <f>S20/S$26*100</f>
        <v>4.6299334745383485</v>
      </c>
      <c r="U20" s="366">
        <v>66.425296125209996</v>
      </c>
      <c r="V20" s="332">
        <v>0</v>
      </c>
      <c r="W20" s="333">
        <f t="shared" ref="W20:W25" si="21">V20/V$26*100</f>
        <v>0</v>
      </c>
      <c r="X20" s="366"/>
      <c r="Y20" s="332">
        <f t="shared" ref="Y20:Y25" si="22">SUM(V20,S20,P20,M20,J20,G20,D20)</f>
        <v>58.06</v>
      </c>
      <c r="Z20" s="333">
        <f t="shared" ref="Z20:Z25" si="23">Y20/Y$26*100</f>
        <v>5.3921923729175614</v>
      </c>
      <c r="AA20" s="370">
        <v>12.789232943394399</v>
      </c>
      <c r="AC20" s="783"/>
      <c r="AD20" s="373"/>
      <c r="AE20" s="374" t="s">
        <v>275</v>
      </c>
      <c r="AF20" s="332">
        <v>17.38</v>
      </c>
      <c r="AG20" s="333">
        <f t="shared" ref="AG20:AG25" si="24">AF20/AF$26*100</f>
        <v>6.3320885326532466</v>
      </c>
      <c r="AH20" s="366">
        <v>23.022480993224299</v>
      </c>
      <c r="AI20" s="332">
        <v>21.651</v>
      </c>
      <c r="AJ20" s="333">
        <f t="shared" ref="AJ20:AJ25" si="25">AI20/AI$26*100</f>
        <v>13.093805373957531</v>
      </c>
      <c r="AK20" s="366">
        <v>18.1574759837013</v>
      </c>
      <c r="AL20" s="332">
        <v>7.4459999999999997</v>
      </c>
      <c r="AM20" s="333">
        <f t="shared" ref="AM20:AM25" si="26">AL20/AL$26*100</f>
        <v>3.8846398647732134</v>
      </c>
      <c r="AN20" s="366">
        <v>31.114192540936202</v>
      </c>
      <c r="AO20" s="332">
        <v>3.1960000000000002</v>
      </c>
      <c r="AP20" s="333">
        <f t="shared" ref="AP20:AP25" si="27">AO20/AO$26*100</f>
        <v>9.0890993373716693</v>
      </c>
      <c r="AQ20" s="366">
        <v>56.213794694065598</v>
      </c>
      <c r="AR20" s="332">
        <v>1.718</v>
      </c>
      <c r="AS20" s="333">
        <f t="shared" ref="AS20:AS25" si="28">AR20/AR$26*100</f>
        <v>8.0858474137525302</v>
      </c>
      <c r="AT20" s="366">
        <v>68.978471024090595</v>
      </c>
      <c r="AU20" s="332">
        <v>1.5009999999999999</v>
      </c>
      <c r="AV20" s="333">
        <f>AU20/AU$26*100</f>
        <v>5.8361522609743766</v>
      </c>
      <c r="AW20" s="366">
        <v>68.384939338413403</v>
      </c>
      <c r="AX20" s="332">
        <v>0</v>
      </c>
      <c r="AY20" s="333">
        <f t="shared" ref="AY20:AY25" si="29">AX20/AX$26*100</f>
        <v>0</v>
      </c>
      <c r="AZ20" s="366"/>
      <c r="BA20" s="332">
        <f t="shared" ref="BA20:BA25" si="30">SUM(AX20,AU20,AR20,AO20,AL20,AI20,AF20)</f>
        <v>52.891999999999996</v>
      </c>
      <c r="BB20" s="333">
        <f t="shared" ref="BB20:BB25" si="31">BA20/BA$26*100</f>
        <v>7.3778872616644744</v>
      </c>
      <c r="BC20" s="370">
        <v>13.3131853840251</v>
      </c>
    </row>
    <row r="21" spans="1:55" ht="18" customHeight="1">
      <c r="A21" s="783"/>
      <c r="B21" s="785" t="s">
        <v>418</v>
      </c>
      <c r="C21" s="364" t="s">
        <v>276</v>
      </c>
      <c r="D21" s="332">
        <v>21.588000000000001</v>
      </c>
      <c r="E21" s="333">
        <f t="shared" si="16"/>
        <v>4.8465636498746152</v>
      </c>
      <c r="F21" s="366">
        <v>19.631164595605</v>
      </c>
      <c r="G21" s="332">
        <v>24.925000000000001</v>
      </c>
      <c r="H21" s="333">
        <f t="shared" si="17"/>
        <v>11.219492433313228</v>
      </c>
      <c r="I21" s="366">
        <v>18.054722049123299</v>
      </c>
      <c r="J21" s="332">
        <v>23.417000000000002</v>
      </c>
      <c r="K21" s="333">
        <f t="shared" si="18"/>
        <v>8.402043730669595</v>
      </c>
      <c r="L21" s="366">
        <v>17.391703241766699</v>
      </c>
      <c r="M21" s="332">
        <v>7.1710000000000003</v>
      </c>
      <c r="N21" s="333">
        <f t="shared" si="19"/>
        <v>13.220870206489677</v>
      </c>
      <c r="O21" s="366">
        <v>31.742010717062499</v>
      </c>
      <c r="P21" s="332">
        <v>5.1079999999999997</v>
      </c>
      <c r="Q21" s="333">
        <f t="shared" si="20"/>
        <v>14.184948625381837</v>
      </c>
      <c r="R21" s="366">
        <v>35.730778440285903</v>
      </c>
      <c r="S21" s="332">
        <v>4.8860000000000001</v>
      </c>
      <c r="T21" s="333">
        <f>S21/S$26*100</f>
        <v>14.575937472032457</v>
      </c>
      <c r="U21" s="366">
        <v>33.081917979859497</v>
      </c>
      <c r="V21" s="332">
        <v>0.52500000000000002</v>
      </c>
      <c r="W21" s="333">
        <f t="shared" si="21"/>
        <v>7.8616352201257875</v>
      </c>
      <c r="X21" s="366"/>
      <c r="Y21" s="332">
        <f t="shared" si="22"/>
        <v>87.62</v>
      </c>
      <c r="Z21" s="333">
        <f t="shared" si="23"/>
        <v>8.1375111215128602</v>
      </c>
      <c r="AA21" s="370">
        <v>10.5360603445503</v>
      </c>
      <c r="AC21" s="783"/>
      <c r="AD21" s="785" t="s">
        <v>418</v>
      </c>
      <c r="AE21" s="364" t="s">
        <v>276</v>
      </c>
      <c r="AF21" s="332">
        <v>17.064</v>
      </c>
      <c r="AG21" s="333">
        <f t="shared" si="24"/>
        <v>6.2169596502413693</v>
      </c>
      <c r="AH21" s="366">
        <v>22.181487440314001</v>
      </c>
      <c r="AI21" s="332">
        <v>22.898</v>
      </c>
      <c r="AJ21" s="333">
        <f t="shared" si="25"/>
        <v>13.847949538260568</v>
      </c>
      <c r="AK21" s="366">
        <v>18.409205153702999</v>
      </c>
      <c r="AL21" s="332">
        <v>19.391999999999999</v>
      </c>
      <c r="AM21" s="333">
        <f t="shared" si="26"/>
        <v>10.116966996734106</v>
      </c>
      <c r="AN21" s="366">
        <v>18.9347044188663</v>
      </c>
      <c r="AO21" s="332">
        <v>5.4539999999999997</v>
      </c>
      <c r="AP21" s="333">
        <f t="shared" si="27"/>
        <v>15.510621960583567</v>
      </c>
      <c r="AQ21" s="366">
        <v>37.5693434980587</v>
      </c>
      <c r="AR21" s="332">
        <v>4.1710000000000003</v>
      </c>
      <c r="AS21" s="333">
        <f t="shared" si="28"/>
        <v>19.631006730361936</v>
      </c>
      <c r="AT21" s="366">
        <v>38.518840077095803</v>
      </c>
      <c r="AU21" s="332">
        <v>4.3479999999999999</v>
      </c>
      <c r="AV21" s="333">
        <f>AU21/AU$26*100</f>
        <v>16.905789494148294</v>
      </c>
      <c r="AW21" s="366">
        <v>35.082758939368503</v>
      </c>
      <c r="AX21" s="332">
        <v>0.34200000000000003</v>
      </c>
      <c r="AY21" s="333">
        <f t="shared" si="29"/>
        <v>10.477941176470591</v>
      </c>
      <c r="AZ21" s="366"/>
      <c r="BA21" s="332">
        <f t="shared" si="30"/>
        <v>73.669000000000011</v>
      </c>
      <c r="BB21" s="333">
        <f t="shared" si="31"/>
        <v>10.276063992277855</v>
      </c>
      <c r="BC21" s="370">
        <v>11.6346974334915</v>
      </c>
    </row>
    <row r="22" spans="1:55" ht="18" customHeight="1">
      <c r="A22" s="783"/>
      <c r="B22" s="786"/>
      <c r="C22" s="364" t="s">
        <v>277</v>
      </c>
      <c r="D22" s="332">
        <v>29.327000000000002</v>
      </c>
      <c r="E22" s="333">
        <f t="shared" si="16"/>
        <v>6.5839898165588675</v>
      </c>
      <c r="F22" s="366">
        <v>18.502283229814701</v>
      </c>
      <c r="G22" s="332">
        <v>15.363</v>
      </c>
      <c r="H22" s="333">
        <f t="shared" si="17"/>
        <v>6.9153485357268245</v>
      </c>
      <c r="I22" s="366">
        <v>21.929263845782302</v>
      </c>
      <c r="J22" s="332">
        <v>26.794</v>
      </c>
      <c r="K22" s="333">
        <f t="shared" si="18"/>
        <v>9.6137148105889363</v>
      </c>
      <c r="L22" s="366">
        <v>16.362748088434198</v>
      </c>
      <c r="M22" s="332">
        <v>3.6539999999999999</v>
      </c>
      <c r="N22" s="333">
        <f t="shared" si="19"/>
        <v>6.7367256637168138</v>
      </c>
      <c r="O22" s="366">
        <v>48.240311849508899</v>
      </c>
      <c r="P22" s="332">
        <v>1.925</v>
      </c>
      <c r="Q22" s="333">
        <f t="shared" si="20"/>
        <v>5.3457372951957796</v>
      </c>
      <c r="R22" s="366">
        <v>54.884427839169597</v>
      </c>
      <c r="S22" s="788"/>
      <c r="T22" s="789"/>
      <c r="U22" s="790"/>
      <c r="V22" s="332">
        <v>0.84699999999999998</v>
      </c>
      <c r="W22" s="333">
        <f t="shared" si="21"/>
        <v>12.683438155136267</v>
      </c>
      <c r="X22" s="366">
        <v>84.402698151800706</v>
      </c>
      <c r="Y22" s="332">
        <f t="shared" si="22"/>
        <v>77.91</v>
      </c>
      <c r="Z22" s="333">
        <f t="shared" si="23"/>
        <v>7.2357166340683285</v>
      </c>
      <c r="AA22" s="370">
        <v>11.254985667811701</v>
      </c>
      <c r="AC22" s="783"/>
      <c r="AD22" s="786"/>
      <c r="AE22" s="364" t="s">
        <v>277</v>
      </c>
      <c r="AF22" s="332">
        <v>21.422999999999998</v>
      </c>
      <c r="AG22" s="333">
        <f t="shared" si="24"/>
        <v>7.8050824300938144</v>
      </c>
      <c r="AH22" s="366">
        <v>22.642773076604598</v>
      </c>
      <c r="AI22" s="332">
        <v>13.379</v>
      </c>
      <c r="AJ22" s="333">
        <f t="shared" si="25"/>
        <v>8.0911746385006609</v>
      </c>
      <c r="AK22" s="366">
        <v>24.0138351537726</v>
      </c>
      <c r="AL22" s="332">
        <v>19.885000000000002</v>
      </c>
      <c r="AM22" s="333">
        <f t="shared" si="26"/>
        <v>10.374169179561557</v>
      </c>
      <c r="AN22" s="366">
        <v>19.722245731892698</v>
      </c>
      <c r="AO22" s="332">
        <v>3.0289999999999999</v>
      </c>
      <c r="AP22" s="333">
        <f t="shared" si="27"/>
        <v>8.614168301908256</v>
      </c>
      <c r="AQ22" s="366">
        <v>54.108445346190202</v>
      </c>
      <c r="AR22" s="332">
        <v>1.6120000000000001</v>
      </c>
      <c r="AS22" s="333">
        <f t="shared" si="28"/>
        <v>7.5869534522520832</v>
      </c>
      <c r="AT22" s="366">
        <v>62.220139939509203</v>
      </c>
      <c r="AU22" s="788"/>
      <c r="AV22" s="789"/>
      <c r="AW22" s="790"/>
      <c r="AX22" s="332">
        <v>0.71699999999999997</v>
      </c>
      <c r="AY22" s="333">
        <f t="shared" si="29"/>
        <v>21.96691176470588</v>
      </c>
      <c r="AZ22" s="366">
        <v>89.004614517554401</v>
      </c>
      <c r="BA22" s="332">
        <f t="shared" si="30"/>
        <v>60.045000000000002</v>
      </c>
      <c r="BB22" s="333">
        <f t="shared" si="31"/>
        <v>8.3756568219512104</v>
      </c>
      <c r="BC22" s="370">
        <v>13.483952140128</v>
      </c>
    </row>
    <row r="23" spans="1:55" ht="18" customHeight="1">
      <c r="A23" s="783"/>
      <c r="B23" s="786"/>
      <c r="C23" s="364" t="s">
        <v>278</v>
      </c>
      <c r="D23" s="332">
        <v>185.852</v>
      </c>
      <c r="E23" s="333">
        <f t="shared" si="16"/>
        <v>41.724270310195337</v>
      </c>
      <c r="F23" s="366">
        <v>8.85206183470833</v>
      </c>
      <c r="G23" s="332">
        <v>78.167000000000002</v>
      </c>
      <c r="H23" s="333">
        <f t="shared" si="17"/>
        <v>35.185318557062992</v>
      </c>
      <c r="I23" s="366">
        <v>12.645199300688899</v>
      </c>
      <c r="J23" s="332">
        <v>89.325000000000003</v>
      </c>
      <c r="K23" s="333">
        <f t="shared" si="18"/>
        <v>32.049902047318682</v>
      </c>
      <c r="L23" s="366">
        <v>11.7237896160666</v>
      </c>
      <c r="M23" s="332">
        <v>1.718</v>
      </c>
      <c r="N23" s="333">
        <f t="shared" si="19"/>
        <v>3.16740412979351</v>
      </c>
      <c r="O23" s="366">
        <v>59.079075370265002</v>
      </c>
      <c r="P23" s="332">
        <v>8.9640000000000004</v>
      </c>
      <c r="Q23" s="333">
        <f t="shared" si="20"/>
        <v>24.893085254096086</v>
      </c>
      <c r="R23" s="366">
        <v>29.2566305398413</v>
      </c>
      <c r="S23" s="332">
        <v>2.9470000000000001</v>
      </c>
      <c r="T23" s="333">
        <f>S23/S$26*100</f>
        <v>8.7915038334178579</v>
      </c>
      <c r="U23" s="366">
        <v>41.511179755527102</v>
      </c>
      <c r="V23" s="332">
        <v>3.512</v>
      </c>
      <c r="W23" s="333">
        <f t="shared" si="21"/>
        <v>52.5905959868224</v>
      </c>
      <c r="X23" s="366">
        <v>50.315649377936197</v>
      </c>
      <c r="Y23" s="338">
        <f t="shared" si="22"/>
        <v>370.48500000000001</v>
      </c>
      <c r="Z23" s="333">
        <f t="shared" si="23"/>
        <v>34.407964024808173</v>
      </c>
      <c r="AA23" s="370">
        <v>6.6396950063237199</v>
      </c>
      <c r="AC23" s="783"/>
      <c r="AD23" s="786"/>
      <c r="AE23" s="364" t="s">
        <v>278</v>
      </c>
      <c r="AF23" s="332">
        <v>122.477</v>
      </c>
      <c r="AG23" s="333">
        <f t="shared" si="24"/>
        <v>44.62227889607432</v>
      </c>
      <c r="AH23" s="366">
        <v>11.0842217392123</v>
      </c>
      <c r="AI23" s="332">
        <v>61.027000000000001</v>
      </c>
      <c r="AJ23" s="333">
        <f t="shared" si="25"/>
        <v>36.907101776200008</v>
      </c>
      <c r="AK23" s="366">
        <v>14.470923791326401</v>
      </c>
      <c r="AL23" s="332">
        <v>69.391000000000005</v>
      </c>
      <c r="AM23" s="333">
        <f t="shared" si="26"/>
        <v>36.201859368315617</v>
      </c>
      <c r="AN23" s="366">
        <v>13.6862377719793</v>
      </c>
      <c r="AO23" s="332">
        <v>1.405</v>
      </c>
      <c r="AP23" s="333">
        <f t="shared" si="27"/>
        <v>3.9956772744077584</v>
      </c>
      <c r="AQ23" s="366">
        <v>65.324864460352202</v>
      </c>
      <c r="AR23" s="332">
        <v>5.7679999999999998</v>
      </c>
      <c r="AS23" s="333">
        <f t="shared" si="28"/>
        <v>27.147361980514894</v>
      </c>
      <c r="AT23" s="366">
        <v>39.779213568349498</v>
      </c>
      <c r="AU23" s="332">
        <v>2.419</v>
      </c>
      <c r="AV23" s="333">
        <f>AU23/AU$26*100</f>
        <v>9.4054978809440488</v>
      </c>
      <c r="AW23" s="366">
        <v>48.7098785731432</v>
      </c>
      <c r="AX23" s="332">
        <v>1.504</v>
      </c>
      <c r="AY23" s="333">
        <f t="shared" si="29"/>
        <v>46.078431372549019</v>
      </c>
      <c r="AZ23" s="366">
        <v>79.847536359711995</v>
      </c>
      <c r="BA23" s="338">
        <f t="shared" si="30"/>
        <v>263.99099999999999</v>
      </c>
      <c r="BB23" s="333">
        <f t="shared" si="31"/>
        <v>36.824015656319794</v>
      </c>
      <c r="BC23" s="370">
        <v>8.12415568754699</v>
      </c>
    </row>
    <row r="24" spans="1:55" ht="18" customHeight="1">
      <c r="A24" s="783"/>
      <c r="B24" s="786"/>
      <c r="C24" s="364" t="s">
        <v>279</v>
      </c>
      <c r="D24" s="332">
        <v>51.588000000000001</v>
      </c>
      <c r="E24" s="333">
        <f t="shared" si="16"/>
        <v>11.581643763652568</v>
      </c>
      <c r="F24" s="366">
        <v>12.5775106816573</v>
      </c>
      <c r="G24" s="332">
        <v>19.007999999999999</v>
      </c>
      <c r="H24" s="333">
        <f t="shared" si="17"/>
        <v>8.5560727050117471</v>
      </c>
      <c r="I24" s="366">
        <v>19.588027990816698</v>
      </c>
      <c r="J24" s="332">
        <v>33.506</v>
      </c>
      <c r="K24" s="333">
        <f t="shared" si="18"/>
        <v>12.021987327147603</v>
      </c>
      <c r="L24" s="366">
        <v>16.7173115041473</v>
      </c>
      <c r="M24" s="332">
        <v>2.0830000000000002</v>
      </c>
      <c r="N24" s="333">
        <f t="shared" si="19"/>
        <v>3.8403392330383488</v>
      </c>
      <c r="O24" s="366">
        <v>51.145440555396803</v>
      </c>
      <c r="P24" s="332">
        <v>4.327</v>
      </c>
      <c r="Q24" s="333">
        <f t="shared" si="20"/>
        <v>12.016106637045265</v>
      </c>
      <c r="R24" s="366">
        <v>42.747711986577499</v>
      </c>
      <c r="S24" s="332">
        <v>4.5140000000000002</v>
      </c>
      <c r="T24" s="333">
        <f>S24/S$26*100</f>
        <v>13.466185376331255</v>
      </c>
      <c r="U24" s="366">
        <v>36.058551004240201</v>
      </c>
      <c r="V24" s="332">
        <v>0.30199999999999999</v>
      </c>
      <c r="W24" s="333">
        <f t="shared" si="21"/>
        <v>4.5223120694818801</v>
      </c>
      <c r="X24" s="366"/>
      <c r="Y24" s="332">
        <f t="shared" si="22"/>
        <v>115.328</v>
      </c>
      <c r="Z24" s="333">
        <f t="shared" si="23"/>
        <v>10.710829520906588</v>
      </c>
      <c r="AA24" s="370">
        <v>8.7869074346682794</v>
      </c>
      <c r="AC24" s="783"/>
      <c r="AD24" s="786"/>
      <c r="AE24" s="364" t="s">
        <v>279</v>
      </c>
      <c r="AF24" s="332">
        <v>32.978000000000002</v>
      </c>
      <c r="AG24" s="333">
        <f t="shared" si="24"/>
        <v>12.014937608161034</v>
      </c>
      <c r="AH24" s="366">
        <v>15.623900851017099</v>
      </c>
      <c r="AI24" s="332">
        <v>12.952</v>
      </c>
      <c r="AJ24" s="333">
        <f t="shared" si="25"/>
        <v>7.8329392269871123</v>
      </c>
      <c r="AK24" s="366">
        <v>23.887355440272799</v>
      </c>
      <c r="AL24" s="332">
        <v>22.44</v>
      </c>
      <c r="AM24" s="333">
        <f t="shared" si="26"/>
        <v>11.707133839042562</v>
      </c>
      <c r="AN24" s="366">
        <v>19.958603179511901</v>
      </c>
      <c r="AO24" s="332">
        <v>1.6140000000000001</v>
      </c>
      <c r="AP24" s="333">
        <f t="shared" si="27"/>
        <v>4.5900520433410126</v>
      </c>
      <c r="AQ24" s="366">
        <v>57.246877502731401</v>
      </c>
      <c r="AR24" s="332">
        <v>1.8160000000000001</v>
      </c>
      <c r="AS24" s="333">
        <f t="shared" si="28"/>
        <v>8.5470890008001135</v>
      </c>
      <c r="AT24" s="366">
        <v>61.574698379520903</v>
      </c>
      <c r="AU24" s="332">
        <v>3.7719999999999998</v>
      </c>
      <c r="AV24" s="333">
        <f>AU24/AU$26*100</f>
        <v>14.66620008553987</v>
      </c>
      <c r="AW24" s="366">
        <v>39.733992100294898</v>
      </c>
      <c r="AX24" s="332">
        <v>0.14599999999999999</v>
      </c>
      <c r="AY24" s="333">
        <f t="shared" si="29"/>
        <v>4.4730392156862742</v>
      </c>
      <c r="AZ24" s="366"/>
      <c r="BA24" s="332">
        <f t="shared" si="30"/>
        <v>75.718000000000004</v>
      </c>
      <c r="BB24" s="333">
        <f t="shared" si="31"/>
        <v>10.561878312007691</v>
      </c>
      <c r="BC24" s="370">
        <v>10.5815235859381</v>
      </c>
    </row>
    <row r="25" spans="1:55" ht="18" customHeight="1">
      <c r="A25" s="783"/>
      <c r="B25" s="787"/>
      <c r="C25" s="364" t="s">
        <v>280</v>
      </c>
      <c r="D25" s="332">
        <v>130.43299999999999</v>
      </c>
      <c r="E25" s="333">
        <f t="shared" si="16"/>
        <v>29.282556816013322</v>
      </c>
      <c r="F25" s="366">
        <v>11.5658257978041</v>
      </c>
      <c r="G25" s="332">
        <v>56.584000000000003</v>
      </c>
      <c r="H25" s="333">
        <f t="shared" si="17"/>
        <v>25.47016087649331</v>
      </c>
      <c r="I25" s="366">
        <v>13.658027439371301</v>
      </c>
      <c r="J25" s="332">
        <v>88.846999999999994</v>
      </c>
      <c r="K25" s="333">
        <f t="shared" si="18"/>
        <v>31.878395154750883</v>
      </c>
      <c r="L25" s="366">
        <v>12.442314778353801</v>
      </c>
      <c r="M25" s="332">
        <v>33.56</v>
      </c>
      <c r="N25" s="333">
        <f t="shared" si="19"/>
        <v>61.873156342182888</v>
      </c>
      <c r="O25" s="366">
        <v>17.466637336784402</v>
      </c>
      <c r="P25" s="332">
        <v>12.521000000000001</v>
      </c>
      <c r="Q25" s="333">
        <f t="shared" si="20"/>
        <v>34.770896973063046</v>
      </c>
      <c r="R25" s="366">
        <v>25.976403375391001</v>
      </c>
      <c r="S25" s="332">
        <v>18.684999999999999</v>
      </c>
      <c r="T25" s="333">
        <f>S25/S$26*100</f>
        <v>55.741177172518718</v>
      </c>
      <c r="U25" s="366">
        <v>21.459849331654301</v>
      </c>
      <c r="V25" s="332">
        <v>1.361</v>
      </c>
      <c r="W25" s="333">
        <f t="shared" si="21"/>
        <v>20.380353399221324</v>
      </c>
      <c r="X25" s="366">
        <v>65.625869225956706</v>
      </c>
      <c r="Y25" s="332">
        <f t="shared" si="22"/>
        <v>341.99099999999999</v>
      </c>
      <c r="Z25" s="333">
        <f t="shared" si="23"/>
        <v>31.761647637038397</v>
      </c>
      <c r="AA25" s="370">
        <v>7.2350440613108304</v>
      </c>
      <c r="AC25" s="783"/>
      <c r="AD25" s="787"/>
      <c r="AE25" s="364" t="s">
        <v>280</v>
      </c>
      <c r="AF25" s="332">
        <v>57.713000000000001</v>
      </c>
      <c r="AG25" s="333">
        <f t="shared" si="24"/>
        <v>21.026687312141359</v>
      </c>
      <c r="AH25" s="366">
        <v>13.629557146799</v>
      </c>
      <c r="AI25" s="332">
        <v>29.039000000000001</v>
      </c>
      <c r="AJ25" s="333">
        <f t="shared" si="25"/>
        <v>17.56182228323647</v>
      </c>
      <c r="AK25" s="366">
        <v>18.8832881006342</v>
      </c>
      <c r="AL25" s="332">
        <v>45.753999999999998</v>
      </c>
      <c r="AM25" s="333">
        <f t="shared" si="26"/>
        <v>23.870240716201128</v>
      </c>
      <c r="AN25" s="366">
        <v>14.388931401034901</v>
      </c>
      <c r="AO25" s="332">
        <v>18.231000000000002</v>
      </c>
      <c r="AP25" s="333">
        <f t="shared" si="27"/>
        <v>51.847112021158615</v>
      </c>
      <c r="AQ25" s="366">
        <v>23.1768144221966</v>
      </c>
      <c r="AR25" s="332">
        <v>4.7149999999999999</v>
      </c>
      <c r="AS25" s="333">
        <f t="shared" si="28"/>
        <v>22.191368193156681</v>
      </c>
      <c r="AT25" s="366">
        <v>35.928726228700697</v>
      </c>
      <c r="AU25" s="332">
        <v>12.742000000000001</v>
      </c>
      <c r="AV25" s="333">
        <f>AU25/AU$26*100</f>
        <v>49.543139313348114</v>
      </c>
      <c r="AW25" s="366">
        <v>24.317749895805399</v>
      </c>
      <c r="AX25" s="332">
        <v>0.42399999999999999</v>
      </c>
      <c r="AY25" s="333">
        <f t="shared" si="29"/>
        <v>12.990196078431374</v>
      </c>
      <c r="AZ25" s="366"/>
      <c r="BA25" s="332">
        <f t="shared" si="30"/>
        <v>168.61799999999999</v>
      </c>
      <c r="BB25" s="333">
        <f t="shared" si="31"/>
        <v>23.5204680157177</v>
      </c>
      <c r="BC25" s="370">
        <v>8.6069696974582293</v>
      </c>
    </row>
    <row r="26" spans="1:55" ht="27.75" customHeight="1">
      <c r="A26" s="784"/>
      <c r="B26" s="375"/>
      <c r="C26" s="376" t="s">
        <v>42</v>
      </c>
      <c r="D26" s="303">
        <f>SUM(D19:D25)</f>
        <v>445.42900000000003</v>
      </c>
      <c r="E26" s="304">
        <f>SUM(E19:E25)</f>
        <v>100</v>
      </c>
      <c r="F26" s="318">
        <v>7.0449354012853904</v>
      </c>
      <c r="G26" s="303">
        <f>SUM(G19:G25)</f>
        <v>222.15800000000002</v>
      </c>
      <c r="H26" s="304">
        <f>SUM(H19:H25)</f>
        <v>100</v>
      </c>
      <c r="I26" s="318">
        <v>8.5113161085906999</v>
      </c>
      <c r="J26" s="303">
        <f>SUM(J19:J25)</f>
        <v>278.70600000000002</v>
      </c>
      <c r="K26" s="304">
        <f>SUM(K19:K25)</f>
        <v>100</v>
      </c>
      <c r="L26" s="318">
        <v>7.8143652829555696</v>
      </c>
      <c r="M26" s="303">
        <f>SUM(M19:M25)</f>
        <v>54.24</v>
      </c>
      <c r="N26" s="304">
        <f>SUM(N19:N25)</f>
        <v>100</v>
      </c>
      <c r="O26" s="318">
        <v>14.0300790634191</v>
      </c>
      <c r="P26" s="303">
        <f>SUM(P19:P25)</f>
        <v>36.01</v>
      </c>
      <c r="Q26" s="304">
        <f>SUM(Q19:Q25)</f>
        <v>100.00000000000001</v>
      </c>
      <c r="R26" s="318">
        <v>17.510673739165199</v>
      </c>
      <c r="S26" s="303">
        <f>SUM(S19:S25)</f>
        <v>33.521000000000001</v>
      </c>
      <c r="T26" s="304">
        <f>SUM(T19:T25)</f>
        <v>100</v>
      </c>
      <c r="U26" s="318">
        <v>16.3268893535468</v>
      </c>
      <c r="V26" s="303">
        <f>SUM(V19:V25)</f>
        <v>6.6779999999999999</v>
      </c>
      <c r="W26" s="304">
        <f>SUM(W19:W25)</f>
        <v>100</v>
      </c>
      <c r="X26" s="318">
        <v>37.551193985532599</v>
      </c>
      <c r="Y26" s="271">
        <f>SUM(Y19:Y25)</f>
        <v>1076.742</v>
      </c>
      <c r="Z26" s="304">
        <f>SUM(Z19:Z25)</f>
        <v>100</v>
      </c>
      <c r="AA26" s="320">
        <v>4.8668254430904003</v>
      </c>
      <c r="AC26" s="784"/>
      <c r="AD26" s="375"/>
      <c r="AE26" s="376" t="s">
        <v>42</v>
      </c>
      <c r="AF26" s="303">
        <f>SUM(AF19:AF25)</f>
        <v>274.47500000000002</v>
      </c>
      <c r="AG26" s="304">
        <f>SUM(AG19:AG25)</f>
        <v>100</v>
      </c>
      <c r="AH26" s="318">
        <v>8.5394812439882806</v>
      </c>
      <c r="AI26" s="303">
        <f>SUM(AI19:AI25)</f>
        <v>165.35300000000001</v>
      </c>
      <c r="AJ26" s="304">
        <f>SUM(AJ19:AJ25)</f>
        <v>99.999999999999986</v>
      </c>
      <c r="AK26" s="318">
        <v>9.9918324735669302</v>
      </c>
      <c r="AL26" s="303">
        <f>SUM(AL19:AL25)</f>
        <v>191.678</v>
      </c>
      <c r="AM26" s="304">
        <f>SUM(AM19:AM25)</f>
        <v>100</v>
      </c>
      <c r="AN26" s="318">
        <v>9.2288795104071095</v>
      </c>
      <c r="AO26" s="303">
        <f>SUM(AO19:AO25)</f>
        <v>35.162999999999997</v>
      </c>
      <c r="AP26" s="304">
        <f>SUM(AP19:AP25)</f>
        <v>100.00000000000001</v>
      </c>
      <c r="AQ26" s="318">
        <v>16.820819196392399</v>
      </c>
      <c r="AR26" s="303">
        <f>SUM(AR19:AR25)</f>
        <v>21.247</v>
      </c>
      <c r="AS26" s="304">
        <f>SUM(AS19:AS25)</f>
        <v>100</v>
      </c>
      <c r="AT26" s="318">
        <v>23.060546275150699</v>
      </c>
      <c r="AU26" s="303">
        <f>SUM(AU19:AU25)</f>
        <v>25.719000000000001</v>
      </c>
      <c r="AV26" s="304">
        <f>SUM(AV19:AV25)</f>
        <v>100</v>
      </c>
      <c r="AW26" s="318">
        <v>18.0729055419581</v>
      </c>
      <c r="AX26" s="303">
        <f>SUM(AX19:AX25)</f>
        <v>3.2639999999999998</v>
      </c>
      <c r="AY26" s="304">
        <f>SUM(AY19:AY25)</f>
        <v>100</v>
      </c>
      <c r="AZ26" s="318">
        <v>54.016932052836403</v>
      </c>
      <c r="BA26" s="271">
        <f>SUM(BA19:BA25)</f>
        <v>716.89899999999989</v>
      </c>
      <c r="BB26" s="304">
        <f>SUM(BB19:BB25)</f>
        <v>100.00000000000001</v>
      </c>
      <c r="BC26" s="320">
        <v>6.15018671377653</v>
      </c>
    </row>
    <row r="27" spans="1:55" ht="17.25" customHeight="1" thickTop="1" thickBot="1">
      <c r="C27" s="339"/>
      <c r="AE27" s="339"/>
    </row>
    <row r="28" spans="1:55" ht="16.5" customHeight="1" thickBot="1">
      <c r="A28" s="770" t="s">
        <v>281</v>
      </c>
      <c r="B28" s="771"/>
      <c r="C28" s="771"/>
      <c r="D28" s="771"/>
      <c r="E28" s="771"/>
      <c r="F28" s="771"/>
      <c r="G28" s="771"/>
      <c r="H28" s="771"/>
      <c r="I28" s="771"/>
      <c r="J28" s="771"/>
      <c r="K28" s="771"/>
      <c r="L28" s="771"/>
      <c r="M28" s="771"/>
      <c r="N28" s="771"/>
      <c r="O28" s="771"/>
      <c r="P28" s="771"/>
      <c r="Q28" s="771"/>
      <c r="R28" s="771"/>
      <c r="S28" s="771"/>
      <c r="T28" s="771"/>
      <c r="U28" s="771"/>
      <c r="V28" s="771"/>
      <c r="W28" s="771"/>
      <c r="X28" s="771"/>
      <c r="Y28" s="771"/>
      <c r="Z28" s="771"/>
      <c r="AA28" s="772"/>
      <c r="AC28" s="770" t="s">
        <v>281</v>
      </c>
      <c r="AD28" s="771"/>
      <c r="AE28" s="771"/>
      <c r="AF28" s="771"/>
      <c r="AG28" s="771"/>
      <c r="AH28" s="771"/>
      <c r="AI28" s="771"/>
      <c r="AJ28" s="771"/>
      <c r="AK28" s="771"/>
      <c r="AL28" s="771"/>
      <c r="AM28" s="771"/>
      <c r="AN28" s="771"/>
      <c r="AO28" s="771"/>
      <c r="AP28" s="771"/>
      <c r="AQ28" s="771"/>
      <c r="AR28" s="771"/>
      <c r="AS28" s="771"/>
      <c r="AT28" s="771"/>
      <c r="AU28" s="771"/>
      <c r="AV28" s="771"/>
      <c r="AW28" s="771"/>
      <c r="AX28" s="771"/>
      <c r="AY28" s="771"/>
      <c r="AZ28" s="771"/>
      <c r="BA28" s="771"/>
      <c r="BB28" s="771"/>
      <c r="BC28" s="772"/>
    </row>
    <row r="29" spans="1:55" ht="15.75" customHeight="1">
      <c r="A29" s="773" t="s">
        <v>273</v>
      </c>
      <c r="B29" s="774"/>
      <c r="C29" s="775"/>
      <c r="D29" s="761" t="s">
        <v>213</v>
      </c>
      <c r="E29" s="762"/>
      <c r="F29" s="762"/>
      <c r="G29" s="762"/>
      <c r="H29" s="762"/>
      <c r="I29" s="762"/>
      <c r="J29" s="762"/>
      <c r="K29" s="762"/>
      <c r="L29" s="762"/>
      <c r="M29" s="762"/>
      <c r="N29" s="762"/>
      <c r="O29" s="762"/>
      <c r="P29" s="762"/>
      <c r="Q29" s="762"/>
      <c r="R29" s="762"/>
      <c r="S29" s="762"/>
      <c r="T29" s="762"/>
      <c r="U29" s="762"/>
      <c r="V29" s="762"/>
      <c r="W29" s="762"/>
      <c r="X29" s="762"/>
      <c r="Y29" s="762"/>
      <c r="Z29" s="762"/>
      <c r="AA29" s="763"/>
      <c r="AC29" s="773" t="s">
        <v>273</v>
      </c>
      <c r="AD29" s="774"/>
      <c r="AE29" s="775"/>
      <c r="AF29" s="761" t="s">
        <v>213</v>
      </c>
      <c r="AG29" s="762"/>
      <c r="AH29" s="762"/>
      <c r="AI29" s="762"/>
      <c r="AJ29" s="762"/>
      <c r="AK29" s="762"/>
      <c r="AL29" s="762"/>
      <c r="AM29" s="762"/>
      <c r="AN29" s="762"/>
      <c r="AO29" s="762"/>
      <c r="AP29" s="762"/>
      <c r="AQ29" s="762"/>
      <c r="AR29" s="762"/>
      <c r="AS29" s="762"/>
      <c r="AT29" s="762"/>
      <c r="AU29" s="762"/>
      <c r="AV29" s="762"/>
      <c r="AW29" s="762"/>
      <c r="AX29" s="762"/>
      <c r="AY29" s="762"/>
      <c r="AZ29" s="762"/>
      <c r="BA29" s="762"/>
      <c r="BB29" s="762"/>
      <c r="BC29" s="763"/>
    </row>
    <row r="30" spans="1:55" ht="15.75" customHeight="1">
      <c r="A30" s="776"/>
      <c r="B30" s="777"/>
      <c r="C30" s="778"/>
      <c r="D30" s="754" t="s">
        <v>88</v>
      </c>
      <c r="E30" s="748"/>
      <c r="F30" s="755"/>
      <c r="G30" s="754" t="s">
        <v>89</v>
      </c>
      <c r="H30" s="748"/>
      <c r="I30" s="755"/>
      <c r="J30" s="754" t="s">
        <v>90</v>
      </c>
      <c r="K30" s="748"/>
      <c r="L30" s="755"/>
      <c r="M30" s="754" t="s">
        <v>91</v>
      </c>
      <c r="N30" s="748"/>
      <c r="O30" s="755"/>
      <c r="P30" s="754" t="s">
        <v>92</v>
      </c>
      <c r="Q30" s="748"/>
      <c r="R30" s="755"/>
      <c r="S30" s="754" t="s">
        <v>93</v>
      </c>
      <c r="T30" s="748"/>
      <c r="U30" s="755"/>
      <c r="V30" s="754" t="s">
        <v>94</v>
      </c>
      <c r="W30" s="748"/>
      <c r="X30" s="748"/>
      <c r="Y30" s="754" t="s">
        <v>181</v>
      </c>
      <c r="Z30" s="748"/>
      <c r="AA30" s="749"/>
      <c r="AC30" s="776"/>
      <c r="AD30" s="777"/>
      <c r="AE30" s="778"/>
      <c r="AF30" s="754" t="s">
        <v>88</v>
      </c>
      <c r="AG30" s="748"/>
      <c r="AH30" s="755"/>
      <c r="AI30" s="754" t="s">
        <v>89</v>
      </c>
      <c r="AJ30" s="748"/>
      <c r="AK30" s="755"/>
      <c r="AL30" s="754" t="s">
        <v>90</v>
      </c>
      <c r="AM30" s="748"/>
      <c r="AN30" s="755"/>
      <c r="AO30" s="754" t="s">
        <v>91</v>
      </c>
      <c r="AP30" s="748"/>
      <c r="AQ30" s="755"/>
      <c r="AR30" s="754" t="s">
        <v>92</v>
      </c>
      <c r="AS30" s="748"/>
      <c r="AT30" s="755"/>
      <c r="AU30" s="754" t="s">
        <v>93</v>
      </c>
      <c r="AV30" s="748"/>
      <c r="AW30" s="755"/>
      <c r="AX30" s="754" t="s">
        <v>94</v>
      </c>
      <c r="AY30" s="748"/>
      <c r="AZ30" s="748"/>
      <c r="BA30" s="754" t="s">
        <v>181</v>
      </c>
      <c r="BB30" s="748"/>
      <c r="BC30" s="749"/>
    </row>
    <row r="31" spans="1:55" ht="34.5" customHeight="1">
      <c r="A31" s="779"/>
      <c r="B31" s="780"/>
      <c r="C31" s="781"/>
      <c r="D31" s="292" t="s">
        <v>214</v>
      </c>
      <c r="E31" s="15" t="s">
        <v>26</v>
      </c>
      <c r="F31" s="574" t="s">
        <v>430</v>
      </c>
      <c r="G31" s="292" t="s">
        <v>214</v>
      </c>
      <c r="H31" s="15" t="s">
        <v>26</v>
      </c>
      <c r="I31" s="574" t="s">
        <v>430</v>
      </c>
      <c r="J31" s="292" t="s">
        <v>214</v>
      </c>
      <c r="K31" s="15" t="s">
        <v>26</v>
      </c>
      <c r="L31" s="574" t="s">
        <v>430</v>
      </c>
      <c r="M31" s="292" t="s">
        <v>214</v>
      </c>
      <c r="N31" s="15" t="s">
        <v>26</v>
      </c>
      <c r="O31" s="574" t="s">
        <v>430</v>
      </c>
      <c r="P31" s="292" t="s">
        <v>214</v>
      </c>
      <c r="Q31" s="15" t="s">
        <v>26</v>
      </c>
      <c r="R31" s="574" t="s">
        <v>430</v>
      </c>
      <c r="S31" s="292" t="s">
        <v>214</v>
      </c>
      <c r="T31" s="15" t="s">
        <v>26</v>
      </c>
      <c r="U31" s="574" t="s">
        <v>430</v>
      </c>
      <c r="V31" s="292" t="s">
        <v>214</v>
      </c>
      <c r="W31" s="15" t="s">
        <v>26</v>
      </c>
      <c r="X31" s="574" t="s">
        <v>430</v>
      </c>
      <c r="Y31" s="292" t="s">
        <v>214</v>
      </c>
      <c r="Z31" s="15" t="s">
        <v>26</v>
      </c>
      <c r="AA31" s="575" t="s">
        <v>430</v>
      </c>
      <c r="AC31" s="779"/>
      <c r="AD31" s="780"/>
      <c r="AE31" s="781"/>
      <c r="AF31" s="292" t="s">
        <v>214</v>
      </c>
      <c r="AG31" s="15" t="s">
        <v>26</v>
      </c>
      <c r="AH31" s="574" t="s">
        <v>430</v>
      </c>
      <c r="AI31" s="292" t="s">
        <v>214</v>
      </c>
      <c r="AJ31" s="15" t="s">
        <v>26</v>
      </c>
      <c r="AK31" s="574" t="s">
        <v>430</v>
      </c>
      <c r="AL31" s="292" t="s">
        <v>214</v>
      </c>
      <c r="AM31" s="15" t="s">
        <v>26</v>
      </c>
      <c r="AN31" s="574" t="s">
        <v>430</v>
      </c>
      <c r="AO31" s="292" t="s">
        <v>214</v>
      </c>
      <c r="AP31" s="15" t="s">
        <v>26</v>
      </c>
      <c r="AQ31" s="574" t="s">
        <v>430</v>
      </c>
      <c r="AR31" s="292" t="s">
        <v>214</v>
      </c>
      <c r="AS31" s="15" t="s">
        <v>26</v>
      </c>
      <c r="AT31" s="574" t="s">
        <v>430</v>
      </c>
      <c r="AU31" s="292" t="s">
        <v>214</v>
      </c>
      <c r="AV31" s="15" t="s">
        <v>26</v>
      </c>
      <c r="AW31" s="574" t="s">
        <v>430</v>
      </c>
      <c r="AX31" s="292" t="s">
        <v>214</v>
      </c>
      <c r="AY31" s="15" t="s">
        <v>26</v>
      </c>
      <c r="AZ31" s="574" t="s">
        <v>430</v>
      </c>
      <c r="BA31" s="292" t="s">
        <v>214</v>
      </c>
      <c r="BB31" s="15" t="s">
        <v>26</v>
      </c>
      <c r="BC31" s="575" t="s">
        <v>430</v>
      </c>
    </row>
    <row r="32" spans="1:55" ht="18" customHeight="1">
      <c r="A32" s="782" t="s">
        <v>350</v>
      </c>
      <c r="B32" s="371"/>
      <c r="C32" s="372" t="s">
        <v>274</v>
      </c>
      <c r="D32" s="329">
        <v>11.122</v>
      </c>
      <c r="E32" s="330">
        <f>D32/D$39*100</f>
        <v>4.283079103333808</v>
      </c>
      <c r="F32" s="365">
        <v>25.6344211652901</v>
      </c>
      <c r="G32" s="329">
        <v>11.651</v>
      </c>
      <c r="H32" s="330">
        <f>G32/G$39*100</f>
        <v>5.7170195539635422</v>
      </c>
      <c r="I32" s="365">
        <v>23.330359037833698</v>
      </c>
      <c r="J32" s="329">
        <v>24.433</v>
      </c>
      <c r="K32" s="330">
        <f>J32/J$39*100</f>
        <v>5.9921667496425499</v>
      </c>
      <c r="L32" s="365">
        <v>18.595043687537601</v>
      </c>
      <c r="M32" s="329">
        <v>3.0720000000000001</v>
      </c>
      <c r="N32" s="330">
        <f>M32/M$39*100</f>
        <v>3.2145323650670745</v>
      </c>
      <c r="O32" s="365">
        <v>48.528840944711398</v>
      </c>
      <c r="P32" s="329">
        <v>2.3940000000000001</v>
      </c>
      <c r="Q32" s="330">
        <f>P32/P$39*100</f>
        <v>4.0430993717489701</v>
      </c>
      <c r="R32" s="365">
        <v>51.649368488926001</v>
      </c>
      <c r="S32" s="329">
        <v>6.0570000000000004</v>
      </c>
      <c r="T32" s="330">
        <f>S32/S$13*100</f>
        <v>2.6707291262478399</v>
      </c>
      <c r="U32" s="365">
        <v>30.532789392475401</v>
      </c>
      <c r="V32" s="329">
        <v>0.78100000000000003</v>
      </c>
      <c r="W32" s="330">
        <f>V32/V$39*100</f>
        <v>2.691711183870412</v>
      </c>
      <c r="X32" s="365">
        <v>87.648602078612598</v>
      </c>
      <c r="Y32" s="329">
        <f>SUM(V32,S32,P32,M32,J32,G32,D32)</f>
        <v>59.509999999999991</v>
      </c>
      <c r="Z32" s="330">
        <f>Y32/Y$39*100</f>
        <v>4.7673598872047922</v>
      </c>
      <c r="AA32" s="369">
        <v>11.634913903028799</v>
      </c>
      <c r="AC32" s="782" t="s">
        <v>350</v>
      </c>
      <c r="AD32" s="371"/>
      <c r="AE32" s="372" t="s">
        <v>274</v>
      </c>
      <c r="AF32" s="329">
        <v>10.654</v>
      </c>
      <c r="AG32" s="330">
        <f>AF32/AF$39*100</f>
        <v>4.4805181151039797</v>
      </c>
      <c r="AH32" s="365">
        <v>26.471965498890398</v>
      </c>
      <c r="AI32" s="329">
        <v>11.337999999999999</v>
      </c>
      <c r="AJ32" s="330">
        <f>AI32/AI$39*100</f>
        <v>5.8183572300965789</v>
      </c>
      <c r="AK32" s="365">
        <v>23.614146051497102</v>
      </c>
      <c r="AL32" s="329">
        <v>23.850999999999999</v>
      </c>
      <c r="AM32" s="330">
        <f>AL32/AL$39*100</f>
        <v>6.0644045818024637</v>
      </c>
      <c r="AN32" s="365">
        <v>18.894936647171399</v>
      </c>
      <c r="AO32" s="329">
        <v>2.9159999999999999</v>
      </c>
      <c r="AP32" s="330">
        <f>AO32/AO$39*100</f>
        <v>3.2259491990441633</v>
      </c>
      <c r="AQ32" s="365">
        <v>47.789897158215297</v>
      </c>
      <c r="AR32" s="329">
        <v>2.1680000000000001</v>
      </c>
      <c r="AS32" s="330">
        <f>AR32/AR$39*100</f>
        <v>3.9609748967734864</v>
      </c>
      <c r="AT32" s="365">
        <v>53.259253483791198</v>
      </c>
      <c r="AU32" s="329">
        <v>6.0570000000000004</v>
      </c>
      <c r="AV32" s="330">
        <f>AU32/AU$13*100</f>
        <v>2.8196617523148042</v>
      </c>
      <c r="AW32" s="365">
        <v>30.532789392475401</v>
      </c>
      <c r="AX32" s="329">
        <v>0.78100000000000003</v>
      </c>
      <c r="AY32" s="330">
        <f>AX32/AX$39*100</f>
        <v>2.9701464156683781</v>
      </c>
      <c r="AZ32" s="365">
        <v>87.648602078612598</v>
      </c>
      <c r="BA32" s="329">
        <f>SUM(AX32,AU32,AR32,AO32,AL32,AI32,AF32)</f>
        <v>57.765000000000001</v>
      </c>
      <c r="BB32" s="330">
        <f>BA32/BA$39*100</f>
        <v>4.8686808921658615</v>
      </c>
      <c r="BC32" s="369">
        <v>11.691240825421101</v>
      </c>
    </row>
    <row r="33" spans="1:55" ht="18" customHeight="1">
      <c r="A33" s="783"/>
      <c r="B33" s="373"/>
      <c r="C33" s="374" t="s">
        <v>275</v>
      </c>
      <c r="D33" s="332">
        <v>9.0109999999999992</v>
      </c>
      <c r="E33" s="333">
        <f t="shared" ref="E33:E38" si="32">D33/D$39*100</f>
        <v>3.4701335910934135</v>
      </c>
      <c r="F33" s="366">
        <v>29.0665410429872</v>
      </c>
      <c r="G33" s="332">
        <v>24.675000000000001</v>
      </c>
      <c r="H33" s="333">
        <f t="shared" ref="H33:H38" si="33">G33/G$39*100</f>
        <v>12.107755342378372</v>
      </c>
      <c r="I33" s="366">
        <v>19.377347095910999</v>
      </c>
      <c r="J33" s="332">
        <v>17.273</v>
      </c>
      <c r="K33" s="333">
        <f t="shared" ref="K33:K38" si="34">J33/J$39*100</f>
        <v>4.2361845154739797</v>
      </c>
      <c r="L33" s="366">
        <v>18.163916523270299</v>
      </c>
      <c r="M33" s="332">
        <v>7.8760000000000003</v>
      </c>
      <c r="N33" s="333">
        <f t="shared" ref="N33:N38" si="35">M33/M$39*100</f>
        <v>8.2414247745013913</v>
      </c>
      <c r="O33" s="366">
        <v>29.6880340626908</v>
      </c>
      <c r="P33" s="332">
        <v>3.6989999999999998</v>
      </c>
      <c r="Q33" s="333">
        <f t="shared" ref="Q33:Q38" si="36">P33/P$39*100</f>
        <v>6.2470445180031069</v>
      </c>
      <c r="R33" s="366">
        <v>42.9469073040379</v>
      </c>
      <c r="S33" s="332">
        <v>6.6020000000000003</v>
      </c>
      <c r="T33" s="333">
        <f>S33/S$13*100</f>
        <v>2.911037426364246</v>
      </c>
      <c r="U33" s="366">
        <v>30.8360831157535</v>
      </c>
      <c r="V33" s="332">
        <v>1.716</v>
      </c>
      <c r="W33" s="333">
        <f t="shared" ref="W33:W38" si="37">V33/V$39*100</f>
        <v>5.9141823194899201</v>
      </c>
      <c r="X33" s="366">
        <v>59.381257251824898</v>
      </c>
      <c r="Y33" s="332">
        <f t="shared" ref="Y33:Y38" si="38">SUM(V33,S33,P33,M33,J33,G33,D33)</f>
        <v>70.85199999999999</v>
      </c>
      <c r="Z33" s="333">
        <f t="shared" ref="Z33:Z38" si="39">Y33/Y$39*100</f>
        <v>5.6759701349056284</v>
      </c>
      <c r="AA33" s="370">
        <v>11.181449711840999</v>
      </c>
      <c r="AC33" s="783"/>
      <c r="AD33" s="373"/>
      <c r="AE33" s="374" t="s">
        <v>275</v>
      </c>
      <c r="AF33" s="332">
        <v>8.5419999999999998</v>
      </c>
      <c r="AG33" s="333">
        <f t="shared" ref="AG33:AG38" si="40">AF33/AF$39*100</f>
        <v>3.5923207939945745</v>
      </c>
      <c r="AH33" s="366">
        <v>29.597392151178301</v>
      </c>
      <c r="AI33" s="332">
        <v>24.518999999999998</v>
      </c>
      <c r="AJ33" s="333">
        <f t="shared" ref="AJ33:AJ38" si="41">AI33/AI$39*100</f>
        <v>12.582492584647911</v>
      </c>
      <c r="AK33" s="366">
        <v>19.432027805930499</v>
      </c>
      <c r="AL33" s="332">
        <v>16.443000000000001</v>
      </c>
      <c r="AM33" s="333">
        <f t="shared" ref="AM33:AM38" si="42">AL33/AL$39*100</f>
        <v>4.1808311827000093</v>
      </c>
      <c r="AN33" s="366">
        <v>18.482772066615802</v>
      </c>
      <c r="AO33" s="332">
        <v>7.407</v>
      </c>
      <c r="AP33" s="333">
        <f t="shared" ref="AP33:AP38" si="43">AO33/AO$39*100</f>
        <v>8.1943092309053895</v>
      </c>
      <c r="AQ33" s="366">
        <v>30.468868489385699</v>
      </c>
      <c r="AR33" s="332">
        <v>3.6989999999999998</v>
      </c>
      <c r="AS33" s="333">
        <f t="shared" ref="AS33:AS38" si="44">AR33/AR$39*100</f>
        <v>6.7581393649285628</v>
      </c>
      <c r="AT33" s="366">
        <v>42.9469073040379</v>
      </c>
      <c r="AU33" s="332">
        <v>6.4459999999999997</v>
      </c>
      <c r="AV33" s="333">
        <f>AU33/AU$13*100</f>
        <v>3.0007494890905111</v>
      </c>
      <c r="AW33" s="366">
        <v>31.224593688863401</v>
      </c>
      <c r="AX33" s="332">
        <v>1.716</v>
      </c>
      <c r="AY33" s="333">
        <f t="shared" ref="AY33:AY38" si="45">AX33/AX$39*100</f>
        <v>6.5259555048488291</v>
      </c>
      <c r="AZ33" s="366">
        <v>59.381257251824898</v>
      </c>
      <c r="BA33" s="332">
        <f>SUM(AX33,AU33,AR33,AO33,AL33,AI33,AF33)</f>
        <v>68.771999999999991</v>
      </c>
      <c r="BB33" s="333">
        <f t="shared" ref="BB33:BB38" si="46">BA33/BA$39*100</f>
        <v>5.7963978588423881</v>
      </c>
      <c r="BC33" s="370">
        <v>11.2686181246969</v>
      </c>
    </row>
    <row r="34" spans="1:55" ht="18" customHeight="1">
      <c r="A34" s="783"/>
      <c r="B34" s="785" t="s">
        <v>418</v>
      </c>
      <c r="C34" s="364" t="s">
        <v>276</v>
      </c>
      <c r="D34" s="332">
        <v>14.221</v>
      </c>
      <c r="E34" s="333">
        <f t="shared" si="32"/>
        <v>5.4765031404882292</v>
      </c>
      <c r="F34" s="366">
        <v>25.330313191142999</v>
      </c>
      <c r="G34" s="332">
        <v>21.62</v>
      </c>
      <c r="H34" s="333">
        <f t="shared" si="33"/>
        <v>10.608699919036289</v>
      </c>
      <c r="I34" s="366">
        <v>18.922108121469901</v>
      </c>
      <c r="J34" s="332">
        <v>65.834000000000003</v>
      </c>
      <c r="K34" s="333">
        <f t="shared" si="34"/>
        <v>16.145717095566145</v>
      </c>
      <c r="L34" s="366">
        <v>11.5428779913554</v>
      </c>
      <c r="M34" s="332">
        <v>30.132000000000001</v>
      </c>
      <c r="N34" s="333">
        <f t="shared" si="35"/>
        <v>31.530042065169621</v>
      </c>
      <c r="O34" s="366">
        <v>15.9676061084162</v>
      </c>
      <c r="P34" s="332">
        <v>12.311</v>
      </c>
      <c r="Q34" s="333">
        <f t="shared" si="36"/>
        <v>20.791393636425049</v>
      </c>
      <c r="R34" s="366">
        <v>25.420778739246401</v>
      </c>
      <c r="S34" s="332">
        <v>58.923000000000002</v>
      </c>
      <c r="T34" s="333">
        <f>S34/S$13*100</f>
        <v>25.981075170200015</v>
      </c>
      <c r="U34" s="366">
        <v>12.172351553213501</v>
      </c>
      <c r="V34" s="332">
        <v>2.754</v>
      </c>
      <c r="W34" s="333">
        <f t="shared" si="37"/>
        <v>9.4916422540065497</v>
      </c>
      <c r="X34" s="366">
        <v>49.361685788977603</v>
      </c>
      <c r="Y34" s="332">
        <f t="shared" si="38"/>
        <v>205.79500000000002</v>
      </c>
      <c r="Z34" s="333">
        <f t="shared" si="39"/>
        <v>16.48628512833659</v>
      </c>
      <c r="AA34" s="370">
        <v>6.9447804193523401</v>
      </c>
      <c r="AC34" s="783"/>
      <c r="AD34" s="785" t="s">
        <v>418</v>
      </c>
      <c r="AE34" s="364" t="s">
        <v>276</v>
      </c>
      <c r="AF34" s="332">
        <v>12.798</v>
      </c>
      <c r="AG34" s="333">
        <f t="shared" si="40"/>
        <v>5.3821729713817099</v>
      </c>
      <c r="AH34" s="366">
        <v>25.899675193276099</v>
      </c>
      <c r="AI34" s="332">
        <v>21.088000000000001</v>
      </c>
      <c r="AJ34" s="333">
        <f t="shared" si="41"/>
        <v>10.821795490234317</v>
      </c>
      <c r="AK34" s="366">
        <v>19.2490066278346</v>
      </c>
      <c r="AL34" s="332">
        <v>64.117000000000004</v>
      </c>
      <c r="AM34" s="333">
        <f t="shared" si="42"/>
        <v>16.30252100840336</v>
      </c>
      <c r="AN34" s="366">
        <v>11.7523379153597</v>
      </c>
      <c r="AO34" s="332">
        <v>29.663</v>
      </c>
      <c r="AP34" s="333">
        <f t="shared" si="43"/>
        <v>32.815957164350827</v>
      </c>
      <c r="AQ34" s="366">
        <v>16.1245788920411</v>
      </c>
      <c r="AR34" s="332">
        <v>12.154999999999999</v>
      </c>
      <c r="AS34" s="333">
        <f t="shared" si="44"/>
        <v>22.207403076698213</v>
      </c>
      <c r="AT34" s="366">
        <v>25.751216278443</v>
      </c>
      <c r="AU34" s="332">
        <v>58.454999999999998</v>
      </c>
      <c r="AV34" s="333">
        <f>AU34/AU$13*100</f>
        <v>27.212040239650303</v>
      </c>
      <c r="AW34" s="366">
        <v>12.274019575149801</v>
      </c>
      <c r="AX34" s="332">
        <v>2.5979999999999999</v>
      </c>
      <c r="AY34" s="333">
        <f t="shared" si="45"/>
        <v>9.8802053622361647</v>
      </c>
      <c r="AZ34" s="366">
        <v>50.978924878241102</v>
      </c>
      <c r="BA34" s="332">
        <f>SUM(AX34,AU34,AR34,AO34,AL34,AI34,AF34)</f>
        <v>200.874</v>
      </c>
      <c r="BB34" s="333">
        <f t="shared" si="46"/>
        <v>16.930518575831822</v>
      </c>
      <c r="BC34" s="370">
        <v>7.0366263816724697</v>
      </c>
    </row>
    <row r="35" spans="1:55" ht="18" customHeight="1">
      <c r="A35" s="783"/>
      <c r="B35" s="786"/>
      <c r="C35" s="364" t="s">
        <v>277</v>
      </c>
      <c r="D35" s="332">
        <v>9.9649999999999999</v>
      </c>
      <c r="E35" s="333">
        <f t="shared" si="32"/>
        <v>3.8375187254739616</v>
      </c>
      <c r="F35" s="366">
        <v>25.331859303267301</v>
      </c>
      <c r="G35" s="332">
        <v>12.834</v>
      </c>
      <c r="H35" s="333">
        <f t="shared" si="33"/>
        <v>6.2975048455555838</v>
      </c>
      <c r="I35" s="366">
        <v>22.492645452524599</v>
      </c>
      <c r="J35" s="332">
        <v>38.200000000000003</v>
      </c>
      <c r="K35" s="333">
        <f t="shared" si="34"/>
        <v>9.3685085677708582</v>
      </c>
      <c r="L35" s="366">
        <v>13.1087398234144</v>
      </c>
      <c r="M35" s="332">
        <v>8.6270000000000007</v>
      </c>
      <c r="N35" s="333">
        <f t="shared" si="35"/>
        <v>9.0272691124458486</v>
      </c>
      <c r="O35" s="366">
        <v>27.376684335763201</v>
      </c>
      <c r="P35" s="332">
        <v>6.56</v>
      </c>
      <c r="Q35" s="333">
        <f t="shared" si="36"/>
        <v>11.078835371208537</v>
      </c>
      <c r="R35" s="366">
        <v>31.900206468546099</v>
      </c>
      <c r="S35" s="788"/>
      <c r="T35" s="789"/>
      <c r="U35" s="790"/>
      <c r="V35" s="332">
        <v>1.411</v>
      </c>
      <c r="W35" s="333">
        <f t="shared" si="37"/>
        <v>4.8630018955712568</v>
      </c>
      <c r="X35" s="366">
        <v>63.3238132637928</v>
      </c>
      <c r="Y35" s="332">
        <f>SUM(V35,P35,M35,J35,G35,D35)</f>
        <v>77.597000000000008</v>
      </c>
      <c r="Z35" s="333">
        <f t="shared" si="39"/>
        <v>6.2163136475790681</v>
      </c>
      <c r="AA35" s="370">
        <v>9.7470313241747508</v>
      </c>
      <c r="AC35" s="783"/>
      <c r="AD35" s="786"/>
      <c r="AE35" s="364" t="s">
        <v>277</v>
      </c>
      <c r="AF35" s="332">
        <v>9.4960000000000004</v>
      </c>
      <c r="AG35" s="333">
        <f t="shared" si="40"/>
        <v>3.9935235612002433</v>
      </c>
      <c r="AH35" s="366">
        <v>25.993626644623401</v>
      </c>
      <c r="AI35" s="332">
        <v>12.468</v>
      </c>
      <c r="AJ35" s="333">
        <f t="shared" si="41"/>
        <v>6.3982428951176713</v>
      </c>
      <c r="AK35" s="366">
        <v>22.6170893830251</v>
      </c>
      <c r="AL35" s="332">
        <v>37.262999999999998</v>
      </c>
      <c r="AM35" s="333">
        <f t="shared" si="42"/>
        <v>9.4745674366569617</v>
      </c>
      <c r="AN35" s="366">
        <v>13.184147980780301</v>
      </c>
      <c r="AO35" s="332">
        <v>8.3149999999999995</v>
      </c>
      <c r="AP35" s="333">
        <f t="shared" si="43"/>
        <v>9.1988229046818297</v>
      </c>
      <c r="AQ35" s="366">
        <v>27.908143465004201</v>
      </c>
      <c r="AR35" s="332">
        <v>6.0060000000000002</v>
      </c>
      <c r="AS35" s="333">
        <f t="shared" si="44"/>
        <v>10.973069755545</v>
      </c>
      <c r="AT35" s="366">
        <v>32.343667042704197</v>
      </c>
      <c r="AU35" s="788"/>
      <c r="AV35" s="789"/>
      <c r="AW35" s="790"/>
      <c r="AX35" s="332">
        <v>1.411</v>
      </c>
      <c r="AY35" s="333">
        <f t="shared" si="45"/>
        <v>5.3660391709450463</v>
      </c>
      <c r="AZ35" s="366">
        <v>63.3238132637928</v>
      </c>
      <c r="BA35" s="332">
        <f>SUM(AX35,AR35,AO35,AL35,AI35,AF35)</f>
        <v>74.958999999999989</v>
      </c>
      <c r="BB35" s="333">
        <f t="shared" si="46"/>
        <v>6.3178646411470734</v>
      </c>
      <c r="BC35" s="370">
        <v>9.8515146175138604</v>
      </c>
    </row>
    <row r="36" spans="1:55" ht="18" customHeight="1">
      <c r="A36" s="783"/>
      <c r="B36" s="786"/>
      <c r="C36" s="364" t="s">
        <v>278</v>
      </c>
      <c r="D36" s="332">
        <v>133.07400000000001</v>
      </c>
      <c r="E36" s="333">
        <f t="shared" si="32"/>
        <v>51.246760348592268</v>
      </c>
      <c r="F36" s="366">
        <v>9.6771240334588704</v>
      </c>
      <c r="G36" s="332">
        <v>64.573999999999998</v>
      </c>
      <c r="H36" s="333">
        <f t="shared" si="33"/>
        <v>31.68576265364705</v>
      </c>
      <c r="I36" s="366">
        <v>11.0452353056123</v>
      </c>
      <c r="J36" s="332">
        <v>110.752</v>
      </c>
      <c r="K36" s="333">
        <f t="shared" si="34"/>
        <v>27.16180787690466</v>
      </c>
      <c r="L36" s="366">
        <v>9.1300755954592496</v>
      </c>
      <c r="M36" s="332">
        <v>5.6340000000000003</v>
      </c>
      <c r="N36" s="333">
        <f t="shared" si="35"/>
        <v>5.8954021304648103</v>
      </c>
      <c r="O36" s="366">
        <v>34.075301098471499</v>
      </c>
      <c r="P36" s="332">
        <v>10.121</v>
      </c>
      <c r="Q36" s="333">
        <f t="shared" si="36"/>
        <v>17.092819023170978</v>
      </c>
      <c r="R36" s="366">
        <v>25.851145477311398</v>
      </c>
      <c r="S36" s="332">
        <v>24.891999999999999</v>
      </c>
      <c r="T36" s="333">
        <f>S36/S$13*100</f>
        <v>10.975695791738687</v>
      </c>
      <c r="U36" s="366">
        <v>17.484796270598199</v>
      </c>
      <c r="V36" s="332">
        <v>10.33</v>
      </c>
      <c r="W36" s="333">
        <f t="shared" si="37"/>
        <v>35.602274685507503</v>
      </c>
      <c r="X36" s="366">
        <v>26.204828849241601</v>
      </c>
      <c r="Y36" s="338">
        <f t="shared" si="38"/>
        <v>359.37700000000001</v>
      </c>
      <c r="Z36" s="333">
        <f t="shared" si="39"/>
        <v>28.789774730028515</v>
      </c>
      <c r="AA36" s="370">
        <v>5.5277313886919401</v>
      </c>
      <c r="AC36" s="783"/>
      <c r="AD36" s="786"/>
      <c r="AE36" s="364" t="s">
        <v>278</v>
      </c>
      <c r="AF36" s="332">
        <v>124.727</v>
      </c>
      <c r="AG36" s="333">
        <f t="shared" si="40"/>
        <v>52.453687154362129</v>
      </c>
      <c r="AH36" s="366">
        <v>9.7938372327144396</v>
      </c>
      <c r="AI36" s="332">
        <v>62.494</v>
      </c>
      <c r="AJ36" s="333">
        <f t="shared" si="41"/>
        <v>32.070243141440784</v>
      </c>
      <c r="AK36" s="366">
        <v>11.173847750717099</v>
      </c>
      <c r="AL36" s="332">
        <v>107.94499999999999</v>
      </c>
      <c r="AM36" s="333">
        <f t="shared" si="42"/>
        <v>27.446318920911782</v>
      </c>
      <c r="AN36" s="366">
        <v>9.2090063256662908</v>
      </c>
      <c r="AO36" s="332">
        <v>5.6340000000000003</v>
      </c>
      <c r="AP36" s="333">
        <f t="shared" si="43"/>
        <v>6.2328524648198966</v>
      </c>
      <c r="AQ36" s="366">
        <v>34.075301098471499</v>
      </c>
      <c r="AR36" s="332">
        <v>9.4760000000000009</v>
      </c>
      <c r="AS36" s="333">
        <f t="shared" si="44"/>
        <v>17.312822011912157</v>
      </c>
      <c r="AT36" s="366">
        <v>25.4478456089095</v>
      </c>
      <c r="AU36" s="332">
        <v>24.268000000000001</v>
      </c>
      <c r="AV36" s="333">
        <f>AU36/AU$13*100</f>
        <v>11.297267856228443</v>
      </c>
      <c r="AW36" s="366">
        <v>17.778249467452699</v>
      </c>
      <c r="AX36" s="332">
        <v>9.2370000000000001</v>
      </c>
      <c r="AY36" s="333">
        <f t="shared" si="45"/>
        <v>35.128351397604106</v>
      </c>
      <c r="AZ36" s="366">
        <v>26.780785173306001</v>
      </c>
      <c r="BA36" s="338">
        <f>SUM(AX36,AU36,AR36,AO36,AL36,AI36,AF36)</f>
        <v>343.78100000000001</v>
      </c>
      <c r="BB36" s="333">
        <f t="shared" si="46"/>
        <v>28.975330836833237</v>
      </c>
      <c r="BC36" s="370">
        <v>5.6404773240699404</v>
      </c>
    </row>
    <row r="37" spans="1:55" ht="18" customHeight="1">
      <c r="A37" s="783"/>
      <c r="B37" s="786"/>
      <c r="C37" s="364" t="s">
        <v>279</v>
      </c>
      <c r="D37" s="332">
        <v>33.613999999999997</v>
      </c>
      <c r="E37" s="333">
        <f t="shared" si="32"/>
        <v>12.944742040951503</v>
      </c>
      <c r="F37" s="366">
        <v>15.185455097587999</v>
      </c>
      <c r="G37" s="332">
        <v>18.969000000000001</v>
      </c>
      <c r="H37" s="333">
        <f t="shared" si="33"/>
        <v>9.307882921563337</v>
      </c>
      <c r="I37" s="366">
        <v>20.392842338550999</v>
      </c>
      <c r="J37" s="332">
        <v>54.500999999999998</v>
      </c>
      <c r="K37" s="333">
        <f t="shared" si="34"/>
        <v>13.366311137488992</v>
      </c>
      <c r="L37" s="366">
        <v>11.748199520981601</v>
      </c>
      <c r="M37" s="332">
        <v>3.4740000000000002</v>
      </c>
      <c r="N37" s="333">
        <f t="shared" si="35"/>
        <v>3.6351840612770232</v>
      </c>
      <c r="O37" s="366">
        <v>42.348033269561</v>
      </c>
      <c r="P37" s="332">
        <v>8.0440000000000005</v>
      </c>
      <c r="Q37" s="333">
        <f t="shared" si="36"/>
        <v>13.585084104573397</v>
      </c>
      <c r="R37" s="366">
        <v>27.536892124840499</v>
      </c>
      <c r="S37" s="332">
        <v>26.745999999999999</v>
      </c>
      <c r="T37" s="333">
        <f>S37/S$13*100</f>
        <v>11.793184944795232</v>
      </c>
      <c r="U37" s="366">
        <v>16.411107827730699</v>
      </c>
      <c r="V37" s="332">
        <v>5.7649999999999997</v>
      </c>
      <c r="W37" s="333">
        <f t="shared" si="37"/>
        <v>19.869033258659314</v>
      </c>
      <c r="X37" s="366">
        <v>34.652392634979201</v>
      </c>
      <c r="Y37" s="332">
        <f t="shared" si="38"/>
        <v>151.113</v>
      </c>
      <c r="Z37" s="333">
        <f t="shared" si="39"/>
        <v>12.105697439676993</v>
      </c>
      <c r="AA37" s="370">
        <v>7.0479060058903604</v>
      </c>
      <c r="AC37" s="783"/>
      <c r="AD37" s="786"/>
      <c r="AE37" s="364" t="s">
        <v>279</v>
      </c>
      <c r="AF37" s="332">
        <v>31.428000000000001</v>
      </c>
      <c r="AG37" s="333">
        <f t="shared" si="40"/>
        <v>13.216981727190527</v>
      </c>
      <c r="AH37" s="366">
        <v>15.7733734488097</v>
      </c>
      <c r="AI37" s="332">
        <v>17.564</v>
      </c>
      <c r="AJ37" s="333">
        <f t="shared" si="41"/>
        <v>9.013373292416329</v>
      </c>
      <c r="AK37" s="366">
        <v>21.4006614409587</v>
      </c>
      <c r="AL37" s="332">
        <v>53.146999999999998</v>
      </c>
      <c r="AM37" s="333">
        <f t="shared" si="42"/>
        <v>13.513266123393381</v>
      </c>
      <c r="AN37" s="366">
        <v>11.930241435421999</v>
      </c>
      <c r="AO37" s="332">
        <v>3.4740000000000002</v>
      </c>
      <c r="AP37" s="333">
        <f t="shared" si="43"/>
        <v>3.8432604655279228</v>
      </c>
      <c r="AQ37" s="366">
        <v>42.348033269561</v>
      </c>
      <c r="AR37" s="332">
        <v>7.49</v>
      </c>
      <c r="AS37" s="333">
        <f t="shared" si="44"/>
        <v>13.684364380458216</v>
      </c>
      <c r="AT37" s="366">
        <v>27.723740303510901</v>
      </c>
      <c r="AU37" s="332">
        <v>26.277999999999999</v>
      </c>
      <c r="AV37" s="333">
        <f>AU37/AU$13*100</f>
        <v>12.232965416431966</v>
      </c>
      <c r="AW37" s="366">
        <v>16.523685425497199</v>
      </c>
      <c r="AX37" s="332">
        <v>5.141</v>
      </c>
      <c r="AY37" s="333">
        <f t="shared" si="45"/>
        <v>19.551245483932306</v>
      </c>
      <c r="AZ37" s="366">
        <v>36.773480765021198</v>
      </c>
      <c r="BA37" s="332">
        <f>SUM(AX37,AU37,AR37,AO37,AL37,AI37,AF37)</f>
        <v>144.52199999999999</v>
      </c>
      <c r="BB37" s="333">
        <f t="shared" si="46"/>
        <v>12.180931358047166</v>
      </c>
      <c r="BC37" s="370">
        <v>7.2014106163170002</v>
      </c>
    </row>
    <row r="38" spans="1:55" ht="18" customHeight="1">
      <c r="A38" s="783"/>
      <c r="B38" s="787"/>
      <c r="C38" s="364" t="s">
        <v>280</v>
      </c>
      <c r="D38" s="332">
        <v>48.665999999999997</v>
      </c>
      <c r="E38" s="333">
        <f t="shared" si="32"/>
        <v>18.741263050066813</v>
      </c>
      <c r="F38" s="366">
        <v>14.508288353822</v>
      </c>
      <c r="G38" s="332">
        <v>49.472000000000001</v>
      </c>
      <c r="H38" s="333">
        <f t="shared" si="33"/>
        <v>24.275374763855837</v>
      </c>
      <c r="I38" s="366">
        <v>12.6018929588533</v>
      </c>
      <c r="J38" s="332">
        <v>96.756</v>
      </c>
      <c r="K38" s="333">
        <f t="shared" si="34"/>
        <v>23.729304057152806</v>
      </c>
      <c r="L38" s="366">
        <v>9.4490115447375498</v>
      </c>
      <c r="M38" s="332">
        <v>36.750999999999998</v>
      </c>
      <c r="N38" s="333">
        <f t="shared" si="35"/>
        <v>38.456145491074231</v>
      </c>
      <c r="O38" s="366">
        <v>15.0279950129305</v>
      </c>
      <c r="P38" s="332">
        <v>16.082999999999998</v>
      </c>
      <c r="Q38" s="333">
        <f t="shared" si="36"/>
        <v>27.161723974869957</v>
      </c>
      <c r="R38" s="366">
        <v>22.244200210855801</v>
      </c>
      <c r="S38" s="332">
        <v>70.05</v>
      </c>
      <c r="T38" s="333">
        <f>S38/S$13*100</f>
        <v>30.887332886521573</v>
      </c>
      <c r="U38" s="366">
        <v>10.576964772291699</v>
      </c>
      <c r="V38" s="332">
        <v>6.258</v>
      </c>
      <c r="W38" s="333">
        <f t="shared" si="37"/>
        <v>21.568154402895058</v>
      </c>
      <c r="X38" s="366">
        <v>35.409281898201399</v>
      </c>
      <c r="Y38" s="332">
        <f t="shared" si="38"/>
        <v>324.036</v>
      </c>
      <c r="Z38" s="333">
        <f t="shared" si="39"/>
        <v>25.958599032268399</v>
      </c>
      <c r="AA38" s="370">
        <v>5.71285086682947</v>
      </c>
      <c r="AC38" s="783"/>
      <c r="AD38" s="787"/>
      <c r="AE38" s="364" t="s">
        <v>280</v>
      </c>
      <c r="AF38" s="332">
        <v>40.14</v>
      </c>
      <c r="AG38" s="333">
        <f t="shared" si="40"/>
        <v>16.880795676766823</v>
      </c>
      <c r="AH38" s="366">
        <v>15.556123732617801</v>
      </c>
      <c r="AI38" s="332">
        <v>45.395000000000003</v>
      </c>
      <c r="AJ38" s="333">
        <f t="shared" si="41"/>
        <v>23.295495366046413</v>
      </c>
      <c r="AK38" s="366">
        <v>13.238315911624399</v>
      </c>
      <c r="AL38" s="332">
        <v>90.528999999999996</v>
      </c>
      <c r="AM38" s="333">
        <f t="shared" si="42"/>
        <v>23.018090746132035</v>
      </c>
      <c r="AN38" s="366">
        <v>9.6436102656344609</v>
      </c>
      <c r="AO38" s="332">
        <v>32.982999999999997</v>
      </c>
      <c r="AP38" s="333">
        <f t="shared" si="43"/>
        <v>36.488848570669965</v>
      </c>
      <c r="AQ38" s="366">
        <v>15.9618305923777</v>
      </c>
      <c r="AR38" s="332">
        <v>13.74</v>
      </c>
      <c r="AS38" s="333">
        <f t="shared" si="44"/>
        <v>25.103226513684362</v>
      </c>
      <c r="AT38" s="366">
        <v>21.997382835368299</v>
      </c>
      <c r="AU38" s="332">
        <v>67.59</v>
      </c>
      <c r="AV38" s="333">
        <f>AU38/AU$13*100</f>
        <v>31.464576166246928</v>
      </c>
      <c r="AW38" s="366">
        <v>10.6354011807828</v>
      </c>
      <c r="AX38" s="332">
        <v>5.4109999999999996</v>
      </c>
      <c r="AY38" s="333">
        <f t="shared" si="45"/>
        <v>20.578056664765164</v>
      </c>
      <c r="AZ38" s="366">
        <v>36.347550253926002</v>
      </c>
      <c r="BA38" s="332">
        <f>SUM(AX38,AU38,AR38,AO38,AL38,AI38,AF38)</f>
        <v>295.78800000000001</v>
      </c>
      <c r="BB38" s="333">
        <f t="shared" si="46"/>
        <v>24.930275837132449</v>
      </c>
      <c r="BC38" s="370">
        <v>5.9169737208738997</v>
      </c>
    </row>
    <row r="39" spans="1:55" ht="27.75" customHeight="1">
      <c r="A39" s="784"/>
      <c r="B39" s="375"/>
      <c r="C39" s="376" t="s">
        <v>42</v>
      </c>
      <c r="D39" s="303">
        <f>SUM(D32:D38)</f>
        <v>259.673</v>
      </c>
      <c r="E39" s="304">
        <f>SUM(E32:E38)</f>
        <v>100</v>
      </c>
      <c r="F39" s="318">
        <v>7.5446104313322202</v>
      </c>
      <c r="G39" s="303">
        <f>SUM(G32:G38)</f>
        <v>203.79499999999999</v>
      </c>
      <c r="H39" s="304">
        <f>SUM(H32:H38)</f>
        <v>100.00000000000001</v>
      </c>
      <c r="I39" s="318">
        <v>7.1194636521791397</v>
      </c>
      <c r="J39" s="303">
        <f>SUM(J32:J38)</f>
        <v>407.74900000000002</v>
      </c>
      <c r="K39" s="304">
        <f>SUM(K32:K38)</f>
        <v>99.999999999999986</v>
      </c>
      <c r="L39" s="318">
        <v>5.5905302211401198</v>
      </c>
      <c r="M39" s="303">
        <f>SUM(M32:M38)</f>
        <v>95.566000000000003</v>
      </c>
      <c r="N39" s="304">
        <f>SUM(N32:N38)</f>
        <v>100</v>
      </c>
      <c r="O39" s="318">
        <v>9.6705506904360998</v>
      </c>
      <c r="P39" s="303">
        <f>SUM(P32:P38)</f>
        <v>59.212000000000003</v>
      </c>
      <c r="Q39" s="304">
        <f>SUM(Q32:Q38)</f>
        <v>100</v>
      </c>
      <c r="R39" s="318">
        <v>13.4991365093473</v>
      </c>
      <c r="S39" s="303">
        <f>SUM(S32:S38)</f>
        <v>193.26999999999998</v>
      </c>
      <c r="T39" s="304">
        <f>SUM(T32:T38)</f>
        <v>85.219055345867602</v>
      </c>
      <c r="U39" s="318">
        <v>8.01938927173439</v>
      </c>
      <c r="V39" s="303">
        <f>SUM(V32:V38)</f>
        <v>29.014999999999997</v>
      </c>
      <c r="W39" s="304">
        <f>SUM(W32:W38)</f>
        <v>100.00000000000001</v>
      </c>
      <c r="X39" s="318">
        <v>16.497736728888398</v>
      </c>
      <c r="Y39" s="271">
        <f>SUM(Y32:Y38)</f>
        <v>1248.2800000000002</v>
      </c>
      <c r="Z39" s="304">
        <f>SUM(Z32:Z38)</f>
        <v>99.999999999999972</v>
      </c>
      <c r="AA39" s="320">
        <v>3.7089658120528801</v>
      </c>
      <c r="AC39" s="784"/>
      <c r="AD39" s="375"/>
      <c r="AE39" s="376" t="s">
        <v>42</v>
      </c>
      <c r="AF39" s="303">
        <f>SUM(AF32:AF38)</f>
        <v>237.78500000000003</v>
      </c>
      <c r="AG39" s="304">
        <f>SUM(AG32:AG38)</f>
        <v>99.999999999999986</v>
      </c>
      <c r="AH39" s="318">
        <v>7.70952704325122</v>
      </c>
      <c r="AI39" s="303">
        <f>SUM(AI32:AI38)</f>
        <v>194.86599999999999</v>
      </c>
      <c r="AJ39" s="304">
        <f>SUM(AJ32:AJ38)</f>
        <v>100</v>
      </c>
      <c r="AK39" s="318">
        <v>7.2387755974488099</v>
      </c>
      <c r="AL39" s="303">
        <f>SUM(AL32:AL38)</f>
        <v>393.29500000000002</v>
      </c>
      <c r="AM39" s="304">
        <f>SUM(AM32:AM38)</f>
        <v>99.999999999999986</v>
      </c>
      <c r="AN39" s="318">
        <v>5.68538018068715</v>
      </c>
      <c r="AO39" s="303">
        <f>SUM(AO32:AO38)</f>
        <v>90.391999999999996</v>
      </c>
      <c r="AP39" s="304">
        <f>SUM(AP32:AP38)</f>
        <v>100</v>
      </c>
      <c r="AQ39" s="318">
        <v>9.87386737641061</v>
      </c>
      <c r="AR39" s="303">
        <f>SUM(AR32:AR38)</f>
        <v>54.734000000000002</v>
      </c>
      <c r="AS39" s="304">
        <f>SUM(AS32:AS38)</f>
        <v>100</v>
      </c>
      <c r="AT39" s="318">
        <v>13.484258264074899</v>
      </c>
      <c r="AU39" s="303">
        <f>SUM(AU32:AU38)</f>
        <v>189.09399999999999</v>
      </c>
      <c r="AV39" s="304">
        <f>SUM(AV32:AV38)</f>
        <v>88.027260919962956</v>
      </c>
      <c r="AW39" s="318">
        <v>8.0913866205877198</v>
      </c>
      <c r="AX39" s="303">
        <f>SUM(AX32:AX38)</f>
        <v>26.295000000000002</v>
      </c>
      <c r="AY39" s="304">
        <f>SUM(AY32:AY38)</f>
        <v>100</v>
      </c>
      <c r="AZ39" s="318">
        <v>16.8483470275876</v>
      </c>
      <c r="BA39" s="271">
        <f>SUM(BA32:BA38)</f>
        <v>1186.461</v>
      </c>
      <c r="BB39" s="304">
        <f>SUM(BB32:BB38)</f>
        <v>100</v>
      </c>
      <c r="BC39" s="320">
        <v>3.82145863604861</v>
      </c>
    </row>
    <row r="40" spans="1:55" ht="15.75" customHeight="1">
      <c r="A40" s="652"/>
      <c r="B40" s="653"/>
      <c r="C40" s="653"/>
      <c r="D40" s="653"/>
      <c r="E40" s="653"/>
      <c r="F40" s="653"/>
      <c r="G40" s="653"/>
      <c r="H40" s="653"/>
      <c r="AC40" s="652"/>
      <c r="AD40" s="653"/>
      <c r="AE40" s="653"/>
      <c r="AF40" s="653"/>
      <c r="AG40" s="653"/>
      <c r="AH40" s="653"/>
      <c r="AI40" s="653"/>
      <c r="AJ40" s="653"/>
    </row>
  </sheetData>
  <mergeCells count="86">
    <mergeCell ref="A40:H40"/>
    <mergeCell ref="AC40:AJ40"/>
    <mergeCell ref="AU22:AW22"/>
    <mergeCell ref="AF29:BC29"/>
    <mergeCell ref="AF30:AH30"/>
    <mergeCell ref="AI30:AK30"/>
    <mergeCell ref="AL30:AN30"/>
    <mergeCell ref="AO30:AQ30"/>
    <mergeCell ref="AR30:AT30"/>
    <mergeCell ref="AU30:AW30"/>
    <mergeCell ref="AX30:AZ30"/>
    <mergeCell ref="BA30:BC30"/>
    <mergeCell ref="B34:B38"/>
    <mergeCell ref="AC29:AE31"/>
    <mergeCell ref="AC32:AC39"/>
    <mergeCell ref="AD34:AD38"/>
    <mergeCell ref="AU9:AW9"/>
    <mergeCell ref="AF16:BC16"/>
    <mergeCell ref="AF17:AH17"/>
    <mergeCell ref="AI17:AK17"/>
    <mergeCell ref="AL17:AN17"/>
    <mergeCell ref="AO17:AQ17"/>
    <mergeCell ref="AR17:AT17"/>
    <mergeCell ref="AU17:AW17"/>
    <mergeCell ref="AX17:AZ17"/>
    <mergeCell ref="BA17:BC17"/>
    <mergeCell ref="AE1:BC1"/>
    <mergeCell ref="AF3:BC3"/>
    <mergeCell ref="AF4:AH4"/>
    <mergeCell ref="AI4:AK4"/>
    <mergeCell ref="AL4:AN4"/>
    <mergeCell ref="AO4:AQ4"/>
    <mergeCell ref="AR4:AT4"/>
    <mergeCell ref="AU4:AW4"/>
    <mergeCell ref="AX4:AZ4"/>
    <mergeCell ref="BA4:BC4"/>
    <mergeCell ref="V17:X17"/>
    <mergeCell ref="Y17:AA17"/>
    <mergeCell ref="S22:U22"/>
    <mergeCell ref="D29:AA29"/>
    <mergeCell ref="D30:F30"/>
    <mergeCell ref="G30:I30"/>
    <mergeCell ref="J30:L30"/>
    <mergeCell ref="M30:O30"/>
    <mergeCell ref="P30:R30"/>
    <mergeCell ref="S30:U30"/>
    <mergeCell ref="V30:X30"/>
    <mergeCell ref="Y30:AA30"/>
    <mergeCell ref="C1:AA1"/>
    <mergeCell ref="D3:AA3"/>
    <mergeCell ref="D4:F4"/>
    <mergeCell ref="G4:I4"/>
    <mergeCell ref="J4:L4"/>
    <mergeCell ref="M4:O4"/>
    <mergeCell ref="P4:R4"/>
    <mergeCell ref="S4:U4"/>
    <mergeCell ref="V4:X4"/>
    <mergeCell ref="Y4:AA4"/>
    <mergeCell ref="A3:C5"/>
    <mergeCell ref="A6:A13"/>
    <mergeCell ref="B8:B12"/>
    <mergeCell ref="AC3:AE5"/>
    <mergeCell ref="AC6:AC13"/>
    <mergeCell ref="AD8:AD12"/>
    <mergeCell ref="S9:U9"/>
    <mergeCell ref="AC28:BC28"/>
    <mergeCell ref="A28:AA28"/>
    <mergeCell ref="S35:U35"/>
    <mergeCell ref="A32:A39"/>
    <mergeCell ref="AU35:AW35"/>
    <mergeCell ref="A15:AA15"/>
    <mergeCell ref="AC15:BC15"/>
    <mergeCell ref="A29:C31"/>
    <mergeCell ref="A19:A26"/>
    <mergeCell ref="B21:B25"/>
    <mergeCell ref="AC16:AE18"/>
    <mergeCell ref="AC19:AC26"/>
    <mergeCell ref="AD21:AD25"/>
    <mergeCell ref="D16:AA16"/>
    <mergeCell ref="D17:F17"/>
    <mergeCell ref="G17:I17"/>
    <mergeCell ref="J17:L17"/>
    <mergeCell ref="M17:O17"/>
    <mergeCell ref="P17:R17"/>
    <mergeCell ref="A16:C18"/>
    <mergeCell ref="S17:U17"/>
  </mergeCells>
  <printOptions horizontalCentered="1"/>
  <pageMargins left="0.78740157480314965" right="0.78740157480314965" top="0.98425196850393704" bottom="1.1811023622047245" header="0.51181102362204722" footer="0.51181102362204722"/>
  <pageSetup paperSize="9" scale="83" orientation="landscape" r:id="rId1"/>
  <headerFooter scaleWithDoc="0" alignWithMargins="0">
    <oddHeader>&amp;L&amp;G</oddHeader>
    <oddFooter>&amp;L&amp;D&amp;RTabel &amp;A</oddFooter>
  </headerFooter>
  <rowBreaks count="1" manualBreakCount="1">
    <brk id="26" max="16383" man="1"/>
  </rowBreaks>
  <colBreaks count="1" manualBreakCount="1">
    <brk id="27"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eht19"/>
  <dimension ref="A1:AM40"/>
  <sheetViews>
    <sheetView zoomScale="60" zoomScaleNormal="60" workbookViewId="0">
      <selection activeCell="C18" sqref="C18"/>
    </sheetView>
  </sheetViews>
  <sheetFormatPr defaultColWidth="11.5703125" defaultRowHeight="12.75"/>
  <cols>
    <col min="1" max="2" width="3.140625" customWidth="1"/>
    <col min="3" max="3" width="14.28515625" customWidth="1"/>
    <col min="4" max="17" width="7.5703125" customWidth="1"/>
    <col min="18" max="18" width="8.140625" customWidth="1"/>
    <col min="19" max="19" width="6.85546875" customWidth="1"/>
    <col min="20" max="20" width="1.5703125" customWidth="1"/>
    <col min="21" max="22" width="3.140625" customWidth="1"/>
    <col min="23" max="23" width="13.140625" customWidth="1"/>
    <col min="24" max="37" width="7" customWidth="1"/>
    <col min="38" max="38" width="7.5703125" customWidth="1"/>
    <col min="39" max="39" width="7" customWidth="1"/>
  </cols>
  <sheetData>
    <row r="1" spans="1:39" ht="21.75" customHeight="1">
      <c r="B1" s="578"/>
      <c r="C1" s="636" t="s">
        <v>284</v>
      </c>
      <c r="D1" s="636"/>
      <c r="E1" s="636"/>
      <c r="F1" s="636"/>
      <c r="G1" s="636"/>
      <c r="H1" s="636"/>
      <c r="I1" s="636"/>
      <c r="J1" s="636"/>
      <c r="K1" s="636"/>
      <c r="L1" s="636"/>
      <c r="M1" s="636"/>
      <c r="N1" s="636"/>
      <c r="O1" s="636"/>
      <c r="P1" s="636"/>
      <c r="Q1" s="636"/>
      <c r="R1" s="636"/>
      <c r="S1" s="636"/>
      <c r="W1" s="636" t="s">
        <v>285</v>
      </c>
      <c r="X1" s="636"/>
      <c r="Y1" s="636"/>
      <c r="Z1" s="636"/>
      <c r="AA1" s="636"/>
      <c r="AB1" s="636"/>
      <c r="AC1" s="636"/>
      <c r="AD1" s="636"/>
      <c r="AE1" s="636"/>
      <c r="AF1" s="636"/>
      <c r="AG1" s="636"/>
      <c r="AH1" s="636"/>
      <c r="AI1" s="636"/>
      <c r="AJ1" s="636"/>
      <c r="AK1" s="636"/>
      <c r="AL1" s="636"/>
      <c r="AM1" s="636"/>
    </row>
    <row r="2" spans="1:39" ht="10.5" customHeight="1">
      <c r="C2" s="170"/>
      <c r="D2" s="378"/>
      <c r="E2" s="170"/>
      <c r="F2" s="378"/>
      <c r="G2" s="170"/>
      <c r="H2" s="378"/>
      <c r="I2" s="170"/>
      <c r="J2" s="378"/>
      <c r="K2" s="170"/>
      <c r="L2" s="378"/>
      <c r="M2" s="170"/>
      <c r="N2" s="378"/>
      <c r="O2" s="170"/>
      <c r="P2" s="378"/>
      <c r="Q2" s="170"/>
      <c r="R2" s="378"/>
      <c r="S2" s="170"/>
      <c r="W2" s="170"/>
      <c r="X2" s="378"/>
      <c r="Y2" s="170"/>
      <c r="Z2" s="378"/>
      <c r="AA2" s="170"/>
      <c r="AB2" s="378"/>
      <c r="AC2" s="170"/>
      <c r="AD2" s="378"/>
      <c r="AE2" s="170"/>
      <c r="AF2" s="378"/>
      <c r="AG2" s="170"/>
      <c r="AH2" s="378"/>
      <c r="AI2" s="170"/>
      <c r="AJ2" s="378"/>
      <c r="AK2" s="170"/>
      <c r="AL2" s="378"/>
      <c r="AM2" s="170"/>
    </row>
    <row r="3" spans="1:39" ht="18.75" customHeight="1">
      <c r="A3" s="773" t="s">
        <v>273</v>
      </c>
      <c r="B3" s="774"/>
      <c r="C3" s="775"/>
      <c r="D3" s="761" t="s">
        <v>213</v>
      </c>
      <c r="E3" s="762"/>
      <c r="F3" s="762"/>
      <c r="G3" s="762"/>
      <c r="H3" s="762"/>
      <c r="I3" s="762"/>
      <c r="J3" s="762"/>
      <c r="K3" s="762"/>
      <c r="L3" s="762"/>
      <c r="M3" s="762"/>
      <c r="N3" s="762"/>
      <c r="O3" s="762"/>
      <c r="P3" s="762"/>
      <c r="Q3" s="762"/>
      <c r="R3" s="762"/>
      <c r="S3" s="763"/>
      <c r="U3" s="773" t="s">
        <v>273</v>
      </c>
      <c r="V3" s="774"/>
      <c r="W3" s="775"/>
      <c r="X3" s="761" t="s">
        <v>213</v>
      </c>
      <c r="Y3" s="762"/>
      <c r="Z3" s="762"/>
      <c r="AA3" s="762"/>
      <c r="AB3" s="762"/>
      <c r="AC3" s="762"/>
      <c r="AD3" s="762"/>
      <c r="AE3" s="762"/>
      <c r="AF3" s="762"/>
      <c r="AG3" s="762"/>
      <c r="AH3" s="762"/>
      <c r="AI3" s="762"/>
      <c r="AJ3" s="762"/>
      <c r="AK3" s="762"/>
      <c r="AL3" s="762"/>
      <c r="AM3" s="763"/>
    </row>
    <row r="4" spans="1:39" ht="20.25" customHeight="1">
      <c r="A4" s="776"/>
      <c r="B4" s="777"/>
      <c r="C4" s="778"/>
      <c r="D4" s="754" t="s">
        <v>88</v>
      </c>
      <c r="E4" s="755"/>
      <c r="F4" s="754" t="s">
        <v>89</v>
      </c>
      <c r="G4" s="755"/>
      <c r="H4" s="754" t="s">
        <v>90</v>
      </c>
      <c r="I4" s="755"/>
      <c r="J4" s="754" t="s">
        <v>91</v>
      </c>
      <c r="K4" s="755"/>
      <c r="L4" s="754" t="s">
        <v>92</v>
      </c>
      <c r="M4" s="755"/>
      <c r="N4" s="754" t="s">
        <v>93</v>
      </c>
      <c r="O4" s="755"/>
      <c r="P4" s="754" t="s">
        <v>94</v>
      </c>
      <c r="Q4" s="748"/>
      <c r="R4" s="754" t="s">
        <v>100</v>
      </c>
      <c r="S4" s="749"/>
      <c r="U4" s="776"/>
      <c r="V4" s="777"/>
      <c r="W4" s="778"/>
      <c r="X4" s="754" t="s">
        <v>88</v>
      </c>
      <c r="Y4" s="755"/>
      <c r="Z4" s="754" t="s">
        <v>89</v>
      </c>
      <c r="AA4" s="755"/>
      <c r="AB4" s="754" t="s">
        <v>90</v>
      </c>
      <c r="AC4" s="755"/>
      <c r="AD4" s="754" t="s">
        <v>91</v>
      </c>
      <c r="AE4" s="755"/>
      <c r="AF4" s="754" t="s">
        <v>92</v>
      </c>
      <c r="AG4" s="755"/>
      <c r="AH4" s="754" t="s">
        <v>93</v>
      </c>
      <c r="AI4" s="755"/>
      <c r="AJ4" s="754" t="s">
        <v>94</v>
      </c>
      <c r="AK4" s="748"/>
      <c r="AL4" s="754" t="s">
        <v>100</v>
      </c>
      <c r="AM4" s="749"/>
    </row>
    <row r="5" spans="1:39" ht="35.25" customHeight="1">
      <c r="A5" s="779"/>
      <c r="B5" s="780"/>
      <c r="C5" s="781"/>
      <c r="D5" s="377" t="s">
        <v>286</v>
      </c>
      <c r="E5" s="574" t="s">
        <v>430</v>
      </c>
      <c r="F5" s="377" t="s">
        <v>286</v>
      </c>
      <c r="G5" s="574" t="s">
        <v>430</v>
      </c>
      <c r="H5" s="377" t="s">
        <v>286</v>
      </c>
      <c r="I5" s="574" t="s">
        <v>430</v>
      </c>
      <c r="J5" s="377" t="s">
        <v>286</v>
      </c>
      <c r="K5" s="574" t="s">
        <v>430</v>
      </c>
      <c r="L5" s="377" t="s">
        <v>286</v>
      </c>
      <c r="M5" s="574" t="s">
        <v>430</v>
      </c>
      <c r="N5" s="377" t="s">
        <v>286</v>
      </c>
      <c r="O5" s="574" t="s">
        <v>430</v>
      </c>
      <c r="P5" s="377" t="s">
        <v>286</v>
      </c>
      <c r="Q5" s="574" t="s">
        <v>430</v>
      </c>
      <c r="R5" s="377" t="s">
        <v>286</v>
      </c>
      <c r="S5" s="575" t="s">
        <v>430</v>
      </c>
      <c r="U5" s="779"/>
      <c r="V5" s="780"/>
      <c r="W5" s="781"/>
      <c r="X5" s="377" t="s">
        <v>286</v>
      </c>
      <c r="Y5" s="574" t="s">
        <v>430</v>
      </c>
      <c r="Z5" s="377" t="s">
        <v>286</v>
      </c>
      <c r="AA5" s="574" t="s">
        <v>430</v>
      </c>
      <c r="AB5" s="377" t="s">
        <v>286</v>
      </c>
      <c r="AC5" s="574" t="s">
        <v>430</v>
      </c>
      <c r="AD5" s="377" t="s">
        <v>286</v>
      </c>
      <c r="AE5" s="574" t="s">
        <v>430</v>
      </c>
      <c r="AF5" s="377" t="s">
        <v>286</v>
      </c>
      <c r="AG5" s="574" t="s">
        <v>430</v>
      </c>
      <c r="AH5" s="377" t="s">
        <v>286</v>
      </c>
      <c r="AI5" s="574" t="s">
        <v>430</v>
      </c>
      <c r="AJ5" s="377" t="s">
        <v>286</v>
      </c>
      <c r="AK5" s="574" t="s">
        <v>430</v>
      </c>
      <c r="AL5" s="377" t="s">
        <v>286</v>
      </c>
      <c r="AM5" s="575" t="s">
        <v>430</v>
      </c>
    </row>
    <row r="6" spans="1:39" ht="20.25" customHeight="1">
      <c r="A6" s="782" t="s">
        <v>350</v>
      </c>
      <c r="B6" s="371"/>
      <c r="C6" s="372" t="s">
        <v>274</v>
      </c>
      <c r="D6" s="379">
        <v>1E-3</v>
      </c>
      <c r="E6" s="365"/>
      <c r="F6" s="379">
        <v>1.2E-2</v>
      </c>
      <c r="G6" s="365"/>
      <c r="H6" s="379">
        <v>8.0000000000000002E-3</v>
      </c>
      <c r="I6" s="365"/>
      <c r="J6" s="379">
        <v>1.4999999999999999E-2</v>
      </c>
      <c r="K6" s="365"/>
      <c r="L6" s="379">
        <v>2.9000000000000001E-2</v>
      </c>
      <c r="M6" s="365"/>
      <c r="N6" s="379">
        <v>0</v>
      </c>
      <c r="O6" s="365"/>
      <c r="P6" s="379">
        <v>2.1000000000000001E-2</v>
      </c>
      <c r="Q6" s="367"/>
      <c r="R6" s="379">
        <v>8.0000000000000002E-3</v>
      </c>
      <c r="S6" s="369">
        <v>98.584181694431607</v>
      </c>
      <c r="U6" s="782" t="s">
        <v>350</v>
      </c>
      <c r="V6" s="371"/>
      <c r="W6" s="372" t="s">
        <v>274</v>
      </c>
      <c r="X6" s="379">
        <v>1E-3</v>
      </c>
      <c r="Y6" s="365"/>
      <c r="Z6" s="379">
        <v>1.2999999999999999E-2</v>
      </c>
      <c r="AA6" s="365"/>
      <c r="AB6" s="379">
        <v>8.0000000000000002E-3</v>
      </c>
      <c r="AC6" s="365"/>
      <c r="AD6" s="379">
        <v>1.6E-2</v>
      </c>
      <c r="AE6" s="365"/>
      <c r="AF6" s="379">
        <v>3.1E-2</v>
      </c>
      <c r="AG6" s="365"/>
      <c r="AH6" s="379">
        <v>0</v>
      </c>
      <c r="AI6" s="365"/>
      <c r="AJ6" s="379">
        <v>2.1000000000000001E-2</v>
      </c>
      <c r="AK6" s="367"/>
      <c r="AL6" s="379">
        <v>8.9999999999999993E-3</v>
      </c>
      <c r="AM6" s="369">
        <v>98.569489041639301</v>
      </c>
    </row>
    <row r="7" spans="1:39" ht="18" customHeight="1">
      <c r="A7" s="783"/>
      <c r="B7" s="373"/>
      <c r="C7" s="374" t="s">
        <v>275</v>
      </c>
      <c r="D7" s="380">
        <v>0.55100000000000005</v>
      </c>
      <c r="E7" s="366">
        <v>47.199169593943303</v>
      </c>
      <c r="F7" s="380">
        <v>0.83099999999999996</v>
      </c>
      <c r="G7" s="366">
        <v>51.385919187033501</v>
      </c>
      <c r="H7" s="380">
        <v>0.61899999999999999</v>
      </c>
      <c r="I7" s="366">
        <v>45.069487679802698</v>
      </c>
      <c r="J7" s="380">
        <v>1.1539999999999999</v>
      </c>
      <c r="K7" s="366">
        <v>88.143306727316201</v>
      </c>
      <c r="L7" s="380">
        <v>0.85299999999999998</v>
      </c>
      <c r="M7" s="366">
        <v>78.680312273321107</v>
      </c>
      <c r="N7" s="380">
        <v>0.39800000000000002</v>
      </c>
      <c r="O7" s="366">
        <v>79.444203213453704</v>
      </c>
      <c r="P7" s="380">
        <v>0.91600000000000004</v>
      </c>
      <c r="Q7" s="368"/>
      <c r="R7" s="380">
        <v>0.72899999999999998</v>
      </c>
      <c r="S7" s="370">
        <v>27.165398418891201</v>
      </c>
      <c r="U7" s="783"/>
      <c r="V7" s="373"/>
      <c r="W7" s="374" t="s">
        <v>275</v>
      </c>
      <c r="X7" s="380">
        <v>0.57099999999999995</v>
      </c>
      <c r="Y7" s="366">
        <v>50.756532798220299</v>
      </c>
      <c r="Z7" s="380">
        <v>0.83299999999999996</v>
      </c>
      <c r="AA7" s="366">
        <v>52.095541801838998</v>
      </c>
      <c r="AB7" s="380">
        <v>0.51</v>
      </c>
      <c r="AC7" s="366">
        <v>50.457121141265503</v>
      </c>
      <c r="AD7" s="380">
        <v>0.65100000000000002</v>
      </c>
      <c r="AE7" s="366">
        <v>70.117225328916206</v>
      </c>
      <c r="AF7" s="380">
        <v>0.85299999999999998</v>
      </c>
      <c r="AG7" s="366">
        <v>78.680312273321107</v>
      </c>
      <c r="AH7" s="380">
        <v>0.40699999999999997</v>
      </c>
      <c r="AI7" s="366">
        <v>79.5073732851004</v>
      </c>
      <c r="AJ7" s="380">
        <v>0.91600000000000004</v>
      </c>
      <c r="AK7" s="368"/>
      <c r="AL7" s="380">
        <v>0.67200000000000004</v>
      </c>
      <c r="AM7" s="370">
        <v>27.7668912301007</v>
      </c>
    </row>
    <row r="8" spans="1:39" ht="18" customHeight="1">
      <c r="A8" s="783"/>
      <c r="B8" s="785" t="s">
        <v>418</v>
      </c>
      <c r="C8" s="364" t="s">
        <v>276</v>
      </c>
      <c r="D8" s="380">
        <v>13.500999999999999</v>
      </c>
      <c r="E8" s="366">
        <v>13.436072373584899</v>
      </c>
      <c r="F8" s="380">
        <v>22.831</v>
      </c>
      <c r="G8" s="366">
        <v>10.3707099122754</v>
      </c>
      <c r="H8" s="380">
        <v>17.015000000000001</v>
      </c>
      <c r="I8" s="366">
        <v>9.2837434141371507</v>
      </c>
      <c r="J8" s="380">
        <v>25.280999999999999</v>
      </c>
      <c r="K8" s="366">
        <v>14.033042726324201</v>
      </c>
      <c r="L8" s="380">
        <v>16.696000000000002</v>
      </c>
      <c r="M8" s="366">
        <v>21.7547381723402</v>
      </c>
      <c r="N8" s="380">
        <v>28.635000000000002</v>
      </c>
      <c r="O8" s="366">
        <v>8.8879210758319598</v>
      </c>
      <c r="P8" s="380">
        <v>13.76</v>
      </c>
      <c r="Q8" s="368">
        <v>52.097043492725099</v>
      </c>
      <c r="R8" s="380">
        <v>21.030999999999999</v>
      </c>
      <c r="S8" s="370">
        <v>4.8811353915563203</v>
      </c>
      <c r="U8" s="783"/>
      <c r="V8" s="785" t="s">
        <v>418</v>
      </c>
      <c r="W8" s="364" t="s">
        <v>276</v>
      </c>
      <c r="X8" s="380">
        <v>12.38</v>
      </c>
      <c r="Y8" s="366">
        <v>15.667904647651699</v>
      </c>
      <c r="Z8" s="380">
        <v>22.497</v>
      </c>
      <c r="AA8" s="366">
        <v>10.697841266277999</v>
      </c>
      <c r="AB8" s="380">
        <v>16.707999999999998</v>
      </c>
      <c r="AC8" s="366">
        <v>9.7355448256130703</v>
      </c>
      <c r="AD8" s="380">
        <v>25.116</v>
      </c>
      <c r="AE8" s="366">
        <v>14.6442743035603</v>
      </c>
      <c r="AF8" s="380">
        <v>16.016999999999999</v>
      </c>
      <c r="AG8" s="366">
        <v>22.044780018772101</v>
      </c>
      <c r="AH8" s="380">
        <v>28.68</v>
      </c>
      <c r="AI8" s="366">
        <v>8.9779521602947003</v>
      </c>
      <c r="AJ8" s="380">
        <v>14.089</v>
      </c>
      <c r="AK8" s="368">
        <v>55.701626738391298</v>
      </c>
      <c r="AL8" s="380">
        <v>20.91</v>
      </c>
      <c r="AM8" s="370">
        <v>5.1830070396444103</v>
      </c>
    </row>
    <row r="9" spans="1:39" ht="18" customHeight="1">
      <c r="A9" s="783"/>
      <c r="B9" s="786"/>
      <c r="C9" s="364" t="s">
        <v>277</v>
      </c>
      <c r="D9" s="380">
        <v>65.554000000000002</v>
      </c>
      <c r="E9" s="366">
        <v>6.3240899455076196</v>
      </c>
      <c r="F9" s="380">
        <v>98.141000000000005</v>
      </c>
      <c r="G9" s="366">
        <v>5.7794583608296701</v>
      </c>
      <c r="H9" s="380">
        <v>92.819000000000003</v>
      </c>
      <c r="I9" s="366">
        <v>3.25838009685208</v>
      </c>
      <c r="J9" s="380">
        <v>133.11500000000001</v>
      </c>
      <c r="K9" s="366">
        <v>6.4278531758151303</v>
      </c>
      <c r="L9" s="380">
        <v>103.50700000000001</v>
      </c>
      <c r="M9" s="366">
        <v>9.2822478467949505</v>
      </c>
      <c r="N9" s="788"/>
      <c r="O9" s="790"/>
      <c r="P9" s="380">
        <v>95.561000000000007</v>
      </c>
      <c r="Q9" s="368">
        <v>30.7499503430621</v>
      </c>
      <c r="R9" s="380">
        <v>90.7</v>
      </c>
      <c r="S9" s="370">
        <v>2.8883255482632899</v>
      </c>
      <c r="U9" s="783"/>
      <c r="V9" s="786"/>
      <c r="W9" s="364" t="s">
        <v>277</v>
      </c>
      <c r="X9" s="380">
        <v>68.070999999999998</v>
      </c>
      <c r="Y9" s="366">
        <v>6.74134341397904</v>
      </c>
      <c r="Z9" s="380">
        <v>97.385000000000005</v>
      </c>
      <c r="AA9" s="366">
        <v>6.2209019650746598</v>
      </c>
      <c r="AB9" s="380">
        <v>92.209000000000003</v>
      </c>
      <c r="AC9" s="366">
        <v>3.5075484566782098</v>
      </c>
      <c r="AD9" s="380">
        <v>132.68299999999999</v>
      </c>
      <c r="AE9" s="366">
        <v>6.7948887996884402</v>
      </c>
      <c r="AF9" s="380">
        <v>103.23</v>
      </c>
      <c r="AG9" s="366">
        <v>9.98177342450556</v>
      </c>
      <c r="AH9" s="788"/>
      <c r="AI9" s="790"/>
      <c r="AJ9" s="380">
        <v>98.308999999999997</v>
      </c>
      <c r="AK9" s="368">
        <v>30.799876501995801</v>
      </c>
      <c r="AL9" s="380">
        <v>91.790999999999997</v>
      </c>
      <c r="AM9" s="370">
        <v>2.98066863951323</v>
      </c>
    </row>
    <row r="10" spans="1:39" ht="18" customHeight="1">
      <c r="A10" s="783"/>
      <c r="B10" s="786"/>
      <c r="C10" s="364" t="s">
        <v>278</v>
      </c>
      <c r="D10" s="380">
        <v>227.584</v>
      </c>
      <c r="E10" s="366">
        <v>2.7809573282618398</v>
      </c>
      <c r="F10" s="380">
        <v>238.38399999999999</v>
      </c>
      <c r="G10" s="366">
        <v>1.9047459426717199</v>
      </c>
      <c r="H10" s="380">
        <v>181.137</v>
      </c>
      <c r="I10" s="366">
        <v>1.73975408721686</v>
      </c>
      <c r="J10" s="380">
        <v>176.67500000000001</v>
      </c>
      <c r="K10" s="366">
        <v>6.3211058619737504</v>
      </c>
      <c r="L10" s="380">
        <v>238.81200000000001</v>
      </c>
      <c r="M10" s="366">
        <v>4.5529572291209899</v>
      </c>
      <c r="N10" s="380">
        <v>105.096</v>
      </c>
      <c r="O10" s="366">
        <v>3.74395641464359</v>
      </c>
      <c r="P10" s="380">
        <v>226.44</v>
      </c>
      <c r="Q10" s="368">
        <v>7.5717958389709699</v>
      </c>
      <c r="R10" s="380">
        <v>212.05099999999999</v>
      </c>
      <c r="S10" s="370">
        <v>1.57356891257098</v>
      </c>
      <c r="U10" s="783"/>
      <c r="V10" s="786"/>
      <c r="W10" s="364" t="s">
        <v>278</v>
      </c>
      <c r="X10" s="380">
        <v>238.64599999999999</v>
      </c>
      <c r="Y10" s="366">
        <v>2.94151237401196</v>
      </c>
      <c r="Z10" s="380">
        <v>236.655</v>
      </c>
      <c r="AA10" s="366">
        <v>1.99258540786728</v>
      </c>
      <c r="AB10" s="380">
        <v>181.89099999999999</v>
      </c>
      <c r="AC10" s="366">
        <v>1.87632764247075</v>
      </c>
      <c r="AD10" s="380">
        <v>177.37200000000001</v>
      </c>
      <c r="AE10" s="366">
        <v>6.5479537132409096</v>
      </c>
      <c r="AF10" s="380">
        <v>236.875</v>
      </c>
      <c r="AG10" s="366">
        <v>4.9589271951670604</v>
      </c>
      <c r="AH10" s="380">
        <v>105.479</v>
      </c>
      <c r="AI10" s="366">
        <v>3.8383553199260501</v>
      </c>
      <c r="AJ10" s="380">
        <v>223.85400000000001</v>
      </c>
      <c r="AK10" s="368">
        <v>9.2936783211513205</v>
      </c>
      <c r="AL10" s="380">
        <v>214.81899999999999</v>
      </c>
      <c r="AM10" s="370">
        <v>1.61996328520677</v>
      </c>
    </row>
    <row r="11" spans="1:39" ht="18" customHeight="1">
      <c r="A11" s="783"/>
      <c r="B11" s="786"/>
      <c r="C11" s="364" t="s">
        <v>279</v>
      </c>
      <c r="D11" s="380">
        <v>316.52699999999999</v>
      </c>
      <c r="E11" s="366">
        <v>2.90927006417192</v>
      </c>
      <c r="F11" s="380">
        <v>298.20999999999998</v>
      </c>
      <c r="G11" s="366">
        <v>2.0823499812967698</v>
      </c>
      <c r="H11" s="380">
        <v>236.03700000000001</v>
      </c>
      <c r="I11" s="366">
        <v>2.78747855258294</v>
      </c>
      <c r="J11" s="380">
        <v>220.10599999999999</v>
      </c>
      <c r="K11" s="366">
        <v>5.7551701672851197</v>
      </c>
      <c r="L11" s="380">
        <v>279.31900000000002</v>
      </c>
      <c r="M11" s="366">
        <v>5.4811950361128696</v>
      </c>
      <c r="N11" s="380">
        <v>158.13300000000001</v>
      </c>
      <c r="O11" s="366">
        <v>2.5815750632778798</v>
      </c>
      <c r="P11" s="380">
        <v>153.06200000000001</v>
      </c>
      <c r="Q11" s="368">
        <v>17.413579139888999</v>
      </c>
      <c r="R11" s="380">
        <v>261.28500000000003</v>
      </c>
      <c r="S11" s="370">
        <v>1.89106872054321</v>
      </c>
      <c r="U11" s="783"/>
      <c r="V11" s="786"/>
      <c r="W11" s="364" t="s">
        <v>279</v>
      </c>
      <c r="X11" s="380">
        <v>327.43200000000002</v>
      </c>
      <c r="Y11" s="366">
        <v>2.9723321095581001</v>
      </c>
      <c r="Z11" s="380">
        <v>299.09800000000001</v>
      </c>
      <c r="AA11" s="366">
        <v>2.2751820222131398</v>
      </c>
      <c r="AB11" s="380">
        <v>240.74700000000001</v>
      </c>
      <c r="AC11" s="366">
        <v>2.7745333186785901</v>
      </c>
      <c r="AD11" s="380">
        <v>220.137</v>
      </c>
      <c r="AE11" s="366">
        <v>6.0588361981905097</v>
      </c>
      <c r="AF11" s="380">
        <v>279.858</v>
      </c>
      <c r="AG11" s="366">
        <v>5.2629855178288096</v>
      </c>
      <c r="AH11" s="380">
        <v>157.71299999999999</v>
      </c>
      <c r="AI11" s="366">
        <v>2.58955619173395</v>
      </c>
      <c r="AJ11" s="380">
        <v>139.44900000000001</v>
      </c>
      <c r="AK11" s="368">
        <v>18.453937500538501</v>
      </c>
      <c r="AL11" s="380">
        <v>261.59699999999998</v>
      </c>
      <c r="AM11" s="370">
        <v>2.0178662705135202</v>
      </c>
    </row>
    <row r="12" spans="1:39" ht="18" customHeight="1">
      <c r="A12" s="783"/>
      <c r="B12" s="787"/>
      <c r="C12" s="364" t="s">
        <v>280</v>
      </c>
      <c r="D12" s="380">
        <v>324.69499999999999</v>
      </c>
      <c r="E12" s="366">
        <v>2.71333720703347</v>
      </c>
      <c r="F12" s="380">
        <v>345.67599999999999</v>
      </c>
      <c r="G12" s="366">
        <v>1.52263488655048</v>
      </c>
      <c r="H12" s="380">
        <v>295.27999999999997</v>
      </c>
      <c r="I12" s="366">
        <v>2.53580566495582</v>
      </c>
      <c r="J12" s="380">
        <v>412.08100000000002</v>
      </c>
      <c r="K12" s="366">
        <v>3.7441633539366102</v>
      </c>
      <c r="L12" s="380">
        <v>331.59199999999998</v>
      </c>
      <c r="M12" s="366">
        <v>4.0515074909298301</v>
      </c>
      <c r="N12" s="380">
        <v>248.37899999999999</v>
      </c>
      <c r="O12" s="366">
        <v>2.0514655369223802</v>
      </c>
      <c r="P12" s="380">
        <v>237.68299999999999</v>
      </c>
      <c r="Q12" s="368">
        <v>11.7930585046175</v>
      </c>
      <c r="R12" s="380">
        <v>318.197</v>
      </c>
      <c r="S12" s="370">
        <v>1.42366321069611</v>
      </c>
      <c r="U12" s="783"/>
      <c r="V12" s="787"/>
      <c r="W12" s="364" t="s">
        <v>280</v>
      </c>
      <c r="X12" s="380">
        <v>333.75200000000001</v>
      </c>
      <c r="Y12" s="366">
        <v>3.0542918465138298</v>
      </c>
      <c r="Z12" s="380">
        <v>343.96100000000001</v>
      </c>
      <c r="AA12" s="366">
        <v>1.7707554618843899</v>
      </c>
      <c r="AB12" s="380">
        <v>295.37299999999999</v>
      </c>
      <c r="AC12" s="366">
        <v>2.43194688790408</v>
      </c>
      <c r="AD12" s="380">
        <v>395.20400000000001</v>
      </c>
      <c r="AE12" s="366">
        <v>3.87066357808895</v>
      </c>
      <c r="AF12" s="380">
        <v>326.61900000000003</v>
      </c>
      <c r="AG12" s="366">
        <v>3.6165033073425601</v>
      </c>
      <c r="AH12" s="380">
        <v>248.28</v>
      </c>
      <c r="AI12" s="366">
        <v>2.1670217347278702</v>
      </c>
      <c r="AJ12" s="380">
        <v>225.03399999999999</v>
      </c>
      <c r="AK12" s="368">
        <v>14.2767758613873</v>
      </c>
      <c r="AL12" s="380">
        <v>314.46800000000002</v>
      </c>
      <c r="AM12" s="370">
        <v>1.36401712095139</v>
      </c>
    </row>
    <row r="13" spans="1:39" ht="28.5" customHeight="1">
      <c r="A13" s="784"/>
      <c r="B13" s="375"/>
      <c r="C13" s="376" t="s">
        <v>100</v>
      </c>
      <c r="D13" s="251">
        <v>228.02199999999999</v>
      </c>
      <c r="E13" s="318">
        <v>2.5063431311027702</v>
      </c>
      <c r="F13" s="251">
        <v>201.624</v>
      </c>
      <c r="G13" s="318">
        <v>3.2632191704615199</v>
      </c>
      <c r="H13" s="251">
        <v>173.91800000000001</v>
      </c>
      <c r="I13" s="318">
        <v>2.54389750769906</v>
      </c>
      <c r="J13" s="251">
        <v>227.54300000000001</v>
      </c>
      <c r="K13" s="318">
        <v>6.4591632789989104</v>
      </c>
      <c r="L13" s="251">
        <v>196.08799999999999</v>
      </c>
      <c r="M13" s="318">
        <v>6.6163335691825997</v>
      </c>
      <c r="N13" s="251">
        <v>139.94900000000001</v>
      </c>
      <c r="O13" s="318">
        <v>4.2554997422059602</v>
      </c>
      <c r="P13" s="251">
        <v>171.92099999999999</v>
      </c>
      <c r="Q13" s="319">
        <v>8.6893327312332804</v>
      </c>
      <c r="R13" s="251">
        <v>196.42099999999999</v>
      </c>
      <c r="S13" s="320">
        <v>1.6606921871195199</v>
      </c>
      <c r="U13" s="784"/>
      <c r="V13" s="375"/>
      <c r="W13" s="376" t="s">
        <v>100</v>
      </c>
      <c r="X13" s="251">
        <v>224.946</v>
      </c>
      <c r="Y13" s="318">
        <v>2.76918965658564</v>
      </c>
      <c r="Z13" s="251">
        <v>187.405</v>
      </c>
      <c r="AA13" s="318">
        <v>3.6116257791522499</v>
      </c>
      <c r="AB13" s="251">
        <v>166.477</v>
      </c>
      <c r="AC13" s="318">
        <v>2.62163714516478</v>
      </c>
      <c r="AD13" s="251">
        <v>199.136</v>
      </c>
      <c r="AE13" s="318">
        <v>7.1523532502902301</v>
      </c>
      <c r="AF13" s="251">
        <v>174.98699999999999</v>
      </c>
      <c r="AG13" s="318">
        <v>7.3302457855528704</v>
      </c>
      <c r="AH13" s="251">
        <v>136.41399999999999</v>
      </c>
      <c r="AI13" s="318">
        <v>4.5047124455009104</v>
      </c>
      <c r="AJ13" s="251">
        <v>159.23699999999999</v>
      </c>
      <c r="AK13" s="319">
        <v>10.102404849531601</v>
      </c>
      <c r="AL13" s="251">
        <v>185.16200000000001</v>
      </c>
      <c r="AM13" s="320">
        <v>1.6577063171055499</v>
      </c>
    </row>
    <row r="14" spans="1:39" ht="12" customHeight="1">
      <c r="D14" s="381"/>
      <c r="F14" s="381"/>
      <c r="H14" s="381"/>
      <c r="J14" s="381"/>
      <c r="L14" s="381"/>
      <c r="N14" s="381"/>
      <c r="P14" s="381"/>
      <c r="R14" s="381"/>
      <c r="X14" s="381"/>
      <c r="Z14" s="381"/>
      <c r="AB14" s="381"/>
      <c r="AD14" s="381"/>
      <c r="AF14" s="381"/>
      <c r="AH14" s="381"/>
      <c r="AJ14" s="381"/>
      <c r="AL14" s="381"/>
    </row>
    <row r="15" spans="1:39" ht="16.5" customHeight="1" thickBot="1">
      <c r="A15" s="791" t="s">
        <v>95</v>
      </c>
      <c r="B15" s="792"/>
      <c r="C15" s="792"/>
      <c r="D15" s="792"/>
      <c r="E15" s="792"/>
      <c r="F15" s="792"/>
      <c r="G15" s="792"/>
      <c r="H15" s="792"/>
      <c r="I15" s="792"/>
      <c r="J15" s="792"/>
      <c r="K15" s="792"/>
      <c r="L15" s="792"/>
      <c r="M15" s="792"/>
      <c r="N15" s="792"/>
      <c r="O15" s="792"/>
      <c r="P15" s="792"/>
      <c r="Q15" s="792"/>
      <c r="R15" s="792"/>
      <c r="S15" s="793"/>
      <c r="U15" s="791" t="s">
        <v>95</v>
      </c>
      <c r="V15" s="792"/>
      <c r="W15" s="792"/>
      <c r="X15" s="792"/>
      <c r="Y15" s="792"/>
      <c r="Z15" s="792"/>
      <c r="AA15" s="792"/>
      <c r="AB15" s="792"/>
      <c r="AC15" s="792"/>
      <c r="AD15" s="792"/>
      <c r="AE15" s="792"/>
      <c r="AF15" s="792"/>
      <c r="AG15" s="792"/>
      <c r="AH15" s="792"/>
      <c r="AI15" s="792"/>
      <c r="AJ15" s="792"/>
      <c r="AK15" s="792"/>
      <c r="AL15" s="792"/>
      <c r="AM15" s="793"/>
    </row>
    <row r="16" spans="1:39" ht="18.75" customHeight="1">
      <c r="A16" s="773" t="s">
        <v>273</v>
      </c>
      <c r="B16" s="774"/>
      <c r="C16" s="775"/>
      <c r="D16" s="761" t="s">
        <v>213</v>
      </c>
      <c r="E16" s="762"/>
      <c r="F16" s="762"/>
      <c r="G16" s="762"/>
      <c r="H16" s="762"/>
      <c r="I16" s="762"/>
      <c r="J16" s="762"/>
      <c r="K16" s="762"/>
      <c r="L16" s="762"/>
      <c r="M16" s="762"/>
      <c r="N16" s="762"/>
      <c r="O16" s="762"/>
      <c r="P16" s="762"/>
      <c r="Q16" s="762"/>
      <c r="R16" s="762"/>
      <c r="S16" s="763"/>
      <c r="U16" s="773" t="s">
        <v>273</v>
      </c>
      <c r="V16" s="774"/>
      <c r="W16" s="775"/>
      <c r="X16" s="761" t="s">
        <v>213</v>
      </c>
      <c r="Y16" s="762"/>
      <c r="Z16" s="762"/>
      <c r="AA16" s="762"/>
      <c r="AB16" s="762"/>
      <c r="AC16" s="762"/>
      <c r="AD16" s="762"/>
      <c r="AE16" s="762"/>
      <c r="AF16" s="762"/>
      <c r="AG16" s="762"/>
      <c r="AH16" s="762"/>
      <c r="AI16" s="762"/>
      <c r="AJ16" s="762"/>
      <c r="AK16" s="762"/>
      <c r="AL16" s="762"/>
      <c r="AM16" s="763"/>
    </row>
    <row r="17" spans="1:39" ht="23.25" customHeight="1">
      <c r="A17" s="776"/>
      <c r="B17" s="777"/>
      <c r="C17" s="778"/>
      <c r="D17" s="754" t="s">
        <v>88</v>
      </c>
      <c r="E17" s="755"/>
      <c r="F17" s="754" t="s">
        <v>89</v>
      </c>
      <c r="G17" s="755"/>
      <c r="H17" s="754" t="s">
        <v>90</v>
      </c>
      <c r="I17" s="755"/>
      <c r="J17" s="754" t="s">
        <v>91</v>
      </c>
      <c r="K17" s="755"/>
      <c r="L17" s="754" t="s">
        <v>92</v>
      </c>
      <c r="M17" s="755"/>
      <c r="N17" s="754" t="s">
        <v>93</v>
      </c>
      <c r="O17" s="755"/>
      <c r="P17" s="754" t="s">
        <v>94</v>
      </c>
      <c r="Q17" s="748"/>
      <c r="R17" s="754" t="s">
        <v>100</v>
      </c>
      <c r="S17" s="749"/>
      <c r="U17" s="776"/>
      <c r="V17" s="777"/>
      <c r="W17" s="778"/>
      <c r="X17" s="754" t="s">
        <v>88</v>
      </c>
      <c r="Y17" s="755"/>
      <c r="Z17" s="754" t="s">
        <v>89</v>
      </c>
      <c r="AA17" s="755"/>
      <c r="AB17" s="754" t="s">
        <v>90</v>
      </c>
      <c r="AC17" s="755"/>
      <c r="AD17" s="754" t="s">
        <v>91</v>
      </c>
      <c r="AE17" s="755"/>
      <c r="AF17" s="754" t="s">
        <v>92</v>
      </c>
      <c r="AG17" s="755"/>
      <c r="AH17" s="754" t="s">
        <v>93</v>
      </c>
      <c r="AI17" s="755"/>
      <c r="AJ17" s="754" t="s">
        <v>94</v>
      </c>
      <c r="AK17" s="748"/>
      <c r="AL17" s="754" t="s">
        <v>100</v>
      </c>
      <c r="AM17" s="749"/>
    </row>
    <row r="18" spans="1:39" ht="35.25" customHeight="1" thickBot="1">
      <c r="A18" s="779"/>
      <c r="B18" s="780"/>
      <c r="C18" s="781"/>
      <c r="D18" s="377" t="s">
        <v>286</v>
      </c>
      <c r="E18" s="574" t="s">
        <v>430</v>
      </c>
      <c r="F18" s="377" t="s">
        <v>286</v>
      </c>
      <c r="G18" s="574" t="s">
        <v>430</v>
      </c>
      <c r="H18" s="377" t="s">
        <v>286</v>
      </c>
      <c r="I18" s="574" t="s">
        <v>430</v>
      </c>
      <c r="J18" s="377" t="s">
        <v>286</v>
      </c>
      <c r="K18" s="574" t="s">
        <v>430</v>
      </c>
      <c r="L18" s="377" t="s">
        <v>286</v>
      </c>
      <c r="M18" s="574" t="s">
        <v>430</v>
      </c>
      <c r="N18" s="377" t="s">
        <v>286</v>
      </c>
      <c r="O18" s="574" t="s">
        <v>430</v>
      </c>
      <c r="P18" s="377" t="s">
        <v>286</v>
      </c>
      <c r="Q18" s="574" t="s">
        <v>430</v>
      </c>
      <c r="R18" s="377" t="s">
        <v>286</v>
      </c>
      <c r="S18" s="575" t="s">
        <v>430</v>
      </c>
      <c r="U18" s="779"/>
      <c r="V18" s="780"/>
      <c r="W18" s="781"/>
      <c r="X18" s="377" t="s">
        <v>286</v>
      </c>
      <c r="Y18" s="574" t="s">
        <v>430</v>
      </c>
      <c r="Z18" s="377" t="s">
        <v>286</v>
      </c>
      <c r="AA18" s="574" t="s">
        <v>430</v>
      </c>
      <c r="AB18" s="377" t="s">
        <v>286</v>
      </c>
      <c r="AC18" s="574" t="s">
        <v>430</v>
      </c>
      <c r="AD18" s="377" t="s">
        <v>286</v>
      </c>
      <c r="AE18" s="574" t="s">
        <v>430</v>
      </c>
      <c r="AF18" s="377" t="s">
        <v>286</v>
      </c>
      <c r="AG18" s="574" t="s">
        <v>430</v>
      </c>
      <c r="AH18" s="377" t="s">
        <v>286</v>
      </c>
      <c r="AI18" s="574" t="s">
        <v>430</v>
      </c>
      <c r="AJ18" s="377" t="s">
        <v>286</v>
      </c>
      <c r="AK18" s="574" t="s">
        <v>430</v>
      </c>
      <c r="AL18" s="377" t="s">
        <v>286</v>
      </c>
      <c r="AM18" s="575" t="s">
        <v>430</v>
      </c>
    </row>
    <row r="19" spans="1:39" ht="20.25" customHeight="1" thickTop="1">
      <c r="A19" s="782" t="s">
        <v>350</v>
      </c>
      <c r="B19" s="371"/>
      <c r="C19" s="372" t="s">
        <v>274</v>
      </c>
      <c r="D19" s="379">
        <v>1E-3</v>
      </c>
      <c r="E19" s="365"/>
      <c r="F19" s="379">
        <v>3.2000000000000001E-2</v>
      </c>
      <c r="G19" s="365"/>
      <c r="H19" s="379">
        <v>0</v>
      </c>
      <c r="I19" s="365"/>
      <c r="J19" s="379">
        <v>0</v>
      </c>
      <c r="K19" s="365"/>
      <c r="L19" s="379">
        <v>0</v>
      </c>
      <c r="M19" s="365"/>
      <c r="N19" s="379">
        <v>0</v>
      </c>
      <c r="O19" s="365"/>
      <c r="P19" s="379">
        <v>0</v>
      </c>
      <c r="Q19" s="365"/>
      <c r="R19" s="379">
        <v>8.0000000000000002E-3</v>
      </c>
      <c r="S19" s="369"/>
      <c r="U19" s="782" t="s">
        <v>350</v>
      </c>
      <c r="V19" s="371"/>
      <c r="W19" s="372" t="s">
        <v>274</v>
      </c>
      <c r="X19" s="379">
        <v>1E-3</v>
      </c>
      <c r="Y19" s="365"/>
      <c r="Z19" s="379">
        <v>4.2999999999999997E-2</v>
      </c>
      <c r="AA19" s="365"/>
      <c r="AB19" s="379">
        <v>0</v>
      </c>
      <c r="AC19" s="365"/>
      <c r="AD19" s="379">
        <v>0</v>
      </c>
      <c r="AE19" s="365"/>
      <c r="AF19" s="379">
        <v>0</v>
      </c>
      <c r="AG19" s="365"/>
      <c r="AH19" s="379">
        <v>0</v>
      </c>
      <c r="AI19" s="365"/>
      <c r="AJ19" s="379">
        <v>0</v>
      </c>
      <c r="AK19" s="365"/>
      <c r="AL19" s="379">
        <v>8.9999999999999993E-3</v>
      </c>
      <c r="AM19" s="369"/>
    </row>
    <row r="20" spans="1:39" ht="18" customHeight="1">
      <c r="A20" s="783"/>
      <c r="B20" s="373"/>
      <c r="C20" s="374" t="s">
        <v>275</v>
      </c>
      <c r="D20" s="380">
        <v>0.41199999999999998</v>
      </c>
      <c r="E20" s="366">
        <v>61.729782148578899</v>
      </c>
      <c r="F20" s="380">
        <v>0.96</v>
      </c>
      <c r="G20" s="366">
        <v>79.896192805919895</v>
      </c>
      <c r="H20" s="380">
        <v>0.70499999999999996</v>
      </c>
      <c r="I20" s="366">
        <v>72.030608176344401</v>
      </c>
      <c r="J20" s="380">
        <v>1.911</v>
      </c>
      <c r="K20" s="366"/>
      <c r="L20" s="380">
        <v>0.13500000000000001</v>
      </c>
      <c r="M20" s="366">
        <v>75.531980224962396</v>
      </c>
      <c r="N20" s="380">
        <v>0.82199999999999995</v>
      </c>
      <c r="O20" s="366"/>
      <c r="P20" s="380"/>
      <c r="Q20" s="366"/>
      <c r="R20" s="380">
        <v>0.76700000000000002</v>
      </c>
      <c r="S20" s="370">
        <v>48.709669473202098</v>
      </c>
      <c r="U20" s="783"/>
      <c r="V20" s="373"/>
      <c r="W20" s="374" t="s">
        <v>275</v>
      </c>
      <c r="X20" s="380">
        <v>0.40699999999999997</v>
      </c>
      <c r="Y20" s="366">
        <v>70.970582628960003</v>
      </c>
      <c r="Z20" s="380">
        <v>0.96599999999999997</v>
      </c>
      <c r="AA20" s="366">
        <v>81.585709300818195</v>
      </c>
      <c r="AB20" s="380">
        <v>0.316</v>
      </c>
      <c r="AC20" s="366">
        <v>86.978343537672103</v>
      </c>
      <c r="AD20" s="380">
        <v>0.45200000000000001</v>
      </c>
      <c r="AE20" s="366"/>
      <c r="AF20" s="380">
        <v>0.13500000000000001</v>
      </c>
      <c r="AG20" s="366">
        <v>75.531980224962396</v>
      </c>
      <c r="AH20" s="380">
        <v>0.84499999999999997</v>
      </c>
      <c r="AI20" s="366"/>
      <c r="AJ20" s="380"/>
      <c r="AK20" s="366"/>
      <c r="AL20" s="380">
        <v>0.629</v>
      </c>
      <c r="AM20" s="370">
        <v>54.7516223835812</v>
      </c>
    </row>
    <row r="21" spans="1:39" ht="18" customHeight="1">
      <c r="A21" s="783"/>
      <c r="B21" s="785" t="s">
        <v>418</v>
      </c>
      <c r="C21" s="364" t="s">
        <v>276</v>
      </c>
      <c r="D21" s="380">
        <v>14.241</v>
      </c>
      <c r="E21" s="366">
        <v>15.085139079472899</v>
      </c>
      <c r="F21" s="380">
        <v>23.547999999999998</v>
      </c>
      <c r="G21" s="366">
        <v>13.253180185949899</v>
      </c>
      <c r="H21" s="380">
        <v>17.866</v>
      </c>
      <c r="I21" s="366">
        <v>16.6035278272002</v>
      </c>
      <c r="J21" s="380">
        <v>27.26</v>
      </c>
      <c r="K21" s="366">
        <v>29.7411292778282</v>
      </c>
      <c r="L21" s="380">
        <v>16.064</v>
      </c>
      <c r="M21" s="366">
        <v>41.634953883806197</v>
      </c>
      <c r="N21" s="380">
        <v>27.417999999999999</v>
      </c>
      <c r="O21" s="366">
        <v>37.529045616139904</v>
      </c>
      <c r="P21" s="380">
        <v>9.423</v>
      </c>
      <c r="Q21" s="366">
        <v>64.954356820457605</v>
      </c>
      <c r="R21" s="380">
        <v>19.734999999999999</v>
      </c>
      <c r="S21" s="370">
        <v>8.18443338669036</v>
      </c>
      <c r="U21" s="783"/>
      <c r="V21" s="785" t="s">
        <v>418</v>
      </c>
      <c r="W21" s="364" t="s">
        <v>276</v>
      </c>
      <c r="X21" s="380">
        <v>12.907999999999999</v>
      </c>
      <c r="Y21" s="366">
        <v>18.156232395020201</v>
      </c>
      <c r="Z21" s="380">
        <v>23.09</v>
      </c>
      <c r="AA21" s="366">
        <v>13.7352904346192</v>
      </c>
      <c r="AB21" s="380">
        <v>16.86</v>
      </c>
      <c r="AC21" s="366">
        <v>19.9918721435169</v>
      </c>
      <c r="AD21" s="380">
        <v>24.995999999999999</v>
      </c>
      <c r="AE21" s="366">
        <v>38.572886319369601</v>
      </c>
      <c r="AF21" s="380">
        <v>13.244999999999999</v>
      </c>
      <c r="AG21" s="366">
        <v>39.059553377382798</v>
      </c>
      <c r="AH21" s="380">
        <v>27.905000000000001</v>
      </c>
      <c r="AI21" s="366">
        <v>40.822674468762898</v>
      </c>
      <c r="AJ21" s="380">
        <v>13.688000000000001</v>
      </c>
      <c r="AK21" s="366">
        <v>26.579613591966801</v>
      </c>
      <c r="AL21" s="380">
        <v>18.916</v>
      </c>
      <c r="AM21" s="370">
        <v>9.4885142215656693</v>
      </c>
    </row>
    <row r="22" spans="1:39" ht="18" customHeight="1">
      <c r="A22" s="783"/>
      <c r="B22" s="786"/>
      <c r="C22" s="364" t="s">
        <v>277</v>
      </c>
      <c r="D22" s="380">
        <v>65.244</v>
      </c>
      <c r="E22" s="366">
        <v>7.7888955409429697</v>
      </c>
      <c r="F22" s="380">
        <v>93.436000000000007</v>
      </c>
      <c r="G22" s="366">
        <v>8.2832954998959103</v>
      </c>
      <c r="H22" s="380">
        <v>95.531000000000006</v>
      </c>
      <c r="I22" s="366">
        <v>5.07143815118945</v>
      </c>
      <c r="J22" s="380">
        <v>135.309</v>
      </c>
      <c r="K22" s="366">
        <v>11.413145691806401</v>
      </c>
      <c r="L22" s="380">
        <v>100.72199999999999</v>
      </c>
      <c r="M22" s="366">
        <v>22.9131799076421</v>
      </c>
      <c r="N22" s="788"/>
      <c r="O22" s="790"/>
      <c r="P22" s="380">
        <v>81.168999999999997</v>
      </c>
      <c r="Q22" s="366">
        <v>56.217451677907498</v>
      </c>
      <c r="R22" s="380">
        <v>85.555000000000007</v>
      </c>
      <c r="S22" s="370">
        <v>4.4909657439689301</v>
      </c>
      <c r="U22" s="783"/>
      <c r="V22" s="786"/>
      <c r="W22" s="364" t="s">
        <v>277</v>
      </c>
      <c r="X22" s="380">
        <v>68.626000000000005</v>
      </c>
      <c r="Y22" s="366">
        <v>8.6076891599628702</v>
      </c>
      <c r="Z22" s="380">
        <v>91.45</v>
      </c>
      <c r="AA22" s="366">
        <v>9.3332820061436905</v>
      </c>
      <c r="AB22" s="380">
        <v>95.228999999999999</v>
      </c>
      <c r="AC22" s="366">
        <v>5.8996070908313802</v>
      </c>
      <c r="AD22" s="380">
        <v>134.94900000000001</v>
      </c>
      <c r="AE22" s="366">
        <v>12.6890059026901</v>
      </c>
      <c r="AF22" s="380">
        <v>103.846</v>
      </c>
      <c r="AG22" s="366">
        <v>26.402735802803399</v>
      </c>
      <c r="AH22" s="788"/>
      <c r="AI22" s="790"/>
      <c r="AJ22" s="380">
        <v>86.730999999999995</v>
      </c>
      <c r="AK22" s="366">
        <v>59.582607059643301</v>
      </c>
      <c r="AL22" s="380">
        <v>87.028999999999996</v>
      </c>
      <c r="AM22" s="370">
        <v>5.0185225607060397</v>
      </c>
    </row>
    <row r="23" spans="1:39" ht="18" customHeight="1">
      <c r="A23" s="783"/>
      <c r="B23" s="786"/>
      <c r="C23" s="364" t="s">
        <v>278</v>
      </c>
      <c r="D23" s="380">
        <v>214.35599999999999</v>
      </c>
      <c r="E23" s="366">
        <v>3.9407043729560298</v>
      </c>
      <c r="F23" s="380">
        <v>236.86</v>
      </c>
      <c r="G23" s="366">
        <v>2.5649628559589401</v>
      </c>
      <c r="H23" s="380">
        <v>176.98699999999999</v>
      </c>
      <c r="I23" s="366">
        <v>3.01290337123302</v>
      </c>
      <c r="J23" s="380">
        <v>180.95099999999999</v>
      </c>
      <c r="K23" s="366">
        <v>15.407535968381</v>
      </c>
      <c r="L23" s="380">
        <v>231.36699999999999</v>
      </c>
      <c r="M23" s="366">
        <v>6.9480201384871396</v>
      </c>
      <c r="N23" s="380">
        <v>106.26300000000001</v>
      </c>
      <c r="O23" s="366">
        <v>11.242739247686799</v>
      </c>
      <c r="P23" s="380">
        <v>246.77600000000001</v>
      </c>
      <c r="Q23" s="366">
        <v>10.056007681625401</v>
      </c>
      <c r="R23" s="380">
        <v>209.79900000000001</v>
      </c>
      <c r="S23" s="370">
        <v>2.309191227595</v>
      </c>
      <c r="U23" s="783"/>
      <c r="V23" s="786"/>
      <c r="W23" s="364" t="s">
        <v>278</v>
      </c>
      <c r="X23" s="380">
        <v>228.69</v>
      </c>
      <c r="Y23" s="366">
        <v>4.4726998963373896</v>
      </c>
      <c r="Z23" s="380">
        <v>232.762</v>
      </c>
      <c r="AA23" s="366">
        <v>2.8503112597587101</v>
      </c>
      <c r="AB23" s="380">
        <v>178.07599999999999</v>
      </c>
      <c r="AC23" s="366">
        <v>3.4603009395355402</v>
      </c>
      <c r="AD23" s="380">
        <v>185.39599999999999</v>
      </c>
      <c r="AE23" s="366">
        <v>18.0091737176244</v>
      </c>
      <c r="AF23" s="380">
        <v>224.499</v>
      </c>
      <c r="AG23" s="366">
        <v>7.5261029885655999</v>
      </c>
      <c r="AH23" s="380">
        <v>106.373</v>
      </c>
      <c r="AI23" s="366">
        <v>13.122778488994101</v>
      </c>
      <c r="AJ23" s="380">
        <v>244.852</v>
      </c>
      <c r="AK23" s="366">
        <v>15.5853490275871</v>
      </c>
      <c r="AL23" s="380">
        <v>214.976</v>
      </c>
      <c r="AM23" s="370">
        <v>2.4952256677912898</v>
      </c>
    </row>
    <row r="24" spans="1:39" ht="18" customHeight="1">
      <c r="A24" s="783"/>
      <c r="B24" s="786"/>
      <c r="C24" s="364" t="s">
        <v>279</v>
      </c>
      <c r="D24" s="380">
        <v>309.12700000000001</v>
      </c>
      <c r="E24" s="366">
        <v>4.0295314014764996</v>
      </c>
      <c r="F24" s="380">
        <v>302.654</v>
      </c>
      <c r="G24" s="366">
        <v>2.85907684628165</v>
      </c>
      <c r="H24" s="380">
        <v>233.14099999999999</v>
      </c>
      <c r="I24" s="366">
        <v>5.1466823890791398</v>
      </c>
      <c r="J24" s="380">
        <v>222.07300000000001</v>
      </c>
      <c r="K24" s="366">
        <v>9.7706139419805993</v>
      </c>
      <c r="L24" s="380">
        <v>275.51799999999997</v>
      </c>
      <c r="M24" s="366">
        <v>12.319025715434099</v>
      </c>
      <c r="N24" s="380">
        <v>163.91900000000001</v>
      </c>
      <c r="O24" s="366">
        <v>7.2703209073991797</v>
      </c>
      <c r="P24" s="380">
        <v>143.709</v>
      </c>
      <c r="Q24" s="366">
        <v>13.911123472992699</v>
      </c>
      <c r="R24" s="380">
        <v>277.03399999999999</v>
      </c>
      <c r="S24" s="370">
        <v>2.7501727566313101</v>
      </c>
      <c r="U24" s="783"/>
      <c r="V24" s="786"/>
      <c r="W24" s="364" t="s">
        <v>279</v>
      </c>
      <c r="X24" s="380">
        <v>325.41399999999999</v>
      </c>
      <c r="Y24" s="366">
        <v>4.4349472106053396</v>
      </c>
      <c r="Z24" s="380">
        <v>304.25900000000001</v>
      </c>
      <c r="AA24" s="366">
        <v>3.11864876480736</v>
      </c>
      <c r="AB24" s="380">
        <v>245.81800000000001</v>
      </c>
      <c r="AC24" s="366">
        <v>5.2020726035257603</v>
      </c>
      <c r="AD24" s="380">
        <v>222.74100000000001</v>
      </c>
      <c r="AE24" s="366">
        <v>11.4496148301267</v>
      </c>
      <c r="AF24" s="380">
        <v>276.42599999999999</v>
      </c>
      <c r="AG24" s="366">
        <v>13.3714769191372</v>
      </c>
      <c r="AH24" s="380">
        <v>165.19</v>
      </c>
      <c r="AI24" s="366">
        <v>7.6616415422780797</v>
      </c>
      <c r="AJ24" s="380">
        <v>158.62</v>
      </c>
      <c r="AK24" s="366"/>
      <c r="AL24" s="380">
        <v>286.53800000000001</v>
      </c>
      <c r="AM24" s="370">
        <v>3.0409223519740198</v>
      </c>
    </row>
    <row r="25" spans="1:39" ht="18" customHeight="1" thickBot="1">
      <c r="A25" s="783"/>
      <c r="B25" s="787"/>
      <c r="C25" s="364" t="s">
        <v>280</v>
      </c>
      <c r="D25" s="380">
        <v>326.16199999999998</v>
      </c>
      <c r="E25" s="366">
        <v>3.2964278831074001</v>
      </c>
      <c r="F25" s="380">
        <v>347.91500000000002</v>
      </c>
      <c r="G25" s="366">
        <v>2.1571076191215002</v>
      </c>
      <c r="H25" s="380">
        <v>302.90300000000002</v>
      </c>
      <c r="I25" s="366">
        <v>4.17091995445465</v>
      </c>
      <c r="J25" s="380">
        <v>449.45600000000002</v>
      </c>
      <c r="K25" s="366">
        <v>5.0436771834950198</v>
      </c>
      <c r="L25" s="380">
        <v>342.40899999999999</v>
      </c>
      <c r="M25" s="366">
        <v>7.2173873694129602</v>
      </c>
      <c r="N25" s="380">
        <v>253.13399999999999</v>
      </c>
      <c r="O25" s="366">
        <v>3.4523596315066598</v>
      </c>
      <c r="P25" s="380">
        <v>272.46499999999997</v>
      </c>
      <c r="Q25" s="366">
        <v>25.393241515043002</v>
      </c>
      <c r="R25" s="380">
        <v>332.209</v>
      </c>
      <c r="S25" s="370">
        <v>2.1916625876398901</v>
      </c>
      <c r="U25" s="783"/>
      <c r="V25" s="787"/>
      <c r="W25" s="364" t="s">
        <v>280</v>
      </c>
      <c r="X25" s="380">
        <v>338.95400000000001</v>
      </c>
      <c r="Y25" s="366">
        <v>4.07032725044201</v>
      </c>
      <c r="Z25" s="380">
        <v>345.51900000000001</v>
      </c>
      <c r="AA25" s="366">
        <v>2.82383447973982</v>
      </c>
      <c r="AB25" s="380">
        <v>306.90899999999999</v>
      </c>
      <c r="AC25" s="366">
        <v>4.43276233258403</v>
      </c>
      <c r="AD25" s="380">
        <v>423.94799999999998</v>
      </c>
      <c r="AE25" s="366">
        <v>5.2631087923872499</v>
      </c>
      <c r="AF25" s="380">
        <v>342.22899999999998</v>
      </c>
      <c r="AG25" s="366">
        <v>5.9774583664975598</v>
      </c>
      <c r="AH25" s="380">
        <v>253.35900000000001</v>
      </c>
      <c r="AI25" s="366">
        <v>4.2552746073737602</v>
      </c>
      <c r="AJ25" s="380">
        <v>329.98200000000003</v>
      </c>
      <c r="AK25" s="366">
        <v>56.283627834391801</v>
      </c>
      <c r="AL25" s="380">
        <v>334.18</v>
      </c>
      <c r="AM25" s="370">
        <v>2.29816625574589</v>
      </c>
    </row>
    <row r="26" spans="1:39" ht="27.75" customHeight="1" thickTop="1" thickBot="1">
      <c r="A26" s="784"/>
      <c r="B26" s="375"/>
      <c r="C26" s="376" t="s">
        <v>100</v>
      </c>
      <c r="D26" s="251">
        <v>225.75299999999999</v>
      </c>
      <c r="E26" s="318">
        <v>3.38270215494946</v>
      </c>
      <c r="F26" s="251">
        <v>207.05</v>
      </c>
      <c r="G26" s="318">
        <v>4.3222430999971104</v>
      </c>
      <c r="H26" s="251">
        <v>192.02</v>
      </c>
      <c r="I26" s="318">
        <v>3.8243138704256201</v>
      </c>
      <c r="J26" s="251">
        <v>305.20699999999999</v>
      </c>
      <c r="K26" s="318">
        <v>8.6236779852805796</v>
      </c>
      <c r="L26" s="251">
        <v>217.429</v>
      </c>
      <c r="M26" s="318">
        <v>10.2362791720932</v>
      </c>
      <c r="N26" s="251">
        <v>176.55</v>
      </c>
      <c r="O26" s="318">
        <v>7.8540271809513298</v>
      </c>
      <c r="P26" s="251">
        <v>202.85300000000001</v>
      </c>
      <c r="Q26" s="318">
        <v>15.768430408173799</v>
      </c>
      <c r="R26" s="251">
        <v>215.21299999999999</v>
      </c>
      <c r="S26" s="320">
        <v>2.3211030126513301</v>
      </c>
      <c r="U26" s="784"/>
      <c r="V26" s="375"/>
      <c r="W26" s="376" t="s">
        <v>100</v>
      </c>
      <c r="X26" s="251">
        <v>218.6</v>
      </c>
      <c r="Y26" s="318">
        <v>4.1007594008750097</v>
      </c>
      <c r="Z26" s="251">
        <v>181.142</v>
      </c>
      <c r="AA26" s="318">
        <v>5.2522940333092603</v>
      </c>
      <c r="AB26" s="251">
        <v>178.102</v>
      </c>
      <c r="AC26" s="318">
        <v>4.3308889053814301</v>
      </c>
      <c r="AD26" s="251">
        <v>252.982</v>
      </c>
      <c r="AE26" s="318">
        <v>11.620356659398199</v>
      </c>
      <c r="AF26" s="251">
        <v>171.00399999999999</v>
      </c>
      <c r="AG26" s="318">
        <v>13.7985787838255</v>
      </c>
      <c r="AH26" s="251">
        <v>164.52099999999999</v>
      </c>
      <c r="AI26" s="318">
        <v>10.177259204512101</v>
      </c>
      <c r="AJ26" s="251">
        <v>183.25</v>
      </c>
      <c r="AK26" s="318">
        <v>26.216258606936002</v>
      </c>
      <c r="AL26" s="251">
        <v>197.30699999999999</v>
      </c>
      <c r="AM26" s="320">
        <v>2.4989882043189899</v>
      </c>
    </row>
    <row r="27" spans="1:39" ht="17.25" customHeight="1" thickTop="1" thickBot="1">
      <c r="C27" s="339"/>
      <c r="W27" s="339"/>
    </row>
    <row r="28" spans="1:39" ht="16.5" customHeight="1" thickBot="1">
      <c r="A28" s="794" t="s">
        <v>281</v>
      </c>
      <c r="B28" s="795"/>
      <c r="C28" s="795"/>
      <c r="D28" s="795"/>
      <c r="E28" s="795"/>
      <c r="F28" s="795"/>
      <c r="G28" s="795"/>
      <c r="H28" s="795"/>
      <c r="I28" s="795"/>
      <c r="J28" s="795"/>
      <c r="K28" s="795"/>
      <c r="L28" s="795"/>
      <c r="M28" s="795"/>
      <c r="N28" s="795"/>
      <c r="O28" s="795"/>
      <c r="P28" s="795"/>
      <c r="Q28" s="795"/>
      <c r="R28" s="795"/>
      <c r="S28" s="796"/>
      <c r="U28" s="794" t="s">
        <v>281</v>
      </c>
      <c r="V28" s="795"/>
      <c r="W28" s="795"/>
      <c r="X28" s="795"/>
      <c r="Y28" s="795"/>
      <c r="Z28" s="795"/>
      <c r="AA28" s="795"/>
      <c r="AB28" s="795"/>
      <c r="AC28" s="795"/>
      <c r="AD28" s="795"/>
      <c r="AE28" s="795"/>
      <c r="AF28" s="795"/>
      <c r="AG28" s="795"/>
      <c r="AH28" s="795"/>
      <c r="AI28" s="795"/>
      <c r="AJ28" s="795"/>
      <c r="AK28" s="795"/>
      <c r="AL28" s="795"/>
      <c r="AM28" s="796"/>
    </row>
    <row r="29" spans="1:39" ht="15.75" customHeight="1">
      <c r="A29" s="776" t="s">
        <v>273</v>
      </c>
      <c r="B29" s="777"/>
      <c r="C29" s="778"/>
      <c r="D29" s="761" t="s">
        <v>213</v>
      </c>
      <c r="E29" s="762"/>
      <c r="F29" s="762"/>
      <c r="G29" s="762"/>
      <c r="H29" s="762"/>
      <c r="I29" s="762"/>
      <c r="J29" s="762"/>
      <c r="K29" s="762"/>
      <c r="L29" s="762"/>
      <c r="M29" s="762"/>
      <c r="N29" s="762"/>
      <c r="O29" s="762"/>
      <c r="P29" s="762"/>
      <c r="Q29" s="762"/>
      <c r="R29" s="762"/>
      <c r="S29" s="763"/>
      <c r="U29" s="773" t="s">
        <v>273</v>
      </c>
      <c r="V29" s="774"/>
      <c r="W29" s="775"/>
      <c r="X29" s="761" t="s">
        <v>213</v>
      </c>
      <c r="Y29" s="762"/>
      <c r="Z29" s="762"/>
      <c r="AA29" s="762"/>
      <c r="AB29" s="762"/>
      <c r="AC29" s="762"/>
      <c r="AD29" s="762"/>
      <c r="AE29" s="762"/>
      <c r="AF29" s="762"/>
      <c r="AG29" s="762"/>
      <c r="AH29" s="762"/>
      <c r="AI29" s="762"/>
      <c r="AJ29" s="762"/>
      <c r="AK29" s="762"/>
      <c r="AL29" s="762"/>
      <c r="AM29" s="763"/>
    </row>
    <row r="30" spans="1:39" ht="21.75" customHeight="1">
      <c r="A30" s="776"/>
      <c r="B30" s="777"/>
      <c r="C30" s="778"/>
      <c r="D30" s="754" t="s">
        <v>88</v>
      </c>
      <c r="E30" s="755"/>
      <c r="F30" s="754" t="s">
        <v>89</v>
      </c>
      <c r="G30" s="755"/>
      <c r="H30" s="754" t="s">
        <v>90</v>
      </c>
      <c r="I30" s="755"/>
      <c r="J30" s="754" t="s">
        <v>91</v>
      </c>
      <c r="K30" s="755"/>
      <c r="L30" s="754" t="s">
        <v>92</v>
      </c>
      <c r="M30" s="755"/>
      <c r="N30" s="754" t="s">
        <v>93</v>
      </c>
      <c r="O30" s="755"/>
      <c r="P30" s="754" t="s">
        <v>94</v>
      </c>
      <c r="Q30" s="748"/>
      <c r="R30" s="754" t="s">
        <v>100</v>
      </c>
      <c r="S30" s="749"/>
      <c r="U30" s="776"/>
      <c r="V30" s="777"/>
      <c r="W30" s="778"/>
      <c r="X30" s="754" t="s">
        <v>88</v>
      </c>
      <c r="Y30" s="755"/>
      <c r="Z30" s="754" t="s">
        <v>89</v>
      </c>
      <c r="AA30" s="755"/>
      <c r="AB30" s="754" t="s">
        <v>90</v>
      </c>
      <c r="AC30" s="755"/>
      <c r="AD30" s="754" t="s">
        <v>91</v>
      </c>
      <c r="AE30" s="755"/>
      <c r="AF30" s="754" t="s">
        <v>92</v>
      </c>
      <c r="AG30" s="755"/>
      <c r="AH30" s="754" t="s">
        <v>93</v>
      </c>
      <c r="AI30" s="755"/>
      <c r="AJ30" s="754" t="s">
        <v>94</v>
      </c>
      <c r="AK30" s="748"/>
      <c r="AL30" s="754" t="s">
        <v>100</v>
      </c>
      <c r="AM30" s="749"/>
    </row>
    <row r="31" spans="1:39" ht="34.5" customHeight="1" thickBot="1">
      <c r="A31" s="779"/>
      <c r="B31" s="780"/>
      <c r="C31" s="781"/>
      <c r="D31" s="377" t="s">
        <v>286</v>
      </c>
      <c r="E31" s="574" t="s">
        <v>430</v>
      </c>
      <c r="F31" s="377" t="s">
        <v>286</v>
      </c>
      <c r="G31" s="574" t="s">
        <v>430</v>
      </c>
      <c r="H31" s="377" t="s">
        <v>286</v>
      </c>
      <c r="I31" s="574" t="s">
        <v>430</v>
      </c>
      <c r="J31" s="377" t="s">
        <v>286</v>
      </c>
      <c r="K31" s="574" t="s">
        <v>430</v>
      </c>
      <c r="L31" s="377" t="s">
        <v>286</v>
      </c>
      <c r="M31" s="574" t="s">
        <v>430</v>
      </c>
      <c r="N31" s="377" t="s">
        <v>286</v>
      </c>
      <c r="O31" s="574" t="s">
        <v>430</v>
      </c>
      <c r="P31" s="377" t="s">
        <v>286</v>
      </c>
      <c r="Q31" s="574" t="s">
        <v>430</v>
      </c>
      <c r="R31" s="377" t="s">
        <v>286</v>
      </c>
      <c r="S31" s="575" t="s">
        <v>430</v>
      </c>
      <c r="U31" s="779"/>
      <c r="V31" s="780"/>
      <c r="W31" s="781"/>
      <c r="X31" s="377" t="s">
        <v>286</v>
      </c>
      <c r="Y31" s="574" t="s">
        <v>430</v>
      </c>
      <c r="Z31" s="377" t="s">
        <v>286</v>
      </c>
      <c r="AA31" s="574" t="s">
        <v>430</v>
      </c>
      <c r="AB31" s="377" t="s">
        <v>286</v>
      </c>
      <c r="AC31" s="574" t="s">
        <v>430</v>
      </c>
      <c r="AD31" s="377" t="s">
        <v>286</v>
      </c>
      <c r="AE31" s="574" t="s">
        <v>430</v>
      </c>
      <c r="AF31" s="377" t="s">
        <v>286</v>
      </c>
      <c r="AG31" s="574" t="s">
        <v>430</v>
      </c>
      <c r="AH31" s="377" t="s">
        <v>286</v>
      </c>
      <c r="AI31" s="574" t="s">
        <v>430</v>
      </c>
      <c r="AJ31" s="377" t="s">
        <v>286</v>
      </c>
      <c r="AK31" s="574" t="s">
        <v>430</v>
      </c>
      <c r="AL31" s="377" t="s">
        <v>286</v>
      </c>
      <c r="AM31" s="575" t="s">
        <v>430</v>
      </c>
    </row>
    <row r="32" spans="1:39" ht="18" customHeight="1" thickTop="1">
      <c r="A32" s="782" t="s">
        <v>350</v>
      </c>
      <c r="B32" s="371"/>
      <c r="C32" s="372" t="s">
        <v>274</v>
      </c>
      <c r="D32" s="379">
        <v>1E-3</v>
      </c>
      <c r="E32" s="365"/>
      <c r="F32" s="379">
        <v>1E-3</v>
      </c>
      <c r="G32" s="365"/>
      <c r="H32" s="379">
        <v>1.0999999999999999E-2</v>
      </c>
      <c r="I32" s="365"/>
      <c r="J32" s="379">
        <v>2.5999999999999999E-2</v>
      </c>
      <c r="K32" s="365"/>
      <c r="L32" s="379">
        <v>4.7E-2</v>
      </c>
      <c r="M32" s="365"/>
      <c r="N32" s="379">
        <v>0</v>
      </c>
      <c r="O32" s="365"/>
      <c r="P32" s="379">
        <v>2.4E-2</v>
      </c>
      <c r="Q32" s="365"/>
      <c r="R32" s="379">
        <v>8.0000000000000002E-3</v>
      </c>
      <c r="S32" s="369"/>
      <c r="U32" s="782" t="s">
        <v>350</v>
      </c>
      <c r="V32" s="371"/>
      <c r="W32" s="372" t="s">
        <v>274</v>
      </c>
      <c r="X32" s="379">
        <v>1E-3</v>
      </c>
      <c r="Y32" s="365"/>
      <c r="Z32" s="379">
        <v>1E-3</v>
      </c>
      <c r="AA32" s="365"/>
      <c r="AB32" s="379">
        <v>1.0999999999999999E-2</v>
      </c>
      <c r="AC32" s="365"/>
      <c r="AD32" s="379">
        <v>2.8000000000000001E-2</v>
      </c>
      <c r="AE32" s="365"/>
      <c r="AF32" s="379">
        <v>5.1999999999999998E-2</v>
      </c>
      <c r="AG32" s="365"/>
      <c r="AH32" s="379">
        <v>0</v>
      </c>
      <c r="AI32" s="365"/>
      <c r="AJ32" s="379">
        <v>2.4E-2</v>
      </c>
      <c r="AK32" s="365"/>
      <c r="AL32" s="379">
        <v>8.9999999999999993E-3</v>
      </c>
      <c r="AM32" s="369"/>
    </row>
    <row r="33" spans="1:39" ht="18" customHeight="1">
      <c r="A33" s="783"/>
      <c r="B33" s="373"/>
      <c r="C33" s="374" t="s">
        <v>275</v>
      </c>
      <c r="D33" s="380">
        <v>0.86</v>
      </c>
      <c r="E33" s="366">
        <v>69.851248348029799</v>
      </c>
      <c r="F33" s="380">
        <v>0.71399999999999997</v>
      </c>
      <c r="G33" s="366">
        <v>56.663947028126898</v>
      </c>
      <c r="H33" s="380">
        <v>0.57699999999999996</v>
      </c>
      <c r="I33" s="366">
        <v>57.982814417899803</v>
      </c>
      <c r="J33" s="380">
        <v>0.78700000000000003</v>
      </c>
      <c r="K33" s="366">
        <v>75.066840367828704</v>
      </c>
      <c r="L33" s="380">
        <v>1.1859999999999999</v>
      </c>
      <c r="M33" s="366">
        <v>80.274528749950505</v>
      </c>
      <c r="N33" s="380">
        <v>0.29799999999999999</v>
      </c>
      <c r="O33" s="366">
        <v>91.812293012191105</v>
      </c>
      <c r="P33" s="380">
        <v>0.91600000000000004</v>
      </c>
      <c r="Q33" s="366"/>
      <c r="R33" s="380">
        <v>0.69799999999999995</v>
      </c>
      <c r="S33" s="370">
        <v>28.2290973281088</v>
      </c>
      <c r="U33" s="783"/>
      <c r="V33" s="373"/>
      <c r="W33" s="374" t="s">
        <v>275</v>
      </c>
      <c r="X33" s="380">
        <v>0.90600000000000003</v>
      </c>
      <c r="Y33" s="366">
        <v>69.578587272009898</v>
      </c>
      <c r="Z33" s="380">
        <v>0.71499999999999997</v>
      </c>
      <c r="AA33" s="366">
        <v>56.956909687788098</v>
      </c>
      <c r="AB33" s="380">
        <v>0.59799999999999998</v>
      </c>
      <c r="AC33" s="366">
        <v>58.566753173701699</v>
      </c>
      <c r="AD33" s="380">
        <v>0.73699999999999999</v>
      </c>
      <c r="AE33" s="366">
        <v>82.936241917561901</v>
      </c>
      <c r="AF33" s="380">
        <v>1.1859999999999999</v>
      </c>
      <c r="AG33" s="366">
        <v>80.274528749950505</v>
      </c>
      <c r="AH33" s="380">
        <v>0.30499999999999999</v>
      </c>
      <c r="AI33" s="366">
        <v>91.595795877189801</v>
      </c>
      <c r="AJ33" s="380">
        <v>0.91600000000000004</v>
      </c>
      <c r="AK33" s="366"/>
      <c r="AL33" s="380">
        <v>0.70499999999999996</v>
      </c>
      <c r="AM33" s="370">
        <v>28.727220028338401</v>
      </c>
    </row>
    <row r="34" spans="1:39" ht="18" customHeight="1">
      <c r="A34" s="783"/>
      <c r="B34" s="785" t="s">
        <v>418</v>
      </c>
      <c r="C34" s="364" t="s">
        <v>276</v>
      </c>
      <c r="D34" s="380">
        <v>12.378</v>
      </c>
      <c r="E34" s="366">
        <v>22.0205707979169</v>
      </c>
      <c r="F34" s="380">
        <v>22.004000000000001</v>
      </c>
      <c r="G34" s="366">
        <v>15.828844154683299</v>
      </c>
      <c r="H34" s="380">
        <v>16.713000000000001</v>
      </c>
      <c r="I34" s="366">
        <v>10.8642517724578</v>
      </c>
      <c r="J34" s="380">
        <v>24.81</v>
      </c>
      <c r="K34" s="366">
        <v>15.8414786026733</v>
      </c>
      <c r="L34" s="380">
        <v>16.959</v>
      </c>
      <c r="M34" s="366">
        <v>25.752479772842701</v>
      </c>
      <c r="N34" s="380">
        <v>28.736000000000001</v>
      </c>
      <c r="O34" s="366">
        <v>9.1731561030398705</v>
      </c>
      <c r="P34" s="380">
        <v>14.587</v>
      </c>
      <c r="Q34" s="366">
        <v>57.742833737541702</v>
      </c>
      <c r="R34" s="380">
        <v>21.582999999999998</v>
      </c>
      <c r="S34" s="370">
        <v>5.9566967979946304</v>
      </c>
      <c r="U34" s="783"/>
      <c r="V34" s="785" t="s">
        <v>418</v>
      </c>
      <c r="W34" s="364" t="s">
        <v>276</v>
      </c>
      <c r="X34" s="380">
        <v>11.676</v>
      </c>
      <c r="Y34" s="366">
        <v>24.125693819510701</v>
      </c>
      <c r="Z34" s="380">
        <v>21.853000000000002</v>
      </c>
      <c r="AA34" s="366">
        <v>16.019911970364099</v>
      </c>
      <c r="AB34" s="380">
        <v>16.661999999999999</v>
      </c>
      <c r="AC34" s="366">
        <v>10.98535705694</v>
      </c>
      <c r="AD34" s="380">
        <v>25.138000000000002</v>
      </c>
      <c r="AE34" s="366">
        <v>15.8020913076083</v>
      </c>
      <c r="AF34" s="380">
        <v>16.968</v>
      </c>
      <c r="AG34" s="366">
        <v>26.071754916841201</v>
      </c>
      <c r="AH34" s="380">
        <v>28.736999999999998</v>
      </c>
      <c r="AI34" s="366">
        <v>9.20605629299809</v>
      </c>
      <c r="AJ34" s="380">
        <v>14.141999999999999</v>
      </c>
      <c r="AK34" s="366">
        <v>62.678672174189998</v>
      </c>
      <c r="AL34" s="380">
        <v>21.640999999999998</v>
      </c>
      <c r="AM34" s="370">
        <v>6.04086612944843</v>
      </c>
    </row>
    <row r="35" spans="1:39" ht="18" customHeight="1">
      <c r="A35" s="783"/>
      <c r="B35" s="786"/>
      <c r="C35" s="364" t="s">
        <v>277</v>
      </c>
      <c r="D35" s="380">
        <v>66.468000000000004</v>
      </c>
      <c r="E35" s="366">
        <v>10.302338441268599</v>
      </c>
      <c r="F35" s="380">
        <v>103.773</v>
      </c>
      <c r="G35" s="366">
        <v>7.7445497792972002</v>
      </c>
      <c r="H35" s="380">
        <v>90.917000000000002</v>
      </c>
      <c r="I35" s="366">
        <v>4.0371104589922497</v>
      </c>
      <c r="J35" s="380">
        <v>132.185</v>
      </c>
      <c r="K35" s="366">
        <v>7.5509198651782503</v>
      </c>
      <c r="L35" s="380">
        <v>104.325</v>
      </c>
      <c r="M35" s="366">
        <v>10.1321084750147</v>
      </c>
      <c r="N35" s="788"/>
      <c r="O35" s="790"/>
      <c r="P35" s="380">
        <v>104.19499999999999</v>
      </c>
      <c r="Q35" s="366">
        <v>35.082385903538899</v>
      </c>
      <c r="R35" s="380">
        <v>95.867000000000004</v>
      </c>
      <c r="S35" s="370">
        <v>3.52862151417572</v>
      </c>
      <c r="U35" s="783"/>
      <c r="V35" s="786"/>
      <c r="W35" s="364" t="s">
        <v>277</v>
      </c>
      <c r="X35" s="380">
        <v>66.819000000000003</v>
      </c>
      <c r="Y35" s="366">
        <v>10.5610919856093</v>
      </c>
      <c r="Z35" s="380">
        <v>103.753</v>
      </c>
      <c r="AA35" s="366">
        <v>7.9506917986226302</v>
      </c>
      <c r="AB35" s="380">
        <v>90.597999999999999</v>
      </c>
      <c r="AC35" s="366">
        <v>4.09277482063428</v>
      </c>
      <c r="AD35" s="380">
        <v>131.857</v>
      </c>
      <c r="AE35" s="366">
        <v>7.7889031282426302</v>
      </c>
      <c r="AF35" s="380">
        <v>103.06399999999999</v>
      </c>
      <c r="AG35" s="366">
        <v>10.475859373380001</v>
      </c>
      <c r="AH35" s="788"/>
      <c r="AI35" s="790"/>
      <c r="AJ35" s="380">
        <v>104.19499999999999</v>
      </c>
      <c r="AK35" s="366">
        <v>35.082385903538899</v>
      </c>
      <c r="AL35" s="380">
        <v>95.605000000000004</v>
      </c>
      <c r="AM35" s="370">
        <v>3.5902665178959601</v>
      </c>
    </row>
    <row r="36" spans="1:39" ht="18" customHeight="1">
      <c r="A36" s="783"/>
      <c r="B36" s="786"/>
      <c r="C36" s="364" t="s">
        <v>278</v>
      </c>
      <c r="D36" s="380">
        <v>246.059</v>
      </c>
      <c r="E36" s="366">
        <v>3.3649397511602701</v>
      </c>
      <c r="F36" s="380">
        <v>240.23</v>
      </c>
      <c r="G36" s="366">
        <v>2.6400726942555401</v>
      </c>
      <c r="H36" s="380">
        <v>184.48500000000001</v>
      </c>
      <c r="I36" s="366">
        <v>2.0552707968260502</v>
      </c>
      <c r="J36" s="380">
        <v>175.37100000000001</v>
      </c>
      <c r="K36" s="366">
        <v>6.6187528910474498</v>
      </c>
      <c r="L36" s="380">
        <v>245.40600000000001</v>
      </c>
      <c r="M36" s="366">
        <v>5.7191598366698901</v>
      </c>
      <c r="N36" s="380">
        <v>104.958</v>
      </c>
      <c r="O36" s="366">
        <v>3.98892255586455</v>
      </c>
      <c r="P36" s="380">
        <v>219.52500000000001</v>
      </c>
      <c r="Q36" s="366">
        <v>9.6585176828032893</v>
      </c>
      <c r="R36" s="380">
        <v>214.37299999999999</v>
      </c>
      <c r="S36" s="370">
        <v>1.91760162754589</v>
      </c>
      <c r="U36" s="783"/>
      <c r="V36" s="786"/>
      <c r="W36" s="364" t="s">
        <v>278</v>
      </c>
      <c r="X36" s="380">
        <v>248.423</v>
      </c>
      <c r="Y36" s="366">
        <v>3.3851696668660498</v>
      </c>
      <c r="Z36" s="380">
        <v>240.45699999999999</v>
      </c>
      <c r="AA36" s="366">
        <v>2.6982833231949002</v>
      </c>
      <c r="AB36" s="380">
        <v>184.34299999999999</v>
      </c>
      <c r="AC36" s="366">
        <v>2.0892110438877198</v>
      </c>
      <c r="AD36" s="380">
        <v>175.37100000000001</v>
      </c>
      <c r="AE36" s="366">
        <v>6.6187528910474498</v>
      </c>
      <c r="AF36" s="380">
        <v>244.40899999999999</v>
      </c>
      <c r="AG36" s="366">
        <v>6.1321063558151598</v>
      </c>
      <c r="AH36" s="380">
        <v>105.389</v>
      </c>
      <c r="AI36" s="366">
        <v>4.0345211488955197</v>
      </c>
      <c r="AJ36" s="380">
        <v>220.43600000000001</v>
      </c>
      <c r="AK36" s="366">
        <v>10.6216362447464</v>
      </c>
      <c r="AL36" s="380">
        <v>214.69800000000001</v>
      </c>
      <c r="AM36" s="370">
        <v>1.9686475572518101</v>
      </c>
    </row>
    <row r="37" spans="1:39" ht="18" customHeight="1">
      <c r="A37" s="783"/>
      <c r="B37" s="786"/>
      <c r="C37" s="364" t="s">
        <v>279</v>
      </c>
      <c r="D37" s="380">
        <v>327.88400000000001</v>
      </c>
      <c r="E37" s="366">
        <v>3.7457314144173601</v>
      </c>
      <c r="F37" s="380">
        <v>293.75700000000001</v>
      </c>
      <c r="G37" s="366">
        <v>2.9720111537225899</v>
      </c>
      <c r="H37" s="380">
        <v>237.81800000000001</v>
      </c>
      <c r="I37" s="366">
        <v>3.1854762796762701</v>
      </c>
      <c r="J37" s="380">
        <v>218.92599999999999</v>
      </c>
      <c r="K37" s="366">
        <v>7.0709808132465497</v>
      </c>
      <c r="L37" s="380">
        <v>281.363</v>
      </c>
      <c r="M37" s="366">
        <v>5.3330484330349499</v>
      </c>
      <c r="N37" s="380">
        <v>157.15600000000001</v>
      </c>
      <c r="O37" s="366">
        <v>2.7354262369718301</v>
      </c>
      <c r="P37" s="380">
        <v>153.55199999999999</v>
      </c>
      <c r="Q37" s="366">
        <v>18.235781907062801</v>
      </c>
      <c r="R37" s="380">
        <v>249.267</v>
      </c>
      <c r="S37" s="370">
        <v>2.4328088598310802</v>
      </c>
      <c r="U37" s="783"/>
      <c r="V37" s="786"/>
      <c r="W37" s="364" t="s">
        <v>279</v>
      </c>
      <c r="X37" s="380">
        <v>329.55</v>
      </c>
      <c r="Y37" s="366">
        <v>3.78345347019114</v>
      </c>
      <c r="Z37" s="380">
        <v>295.29199999999997</v>
      </c>
      <c r="AA37" s="366">
        <v>3.17628496339568</v>
      </c>
      <c r="AB37" s="380">
        <v>238.60599999999999</v>
      </c>
      <c r="AC37" s="366">
        <v>3.2279596577139502</v>
      </c>
      <c r="AD37" s="380">
        <v>218.92599999999999</v>
      </c>
      <c r="AE37" s="366">
        <v>7.0709808132465497</v>
      </c>
      <c r="AF37" s="380">
        <v>280.69</v>
      </c>
      <c r="AG37" s="366">
        <v>5.5753949215521397</v>
      </c>
      <c r="AH37" s="380">
        <v>156.63900000000001</v>
      </c>
      <c r="AI37" s="366">
        <v>2.7384695789722802</v>
      </c>
      <c r="AJ37" s="380">
        <v>138.904</v>
      </c>
      <c r="AK37" s="366">
        <v>18.9953596668175</v>
      </c>
      <c r="AL37" s="380">
        <v>248.53</v>
      </c>
      <c r="AM37" s="370">
        <v>2.5046165006812</v>
      </c>
    </row>
    <row r="38" spans="1:39" ht="18" customHeight="1" thickBot="1">
      <c r="A38" s="783"/>
      <c r="B38" s="787"/>
      <c r="C38" s="364" t="s">
        <v>280</v>
      </c>
      <c r="D38" s="380">
        <v>320.762</v>
      </c>
      <c r="E38" s="366">
        <v>4.6087039132768703</v>
      </c>
      <c r="F38" s="380">
        <v>343.11599999999999</v>
      </c>
      <c r="G38" s="366">
        <v>2.18914435429918</v>
      </c>
      <c r="H38" s="380">
        <v>288.27999999999997</v>
      </c>
      <c r="I38" s="366">
        <v>2.8004466420398999</v>
      </c>
      <c r="J38" s="380">
        <v>377.952</v>
      </c>
      <c r="K38" s="366">
        <v>4.9073056109384696</v>
      </c>
      <c r="L38" s="380">
        <v>323.17099999999999</v>
      </c>
      <c r="M38" s="366">
        <v>4.31650794772768</v>
      </c>
      <c r="N38" s="380">
        <v>247.11</v>
      </c>
      <c r="O38" s="366">
        <v>2.4507659378779199</v>
      </c>
      <c r="P38" s="380">
        <v>230.12200000000001</v>
      </c>
      <c r="Q38" s="366">
        <v>13.319166410870601</v>
      </c>
      <c r="R38" s="380">
        <v>303.40899999999999</v>
      </c>
      <c r="S38" s="370">
        <v>1.6620026087872299</v>
      </c>
      <c r="U38" s="783"/>
      <c r="V38" s="787"/>
      <c r="W38" s="364" t="s">
        <v>280</v>
      </c>
      <c r="X38" s="380">
        <v>326.274</v>
      </c>
      <c r="Y38" s="366">
        <v>4.4481014641173804</v>
      </c>
      <c r="Z38" s="380">
        <v>342.964</v>
      </c>
      <c r="AA38" s="366">
        <v>2.3021529365814999</v>
      </c>
      <c r="AB38" s="380">
        <v>289.54199999999997</v>
      </c>
      <c r="AC38" s="366">
        <v>2.87973228295558</v>
      </c>
      <c r="AD38" s="380">
        <v>379.31700000000001</v>
      </c>
      <c r="AE38" s="366">
        <v>5.0193881076308999</v>
      </c>
      <c r="AF38" s="380">
        <v>321.26299999999998</v>
      </c>
      <c r="AG38" s="366">
        <v>4.3803718148933104</v>
      </c>
      <c r="AH38" s="380">
        <v>247.32300000000001</v>
      </c>
      <c r="AI38" s="366">
        <v>2.4441425787434299</v>
      </c>
      <c r="AJ38" s="380">
        <v>216.816</v>
      </c>
      <c r="AK38" s="366">
        <v>13.688873848772101</v>
      </c>
      <c r="AL38" s="380">
        <v>303.23200000000003</v>
      </c>
      <c r="AM38" s="370">
        <v>1.64935880332019</v>
      </c>
    </row>
    <row r="39" spans="1:39" ht="27.75" customHeight="1" thickTop="1" thickBot="1">
      <c r="A39" s="784"/>
      <c r="B39" s="375"/>
      <c r="C39" s="376" t="s">
        <v>100</v>
      </c>
      <c r="D39" s="251">
        <v>231.91399999999999</v>
      </c>
      <c r="E39" s="318">
        <v>3.4468551284544402</v>
      </c>
      <c r="F39" s="251">
        <v>195.71</v>
      </c>
      <c r="G39" s="318">
        <v>4.5752015132925097</v>
      </c>
      <c r="H39" s="251">
        <v>161.54499999999999</v>
      </c>
      <c r="I39" s="318">
        <v>3.22923973388709</v>
      </c>
      <c r="J39" s="251">
        <v>183.464</v>
      </c>
      <c r="K39" s="318">
        <v>8.3413366544453709</v>
      </c>
      <c r="L39" s="251">
        <v>183.11</v>
      </c>
      <c r="M39" s="318">
        <v>8.1942954069059297</v>
      </c>
      <c r="N39" s="251">
        <v>133.601</v>
      </c>
      <c r="O39" s="318">
        <v>4.7719932102262304</v>
      </c>
      <c r="P39" s="251">
        <v>164.803</v>
      </c>
      <c r="Q39" s="318">
        <v>10.495254198929</v>
      </c>
      <c r="R39" s="251">
        <v>180.21100000000001</v>
      </c>
      <c r="S39" s="320">
        <v>2.1231989237689701</v>
      </c>
      <c r="U39" s="784"/>
      <c r="V39" s="375"/>
      <c r="W39" s="376" t="s">
        <v>100</v>
      </c>
      <c r="X39" s="251">
        <v>232.27</v>
      </c>
      <c r="Y39" s="318">
        <v>3.5250154473311199</v>
      </c>
      <c r="Z39" s="251">
        <v>192.71899999999999</v>
      </c>
      <c r="AA39" s="318">
        <v>4.7133647142132604</v>
      </c>
      <c r="AB39" s="251">
        <v>160.81100000000001</v>
      </c>
      <c r="AC39" s="318">
        <v>3.24421228003221</v>
      </c>
      <c r="AD39" s="251">
        <v>178.19</v>
      </c>
      <c r="AE39" s="318">
        <v>8.59691404663252</v>
      </c>
      <c r="AF39" s="251">
        <v>176.53299999999999</v>
      </c>
      <c r="AG39" s="318">
        <v>8.5865371677513593</v>
      </c>
      <c r="AH39" s="251">
        <v>132.59100000000001</v>
      </c>
      <c r="AI39" s="318">
        <v>4.8434951308921903</v>
      </c>
      <c r="AJ39" s="251">
        <v>156.256</v>
      </c>
      <c r="AK39" s="318">
        <v>11.0994345498692</v>
      </c>
      <c r="AL39" s="251">
        <v>177.82400000000001</v>
      </c>
      <c r="AM39" s="320">
        <v>2.1401466918688099</v>
      </c>
    </row>
    <row r="40" spans="1:39" ht="15.75" customHeight="1" thickTop="1">
      <c r="A40" s="729"/>
      <c r="B40" s="729"/>
      <c r="C40" s="729"/>
      <c r="D40" s="729"/>
      <c r="E40" s="729"/>
      <c r="F40" s="729"/>
      <c r="G40" s="729"/>
      <c r="H40" s="729"/>
      <c r="I40" s="729"/>
      <c r="J40" s="729"/>
      <c r="K40" s="729"/>
      <c r="L40" s="729"/>
      <c r="M40" s="729"/>
      <c r="N40" s="729"/>
      <c r="O40" s="729"/>
      <c r="P40" s="729"/>
      <c r="Q40" s="729"/>
      <c r="U40" s="729"/>
      <c r="V40" s="729"/>
      <c r="W40" s="729"/>
      <c r="X40" s="729"/>
      <c r="Y40" s="729"/>
      <c r="Z40" s="729"/>
      <c r="AA40" s="729"/>
      <c r="AB40" s="729"/>
      <c r="AC40" s="729"/>
      <c r="AD40" s="729"/>
      <c r="AE40" s="729"/>
      <c r="AF40" s="729"/>
      <c r="AG40" s="729"/>
      <c r="AH40" s="729"/>
      <c r="AI40" s="729"/>
      <c r="AJ40" s="729"/>
      <c r="AK40" s="729"/>
    </row>
  </sheetData>
  <mergeCells count="86">
    <mergeCell ref="A40:Q40"/>
    <mergeCell ref="U40:AK40"/>
    <mergeCell ref="C1:S1"/>
    <mergeCell ref="W1:AM1"/>
    <mergeCell ref="D3:S3"/>
    <mergeCell ref="X3:AM3"/>
    <mergeCell ref="D4:E4"/>
    <mergeCell ref="F4:G4"/>
    <mergeCell ref="H4:I4"/>
    <mergeCell ref="J4:K4"/>
    <mergeCell ref="AL4:AM4"/>
    <mergeCell ref="L4:M4"/>
    <mergeCell ref="N4:O4"/>
    <mergeCell ref="P4:Q4"/>
    <mergeCell ref="R4:S4"/>
    <mergeCell ref="X4:Y4"/>
    <mergeCell ref="Z4:AA4"/>
    <mergeCell ref="AB4:AC4"/>
    <mergeCell ref="AD4:AE4"/>
    <mergeCell ref="AF4:AG4"/>
    <mergeCell ref="AH4:AI4"/>
    <mergeCell ref="AJ4:AK4"/>
    <mergeCell ref="AH9:AI9"/>
    <mergeCell ref="D16:S16"/>
    <mergeCell ref="X16:AM16"/>
    <mergeCell ref="D17:E17"/>
    <mergeCell ref="F17:G17"/>
    <mergeCell ref="AB17:AC17"/>
    <mergeCell ref="AD17:AE17"/>
    <mergeCell ref="AF17:AG17"/>
    <mergeCell ref="AH17:AI17"/>
    <mergeCell ref="H17:I17"/>
    <mergeCell ref="J17:K17"/>
    <mergeCell ref="L17:M17"/>
    <mergeCell ref="N17:O17"/>
    <mergeCell ref="P17:Q17"/>
    <mergeCell ref="R17:S17"/>
    <mergeCell ref="X29:AM29"/>
    <mergeCell ref="D30:E30"/>
    <mergeCell ref="F30:G30"/>
    <mergeCell ref="H30:I30"/>
    <mergeCell ref="J30:K30"/>
    <mergeCell ref="L30:M30"/>
    <mergeCell ref="N30:O30"/>
    <mergeCell ref="AF30:AG30"/>
    <mergeCell ref="AH30:AI30"/>
    <mergeCell ref="AJ30:AK30"/>
    <mergeCell ref="AL30:AM30"/>
    <mergeCell ref="AH35:AI35"/>
    <mergeCell ref="P30:Q30"/>
    <mergeCell ref="R30:S30"/>
    <mergeCell ref="X30:Y30"/>
    <mergeCell ref="Z30:AA30"/>
    <mergeCell ref="AB30:AC30"/>
    <mergeCell ref="AD30:AE30"/>
    <mergeCell ref="A3:C5"/>
    <mergeCell ref="A6:A13"/>
    <mergeCell ref="B8:B12"/>
    <mergeCell ref="U3:W5"/>
    <mergeCell ref="U6:U13"/>
    <mergeCell ref="V8:V12"/>
    <mergeCell ref="N9:O9"/>
    <mergeCell ref="A29:C31"/>
    <mergeCell ref="A32:A39"/>
    <mergeCell ref="B34:B38"/>
    <mergeCell ref="U29:W31"/>
    <mergeCell ref="U32:U39"/>
    <mergeCell ref="V34:V38"/>
    <mergeCell ref="D29:S29"/>
    <mergeCell ref="N35:O35"/>
    <mergeCell ref="A15:S15"/>
    <mergeCell ref="U15:AM15"/>
    <mergeCell ref="A28:S28"/>
    <mergeCell ref="U28:AM28"/>
    <mergeCell ref="U19:U26"/>
    <mergeCell ref="V21:V25"/>
    <mergeCell ref="AJ17:AK17"/>
    <mergeCell ref="AL17:AM17"/>
    <mergeCell ref="N22:O22"/>
    <mergeCell ref="AH22:AI22"/>
    <mergeCell ref="A16:C18"/>
    <mergeCell ref="A19:A26"/>
    <mergeCell ref="B21:B25"/>
    <mergeCell ref="U16:W18"/>
    <mergeCell ref="X17:Y17"/>
    <mergeCell ref="Z17:AA17"/>
  </mergeCells>
  <printOptions horizontalCentered="1"/>
  <pageMargins left="0.78740157480314965" right="0.78740157480314965" top="0.98425196850393704" bottom="1.1811023622047245" header="0.51181102362204722" footer="0.51181102362204722"/>
  <pageSetup paperSize="9" scale="85" orientation="landscape" r:id="rId1"/>
  <headerFooter scaleWithDoc="0" alignWithMargins="0">
    <oddHeader>&amp;L&amp;G</oddHeader>
    <oddFooter>&amp;L&amp;D&amp;RTabel &amp;A</oddFooter>
  </headerFooter>
  <rowBreaks count="1" manualBreakCount="1">
    <brk id="26" max="16383" man="1"/>
  </rowBreaks>
  <colBreaks count="1" manualBreakCount="1">
    <brk id="20"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tabColor theme="7" tint="0.59999389629810485"/>
  </sheetPr>
  <dimension ref="A1:M25"/>
  <sheetViews>
    <sheetView tabSelected="1" zoomScaleNormal="100" workbookViewId="0">
      <selection sqref="A1:K1"/>
    </sheetView>
  </sheetViews>
  <sheetFormatPr defaultColWidth="11.5703125" defaultRowHeight="12.75"/>
  <cols>
    <col min="1" max="1" width="29.5703125" customWidth="1"/>
    <col min="2" max="2" width="10.5703125" customWidth="1"/>
    <col min="3" max="3" width="8" customWidth="1"/>
    <col min="4" max="4" width="8.28515625" customWidth="1"/>
    <col min="5" max="5" width="10.140625" customWidth="1"/>
    <col min="6" max="6" width="8.28515625" customWidth="1"/>
    <col min="7" max="8" width="11" customWidth="1"/>
    <col min="9" max="9" width="10.85546875" customWidth="1"/>
    <col min="10" max="10" width="8.140625" customWidth="1"/>
    <col min="11" max="11" width="8.28515625" customWidth="1"/>
    <col min="12" max="12" width="5.42578125" customWidth="1"/>
  </cols>
  <sheetData>
    <row r="1" spans="1:13" ht="18.75" customHeight="1">
      <c r="A1" s="636" t="s">
        <v>20</v>
      </c>
      <c r="B1" s="637"/>
      <c r="C1" s="636"/>
      <c r="D1" s="636"/>
      <c r="E1" s="636"/>
      <c r="F1" s="636"/>
      <c r="G1" s="636"/>
      <c r="H1" s="636"/>
      <c r="I1" s="636"/>
      <c r="J1" s="636"/>
      <c r="K1" s="636"/>
    </row>
    <row r="2" spans="1:13" ht="10.5" customHeight="1">
      <c r="A2" s="72"/>
      <c r="B2" s="49">
        <f>SUM(B15:B19,B8:B9,B5,B12:B13)</f>
        <v>4345.9439999999995</v>
      </c>
      <c r="C2" s="12"/>
      <c r="D2" s="68"/>
      <c r="E2" s="72"/>
      <c r="F2" s="12"/>
      <c r="G2" s="68"/>
      <c r="H2" s="12"/>
      <c r="I2" s="72"/>
      <c r="J2" s="12"/>
      <c r="K2" s="68"/>
    </row>
    <row r="3" spans="1:13" ht="39.75" customHeight="1">
      <c r="A3" s="638" t="s">
        <v>21</v>
      </c>
      <c r="B3" s="640" t="s">
        <v>142</v>
      </c>
      <c r="C3" s="641"/>
      <c r="D3" s="642" t="s">
        <v>430</v>
      </c>
      <c r="E3" s="644" t="s">
        <v>22</v>
      </c>
      <c r="F3" s="645"/>
      <c r="G3" s="646" t="s">
        <v>430</v>
      </c>
      <c r="H3" s="648" t="s">
        <v>23</v>
      </c>
      <c r="I3" s="650" t="s">
        <v>24</v>
      </c>
      <c r="J3" s="651"/>
      <c r="K3" s="642" t="s">
        <v>430</v>
      </c>
    </row>
    <row r="4" spans="1:13" ht="21.75" customHeight="1">
      <c r="A4" s="639"/>
      <c r="B4" s="13" t="s">
        <v>25</v>
      </c>
      <c r="C4" s="14" t="s">
        <v>26</v>
      </c>
      <c r="D4" s="643"/>
      <c r="E4" s="13" t="s">
        <v>25</v>
      </c>
      <c r="F4" s="15" t="s">
        <v>26</v>
      </c>
      <c r="G4" s="647"/>
      <c r="H4" s="649"/>
      <c r="I4" s="13" t="s">
        <v>25</v>
      </c>
      <c r="J4" s="15" t="s">
        <v>26</v>
      </c>
      <c r="K4" s="643"/>
      <c r="M4" s="555" t="s">
        <v>424</v>
      </c>
    </row>
    <row r="5" spans="1:13" ht="16.899999999999999" customHeight="1">
      <c r="A5" s="16" t="s">
        <v>27</v>
      </c>
      <c r="B5" s="17">
        <v>2325.02</v>
      </c>
      <c r="C5" s="18">
        <f t="shared" ref="C5:C19" si="0">B5/$B$20*100</f>
        <v>51.279747516504045</v>
      </c>
      <c r="D5" s="19">
        <v>2.3580190666058898</v>
      </c>
      <c r="E5" s="20">
        <v>1076.739</v>
      </c>
      <c r="F5" s="18">
        <f>E5/$E20*100</f>
        <v>75.263854317606572</v>
      </c>
      <c r="G5" s="48">
        <v>4.8668254430904003</v>
      </c>
      <c r="H5" s="21">
        <f>E5/$B5*100</f>
        <v>46.31095646489063</v>
      </c>
      <c r="I5" s="22">
        <v>1248.2809999999999</v>
      </c>
      <c r="J5" s="18">
        <f t="shared" ref="J5:J11" si="1">I5/$I$20*100</f>
        <v>40.223354571873152</v>
      </c>
      <c r="K5" s="19">
        <v>3.7089658120528801</v>
      </c>
      <c r="M5" s="556"/>
    </row>
    <row r="6" spans="1:13" ht="16.899999999999999" customHeight="1">
      <c r="A6" s="23" t="s">
        <v>28</v>
      </c>
      <c r="B6" s="24">
        <v>2111.25</v>
      </c>
      <c r="C6" s="18">
        <f t="shared" si="0"/>
        <v>46.564918557353998</v>
      </c>
      <c r="D6" s="25">
        <v>2.44401569623402</v>
      </c>
      <c r="E6" s="26">
        <v>993.33</v>
      </c>
      <c r="F6" s="27">
        <f t="shared" ref="F6:F19" si="2">E6/$E$20*100</f>
        <v>69.433580848569747</v>
      </c>
      <c r="G6" s="50">
        <v>4.9579002214043602</v>
      </c>
      <c r="H6" s="28">
        <f>E6/$B6*100</f>
        <v>47.049378330373003</v>
      </c>
      <c r="I6" s="29">
        <v>1117.92</v>
      </c>
      <c r="J6" s="27">
        <f t="shared" si="1"/>
        <v>36.022732496119417</v>
      </c>
      <c r="K6" s="25">
        <v>3.7471112172247198</v>
      </c>
      <c r="M6" s="562" t="s">
        <v>425</v>
      </c>
    </row>
    <row r="7" spans="1:13" ht="16.899999999999999" customHeight="1">
      <c r="A7" s="30" t="s">
        <v>29</v>
      </c>
      <c r="B7" s="24">
        <v>213.77</v>
      </c>
      <c r="C7" s="18">
        <f t="shared" si="0"/>
        <v>4.7148289591500605</v>
      </c>
      <c r="D7" s="25">
        <v>6.5983927674870797</v>
      </c>
      <c r="E7" s="26">
        <v>83.409000000000006</v>
      </c>
      <c r="F7" s="27">
        <f t="shared" si="2"/>
        <v>5.830273469036829</v>
      </c>
      <c r="G7" s="50">
        <v>11.0162986433109</v>
      </c>
      <c r="H7" s="28">
        <f>E7/$B7*100</f>
        <v>39.018103569256681</v>
      </c>
      <c r="I7" s="29">
        <v>130.36099999999999</v>
      </c>
      <c r="J7" s="27">
        <f t="shared" si="1"/>
        <v>4.2006220757537411</v>
      </c>
      <c r="K7" s="25">
        <v>8.4933211964321504</v>
      </c>
      <c r="M7" s="563" t="s">
        <v>426</v>
      </c>
    </row>
    <row r="8" spans="1:13" ht="16.899999999999999" customHeight="1">
      <c r="A8" s="31" t="s">
        <v>30</v>
      </c>
      <c r="B8" s="32">
        <v>59.991</v>
      </c>
      <c r="C8" s="18">
        <f t="shared" si="0"/>
        <v>1.3231384389220715</v>
      </c>
      <c r="D8" s="25">
        <v>12.3860218356291</v>
      </c>
      <c r="E8" s="33">
        <v>9.7970000000000006</v>
      </c>
      <c r="F8" s="27">
        <f t="shared" si="2"/>
        <v>0.68480846402850792</v>
      </c>
      <c r="G8" s="50">
        <v>31.023435045725702</v>
      </c>
      <c r="H8" s="28">
        <f>E8/$B8*100</f>
        <v>16.330782950775951</v>
      </c>
      <c r="I8" s="34">
        <v>50.194000000000003</v>
      </c>
      <c r="J8" s="27">
        <f t="shared" si="1"/>
        <v>1.6174010974937543</v>
      </c>
      <c r="K8" s="25">
        <v>13.6599470618768</v>
      </c>
      <c r="M8" s="563" t="s">
        <v>30</v>
      </c>
    </row>
    <row r="9" spans="1:13" ht="16.899999999999999" customHeight="1">
      <c r="A9" s="31" t="s">
        <v>31</v>
      </c>
      <c r="B9" s="32">
        <v>1224.432</v>
      </c>
      <c r="C9" s="18">
        <f t="shared" si="0"/>
        <v>27.00560159100915</v>
      </c>
      <c r="D9" s="25">
        <v>4.0224805769175198</v>
      </c>
      <c r="E9" s="33">
        <v>34.844000000000001</v>
      </c>
      <c r="F9" s="27">
        <f t="shared" si="2"/>
        <v>2.4355890701857024</v>
      </c>
      <c r="G9" s="50">
        <v>30.274735624206599</v>
      </c>
      <c r="H9" s="28">
        <f>E9/$B9*100</f>
        <v>2.8457276516784926</v>
      </c>
      <c r="I9" s="34">
        <v>1189.5889999999999</v>
      </c>
      <c r="J9" s="27">
        <f t="shared" si="1"/>
        <v>38.332122448230812</v>
      </c>
      <c r="K9" s="25">
        <v>4.1273950898131497</v>
      </c>
      <c r="M9" s="563" t="s">
        <v>31</v>
      </c>
    </row>
    <row r="10" spans="1:13" ht="16.899999999999999" customHeight="1">
      <c r="A10" s="23" t="s">
        <v>32</v>
      </c>
      <c r="B10" s="24">
        <v>981.99900000000002</v>
      </c>
      <c r="C10" s="18">
        <f t="shared" si="0"/>
        <v>21.658592520261962</v>
      </c>
      <c r="D10" s="25">
        <v>4.7917050844131399</v>
      </c>
      <c r="E10" s="26">
        <v>4.2770000000000001</v>
      </c>
      <c r="F10" s="27">
        <f t="shared" si="2"/>
        <v>0.29896149848422254</v>
      </c>
      <c r="G10" s="50">
        <v>57.250854503491198</v>
      </c>
      <c r="H10" s="28">
        <f t="shared" ref="H10:H20" si="3">E10/$B10*100</f>
        <v>0.43554015839119997</v>
      </c>
      <c r="I10" s="29">
        <v>977.721</v>
      </c>
      <c r="J10" s="27">
        <f t="shared" si="1"/>
        <v>31.505100578608818</v>
      </c>
      <c r="K10" s="25">
        <v>4.8105549091922502</v>
      </c>
      <c r="M10" s="563"/>
    </row>
    <row r="11" spans="1:13" ht="16.899999999999999" customHeight="1">
      <c r="A11" s="35" t="s">
        <v>33</v>
      </c>
      <c r="B11" s="24">
        <v>242.434</v>
      </c>
      <c r="C11" s="18">
        <f t="shared" si="0"/>
        <v>5.3470311263628458</v>
      </c>
      <c r="D11" s="25">
        <v>7.99837965284111</v>
      </c>
      <c r="E11" s="26">
        <v>30.565999999999999</v>
      </c>
      <c r="F11" s="27">
        <f t="shared" si="2"/>
        <v>2.1365576718888812</v>
      </c>
      <c r="G11" s="50">
        <v>33.639811003720297</v>
      </c>
      <c r="H11" s="28">
        <f t="shared" si="3"/>
        <v>12.607967529306945</v>
      </c>
      <c r="I11" s="29">
        <v>211.86699999999999</v>
      </c>
      <c r="J11" s="27">
        <f t="shared" si="1"/>
        <v>6.826989646625278</v>
      </c>
      <c r="K11" s="25">
        <v>7.7646969079697996</v>
      </c>
      <c r="M11" s="563"/>
    </row>
    <row r="12" spans="1:13" ht="16.899999999999999" customHeight="1">
      <c r="A12" s="31" t="s">
        <v>34</v>
      </c>
      <c r="B12" s="32">
        <v>227.999</v>
      </c>
      <c r="C12" s="18">
        <f t="shared" si="0"/>
        <v>5.0286583143437076</v>
      </c>
      <c r="D12" s="25">
        <v>12.6569290100002</v>
      </c>
      <c r="E12" s="33">
        <v>209.148</v>
      </c>
      <c r="F12" s="27">
        <f t="shared" si="2"/>
        <v>14.619406005372499</v>
      </c>
      <c r="G12" s="50">
        <v>13.403386415326199</v>
      </c>
      <c r="H12" s="28">
        <f t="shared" si="3"/>
        <v>91.731981280619664</v>
      </c>
      <c r="I12" s="34">
        <v>18.850999999999999</v>
      </c>
      <c r="J12" s="27">
        <f t="shared" ref="J12:J19" si="4">I12/$I$20*100</f>
        <v>0.60743571121757101</v>
      </c>
      <c r="K12" s="25">
        <v>34.1222803313523</v>
      </c>
      <c r="M12" s="563" t="s">
        <v>34</v>
      </c>
    </row>
    <row r="13" spans="1:13" ht="16.899999999999999" customHeight="1">
      <c r="A13" s="31" t="s">
        <v>35</v>
      </c>
      <c r="B13" s="32">
        <v>75.725999999999999</v>
      </c>
      <c r="C13" s="18">
        <f t="shared" si="0"/>
        <v>1.6701835512962411</v>
      </c>
      <c r="D13" s="25">
        <v>12.072664962149799</v>
      </c>
      <c r="E13" s="33">
        <v>33.139000000000003</v>
      </c>
      <c r="F13" s="27">
        <f t="shared" si="2"/>
        <v>2.3164098897050858</v>
      </c>
      <c r="G13" s="50">
        <v>19.912107446405098</v>
      </c>
      <c r="H13" s="28">
        <f t="shared" si="3"/>
        <v>43.761719884848013</v>
      </c>
      <c r="I13" s="34">
        <v>42.587000000000003</v>
      </c>
      <c r="J13" s="27">
        <f t="shared" si="4"/>
        <v>1.3722807614250014</v>
      </c>
      <c r="K13" s="25">
        <v>14.781084571359701</v>
      </c>
      <c r="L13" s="36"/>
      <c r="M13" s="563" t="s">
        <v>35</v>
      </c>
    </row>
    <row r="14" spans="1:13" ht="16.899999999999999" customHeight="1">
      <c r="A14" s="31" t="s">
        <v>140</v>
      </c>
      <c r="B14" s="32">
        <f>'3.'!B5-B2</f>
        <v>188.04868249460014</v>
      </c>
      <c r="C14" s="18">
        <f t="shared" si="0"/>
        <v>4.147529466040865</v>
      </c>
      <c r="D14" s="70"/>
      <c r="E14" s="33">
        <v>0</v>
      </c>
      <c r="F14" s="27">
        <f t="shared" si="2"/>
        <v>0</v>
      </c>
      <c r="G14" s="71"/>
      <c r="H14" s="28">
        <f t="shared" si="3"/>
        <v>0</v>
      </c>
      <c r="I14" s="34">
        <f>B14</f>
        <v>188.04868249460014</v>
      </c>
      <c r="J14" s="27">
        <f t="shared" si="4"/>
        <v>6.0594920797111378</v>
      </c>
      <c r="K14" s="70"/>
      <c r="M14" s="563" t="s">
        <v>36</v>
      </c>
    </row>
    <row r="15" spans="1:13" ht="16.899999999999999" customHeight="1">
      <c r="A15" s="31" t="s">
        <v>37</v>
      </c>
      <c r="B15" s="32">
        <v>196.69800000000001</v>
      </c>
      <c r="C15" s="18">
        <f t="shared" si="0"/>
        <v>4.3382954886415233</v>
      </c>
      <c r="D15" s="25">
        <v>8.5703220487595395</v>
      </c>
      <c r="E15" s="33">
        <v>1.048</v>
      </c>
      <c r="F15" s="27">
        <f t="shared" si="2"/>
        <v>7.3255003603335339E-2</v>
      </c>
      <c r="G15" s="50">
        <v>77.229822497002104</v>
      </c>
      <c r="H15" s="28">
        <f t="shared" si="3"/>
        <v>0.5327964697149945</v>
      </c>
      <c r="I15" s="34">
        <v>195.649</v>
      </c>
      <c r="J15" s="27">
        <f t="shared" si="4"/>
        <v>6.3043970857782918</v>
      </c>
      <c r="K15" s="25">
        <v>8.5870843014223794</v>
      </c>
      <c r="M15" s="563" t="s">
        <v>37</v>
      </c>
    </row>
    <row r="16" spans="1:13" ht="16.899999999999999" customHeight="1">
      <c r="A16" s="31" t="s">
        <v>38</v>
      </c>
      <c r="B16" s="32">
        <v>66.433999999999997</v>
      </c>
      <c r="C16" s="18">
        <f t="shared" si="0"/>
        <v>1.4652427706047391</v>
      </c>
      <c r="D16" s="25">
        <v>9.1527569108188196</v>
      </c>
      <c r="E16" s="33">
        <v>10.929</v>
      </c>
      <c r="F16" s="27">
        <f t="shared" si="2"/>
        <v>0.76393505189012578</v>
      </c>
      <c r="G16" s="50">
        <v>22.090236013954499</v>
      </c>
      <c r="H16" s="28">
        <f t="shared" si="3"/>
        <v>16.45091368877382</v>
      </c>
      <c r="I16" s="34">
        <v>55.506</v>
      </c>
      <c r="J16" s="27">
        <f t="shared" si="4"/>
        <v>1.7885696560841602</v>
      </c>
      <c r="K16" s="25">
        <v>10.341324509113999</v>
      </c>
      <c r="M16" s="563" t="s">
        <v>38</v>
      </c>
    </row>
    <row r="17" spans="1:13" ht="16.899999999999999" customHeight="1">
      <c r="A17" s="31" t="s">
        <v>39</v>
      </c>
      <c r="B17" s="32">
        <v>78.08</v>
      </c>
      <c r="C17" s="18">
        <f t="shared" si="0"/>
        <v>1.7221024705545054</v>
      </c>
      <c r="D17" s="25">
        <v>9.6205001314143601</v>
      </c>
      <c r="E17" s="33">
        <v>34.514000000000003</v>
      </c>
      <c r="F17" s="27">
        <f t="shared" si="2"/>
        <v>2.412522132028164</v>
      </c>
      <c r="G17" s="50">
        <v>14.041217909254</v>
      </c>
      <c r="H17" s="28">
        <f t="shared" si="3"/>
        <v>44.203381147540988</v>
      </c>
      <c r="I17" s="34">
        <v>43.566000000000003</v>
      </c>
      <c r="J17" s="27">
        <f t="shared" si="4"/>
        <v>1.4038270752164184</v>
      </c>
      <c r="K17" s="25">
        <v>12.6898072215849</v>
      </c>
      <c r="M17" s="563" t="s">
        <v>39</v>
      </c>
    </row>
    <row r="18" spans="1:13" ht="16.899999999999999" customHeight="1">
      <c r="A18" s="37" t="s">
        <v>40</v>
      </c>
      <c r="B18" s="38">
        <v>34.936999999999998</v>
      </c>
      <c r="C18" s="18">
        <f t="shared" si="0"/>
        <v>0.7705570442336418</v>
      </c>
      <c r="D18" s="39">
        <v>36.020087947722502</v>
      </c>
      <c r="E18" s="40">
        <v>0.85399999999999998</v>
      </c>
      <c r="F18" s="41">
        <f t="shared" si="2"/>
        <v>5.9694439959206459E-2</v>
      </c>
      <c r="G18" s="52">
        <v>96.265193167847798</v>
      </c>
      <c r="H18" s="42">
        <f t="shared" si="3"/>
        <v>2.4443999198557402</v>
      </c>
      <c r="I18" s="43">
        <v>34.082000000000001</v>
      </c>
      <c r="J18" s="41">
        <f t="shared" si="4"/>
        <v>1.0982241742993613</v>
      </c>
      <c r="K18" s="39">
        <v>36.170389595577802</v>
      </c>
      <c r="M18" s="563" t="s">
        <v>40</v>
      </c>
    </row>
    <row r="19" spans="1:13" ht="16.899999999999999" customHeight="1">
      <c r="A19" s="44" t="s">
        <v>41</v>
      </c>
      <c r="B19" s="45">
        <v>56.627000000000002</v>
      </c>
      <c r="C19" s="18">
        <f t="shared" si="0"/>
        <v>1.2489433478495131</v>
      </c>
      <c r="D19" s="46">
        <v>17.773249782181502</v>
      </c>
      <c r="E19" s="47">
        <v>19.606999999999999</v>
      </c>
      <c r="F19" s="51">
        <f t="shared" si="2"/>
        <v>1.3705256256207976</v>
      </c>
      <c r="G19" s="53">
        <v>32.060037057197299</v>
      </c>
      <c r="H19" s="56">
        <f t="shared" si="3"/>
        <v>34.624825613223372</v>
      </c>
      <c r="I19" s="57">
        <v>37.020000000000003</v>
      </c>
      <c r="J19" s="51">
        <f t="shared" si="4"/>
        <v>1.1928953386703349</v>
      </c>
      <c r="K19" s="46">
        <v>19.553685579650001</v>
      </c>
      <c r="M19" s="563" t="s">
        <v>41</v>
      </c>
    </row>
    <row r="20" spans="1:13" ht="18" customHeight="1">
      <c r="A20" s="58" t="s">
        <v>42</v>
      </c>
      <c r="B20" s="59">
        <f>SUM(B12:B19,B8:B9,B5)</f>
        <v>4533.9926824945996</v>
      </c>
      <c r="C20" s="60">
        <f>SUM(C12:C19,C8:C9,C5)</f>
        <v>100</v>
      </c>
      <c r="D20" s="63"/>
      <c r="E20" s="59">
        <f>SUM(E12:E19,E8:E9,E5)</f>
        <v>1430.6190000000001</v>
      </c>
      <c r="F20" s="60">
        <f>SUM(F12:F19,F8:F9,F5)</f>
        <v>100</v>
      </c>
      <c r="G20" s="54">
        <v>4.2427833279440499</v>
      </c>
      <c r="H20" s="65">
        <f t="shared" si="3"/>
        <v>31.553182816626745</v>
      </c>
      <c r="I20" s="59">
        <f>SUM(I12:I19,I8:I9,I5)</f>
        <v>3103.3736824946</v>
      </c>
      <c r="J20" s="60">
        <f>SUM(J12:J19,J8:J9,J5)</f>
        <v>100</v>
      </c>
      <c r="K20" s="55">
        <v>2.0819914979053</v>
      </c>
    </row>
    <row r="21" spans="1:13" ht="18" customHeight="1">
      <c r="A21" s="652"/>
      <c r="B21" s="653"/>
      <c r="C21" s="653"/>
      <c r="D21" s="653"/>
      <c r="E21" s="653"/>
      <c r="F21" s="653"/>
      <c r="G21" s="653"/>
      <c r="H21" s="653"/>
      <c r="I21" s="61"/>
      <c r="J21" s="62"/>
      <c r="K21" s="64"/>
    </row>
    <row r="22" spans="1:13" ht="33.75" customHeight="1">
      <c r="A22" s="633" t="s">
        <v>141</v>
      </c>
      <c r="B22" s="634"/>
      <c r="C22" s="634"/>
      <c r="D22" s="634"/>
      <c r="E22" s="634"/>
      <c r="F22" s="634"/>
      <c r="G22" s="634"/>
      <c r="H22" s="634"/>
      <c r="I22" s="66"/>
      <c r="J22" s="67"/>
      <c r="K22" s="68"/>
    </row>
    <row r="23" spans="1:13" ht="31.5" customHeight="1">
      <c r="A23" s="635" t="s">
        <v>43</v>
      </c>
      <c r="B23" s="635"/>
      <c r="C23" s="635"/>
      <c r="D23" s="635"/>
      <c r="E23" s="635"/>
      <c r="F23" s="635"/>
      <c r="G23" s="635"/>
      <c r="H23" s="635"/>
      <c r="I23" s="66"/>
      <c r="J23" s="66"/>
      <c r="K23" s="69"/>
    </row>
    <row r="24" spans="1:13" ht="15.75" customHeight="1">
      <c r="A24" s="555"/>
      <c r="B24" s="577"/>
      <c r="C24" s="12"/>
      <c r="D24" s="12"/>
      <c r="E24" s="12"/>
      <c r="F24" s="12"/>
      <c r="G24" s="12"/>
      <c r="H24" s="12"/>
      <c r="I24" s="66"/>
      <c r="J24" s="66"/>
      <c r="K24" s="69"/>
    </row>
    <row r="25" spans="1:13" ht="15" customHeight="1">
      <c r="A25" s="12"/>
      <c r="B25" s="12"/>
      <c r="C25" s="12"/>
      <c r="D25" s="12"/>
      <c r="E25" s="12"/>
      <c r="F25" s="12"/>
      <c r="G25" s="12"/>
      <c r="H25" s="12"/>
    </row>
  </sheetData>
  <mergeCells count="12">
    <mergeCell ref="A22:H22"/>
    <mergeCell ref="A23:H23"/>
    <mergeCell ref="A1:K1"/>
    <mergeCell ref="A3:A4"/>
    <mergeCell ref="B3:C3"/>
    <mergeCell ref="D3:D4"/>
    <mergeCell ref="E3:F3"/>
    <mergeCell ref="G3:G4"/>
    <mergeCell ref="H3:H4"/>
    <mergeCell ref="I3:J3"/>
    <mergeCell ref="K3:K4"/>
    <mergeCell ref="A21:H21"/>
  </mergeCells>
  <hyperlinks>
    <hyperlink ref="A1:K1" location="'0'!A1" display="EESTI   ÜLDPINDALA  JAOTUS  MAAKATEGOORIATE  JÄRGI" xr:uid="{00000000-0004-0000-0200-000000000000}"/>
  </hyperlink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eht20">
    <tabColor theme="7" tint="0.59999389629810485"/>
  </sheetPr>
  <dimension ref="A1:Y71"/>
  <sheetViews>
    <sheetView view="pageBreakPreview" topLeftCell="A33" zoomScale="60" zoomScaleNormal="100" workbookViewId="0">
      <selection activeCell="C18" sqref="C18"/>
    </sheetView>
  </sheetViews>
  <sheetFormatPr defaultColWidth="11.5703125" defaultRowHeight="12.75"/>
  <cols>
    <col min="1" max="1" width="13" customWidth="1"/>
    <col min="2" max="2" width="6.42578125" customWidth="1"/>
    <col min="3" max="3" width="24.42578125" customWidth="1"/>
    <col min="4" max="4" width="10.7109375" customWidth="1"/>
    <col min="5" max="8" width="8.7109375" customWidth="1"/>
    <col min="9" max="9" width="8.85546875" customWidth="1"/>
    <col min="10" max="12" width="8.7109375" customWidth="1"/>
    <col min="13" max="13" width="2.28515625" customWidth="1"/>
    <col min="14" max="14" width="12.140625" customWidth="1"/>
    <col min="16" max="16" width="23.7109375" customWidth="1"/>
    <col min="17" max="17" width="11.28515625" customWidth="1"/>
    <col min="18" max="25" width="8.7109375" customWidth="1"/>
  </cols>
  <sheetData>
    <row r="1" spans="1:25" ht="27" customHeight="1">
      <c r="A1" s="636" t="s">
        <v>146</v>
      </c>
      <c r="B1" s="637"/>
      <c r="C1" s="636"/>
      <c r="D1" s="636"/>
      <c r="E1" s="636"/>
      <c r="F1" s="636"/>
      <c r="G1" s="636"/>
      <c r="H1" s="636"/>
      <c r="I1" s="636"/>
      <c r="J1" s="636"/>
      <c r="K1" s="636"/>
      <c r="L1" s="636"/>
      <c r="N1" s="636" t="s">
        <v>173</v>
      </c>
      <c r="O1" s="636"/>
      <c r="P1" s="636"/>
      <c r="Q1" s="636"/>
      <c r="R1" s="636"/>
      <c r="S1" s="636"/>
      <c r="T1" s="636"/>
      <c r="U1" s="636"/>
      <c r="V1" s="636"/>
      <c r="W1" s="636"/>
      <c r="X1" s="636"/>
      <c r="Y1" s="636"/>
    </row>
    <row r="2" spans="1:25" ht="10.5" customHeight="1">
      <c r="C2" s="66"/>
      <c r="D2" s="66"/>
      <c r="E2" s="66"/>
      <c r="F2" s="66"/>
      <c r="G2" s="66"/>
      <c r="H2" s="66"/>
      <c r="I2" s="66"/>
      <c r="J2" s="66"/>
      <c r="K2" s="66"/>
      <c r="L2" s="66"/>
      <c r="P2" s="66"/>
      <c r="Q2" s="66"/>
      <c r="R2" s="66"/>
      <c r="S2" s="66"/>
      <c r="T2" s="66"/>
      <c r="U2" s="66"/>
      <c r="V2" s="66"/>
      <c r="W2" s="66"/>
      <c r="X2" s="66"/>
      <c r="Y2" s="66"/>
    </row>
    <row r="3" spans="1:25" ht="18.75" customHeight="1">
      <c r="A3" s="797" t="s">
        <v>176</v>
      </c>
      <c r="B3" s="798"/>
      <c r="C3" s="798"/>
      <c r="D3" s="805" t="s">
        <v>42</v>
      </c>
      <c r="E3" s="805"/>
      <c r="F3" s="805"/>
      <c r="G3" s="806" t="s">
        <v>70</v>
      </c>
      <c r="H3" s="806"/>
      <c r="I3" s="806"/>
      <c r="J3" s="807" t="s">
        <v>24</v>
      </c>
      <c r="K3" s="807"/>
      <c r="L3" s="808"/>
      <c r="N3" s="797" t="s">
        <v>176</v>
      </c>
      <c r="O3" s="798"/>
      <c r="P3" s="798"/>
      <c r="Q3" s="805" t="s">
        <v>42</v>
      </c>
      <c r="R3" s="805"/>
      <c r="S3" s="805"/>
      <c r="T3" s="806" t="s">
        <v>70</v>
      </c>
      <c r="U3" s="806"/>
      <c r="V3" s="806"/>
      <c r="W3" s="807" t="s">
        <v>24</v>
      </c>
      <c r="X3" s="807"/>
      <c r="Y3" s="808"/>
    </row>
    <row r="4" spans="1:25" ht="20.25" customHeight="1">
      <c r="A4" s="799" t="s">
        <v>174</v>
      </c>
      <c r="B4" s="801" t="s">
        <v>175</v>
      </c>
      <c r="C4" s="801" t="s">
        <v>58</v>
      </c>
      <c r="D4" s="809" t="s">
        <v>73</v>
      </c>
      <c r="E4" s="809"/>
      <c r="F4" s="810" t="s">
        <v>430</v>
      </c>
      <c r="G4" s="809" t="s">
        <v>73</v>
      </c>
      <c r="H4" s="809"/>
      <c r="I4" s="810" t="s">
        <v>430</v>
      </c>
      <c r="J4" s="809" t="s">
        <v>73</v>
      </c>
      <c r="K4" s="809"/>
      <c r="L4" s="803" t="s">
        <v>430</v>
      </c>
      <c r="N4" s="799" t="s">
        <v>174</v>
      </c>
      <c r="O4" s="801" t="s">
        <v>175</v>
      </c>
      <c r="P4" s="801" t="s">
        <v>58</v>
      </c>
      <c r="Q4" s="809" t="s">
        <v>73</v>
      </c>
      <c r="R4" s="809"/>
      <c r="S4" s="810" t="s">
        <v>430</v>
      </c>
      <c r="T4" s="809" t="s">
        <v>73</v>
      </c>
      <c r="U4" s="809"/>
      <c r="V4" s="810" t="s">
        <v>430</v>
      </c>
      <c r="W4" s="809" t="s">
        <v>73</v>
      </c>
      <c r="X4" s="809"/>
      <c r="Y4" s="803" t="s">
        <v>430</v>
      </c>
    </row>
    <row r="5" spans="1:25" ht="18.75" customHeight="1">
      <c r="A5" s="800"/>
      <c r="B5" s="802"/>
      <c r="C5" s="802"/>
      <c r="D5" s="393" t="s">
        <v>25</v>
      </c>
      <c r="E5" s="394" t="s">
        <v>26</v>
      </c>
      <c r="F5" s="811"/>
      <c r="G5" s="393" t="s">
        <v>25</v>
      </c>
      <c r="H5" s="394" t="s">
        <v>26</v>
      </c>
      <c r="I5" s="811"/>
      <c r="J5" s="393" t="s">
        <v>25</v>
      </c>
      <c r="K5" s="394" t="s">
        <v>26</v>
      </c>
      <c r="L5" s="804"/>
      <c r="N5" s="800"/>
      <c r="O5" s="802"/>
      <c r="P5" s="802"/>
      <c r="Q5" s="393" t="s">
        <v>25</v>
      </c>
      <c r="R5" s="394" t="s">
        <v>26</v>
      </c>
      <c r="S5" s="811"/>
      <c r="T5" s="393" t="s">
        <v>25</v>
      </c>
      <c r="U5" s="394" t="s">
        <v>26</v>
      </c>
      <c r="V5" s="811"/>
      <c r="W5" s="393" t="s">
        <v>25</v>
      </c>
      <c r="X5" s="394" t="s">
        <v>26</v>
      </c>
      <c r="Y5" s="804"/>
    </row>
    <row r="6" spans="1:25" ht="21" customHeight="1">
      <c r="A6" s="817" t="s">
        <v>177</v>
      </c>
      <c r="B6" s="400" t="s">
        <v>148</v>
      </c>
      <c r="C6" s="392" t="s">
        <v>178</v>
      </c>
      <c r="D6" s="384">
        <v>35.298999999999999</v>
      </c>
      <c r="E6" s="156">
        <f>D6/$D$42*100</f>
        <v>1.5182241521467135</v>
      </c>
      <c r="F6" s="419">
        <v>24.8090593278671</v>
      </c>
      <c r="G6" s="384">
        <v>12.096</v>
      </c>
      <c r="H6" s="156">
        <f>G6/$G$42*100</f>
        <v>1.1233909764659995</v>
      </c>
      <c r="I6" s="427">
        <v>50.454198666060599</v>
      </c>
      <c r="J6" s="384">
        <v>23.204000000000001</v>
      </c>
      <c r="K6" s="156">
        <f>J6/$J$42*100</f>
        <v>1.8588763267245116</v>
      </c>
      <c r="L6" s="428">
        <v>24.179111944888</v>
      </c>
      <c r="N6" s="817" t="s">
        <v>177</v>
      </c>
      <c r="O6" s="400" t="s">
        <v>148</v>
      </c>
      <c r="P6" s="392" t="s">
        <v>178</v>
      </c>
      <c r="Q6" s="384">
        <v>26.885000000000002</v>
      </c>
      <c r="R6" s="156">
        <f>Q6/$Q$42*100</f>
        <v>1.41250358576789</v>
      </c>
      <c r="S6" s="419">
        <v>24.080790727759702</v>
      </c>
      <c r="T6" s="384">
        <v>4.968</v>
      </c>
      <c r="U6" s="156">
        <f>T6/$T$42*100</f>
        <v>0.69298561301607764</v>
      </c>
      <c r="V6" s="427">
        <v>49.568199702612503</v>
      </c>
      <c r="W6" s="384">
        <v>21.917000000000002</v>
      </c>
      <c r="X6" s="156">
        <f>W6/$W$42*100</f>
        <v>1.8472599160527963</v>
      </c>
      <c r="Y6" s="428">
        <v>24.469449831089602</v>
      </c>
    </row>
    <row r="7" spans="1:25" ht="19.5" customHeight="1">
      <c r="A7" s="818"/>
      <c r="B7" s="401" t="s">
        <v>147</v>
      </c>
      <c r="C7" s="385" t="s">
        <v>179</v>
      </c>
      <c r="D7" s="387">
        <v>1.52</v>
      </c>
      <c r="E7" s="159">
        <f>D7/$D$42*100</f>
        <v>6.5375809832091694E-2</v>
      </c>
      <c r="F7" s="420">
        <v>69.798803648286494</v>
      </c>
      <c r="G7" s="387">
        <v>0.625</v>
      </c>
      <c r="H7" s="159">
        <f t="shared" ref="H7:H41" si="0">G7/$G$42*100</f>
        <v>5.8045582034660183E-2</v>
      </c>
      <c r="I7" s="420"/>
      <c r="J7" s="387">
        <v>0.89600000000000002</v>
      </c>
      <c r="K7" s="159">
        <f t="shared" ref="K7:K41" si="1">J7/$J$42*100</f>
        <v>7.1778710082104916E-2</v>
      </c>
      <c r="L7" s="429">
        <v>84.042783114782395</v>
      </c>
      <c r="N7" s="818"/>
      <c r="O7" s="401" t="s">
        <v>147</v>
      </c>
      <c r="P7" s="385" t="s">
        <v>179</v>
      </c>
      <c r="Q7" s="387">
        <v>0.78100000000000003</v>
      </c>
      <c r="R7" s="159">
        <f t="shared" ref="R7:R41" si="2">Q7/$Q$42*100</f>
        <v>4.10327431833633E-2</v>
      </c>
      <c r="S7" s="420"/>
      <c r="T7" s="387">
        <v>0</v>
      </c>
      <c r="U7" s="159">
        <f t="shared" ref="U7:U41" si="3">T7/$T$42*100</f>
        <v>0</v>
      </c>
      <c r="V7" s="420"/>
      <c r="W7" s="387">
        <v>0.78100000000000003</v>
      </c>
      <c r="X7" s="159">
        <f t="shared" ref="X7:X41" si="4">W7/$W$42*100</f>
        <v>6.5826070832560743E-2</v>
      </c>
      <c r="Y7" s="429"/>
    </row>
    <row r="8" spans="1:25" ht="19.5" customHeight="1">
      <c r="A8" s="818"/>
      <c r="B8" s="402" t="s">
        <v>149</v>
      </c>
      <c r="C8" s="388" t="s">
        <v>180</v>
      </c>
      <c r="D8" s="390">
        <v>2.4510000000000001</v>
      </c>
      <c r="E8" s="391">
        <f>D8/$D$42*100</f>
        <v>0.10541849335424784</v>
      </c>
      <c r="F8" s="421">
        <v>53.216710535939598</v>
      </c>
      <c r="G8" s="390">
        <v>0.83899999999999997</v>
      </c>
      <c r="H8" s="391">
        <f t="shared" si="0"/>
        <v>7.7920389323327843E-2</v>
      </c>
      <c r="I8" s="421">
        <v>82.667662456098896</v>
      </c>
      <c r="J8" s="390">
        <v>1.6120000000000001</v>
      </c>
      <c r="K8" s="391">
        <f t="shared" si="1"/>
        <v>0.129137590013787</v>
      </c>
      <c r="L8" s="430">
        <v>72.850111969697096</v>
      </c>
      <c r="N8" s="818"/>
      <c r="O8" s="402" t="s">
        <v>149</v>
      </c>
      <c r="P8" s="388" t="s">
        <v>180</v>
      </c>
      <c r="Q8" s="390">
        <v>1.9830000000000001</v>
      </c>
      <c r="R8" s="391">
        <f t="shared" si="2"/>
        <v>0.10418428903022972</v>
      </c>
      <c r="S8" s="421">
        <v>62.0454022693513</v>
      </c>
      <c r="T8" s="390">
        <v>0.52700000000000002</v>
      </c>
      <c r="U8" s="391">
        <f t="shared" si="3"/>
        <v>7.3511155003919665E-2</v>
      </c>
      <c r="V8" s="421"/>
      <c r="W8" s="390">
        <v>1.456</v>
      </c>
      <c r="X8" s="391">
        <f t="shared" si="4"/>
        <v>0.12271800144969069</v>
      </c>
      <c r="Y8" s="430">
        <v>77.851448888354099</v>
      </c>
    </row>
    <row r="9" spans="1:25" ht="19.5" customHeight="1">
      <c r="A9" s="819"/>
      <c r="B9" s="414"/>
      <c r="C9" s="415" t="s">
        <v>181</v>
      </c>
      <c r="D9" s="416">
        <v>39.271000000000001</v>
      </c>
      <c r="E9" s="417">
        <f>D9/$D$42*100</f>
        <v>1.6890614657342584</v>
      </c>
      <c r="F9" s="422">
        <v>24.6970367266434</v>
      </c>
      <c r="G9" s="416">
        <v>13.558999999999999</v>
      </c>
      <c r="H9" s="417">
        <f t="shared" si="0"/>
        <v>1.259264074892732</v>
      </c>
      <c r="I9" s="422">
        <v>49.2359709867725</v>
      </c>
      <c r="J9" s="416">
        <v>25.712</v>
      </c>
      <c r="K9" s="417">
        <f t="shared" si="1"/>
        <v>2.0597926268204034</v>
      </c>
      <c r="L9" s="431">
        <v>24.022033256538901</v>
      </c>
      <c r="N9" s="819"/>
      <c r="O9" s="414"/>
      <c r="P9" s="415" t="s">
        <v>181</v>
      </c>
      <c r="Q9" s="416">
        <v>29.649000000000001</v>
      </c>
      <c r="R9" s="417">
        <f t="shared" si="2"/>
        <v>1.5577206179814831</v>
      </c>
      <c r="S9" s="422">
        <v>24.013965400818901</v>
      </c>
      <c r="T9" s="416">
        <v>5.4950000000000001</v>
      </c>
      <c r="U9" s="417">
        <f t="shared" si="3"/>
        <v>0.76649676801999722</v>
      </c>
      <c r="V9" s="422">
        <v>46.548840780452998</v>
      </c>
      <c r="W9" s="416">
        <v>24.154</v>
      </c>
      <c r="X9" s="417">
        <f t="shared" si="4"/>
        <v>2.0358039883350476</v>
      </c>
      <c r="Y9" s="431">
        <v>24.725484445459401</v>
      </c>
    </row>
    <row r="10" spans="1:25" ht="19.5" customHeight="1">
      <c r="A10" s="815" t="s">
        <v>345</v>
      </c>
      <c r="B10" s="383" t="s">
        <v>151</v>
      </c>
      <c r="C10" s="392" t="s">
        <v>182</v>
      </c>
      <c r="D10" s="384">
        <v>3.8029999999999999</v>
      </c>
      <c r="E10" s="156">
        <f t="shared" ref="E10:E41" si="5">D10/$D$42*100</f>
        <v>0.16356855578384519</v>
      </c>
      <c r="F10" s="419">
        <v>46.614135107579301</v>
      </c>
      <c r="G10" s="384">
        <v>2.6539999999999999</v>
      </c>
      <c r="H10" s="156">
        <f t="shared" si="0"/>
        <v>0.24648475955198101</v>
      </c>
      <c r="I10" s="419">
        <v>58.935196618749004</v>
      </c>
      <c r="J10" s="384">
        <v>1.149</v>
      </c>
      <c r="K10" s="156">
        <f t="shared" si="1"/>
        <v>9.2046582460199269E-2</v>
      </c>
      <c r="L10" s="428">
        <v>81.812598428154004</v>
      </c>
      <c r="N10" s="815" t="s">
        <v>345</v>
      </c>
      <c r="O10" s="383" t="s">
        <v>151</v>
      </c>
      <c r="P10" s="392" t="s">
        <v>182</v>
      </c>
      <c r="Q10" s="384">
        <v>1.413</v>
      </c>
      <c r="R10" s="156">
        <f t="shared" si="2"/>
        <v>7.4237216540451137E-2</v>
      </c>
      <c r="S10" s="419">
        <v>69.493874137538995</v>
      </c>
      <c r="T10" s="384">
        <v>0.57599999999999996</v>
      </c>
      <c r="U10" s="156">
        <f t="shared" si="3"/>
        <v>8.0346158030849574E-2</v>
      </c>
      <c r="V10" s="419"/>
      <c r="W10" s="384">
        <v>0.83699999999999997</v>
      </c>
      <c r="X10" s="156">
        <f t="shared" si="4"/>
        <v>7.0545993965241152E-2</v>
      </c>
      <c r="Y10" s="428">
        <v>85.267649489055799</v>
      </c>
    </row>
    <row r="11" spans="1:25" ht="19.5" customHeight="1">
      <c r="A11" s="751"/>
      <c r="B11" s="389" t="s">
        <v>150</v>
      </c>
      <c r="C11" s="388" t="s">
        <v>183</v>
      </c>
      <c r="D11" s="390">
        <v>4.4359999999999999</v>
      </c>
      <c r="E11" s="391">
        <f t="shared" si="5"/>
        <v>0.19079413974681494</v>
      </c>
      <c r="F11" s="421">
        <v>52.371451601494201</v>
      </c>
      <c r="G11" s="390">
        <v>4.0599999999999996</v>
      </c>
      <c r="H11" s="391">
        <f t="shared" si="0"/>
        <v>0.37706410089715259</v>
      </c>
      <c r="I11" s="421">
        <v>53.821983282317802</v>
      </c>
      <c r="J11" s="390">
        <v>0.377</v>
      </c>
      <c r="K11" s="391">
        <f t="shared" si="1"/>
        <v>3.0201533148385664E-2</v>
      </c>
      <c r="L11" s="430"/>
      <c r="N11" s="751"/>
      <c r="O11" s="389" t="s">
        <v>150</v>
      </c>
      <c r="P11" s="388" t="s">
        <v>183</v>
      </c>
      <c r="Q11" s="390">
        <v>2.25</v>
      </c>
      <c r="R11" s="391">
        <f t="shared" si="2"/>
        <v>0.11821212824912601</v>
      </c>
      <c r="S11" s="421">
        <v>74.6897370154974</v>
      </c>
      <c r="T11" s="390">
        <v>1.8740000000000001</v>
      </c>
      <c r="U11" s="391">
        <f t="shared" si="3"/>
        <v>0.26140399331564601</v>
      </c>
      <c r="V11" s="421">
        <v>83.278032680741106</v>
      </c>
      <c r="W11" s="390">
        <v>0.377</v>
      </c>
      <c r="X11" s="391">
        <f t="shared" si="4"/>
        <v>3.1775196803937769E-2</v>
      </c>
      <c r="Y11" s="430"/>
    </row>
    <row r="12" spans="1:25" ht="19.5" customHeight="1">
      <c r="A12" s="816"/>
      <c r="B12" s="414"/>
      <c r="C12" s="415" t="s">
        <v>181</v>
      </c>
      <c r="D12" s="416">
        <v>8.2390000000000008</v>
      </c>
      <c r="E12" s="417">
        <f t="shared" si="5"/>
        <v>0.35436269553066019</v>
      </c>
      <c r="F12" s="422">
        <v>36.8939114077954</v>
      </c>
      <c r="G12" s="416">
        <v>6.7140000000000004</v>
      </c>
      <c r="H12" s="417">
        <f t="shared" si="0"/>
        <v>0.6235488604491336</v>
      </c>
      <c r="I12" s="422">
        <v>42.784046298992401</v>
      </c>
      <c r="J12" s="416">
        <v>1.526</v>
      </c>
      <c r="K12" s="417">
        <f t="shared" si="1"/>
        <v>0.12224811560858494</v>
      </c>
      <c r="L12" s="431">
        <v>68.325551937517105</v>
      </c>
      <c r="N12" s="816"/>
      <c r="O12" s="414"/>
      <c r="P12" s="415" t="s">
        <v>181</v>
      </c>
      <c r="Q12" s="416">
        <v>3.6629999999999998</v>
      </c>
      <c r="R12" s="417">
        <f t="shared" si="2"/>
        <v>0.19244934478957712</v>
      </c>
      <c r="S12" s="422">
        <v>50.785217739611703</v>
      </c>
      <c r="T12" s="416">
        <v>2.4500000000000002</v>
      </c>
      <c r="U12" s="417">
        <f t="shared" si="3"/>
        <v>0.34175015134649561</v>
      </c>
      <c r="V12" s="422">
        <v>69.398494266484605</v>
      </c>
      <c r="W12" s="416">
        <v>1.2130000000000001</v>
      </c>
      <c r="X12" s="417">
        <f t="shared" si="4"/>
        <v>0.10223690642752392</v>
      </c>
      <c r="Y12" s="431">
        <v>69.5404012958127</v>
      </c>
    </row>
    <row r="13" spans="1:25" ht="19.5" customHeight="1">
      <c r="A13" s="815" t="s">
        <v>189</v>
      </c>
      <c r="B13" s="383" t="s">
        <v>154</v>
      </c>
      <c r="C13" s="392" t="s">
        <v>184</v>
      </c>
      <c r="D13" s="384">
        <v>196.59</v>
      </c>
      <c r="E13" s="156">
        <f t="shared" si="5"/>
        <v>8.4554147729545441</v>
      </c>
      <c r="F13" s="419">
        <v>7.9601571532365698</v>
      </c>
      <c r="G13" s="384">
        <v>103.91800000000001</v>
      </c>
      <c r="H13" s="156">
        <f t="shared" si="0"/>
        <v>9.6511692702045089</v>
      </c>
      <c r="I13" s="419">
        <v>11.157091528773501</v>
      </c>
      <c r="J13" s="384">
        <v>92.671999999999997</v>
      </c>
      <c r="K13" s="156">
        <f t="shared" si="1"/>
        <v>7.4239694427777083</v>
      </c>
      <c r="L13" s="428">
        <v>11.5050211697151</v>
      </c>
      <c r="N13" s="815" t="s">
        <v>189</v>
      </c>
      <c r="O13" s="383" t="s">
        <v>154</v>
      </c>
      <c r="P13" s="392" t="s">
        <v>184</v>
      </c>
      <c r="Q13" s="384">
        <v>162.4</v>
      </c>
      <c r="R13" s="156">
        <f t="shared" si="2"/>
        <v>8.5322887234035854</v>
      </c>
      <c r="S13" s="419">
        <v>8.6418844214044395</v>
      </c>
      <c r="T13" s="384">
        <v>73.631</v>
      </c>
      <c r="U13" s="156">
        <f t="shared" si="3"/>
        <v>10.270777711752578</v>
      </c>
      <c r="V13" s="419">
        <v>13.358280689372799</v>
      </c>
      <c r="W13" s="384">
        <v>88.769000000000005</v>
      </c>
      <c r="X13" s="156">
        <f t="shared" si="4"/>
        <v>7.4818367243733475</v>
      </c>
      <c r="Y13" s="428">
        <v>11.574108163477799</v>
      </c>
    </row>
    <row r="14" spans="1:25" ht="19.5" customHeight="1">
      <c r="A14" s="751"/>
      <c r="B14" s="386" t="s">
        <v>152</v>
      </c>
      <c r="C14" s="385" t="s">
        <v>185</v>
      </c>
      <c r="D14" s="387">
        <v>60.591000000000001</v>
      </c>
      <c r="E14" s="159">
        <f t="shared" si="5"/>
        <v>2.6060432194317551</v>
      </c>
      <c r="F14" s="420">
        <v>15.511503539644499</v>
      </c>
      <c r="G14" s="387">
        <v>30.649000000000001</v>
      </c>
      <c r="H14" s="159">
        <f t="shared" si="0"/>
        <v>2.8464624700484804</v>
      </c>
      <c r="I14" s="420">
        <v>20.299645385105599</v>
      </c>
      <c r="J14" s="387">
        <v>29.942</v>
      </c>
      <c r="K14" s="159">
        <f t="shared" si="1"/>
        <v>2.398658635355341</v>
      </c>
      <c r="L14" s="429">
        <v>20.6042128354261</v>
      </c>
      <c r="N14" s="751"/>
      <c r="O14" s="386" t="s">
        <v>152</v>
      </c>
      <c r="P14" s="385" t="s">
        <v>185</v>
      </c>
      <c r="Q14" s="387">
        <v>52.893000000000001</v>
      </c>
      <c r="R14" s="159">
        <f t="shared" si="2"/>
        <v>2.778930710880454</v>
      </c>
      <c r="S14" s="420">
        <v>16.705236285013999</v>
      </c>
      <c r="T14" s="387">
        <v>23.419</v>
      </c>
      <c r="U14" s="159">
        <f t="shared" si="3"/>
        <v>3.2667129772994206</v>
      </c>
      <c r="V14" s="420">
        <v>24.197093224360401</v>
      </c>
      <c r="W14" s="387">
        <v>29.472999999999999</v>
      </c>
      <c r="X14" s="159">
        <f t="shared" si="4"/>
        <v>2.4841124015980314</v>
      </c>
      <c r="Y14" s="429">
        <v>20.706195314123399</v>
      </c>
    </row>
    <row r="15" spans="1:25" ht="19.5" customHeight="1">
      <c r="A15" s="751"/>
      <c r="B15" s="386" t="s">
        <v>156</v>
      </c>
      <c r="C15" s="385" t="s">
        <v>186</v>
      </c>
      <c r="D15" s="387">
        <v>51.927999999999997</v>
      </c>
      <c r="E15" s="159">
        <f t="shared" si="5"/>
        <v>2.2334441137900374</v>
      </c>
      <c r="F15" s="420">
        <v>14.864869352882</v>
      </c>
      <c r="G15" s="387">
        <v>34.179000000000002</v>
      </c>
      <c r="H15" s="159">
        <f t="shared" si="0"/>
        <v>3.1743039173802412</v>
      </c>
      <c r="I15" s="420">
        <v>17.380619783954401</v>
      </c>
      <c r="J15" s="387">
        <v>17.748999999999999</v>
      </c>
      <c r="K15" s="159">
        <f t="shared" si="1"/>
        <v>1.4218753629991965</v>
      </c>
      <c r="L15" s="429">
        <v>26.2061684638117</v>
      </c>
      <c r="N15" s="751"/>
      <c r="O15" s="386" t="s">
        <v>156</v>
      </c>
      <c r="P15" s="385" t="s">
        <v>186</v>
      </c>
      <c r="Q15" s="387">
        <v>38.055</v>
      </c>
      <c r="R15" s="159">
        <f t="shared" si="2"/>
        <v>1.9993611291202178</v>
      </c>
      <c r="S15" s="420">
        <v>16.736751736021802</v>
      </c>
      <c r="T15" s="387">
        <v>21.867999999999999</v>
      </c>
      <c r="U15" s="159">
        <f t="shared" si="3"/>
        <v>3.0503642080184346</v>
      </c>
      <c r="V15" s="420">
        <v>22.056753473138301</v>
      </c>
      <c r="W15" s="387">
        <v>16.187999999999999</v>
      </c>
      <c r="X15" s="159">
        <f t="shared" si="4"/>
        <v>1.3643949227112588</v>
      </c>
      <c r="Y15" s="429">
        <v>25.865640412029901</v>
      </c>
    </row>
    <row r="16" spans="1:25" ht="19.5" customHeight="1">
      <c r="A16" s="751"/>
      <c r="B16" s="386" t="s">
        <v>155</v>
      </c>
      <c r="C16" s="385" t="s">
        <v>187</v>
      </c>
      <c r="D16" s="387">
        <v>132.47900000000001</v>
      </c>
      <c r="E16" s="159">
        <f t="shared" si="5"/>
        <v>5.6979749412800498</v>
      </c>
      <c r="F16" s="420">
        <v>10.245875501333099</v>
      </c>
      <c r="G16" s="387">
        <v>87.768000000000001</v>
      </c>
      <c r="H16" s="159">
        <f t="shared" si="0"/>
        <v>8.1512714304288885</v>
      </c>
      <c r="I16" s="420">
        <v>13.002994281181699</v>
      </c>
      <c r="J16" s="387">
        <v>44.710999999999999</v>
      </c>
      <c r="K16" s="159">
        <f t="shared" si="1"/>
        <v>3.5818056991975364</v>
      </c>
      <c r="L16" s="429">
        <v>15.7431268543406</v>
      </c>
      <c r="N16" s="751"/>
      <c r="O16" s="386" t="s">
        <v>155</v>
      </c>
      <c r="P16" s="385" t="s">
        <v>187</v>
      </c>
      <c r="Q16" s="387">
        <v>100.31699999999999</v>
      </c>
      <c r="R16" s="159">
        <f t="shared" si="2"/>
        <v>5.2705271420300326</v>
      </c>
      <c r="S16" s="420">
        <v>11.457062692270499</v>
      </c>
      <c r="T16" s="387">
        <v>58.67</v>
      </c>
      <c r="U16" s="159">
        <f t="shared" si="3"/>
        <v>8.1838699508158772</v>
      </c>
      <c r="V16" s="420">
        <v>14.979619323380099</v>
      </c>
      <c r="W16" s="387">
        <v>41.646999999999998</v>
      </c>
      <c r="X16" s="159">
        <f t="shared" si="4"/>
        <v>3.5101899769060911</v>
      </c>
      <c r="Y16" s="429">
        <v>15.964854105196601</v>
      </c>
    </row>
    <row r="17" spans="1:25" ht="19.5" customHeight="1">
      <c r="A17" s="751"/>
      <c r="B17" s="389" t="s">
        <v>153</v>
      </c>
      <c r="C17" s="388" t="s">
        <v>188</v>
      </c>
      <c r="D17" s="390">
        <v>70.459000000000003</v>
      </c>
      <c r="E17" s="391">
        <f t="shared" si="5"/>
        <v>3.0304698585258869</v>
      </c>
      <c r="F17" s="421">
        <v>16.646362541304502</v>
      </c>
      <c r="G17" s="390">
        <v>49.482999999999997</v>
      </c>
      <c r="H17" s="391">
        <f t="shared" si="0"/>
        <v>4.5956312573137437</v>
      </c>
      <c r="I17" s="421">
        <v>19.926434458443399</v>
      </c>
      <c r="J17" s="390">
        <v>20.975999999999999</v>
      </c>
      <c r="K17" s="391">
        <f t="shared" si="1"/>
        <v>1.6803908735292774</v>
      </c>
      <c r="L17" s="430">
        <v>28.506042730171401</v>
      </c>
      <c r="N17" s="751"/>
      <c r="O17" s="389" t="s">
        <v>153</v>
      </c>
      <c r="P17" s="388" t="s">
        <v>188</v>
      </c>
      <c r="Q17" s="390">
        <v>50.249000000000002</v>
      </c>
      <c r="R17" s="391">
        <f t="shared" si="2"/>
        <v>2.6400183255068148</v>
      </c>
      <c r="S17" s="421">
        <v>19.9478327097736</v>
      </c>
      <c r="T17" s="390">
        <v>32.012</v>
      </c>
      <c r="U17" s="391">
        <f t="shared" si="3"/>
        <v>4.4653493244506191</v>
      </c>
      <c r="V17" s="421">
        <v>24.7751888611634</v>
      </c>
      <c r="W17" s="390">
        <v>18.236000000000001</v>
      </c>
      <c r="X17" s="391">
        <f t="shared" si="4"/>
        <v>1.5370092544207139</v>
      </c>
      <c r="Y17" s="430">
        <v>30.529965505907001</v>
      </c>
    </row>
    <row r="18" spans="1:25" ht="19.5" customHeight="1">
      <c r="A18" s="816"/>
      <c r="B18" s="399"/>
      <c r="C18" s="415" t="s">
        <v>181</v>
      </c>
      <c r="D18" s="416">
        <v>512.04700000000003</v>
      </c>
      <c r="E18" s="417">
        <f t="shared" si="5"/>
        <v>22.023346905982272</v>
      </c>
      <c r="F18" s="422">
        <v>6.3602689192433699</v>
      </c>
      <c r="G18" s="416">
        <v>305.99799999999999</v>
      </c>
      <c r="H18" s="417">
        <f t="shared" si="0"/>
        <v>28.418931218307119</v>
      </c>
      <c r="I18" s="422">
        <v>8.5425143776874002</v>
      </c>
      <c r="J18" s="416">
        <v>206.05</v>
      </c>
      <c r="K18" s="417">
        <f t="shared" si="1"/>
        <v>16.50670001385906</v>
      </c>
      <c r="L18" s="431">
        <v>9.3465631049073306</v>
      </c>
      <c r="N18" s="816"/>
      <c r="O18" s="399"/>
      <c r="P18" s="415" t="s">
        <v>181</v>
      </c>
      <c r="Q18" s="416">
        <v>403.91399999999999</v>
      </c>
      <c r="R18" s="417">
        <f t="shared" si="2"/>
        <v>21.221126030941104</v>
      </c>
      <c r="S18" s="422">
        <v>6.8654039833612703</v>
      </c>
      <c r="T18" s="416">
        <v>209.601</v>
      </c>
      <c r="U18" s="417">
        <f t="shared" si="3"/>
        <v>29.237213662194623</v>
      </c>
      <c r="V18" s="422">
        <v>9.7776713730733604</v>
      </c>
      <c r="W18" s="416">
        <v>194.31299999999999</v>
      </c>
      <c r="X18" s="417">
        <f t="shared" si="4"/>
        <v>16.377543280009441</v>
      </c>
      <c r="Y18" s="431">
        <v>9.3105373380581398</v>
      </c>
    </row>
    <row r="19" spans="1:25" ht="19.5" customHeight="1">
      <c r="A19" s="815" t="s">
        <v>346</v>
      </c>
      <c r="B19" s="383" t="s">
        <v>158</v>
      </c>
      <c r="C19" s="392" t="s">
        <v>190</v>
      </c>
      <c r="D19" s="384">
        <v>315.88299999999998</v>
      </c>
      <c r="E19" s="156">
        <f t="shared" si="5"/>
        <v>13.586254563941196</v>
      </c>
      <c r="F19" s="419">
        <v>6.6096846961677702</v>
      </c>
      <c r="G19" s="384">
        <v>106.19499999999999</v>
      </c>
      <c r="H19" s="156">
        <f t="shared" si="0"/>
        <v>9.8626409346731823</v>
      </c>
      <c r="I19" s="419">
        <v>13.165446337276499</v>
      </c>
      <c r="J19" s="384">
        <v>209.68799999999999</v>
      </c>
      <c r="K19" s="156">
        <f t="shared" si="1"/>
        <v>16.798140803232606</v>
      </c>
      <c r="L19" s="428">
        <v>7.5089879215119204</v>
      </c>
      <c r="N19" s="815" t="s">
        <v>346</v>
      </c>
      <c r="O19" s="383" t="s">
        <v>158</v>
      </c>
      <c r="P19" s="392" t="s">
        <v>190</v>
      </c>
      <c r="Q19" s="384">
        <v>284.07499999999999</v>
      </c>
      <c r="R19" s="156">
        <f t="shared" si="2"/>
        <v>14.924937925497986</v>
      </c>
      <c r="S19" s="419">
        <v>6.7588679577592101</v>
      </c>
      <c r="T19" s="384">
        <v>78.677000000000007</v>
      </c>
      <c r="U19" s="156">
        <f t="shared" si="3"/>
        <v>10.974643533668669</v>
      </c>
      <c r="V19" s="419">
        <v>14.9168926313128</v>
      </c>
      <c r="W19" s="384">
        <v>205.398</v>
      </c>
      <c r="X19" s="156">
        <f t="shared" si="4"/>
        <v>17.3118352072552</v>
      </c>
      <c r="Y19" s="428">
        <v>7.5789792539049703</v>
      </c>
    </row>
    <row r="20" spans="1:25" ht="19.5" customHeight="1">
      <c r="A20" s="751"/>
      <c r="B20" s="403" t="s">
        <v>157</v>
      </c>
      <c r="C20" s="404" t="s">
        <v>191</v>
      </c>
      <c r="D20" s="405">
        <v>214.71700000000001</v>
      </c>
      <c r="E20" s="406">
        <f t="shared" si="5"/>
        <v>9.2350643156034415</v>
      </c>
      <c r="F20" s="423">
        <v>10.0562497054669</v>
      </c>
      <c r="G20" s="405">
        <v>63.512</v>
      </c>
      <c r="H20" s="406">
        <f t="shared" si="0"/>
        <v>5.8985456098965408</v>
      </c>
      <c r="I20" s="423">
        <v>19.543924939975799</v>
      </c>
      <c r="J20" s="405">
        <v>151.20500000000001</v>
      </c>
      <c r="K20" s="406">
        <f t="shared" si="1"/>
        <v>12.113057877192716</v>
      </c>
      <c r="L20" s="432">
        <v>11.2925534914739</v>
      </c>
      <c r="N20" s="751"/>
      <c r="O20" s="403" t="s">
        <v>157</v>
      </c>
      <c r="P20" s="404" t="s">
        <v>191</v>
      </c>
      <c r="Q20" s="405">
        <v>186.001</v>
      </c>
      <c r="R20" s="406">
        <f t="shared" si="2"/>
        <v>9.7722551406514153</v>
      </c>
      <c r="S20" s="423">
        <v>10.7728109509258</v>
      </c>
      <c r="T20" s="405">
        <v>42.343000000000004</v>
      </c>
      <c r="U20" s="406">
        <f t="shared" si="3"/>
        <v>5.9064190442712912</v>
      </c>
      <c r="V20" s="423">
        <v>23.014934850477498</v>
      </c>
      <c r="W20" s="405">
        <v>143.65799999999999</v>
      </c>
      <c r="X20" s="406">
        <f t="shared" si="4"/>
        <v>12.108119953475043</v>
      </c>
      <c r="Y20" s="432">
        <v>11.5046888849081</v>
      </c>
    </row>
    <row r="21" spans="1:25" ht="19.5" customHeight="1">
      <c r="A21" s="816"/>
      <c r="B21" s="399"/>
      <c r="C21" s="415" t="s">
        <v>181</v>
      </c>
      <c r="D21" s="416">
        <v>530.6</v>
      </c>
      <c r="E21" s="417">
        <f t="shared" si="5"/>
        <v>22.821318879544638</v>
      </c>
      <c r="F21" s="422">
        <v>5.4705527451909299</v>
      </c>
      <c r="G21" s="416">
        <v>169.70699999999999</v>
      </c>
      <c r="H21" s="417">
        <f t="shared" si="0"/>
        <v>15.761186544569721</v>
      </c>
      <c r="I21" s="422">
        <v>11.379917078891999</v>
      </c>
      <c r="J21" s="416">
        <v>360.89299999999997</v>
      </c>
      <c r="K21" s="417">
        <f t="shared" si="1"/>
        <v>28.911198680425322</v>
      </c>
      <c r="L21" s="431">
        <v>6.3112439862946497</v>
      </c>
      <c r="N21" s="816"/>
      <c r="O21" s="399"/>
      <c r="P21" s="415" t="s">
        <v>181</v>
      </c>
      <c r="Q21" s="416">
        <v>470.07600000000002</v>
      </c>
      <c r="R21" s="417">
        <f t="shared" si="2"/>
        <v>24.697193066149403</v>
      </c>
      <c r="S21" s="422">
        <v>5.76845497713279</v>
      </c>
      <c r="T21" s="416">
        <v>121.021</v>
      </c>
      <c r="U21" s="417">
        <f t="shared" si="3"/>
        <v>16.881202067797648</v>
      </c>
      <c r="V21" s="422">
        <v>13.1745959155589</v>
      </c>
      <c r="W21" s="416">
        <v>349.05599999999998</v>
      </c>
      <c r="X21" s="417">
        <f t="shared" si="4"/>
        <v>29.419955160730243</v>
      </c>
      <c r="Y21" s="431">
        <v>6.4236988863044102</v>
      </c>
    </row>
    <row r="22" spans="1:25" ht="19.5" customHeight="1">
      <c r="A22" s="815" t="s">
        <v>192</v>
      </c>
      <c r="B22" s="383" t="s">
        <v>159</v>
      </c>
      <c r="C22" s="392" t="s">
        <v>193</v>
      </c>
      <c r="D22" s="384">
        <v>227.69</v>
      </c>
      <c r="E22" s="156">
        <f t="shared" si="5"/>
        <v>9.7930382504401035</v>
      </c>
      <c r="F22" s="419">
        <v>8.6301240780522193</v>
      </c>
      <c r="G22" s="384">
        <v>66.016000000000005</v>
      </c>
      <c r="H22" s="156">
        <f t="shared" si="0"/>
        <v>6.1310994297602042</v>
      </c>
      <c r="I22" s="419">
        <v>16.797171129517199</v>
      </c>
      <c r="J22" s="384">
        <v>161.67400000000001</v>
      </c>
      <c r="K22" s="156">
        <f t="shared" si="1"/>
        <v>12.951731220774809</v>
      </c>
      <c r="L22" s="428">
        <v>9.8483081304659592</v>
      </c>
      <c r="N22" s="815" t="s">
        <v>192</v>
      </c>
      <c r="O22" s="383" t="s">
        <v>159</v>
      </c>
      <c r="P22" s="392" t="s">
        <v>193</v>
      </c>
      <c r="Q22" s="384">
        <v>202.774</v>
      </c>
      <c r="R22" s="156">
        <f t="shared" si="2"/>
        <v>10.653487152705901</v>
      </c>
      <c r="S22" s="419">
        <v>8.7349528251023294</v>
      </c>
      <c r="T22" s="384">
        <v>45.784999999999997</v>
      </c>
      <c r="U22" s="156">
        <f t="shared" si="3"/>
        <v>6.3865431344486936</v>
      </c>
      <c r="V22" s="419">
        <v>16.770778971295002</v>
      </c>
      <c r="W22" s="384">
        <v>156.99</v>
      </c>
      <c r="X22" s="156">
        <f t="shared" si="4"/>
        <v>13.231798796419605</v>
      </c>
      <c r="Y22" s="428">
        <v>9.9828123898526702</v>
      </c>
    </row>
    <row r="23" spans="1:25" ht="19.5" customHeight="1">
      <c r="A23" s="751"/>
      <c r="B23" s="389" t="s">
        <v>160</v>
      </c>
      <c r="C23" s="388" t="s">
        <v>194</v>
      </c>
      <c r="D23" s="390">
        <v>3.867</v>
      </c>
      <c r="E23" s="391">
        <f t="shared" si="5"/>
        <v>0.16632122146098591</v>
      </c>
      <c r="F23" s="421">
        <v>52.661877812703999</v>
      </c>
      <c r="G23" s="390">
        <v>1.9330000000000001</v>
      </c>
      <c r="H23" s="391">
        <f t="shared" si="0"/>
        <v>0.17952337611679706</v>
      </c>
      <c r="I23" s="421">
        <v>91.1669760825759</v>
      </c>
      <c r="J23" s="390">
        <v>1.9339999999999999</v>
      </c>
      <c r="K23" s="391">
        <f t="shared" si="1"/>
        <v>0.1549330639495434</v>
      </c>
      <c r="L23" s="430">
        <v>54.396101155607099</v>
      </c>
      <c r="N23" s="751"/>
      <c r="O23" s="389" t="s">
        <v>160</v>
      </c>
      <c r="P23" s="388" t="s">
        <v>194</v>
      </c>
      <c r="Q23" s="390">
        <v>2.2930000000000001</v>
      </c>
      <c r="R23" s="391">
        <f t="shared" si="2"/>
        <v>0.12047129336677598</v>
      </c>
      <c r="S23" s="421">
        <v>52.264186772402098</v>
      </c>
      <c r="T23" s="390">
        <v>0.78100000000000003</v>
      </c>
      <c r="U23" s="391">
        <f t="shared" si="3"/>
        <v>0.10894157885780124</v>
      </c>
      <c r="V23" s="421">
        <v>96.0511181726106</v>
      </c>
      <c r="W23" s="390">
        <v>1.512</v>
      </c>
      <c r="X23" s="391">
        <f t="shared" si="4"/>
        <v>0.12743792458237113</v>
      </c>
      <c r="Y23" s="430">
        <v>61.800880532271499</v>
      </c>
    </row>
    <row r="24" spans="1:25" ht="19.5" customHeight="1">
      <c r="A24" s="816"/>
      <c r="B24" s="414"/>
      <c r="C24" s="415" t="s">
        <v>181</v>
      </c>
      <c r="D24" s="416">
        <v>231.55699999999999</v>
      </c>
      <c r="E24" s="417">
        <f t="shared" si="5"/>
        <v>9.9593594719010881</v>
      </c>
      <c r="F24" s="422">
        <v>8.5309691883489691</v>
      </c>
      <c r="G24" s="416">
        <v>67.948999999999998</v>
      </c>
      <c r="H24" s="417">
        <f t="shared" si="0"/>
        <v>6.3106228058770002</v>
      </c>
      <c r="I24" s="422">
        <v>16.5007342567127</v>
      </c>
      <c r="J24" s="416">
        <v>163.608</v>
      </c>
      <c r="K24" s="417">
        <f t="shared" si="1"/>
        <v>13.106664284724353</v>
      </c>
      <c r="L24" s="431">
        <v>9.7802388800702893</v>
      </c>
      <c r="N24" s="816"/>
      <c r="O24" s="414"/>
      <c r="P24" s="415" t="s">
        <v>181</v>
      </c>
      <c r="Q24" s="416">
        <v>205.06700000000001</v>
      </c>
      <c r="R24" s="417">
        <f t="shared" si="2"/>
        <v>10.773958446072678</v>
      </c>
      <c r="S24" s="422">
        <v>8.6718415813302201</v>
      </c>
      <c r="T24" s="416">
        <v>46.564999999999998</v>
      </c>
      <c r="U24" s="417">
        <f t="shared" si="3"/>
        <v>6.4953452234488021</v>
      </c>
      <c r="V24" s="422">
        <v>16.571336019656801</v>
      </c>
      <c r="W24" s="416">
        <v>158.50200000000001</v>
      </c>
      <c r="X24" s="417">
        <f t="shared" si="4"/>
        <v>13.359236721001974</v>
      </c>
      <c r="Y24" s="431">
        <v>9.9329139912246394</v>
      </c>
    </row>
    <row r="25" spans="1:25" ht="19.5" customHeight="1">
      <c r="A25" s="815" t="s">
        <v>343</v>
      </c>
      <c r="B25" s="596" t="s">
        <v>161</v>
      </c>
      <c r="C25" s="409" t="s">
        <v>195</v>
      </c>
      <c r="D25" s="410">
        <v>259.29500000000002</v>
      </c>
      <c r="E25" s="411">
        <f t="shared" si="5"/>
        <v>11.152381980534352</v>
      </c>
      <c r="F25" s="425">
        <v>8.1986754186130195</v>
      </c>
      <c r="G25" s="410">
        <v>103.29900000000001</v>
      </c>
      <c r="H25" s="411">
        <f t="shared" si="0"/>
        <v>9.593680925757381</v>
      </c>
      <c r="I25" s="425">
        <v>13.6948156241132</v>
      </c>
      <c r="J25" s="410">
        <v>155.99600000000001</v>
      </c>
      <c r="K25" s="411">
        <f t="shared" si="1"/>
        <v>12.496865689696472</v>
      </c>
      <c r="L25" s="434">
        <v>9.9412857362799194</v>
      </c>
      <c r="N25" s="815" t="s">
        <v>343</v>
      </c>
      <c r="O25" s="596" t="s">
        <v>161</v>
      </c>
      <c r="P25" s="409" t="s">
        <v>195</v>
      </c>
      <c r="Q25" s="410">
        <v>224.851</v>
      </c>
      <c r="R25" s="411">
        <f t="shared" si="2"/>
        <v>11.813384555086326</v>
      </c>
      <c r="S25" s="425">
        <v>8.8157479784426602</v>
      </c>
      <c r="T25" s="410">
        <v>76.441000000000003</v>
      </c>
      <c r="U25" s="411">
        <f t="shared" si="3"/>
        <v>10.662744211868356</v>
      </c>
      <c r="V25" s="425">
        <v>15.4496966418233</v>
      </c>
      <c r="W25" s="410">
        <v>148.411</v>
      </c>
      <c r="X25" s="411">
        <f t="shared" si="4"/>
        <v>12.508723429361297</v>
      </c>
      <c r="Y25" s="434">
        <v>10.048793404934299</v>
      </c>
    </row>
    <row r="26" spans="1:25" ht="19.5" customHeight="1">
      <c r="A26" s="751"/>
      <c r="B26" s="386" t="s">
        <v>164</v>
      </c>
      <c r="C26" s="385" t="s">
        <v>196</v>
      </c>
      <c r="D26" s="387">
        <v>6.5750000000000002</v>
      </c>
      <c r="E26" s="159">
        <f t="shared" si="5"/>
        <v>0.28279338792500186</v>
      </c>
      <c r="F26" s="420">
        <v>35.106481901466402</v>
      </c>
      <c r="G26" s="387">
        <v>3.2789999999999999</v>
      </c>
      <c r="H26" s="159">
        <f t="shared" si="0"/>
        <v>0.30453034158664122</v>
      </c>
      <c r="I26" s="420">
        <v>60.496505671985503</v>
      </c>
      <c r="J26" s="387">
        <v>3.2959999999999998</v>
      </c>
      <c r="K26" s="159">
        <f t="shared" si="1"/>
        <v>0.26404311208774306</v>
      </c>
      <c r="L26" s="429">
        <v>46.771150511381798</v>
      </c>
      <c r="N26" s="751"/>
      <c r="O26" s="386" t="s">
        <v>164</v>
      </c>
      <c r="P26" s="385" t="s">
        <v>196</v>
      </c>
      <c r="Q26" s="387">
        <v>5.0460000000000003</v>
      </c>
      <c r="R26" s="159">
        <f t="shared" si="2"/>
        <v>0.2651103996200399</v>
      </c>
      <c r="S26" s="420">
        <v>42.567714488785597</v>
      </c>
      <c r="T26" s="387">
        <v>2.3420000000000001</v>
      </c>
      <c r="U26" s="159">
        <f t="shared" si="3"/>
        <v>0.32668524671571131</v>
      </c>
      <c r="V26" s="420">
        <v>79.489805465755595</v>
      </c>
      <c r="W26" s="387">
        <v>2.7040000000000002</v>
      </c>
      <c r="X26" s="159">
        <f t="shared" si="4"/>
        <v>0.22790485983513989</v>
      </c>
      <c r="Y26" s="429">
        <v>53.9871422505026</v>
      </c>
    </row>
    <row r="27" spans="1:25" ht="19.5" customHeight="1">
      <c r="A27" s="751"/>
      <c r="B27" s="386" t="s">
        <v>162</v>
      </c>
      <c r="C27" s="385" t="s">
        <v>197</v>
      </c>
      <c r="D27" s="387">
        <v>148.43899999999999</v>
      </c>
      <c r="E27" s="159">
        <f t="shared" si="5"/>
        <v>6.3844209445170126</v>
      </c>
      <c r="F27" s="420">
        <v>10.567703036054599</v>
      </c>
      <c r="G27" s="387">
        <v>48.256</v>
      </c>
      <c r="H27" s="159">
        <f t="shared" si="0"/>
        <v>4.4816761706632988</v>
      </c>
      <c r="I27" s="420">
        <v>17.551073898977801</v>
      </c>
      <c r="J27" s="387">
        <v>100.18300000000001</v>
      </c>
      <c r="K27" s="159">
        <f t="shared" si="1"/>
        <v>8.025676910887853</v>
      </c>
      <c r="L27" s="429">
        <v>12.511637554717</v>
      </c>
      <c r="N27" s="751"/>
      <c r="O27" s="386" t="s">
        <v>162</v>
      </c>
      <c r="P27" s="385" t="s">
        <v>197</v>
      </c>
      <c r="Q27" s="387">
        <v>129.70500000000001</v>
      </c>
      <c r="R27" s="159">
        <f t="shared" si="2"/>
        <v>6.8145351531346181</v>
      </c>
      <c r="S27" s="420">
        <v>11.2922567072491</v>
      </c>
      <c r="T27" s="387">
        <v>34.805999999999997</v>
      </c>
      <c r="U27" s="159">
        <f t="shared" si="3"/>
        <v>4.855083986843316</v>
      </c>
      <c r="V27" s="420">
        <v>20.136663245096901</v>
      </c>
      <c r="W27" s="387">
        <v>94.899000000000001</v>
      </c>
      <c r="X27" s="159">
        <f t="shared" si="4"/>
        <v>7.9984997387185421</v>
      </c>
      <c r="Y27" s="429">
        <v>13.010468082070901</v>
      </c>
    </row>
    <row r="28" spans="1:25" ht="19.5" customHeight="1">
      <c r="A28" s="751"/>
      <c r="B28" s="403" t="s">
        <v>163</v>
      </c>
      <c r="C28" s="404" t="s">
        <v>198</v>
      </c>
      <c r="D28" s="405">
        <v>30.175999999999998</v>
      </c>
      <c r="E28" s="406">
        <f t="shared" si="5"/>
        <v>1.2978818667718413</v>
      </c>
      <c r="F28" s="423">
        <v>24.1351257011234</v>
      </c>
      <c r="G28" s="405">
        <v>11.567</v>
      </c>
      <c r="H28" s="406">
        <f t="shared" si="0"/>
        <v>1.0742611958318631</v>
      </c>
      <c r="I28" s="423">
        <v>38.023935955264101</v>
      </c>
      <c r="J28" s="405">
        <v>18.609000000000002</v>
      </c>
      <c r="K28" s="406">
        <f t="shared" si="1"/>
        <v>1.4907701070512169</v>
      </c>
      <c r="L28" s="432">
        <v>28.144874458682001</v>
      </c>
      <c r="N28" s="751"/>
      <c r="O28" s="403" t="s">
        <v>163</v>
      </c>
      <c r="P28" s="404" t="s">
        <v>198</v>
      </c>
      <c r="Q28" s="405">
        <v>24.614999999999998</v>
      </c>
      <c r="R28" s="406">
        <f t="shared" si="2"/>
        <v>1.2932406830454384</v>
      </c>
      <c r="S28" s="423">
        <v>28.421444007650699</v>
      </c>
      <c r="T28" s="405">
        <v>7.5069999999999997</v>
      </c>
      <c r="U28" s="406">
        <f t="shared" si="3"/>
        <v>1.0471503616972011</v>
      </c>
      <c r="V28" s="423">
        <v>47.551683606490897</v>
      </c>
      <c r="W28" s="405">
        <v>17.108000000000001</v>
      </c>
      <c r="X28" s="406">
        <f t="shared" si="4"/>
        <v>1.4419365170338658</v>
      </c>
      <c r="Y28" s="432">
        <v>30.557225437757399</v>
      </c>
    </row>
    <row r="29" spans="1:25" ht="19.5" customHeight="1">
      <c r="A29" s="816"/>
      <c r="B29" s="399"/>
      <c r="C29" s="415" t="s">
        <v>181</v>
      </c>
      <c r="D29" s="416">
        <v>444.48599999999999</v>
      </c>
      <c r="E29" s="417">
        <f t="shared" si="5"/>
        <v>19.117521190149411</v>
      </c>
      <c r="F29" s="422">
        <v>6.5105558476655698</v>
      </c>
      <c r="G29" s="416">
        <v>166.40199999999999</v>
      </c>
      <c r="H29" s="417">
        <f t="shared" si="0"/>
        <v>15.454241506770439</v>
      </c>
      <c r="I29" s="422">
        <v>11.0999685166941</v>
      </c>
      <c r="J29" s="416">
        <v>278.084</v>
      </c>
      <c r="K29" s="417">
        <f t="shared" si="1"/>
        <v>22.277355819723287</v>
      </c>
      <c r="L29" s="431">
        <v>7.99815558894635</v>
      </c>
      <c r="N29" s="816"/>
      <c r="O29" s="399"/>
      <c r="P29" s="415" t="s">
        <v>181</v>
      </c>
      <c r="Q29" s="416">
        <v>384.21800000000002</v>
      </c>
      <c r="R29" s="417">
        <f t="shared" si="2"/>
        <v>20.186323329610087</v>
      </c>
      <c r="S29" s="422">
        <v>6.9928582398369699</v>
      </c>
      <c r="T29" s="416">
        <v>121.096</v>
      </c>
      <c r="U29" s="417">
        <f t="shared" si="3"/>
        <v>16.891663807124583</v>
      </c>
      <c r="V29" s="422">
        <v>12.369828482711901</v>
      </c>
      <c r="W29" s="416">
        <v>263.12099999999998</v>
      </c>
      <c r="X29" s="417">
        <f t="shared" si="4"/>
        <v>22.176980260607188</v>
      </c>
      <c r="Y29" s="431">
        <v>8.1659760867405708</v>
      </c>
    </row>
    <row r="30" spans="1:25" ht="19.5" customHeight="1">
      <c r="A30" s="815" t="s">
        <v>201</v>
      </c>
      <c r="B30" s="383" t="s">
        <v>165</v>
      </c>
      <c r="C30" s="392" t="s">
        <v>199</v>
      </c>
      <c r="D30" s="384">
        <v>6.4260000000000002</v>
      </c>
      <c r="E30" s="156">
        <f t="shared" si="5"/>
        <v>0.27638483814540871</v>
      </c>
      <c r="F30" s="419">
        <v>37.728261776119297</v>
      </c>
      <c r="G30" s="384">
        <v>3.762</v>
      </c>
      <c r="H30" s="156">
        <f t="shared" si="0"/>
        <v>0.34938796738302658</v>
      </c>
      <c r="I30" s="419">
        <v>47.395517273999097</v>
      </c>
      <c r="J30" s="384">
        <v>2.6640000000000001</v>
      </c>
      <c r="K30" s="156">
        <f t="shared" si="1"/>
        <v>0.21341348622625836</v>
      </c>
      <c r="L30" s="428">
        <v>48.6614809801669</v>
      </c>
      <c r="N30" s="815" t="s">
        <v>201</v>
      </c>
      <c r="O30" s="383" t="s">
        <v>165</v>
      </c>
      <c r="P30" s="392" t="s">
        <v>199</v>
      </c>
      <c r="Q30" s="384">
        <v>4.3970000000000002</v>
      </c>
      <c r="R30" s="156">
        <f t="shared" si="2"/>
        <v>0.23101276796062536</v>
      </c>
      <c r="S30" s="419">
        <v>49.133157626632702</v>
      </c>
      <c r="T30" s="384">
        <v>2.0449999999999999</v>
      </c>
      <c r="U30" s="156">
        <f t="shared" si="3"/>
        <v>0.28525675898105451</v>
      </c>
      <c r="V30" s="419">
        <v>68.532776600862704</v>
      </c>
      <c r="W30" s="384">
        <v>2.3519999999999999</v>
      </c>
      <c r="X30" s="156">
        <f t="shared" si="4"/>
        <v>0.19823677157257724</v>
      </c>
      <c r="Y30" s="428">
        <v>53.575763454873702</v>
      </c>
    </row>
    <row r="31" spans="1:25" ht="19.5" customHeight="1">
      <c r="A31" s="751"/>
      <c r="B31" s="389" t="s">
        <v>166</v>
      </c>
      <c r="C31" s="388" t="s">
        <v>200</v>
      </c>
      <c r="D31" s="390">
        <v>7.1859999999999999</v>
      </c>
      <c r="E31" s="391">
        <f t="shared" si="5"/>
        <v>0.30907274306145449</v>
      </c>
      <c r="F31" s="421">
        <v>30.235540297068301</v>
      </c>
      <c r="G31" s="390">
        <v>5.4690000000000003</v>
      </c>
      <c r="H31" s="391">
        <f t="shared" si="0"/>
        <v>0.50792206103609061</v>
      </c>
      <c r="I31" s="421">
        <v>32.826743159752297</v>
      </c>
      <c r="J31" s="390">
        <v>1.718</v>
      </c>
      <c r="K31" s="391">
        <f t="shared" si="1"/>
        <v>0.137629267769036</v>
      </c>
      <c r="L31" s="430">
        <v>71.278483589169298</v>
      </c>
      <c r="N31" s="751"/>
      <c r="O31" s="389" t="s">
        <v>166</v>
      </c>
      <c r="P31" s="388" t="s">
        <v>200</v>
      </c>
      <c r="Q31" s="390">
        <v>3.3959999999999999</v>
      </c>
      <c r="R31" s="391">
        <f t="shared" si="2"/>
        <v>0.17842150557068084</v>
      </c>
      <c r="S31" s="421">
        <v>46.368326648741601</v>
      </c>
      <c r="T31" s="390">
        <v>2.1469999999999998</v>
      </c>
      <c r="U31" s="391">
        <f t="shared" si="3"/>
        <v>0.29948472446568403</v>
      </c>
      <c r="V31" s="421">
        <v>52.336287547728801</v>
      </c>
      <c r="W31" s="390">
        <v>1.2490000000000001</v>
      </c>
      <c r="X31" s="391">
        <f t="shared" si="4"/>
        <v>0.10527114272710419</v>
      </c>
      <c r="Y31" s="430">
        <v>81.258312030054498</v>
      </c>
    </row>
    <row r="32" spans="1:25" ht="19.5" customHeight="1">
      <c r="A32" s="816"/>
      <c r="B32" s="414"/>
      <c r="C32" s="415" t="s">
        <v>181</v>
      </c>
      <c r="D32" s="416">
        <v>13.613</v>
      </c>
      <c r="E32" s="417">
        <f t="shared" si="5"/>
        <v>0.58550059160806855</v>
      </c>
      <c r="F32" s="422">
        <v>24.094453345723</v>
      </c>
      <c r="G32" s="416">
        <v>9.2309999999999999</v>
      </c>
      <c r="H32" s="417">
        <f t="shared" si="0"/>
        <v>0.85731002841911708</v>
      </c>
      <c r="I32" s="422">
        <v>26.422270337112401</v>
      </c>
      <c r="J32" s="416">
        <v>4.3819999999999997</v>
      </c>
      <c r="K32" s="417">
        <f t="shared" si="1"/>
        <v>0.35104275399529428</v>
      </c>
      <c r="L32" s="431">
        <v>44.6745381320736</v>
      </c>
      <c r="N32" s="816"/>
      <c r="O32" s="414"/>
      <c r="P32" s="415" t="s">
        <v>181</v>
      </c>
      <c r="Q32" s="416">
        <v>7.7930000000000001</v>
      </c>
      <c r="R32" s="417">
        <f t="shared" si="2"/>
        <v>0.40943427353130624</v>
      </c>
      <c r="S32" s="422">
        <v>36.0113369601074</v>
      </c>
      <c r="T32" s="416">
        <v>4.1920000000000002</v>
      </c>
      <c r="U32" s="417">
        <f t="shared" si="3"/>
        <v>0.5847414834467386</v>
      </c>
      <c r="V32" s="422">
        <v>41.370977998033098</v>
      </c>
      <c r="W32" s="416">
        <v>3.601</v>
      </c>
      <c r="X32" s="417">
        <f t="shared" si="4"/>
        <v>0.30350791429968144</v>
      </c>
      <c r="Y32" s="431">
        <v>49.50008129719</v>
      </c>
    </row>
    <row r="33" spans="1:25" ht="19.5" customHeight="1">
      <c r="A33" s="815" t="s">
        <v>344</v>
      </c>
      <c r="B33" s="383" t="s">
        <v>202</v>
      </c>
      <c r="C33" s="392" t="s">
        <v>203</v>
      </c>
      <c r="D33" s="384">
        <v>197.10599999999999</v>
      </c>
      <c r="E33" s="156">
        <f t="shared" si="5"/>
        <v>8.4776081399764891</v>
      </c>
      <c r="F33" s="419">
        <v>9.2912230850531206</v>
      </c>
      <c r="G33" s="384">
        <v>99.664000000000001</v>
      </c>
      <c r="H33" s="156">
        <f t="shared" si="0"/>
        <v>9.2560878206437973</v>
      </c>
      <c r="I33" s="419">
        <v>14.7082257818361</v>
      </c>
      <c r="J33" s="384">
        <v>97.441999999999993</v>
      </c>
      <c r="K33" s="156">
        <f t="shared" si="1"/>
        <v>7.8060949417639138</v>
      </c>
      <c r="L33" s="428">
        <v>11.3918962172954</v>
      </c>
      <c r="N33" s="815" t="s">
        <v>344</v>
      </c>
      <c r="O33" s="383" t="s">
        <v>202</v>
      </c>
      <c r="P33" s="392" t="s">
        <v>203</v>
      </c>
      <c r="Q33" s="384">
        <v>169.375</v>
      </c>
      <c r="R33" s="156">
        <f t="shared" si="2"/>
        <v>8.8987463209758744</v>
      </c>
      <c r="S33" s="419">
        <v>9.8366976563921291</v>
      </c>
      <c r="T33" s="384">
        <v>76.245000000000005</v>
      </c>
      <c r="U33" s="156">
        <f t="shared" si="3"/>
        <v>10.635404199760636</v>
      </c>
      <c r="V33" s="419">
        <v>16.810261959932699</v>
      </c>
      <c r="W33" s="384">
        <v>93.13</v>
      </c>
      <c r="X33" s="156">
        <f t="shared" si="4"/>
        <v>7.8494007383308331</v>
      </c>
      <c r="Y33" s="428">
        <v>11.670298125085401</v>
      </c>
    </row>
    <row r="34" spans="1:25" ht="19.5" customHeight="1">
      <c r="A34" s="751"/>
      <c r="B34" s="389" t="s">
        <v>204</v>
      </c>
      <c r="C34" s="388" t="s">
        <v>205</v>
      </c>
      <c r="D34" s="390">
        <v>162.03399999999999</v>
      </c>
      <c r="E34" s="391">
        <f t="shared" si="5"/>
        <v>6.9691473489033848</v>
      </c>
      <c r="F34" s="421">
        <v>9.4039556337041699</v>
      </c>
      <c r="G34" s="390">
        <v>102.146</v>
      </c>
      <c r="H34" s="391">
        <f t="shared" si="0"/>
        <v>9.4865984360198397</v>
      </c>
      <c r="I34" s="421">
        <v>12.189396033579801</v>
      </c>
      <c r="J34" s="390">
        <v>59.887999999999998</v>
      </c>
      <c r="K34" s="391">
        <f t="shared" si="1"/>
        <v>4.7976377113806912</v>
      </c>
      <c r="L34" s="430">
        <v>14.313839639061101</v>
      </c>
      <c r="N34" s="751"/>
      <c r="O34" s="389" t="s">
        <v>204</v>
      </c>
      <c r="P34" s="388" t="s">
        <v>205</v>
      </c>
      <c r="Q34" s="390">
        <v>124.066</v>
      </c>
      <c r="R34" s="391">
        <f t="shared" si="2"/>
        <v>6.5182692903804735</v>
      </c>
      <c r="S34" s="421">
        <v>10.847700671122199</v>
      </c>
      <c r="T34" s="390">
        <v>68.436999999999998</v>
      </c>
      <c r="U34" s="391">
        <f t="shared" si="3"/>
        <v>9.5462673908980076</v>
      </c>
      <c r="V34" s="421">
        <v>15.1411681815856</v>
      </c>
      <c r="W34" s="390">
        <v>55.628999999999998</v>
      </c>
      <c r="X34" s="391">
        <f t="shared" si="4"/>
        <v>4.6886536419264031</v>
      </c>
      <c r="Y34" s="430">
        <v>14.847845541020501</v>
      </c>
    </row>
    <row r="35" spans="1:25" ht="19.5" customHeight="1">
      <c r="A35" s="816"/>
      <c r="B35" s="389"/>
      <c r="C35" s="415" t="s">
        <v>181</v>
      </c>
      <c r="D35" s="416">
        <v>359.14</v>
      </c>
      <c r="E35" s="418">
        <f t="shared" si="5"/>
        <v>15.446755488879873</v>
      </c>
      <c r="F35" s="424">
        <v>7.4115266654517402</v>
      </c>
      <c r="G35" s="390">
        <v>201.81</v>
      </c>
      <c r="H35" s="418">
        <f t="shared" si="0"/>
        <v>18.742686256663639</v>
      </c>
      <c r="I35" s="424">
        <v>10.7316433946431</v>
      </c>
      <c r="J35" s="390">
        <v>157.33000000000001</v>
      </c>
      <c r="K35" s="418">
        <f t="shared" si="1"/>
        <v>12.603732653144606</v>
      </c>
      <c r="L35" s="433">
        <v>9.8477786152818094</v>
      </c>
      <c r="N35" s="816"/>
      <c r="O35" s="389"/>
      <c r="P35" s="415" t="s">
        <v>181</v>
      </c>
      <c r="Q35" s="416">
        <v>293.44099999999997</v>
      </c>
      <c r="R35" s="418">
        <f t="shared" si="2"/>
        <v>15.417015611356346</v>
      </c>
      <c r="S35" s="424">
        <v>8.2652713003067593</v>
      </c>
      <c r="T35" s="390">
        <v>144.68199999999999</v>
      </c>
      <c r="U35" s="418">
        <f t="shared" si="3"/>
        <v>20.181671590658638</v>
      </c>
      <c r="V35" s="424">
        <v>12.923323098240999</v>
      </c>
      <c r="W35" s="390">
        <v>148.75899999999999</v>
      </c>
      <c r="X35" s="418">
        <f t="shared" si="4"/>
        <v>12.538054380257236</v>
      </c>
      <c r="Y35" s="433">
        <v>10.160170315512801</v>
      </c>
    </row>
    <row r="36" spans="1:25" ht="19.5" customHeight="1">
      <c r="A36" s="815" t="s">
        <v>210</v>
      </c>
      <c r="B36" s="408" t="s">
        <v>167</v>
      </c>
      <c r="C36" s="409" t="s">
        <v>206</v>
      </c>
      <c r="D36" s="410">
        <v>16.922000000000001</v>
      </c>
      <c r="E36" s="411">
        <f t="shared" si="5"/>
        <v>0.72782200919648399</v>
      </c>
      <c r="F36" s="425">
        <v>31.4117929344212</v>
      </c>
      <c r="G36" s="410">
        <v>11.907</v>
      </c>
      <c r="H36" s="411">
        <f t="shared" si="0"/>
        <v>1.1058379924587181</v>
      </c>
      <c r="I36" s="425">
        <v>42.3409174736341</v>
      </c>
      <c r="J36" s="410">
        <v>5.0149999999999997</v>
      </c>
      <c r="K36" s="411">
        <f t="shared" si="1"/>
        <v>0.40175249002428143</v>
      </c>
      <c r="L36" s="434">
        <v>33.486993847114</v>
      </c>
      <c r="N36" s="815" t="s">
        <v>210</v>
      </c>
      <c r="O36" s="408" t="s">
        <v>167</v>
      </c>
      <c r="P36" s="409" t="s">
        <v>206</v>
      </c>
      <c r="Q36" s="410">
        <v>8.048</v>
      </c>
      <c r="R36" s="411">
        <f t="shared" si="2"/>
        <v>0.42283164806620721</v>
      </c>
      <c r="S36" s="425">
        <v>26.487775200003501</v>
      </c>
      <c r="T36" s="410">
        <v>3.5859999999999999</v>
      </c>
      <c r="U36" s="411">
        <f t="shared" si="3"/>
        <v>0.50021062968511554</v>
      </c>
      <c r="V36" s="425">
        <v>40.816230297975302</v>
      </c>
      <c r="W36" s="410">
        <v>4.4610000000000003</v>
      </c>
      <c r="X36" s="411">
        <f t="shared" si="4"/>
        <v>0.37599244812298782</v>
      </c>
      <c r="Y36" s="434">
        <v>34.1983817708064</v>
      </c>
    </row>
    <row r="37" spans="1:25" ht="19.5" customHeight="1">
      <c r="A37" s="751"/>
      <c r="B37" s="412" t="s">
        <v>168</v>
      </c>
      <c r="C37" s="385" t="s">
        <v>207</v>
      </c>
      <c r="D37" s="387">
        <v>19.898</v>
      </c>
      <c r="E37" s="159">
        <f t="shared" si="5"/>
        <v>0.85582096318352652</v>
      </c>
      <c r="F37" s="420">
        <v>23.999343119472002</v>
      </c>
      <c r="G37" s="387">
        <v>12.728</v>
      </c>
      <c r="H37" s="159">
        <f t="shared" si="0"/>
        <v>1.1820866690194478</v>
      </c>
      <c r="I37" s="420">
        <v>30.108726401763899</v>
      </c>
      <c r="J37" s="387">
        <v>7.17</v>
      </c>
      <c r="K37" s="159">
        <f t="shared" si="1"/>
        <v>0.57438990099184406</v>
      </c>
      <c r="L37" s="429">
        <v>34.9273647258184</v>
      </c>
      <c r="N37" s="751"/>
      <c r="O37" s="412" t="s">
        <v>168</v>
      </c>
      <c r="P37" s="385" t="s">
        <v>207</v>
      </c>
      <c r="Q37" s="387">
        <v>12.403</v>
      </c>
      <c r="R37" s="159">
        <f t="shared" si="2"/>
        <v>0.6516377896328488</v>
      </c>
      <c r="S37" s="420">
        <v>30.5530179745897</v>
      </c>
      <c r="T37" s="387">
        <v>5.8570000000000002</v>
      </c>
      <c r="U37" s="159">
        <f t="shared" si="3"/>
        <v>0.8169920965046632</v>
      </c>
      <c r="V37" s="420">
        <v>45.9345325377002</v>
      </c>
      <c r="W37" s="387">
        <v>6.5460000000000003</v>
      </c>
      <c r="X37" s="159">
        <f t="shared" si="4"/>
        <v>0.55172530047367807</v>
      </c>
      <c r="Y37" s="429">
        <v>37.097024752356504</v>
      </c>
    </row>
    <row r="38" spans="1:25" ht="19.5" customHeight="1">
      <c r="A38" s="751"/>
      <c r="B38" s="412" t="s">
        <v>170</v>
      </c>
      <c r="C38" s="385" t="s">
        <v>208</v>
      </c>
      <c r="D38" s="387">
        <v>59.747999999999998</v>
      </c>
      <c r="E38" s="159">
        <f t="shared" si="5"/>
        <v>2.569785451215667</v>
      </c>
      <c r="F38" s="420">
        <v>17.041800723328102</v>
      </c>
      <c r="G38" s="387">
        <v>50.052</v>
      </c>
      <c r="H38" s="159">
        <f t="shared" si="0"/>
        <v>4.6484759551980988</v>
      </c>
      <c r="I38" s="420">
        <v>18.153546127355501</v>
      </c>
      <c r="J38" s="387">
        <v>9.6959999999999997</v>
      </c>
      <c r="K38" s="159">
        <f t="shared" si="1"/>
        <v>0.77674818410277813</v>
      </c>
      <c r="L38" s="429">
        <v>39.681112685545102</v>
      </c>
      <c r="N38" s="751"/>
      <c r="O38" s="412" t="s">
        <v>170</v>
      </c>
      <c r="P38" s="385" t="s">
        <v>208</v>
      </c>
      <c r="Q38" s="387">
        <v>31.605</v>
      </c>
      <c r="R38" s="159">
        <f t="shared" si="2"/>
        <v>1.6604863614727232</v>
      </c>
      <c r="S38" s="420">
        <v>25.748555166391899</v>
      </c>
      <c r="T38" s="387">
        <v>23.471</v>
      </c>
      <c r="U38" s="159">
        <f t="shared" si="3"/>
        <v>3.2739664498994276</v>
      </c>
      <c r="V38" s="420">
        <v>28.834098186515</v>
      </c>
      <c r="W38" s="387">
        <v>8.1340000000000003</v>
      </c>
      <c r="X38" s="159">
        <f t="shared" si="4"/>
        <v>0.68556883502182975</v>
      </c>
      <c r="Y38" s="429">
        <v>44.043254459581497</v>
      </c>
    </row>
    <row r="39" spans="1:25" ht="19.5" customHeight="1">
      <c r="A39" s="751"/>
      <c r="B39" s="407" t="s">
        <v>169</v>
      </c>
      <c r="C39" s="388" t="s">
        <v>209</v>
      </c>
      <c r="D39" s="390">
        <v>65.323999999999998</v>
      </c>
      <c r="E39" s="391">
        <f t="shared" si="5"/>
        <v>2.8096114483365509</v>
      </c>
      <c r="F39" s="421">
        <v>17.748083293128399</v>
      </c>
      <c r="G39" s="390">
        <v>50.24</v>
      </c>
      <c r="H39" s="391">
        <f t="shared" si="0"/>
        <v>4.6659360662741252</v>
      </c>
      <c r="I39" s="421">
        <v>21.177886606154701</v>
      </c>
      <c r="J39" s="390">
        <v>15.084</v>
      </c>
      <c r="K39" s="391">
        <f t="shared" si="1"/>
        <v>1.2083817666054357</v>
      </c>
      <c r="L39" s="430">
        <v>28.195738150920999</v>
      </c>
      <c r="N39" s="751"/>
      <c r="O39" s="407" t="s">
        <v>169</v>
      </c>
      <c r="P39" s="388" t="s">
        <v>209</v>
      </c>
      <c r="Q39" s="390">
        <v>30.364999999999998</v>
      </c>
      <c r="R39" s="391">
        <f t="shared" si="2"/>
        <v>1.5953383441265383</v>
      </c>
      <c r="S39" s="421">
        <v>23.180018242146001</v>
      </c>
      <c r="T39" s="390">
        <v>18.716999999999999</v>
      </c>
      <c r="U39" s="391">
        <f t="shared" si="3"/>
        <v>2.6108316664295339</v>
      </c>
      <c r="V39" s="421">
        <v>31.191078129374699</v>
      </c>
      <c r="W39" s="390">
        <v>11.648999999999999</v>
      </c>
      <c r="X39" s="391">
        <f t="shared" si="4"/>
        <v>0.98182829593918053</v>
      </c>
      <c r="Y39" s="430">
        <v>27.5845421737286</v>
      </c>
    </row>
    <row r="40" spans="1:25" ht="19.5" customHeight="1">
      <c r="A40" s="816"/>
      <c r="B40" s="414"/>
      <c r="C40" s="415" t="s">
        <v>181</v>
      </c>
      <c r="D40" s="416">
        <v>161.892</v>
      </c>
      <c r="E40" s="417">
        <f t="shared" si="5"/>
        <v>6.963039871932228</v>
      </c>
      <c r="F40" s="422">
        <v>11.285622970472399</v>
      </c>
      <c r="G40" s="416">
        <v>124.92700000000001</v>
      </c>
      <c r="H40" s="417">
        <f t="shared" si="0"/>
        <v>11.602336682950391</v>
      </c>
      <c r="I40" s="422">
        <v>13.2698175393248</v>
      </c>
      <c r="J40" s="416">
        <v>36.965000000000003</v>
      </c>
      <c r="K40" s="417">
        <f t="shared" si="1"/>
        <v>2.9612723417243396</v>
      </c>
      <c r="L40" s="431">
        <v>19.430317354047698</v>
      </c>
      <c r="N40" s="816"/>
      <c r="O40" s="414"/>
      <c r="P40" s="415" t="s">
        <v>181</v>
      </c>
      <c r="Q40" s="416">
        <v>82.421000000000006</v>
      </c>
      <c r="R40" s="417">
        <f t="shared" si="2"/>
        <v>4.3302941432983184</v>
      </c>
      <c r="S40" s="422">
        <v>15.2053908462981</v>
      </c>
      <c r="T40" s="416">
        <v>51.631</v>
      </c>
      <c r="U40" s="417">
        <f t="shared" si="3"/>
        <v>7.2020008425187392</v>
      </c>
      <c r="V40" s="422">
        <v>19.524445244303699</v>
      </c>
      <c r="W40" s="416">
        <v>30.79</v>
      </c>
      <c r="X40" s="417">
        <f t="shared" si="4"/>
        <v>2.5951148795576762</v>
      </c>
      <c r="Y40" s="431">
        <v>18.858721887436801</v>
      </c>
    </row>
    <row r="41" spans="1:25" ht="19.5" customHeight="1">
      <c r="A41" s="413" t="s">
        <v>211</v>
      </c>
      <c r="B41" s="395" t="s">
        <v>172</v>
      </c>
      <c r="C41" s="396" t="s">
        <v>171</v>
      </c>
      <c r="D41" s="397">
        <v>24.173999999999999</v>
      </c>
      <c r="E41" s="398">
        <f t="shared" si="5"/>
        <v>1.0397334387374897</v>
      </c>
      <c r="F41" s="426">
        <v>30.582167661919399</v>
      </c>
      <c r="G41" s="397">
        <v>10.443</v>
      </c>
      <c r="H41" s="398">
        <f t="shared" si="0"/>
        <v>0.96987202110073012</v>
      </c>
      <c r="I41" s="426">
        <v>54.966320950716302</v>
      </c>
      <c r="J41" s="397">
        <v>13.731</v>
      </c>
      <c r="K41" s="398">
        <f t="shared" si="1"/>
        <v>1.0999927099747573</v>
      </c>
      <c r="L41" s="435">
        <v>29.370531659861399</v>
      </c>
      <c r="N41" s="413" t="s">
        <v>211</v>
      </c>
      <c r="O41" s="395" t="s">
        <v>172</v>
      </c>
      <c r="P41" s="396" t="s">
        <v>171</v>
      </c>
      <c r="Q41" s="397">
        <v>23.116</v>
      </c>
      <c r="R41" s="398">
        <f t="shared" si="2"/>
        <v>1.2144851362696873</v>
      </c>
      <c r="S41" s="426">
        <v>29.291279813525101</v>
      </c>
      <c r="T41" s="397">
        <v>10.164999999999999</v>
      </c>
      <c r="U41" s="398">
        <f t="shared" si="3"/>
        <v>1.4179144034437254</v>
      </c>
      <c r="V41" s="426">
        <v>56.340537733613502</v>
      </c>
      <c r="W41" s="397">
        <v>12.951000000000001</v>
      </c>
      <c r="X41" s="398">
        <f t="shared" si="4"/>
        <v>1.0915665087740003</v>
      </c>
      <c r="Y41" s="435">
        <v>29.053129279052499</v>
      </c>
    </row>
    <row r="42" spans="1:25" ht="35.25" customHeight="1">
      <c r="A42" s="812" t="s">
        <v>42</v>
      </c>
      <c r="B42" s="813"/>
      <c r="C42" s="814"/>
      <c r="D42" s="76">
        <f>SUM(D40,D41,D35,D32,D29,D24,D21,D18,D12,D9)</f>
        <v>2325.0190000000002</v>
      </c>
      <c r="E42" s="88">
        <f>SUM(E40,E41,E35,E32,E29,E24,E21,E18,E12,E9)</f>
        <v>99.999999999999972</v>
      </c>
      <c r="F42" s="318">
        <f>'4.'!D9</f>
        <v>2.3580190666058898</v>
      </c>
      <c r="G42" s="76">
        <f>SUM(G40,G41,G35,G32,G29,G24,G21,G18,G12,G9)</f>
        <v>1076.7399999999998</v>
      </c>
      <c r="H42" s="88">
        <f>SUM(H40,H41,H35,H32,H29,H24,H21,H18,H12,H9)</f>
        <v>100.00000000000001</v>
      </c>
      <c r="I42" s="318">
        <f>'4.'!G9</f>
        <v>4.8668254430904003</v>
      </c>
      <c r="J42" s="76">
        <f>SUM(J40,J41,J35,J32,J29,J24,J21,J18,J12,J9)</f>
        <v>1248.2809999999999</v>
      </c>
      <c r="K42" s="88">
        <f>SUM(K40,K41,K35,K32,K29,K24,K21,K18,K12,K9)</f>
        <v>100</v>
      </c>
      <c r="L42" s="320">
        <f>'4.'!J9</f>
        <v>3.7089658120528801</v>
      </c>
      <c r="N42" s="812" t="s">
        <v>42</v>
      </c>
      <c r="O42" s="813"/>
      <c r="P42" s="814"/>
      <c r="Q42" s="76">
        <f>SUM(Q40,Q41,Q35,Q32,Q29,Q24,Q21,Q18,Q12,Q9)</f>
        <v>1903.3580000000002</v>
      </c>
      <c r="R42" s="88">
        <f>SUM(R40,R41,R35,R32,R29,R24,R21,R18,R12,R9)</f>
        <v>100</v>
      </c>
      <c r="S42" s="318">
        <f>'4.'!D8</f>
        <v>2.9082194096112999</v>
      </c>
      <c r="T42" s="76">
        <f>SUM(T40,T41,T35,T32,T29,T24,T21,T18,T12,T9)</f>
        <v>716.89800000000002</v>
      </c>
      <c r="U42" s="88">
        <f>SUM(U40,U41,U35,U32,U29,U24,U21,U18,U12,U9)</f>
        <v>99.999999999999986</v>
      </c>
      <c r="V42" s="318">
        <f>'4.'!G8</f>
        <v>6.15018671377653</v>
      </c>
      <c r="W42" s="76">
        <f>SUM(W40,W41,W35,W32,W29,W24,W21,W18,W12,W9)</f>
        <v>1186.4599999999998</v>
      </c>
      <c r="X42" s="88">
        <f>SUM(X40,X41,X35,X32,X29,X24,X21,X18,X12,X9)</f>
        <v>100.00000000000001</v>
      </c>
      <c r="Y42" s="320">
        <f>'4.'!J8</f>
        <v>3.82145863604861</v>
      </c>
    </row>
    <row r="43" spans="1:25" ht="21" customHeight="1">
      <c r="I43" s="256"/>
      <c r="J43" s="256"/>
    </row>
    <row r="44" spans="1:25" ht="19.5" customHeight="1"/>
    <row r="45" spans="1:25" ht="9" customHeight="1">
      <c r="C45" s="579" t="str">
        <f>A6</f>
        <v>Loometsad</v>
      </c>
      <c r="D45" s="579">
        <f>D9</f>
        <v>39.271000000000001</v>
      </c>
      <c r="P45" s="579" t="str">
        <f>P6</f>
        <v>Kastikuloo</v>
      </c>
      <c r="Q45" s="579">
        <f t="shared" ref="Q45" si="6">Q6</f>
        <v>26.885000000000002</v>
      </c>
      <c r="R45" s="579">
        <f>T6</f>
        <v>4.968</v>
      </c>
      <c r="S45" s="580">
        <f>W6</f>
        <v>21.917000000000002</v>
      </c>
    </row>
    <row r="46" spans="1:25" ht="9" customHeight="1">
      <c r="C46" s="579" t="str">
        <f>A10</f>
        <v>Nõmme-metsad</v>
      </c>
      <c r="D46" s="579">
        <f>D12</f>
        <v>8.2390000000000008</v>
      </c>
      <c r="L46" s="382"/>
      <c r="P46" s="579" t="str">
        <f t="shared" ref="P46:Q47" si="7">P7</f>
        <v>Leesikaloo</v>
      </c>
      <c r="Q46" s="579">
        <f t="shared" si="7"/>
        <v>0.78100000000000003</v>
      </c>
      <c r="R46" s="579">
        <f t="shared" ref="R46:R47" si="8">T7</f>
        <v>0</v>
      </c>
      <c r="S46" s="580">
        <f t="shared" ref="S46:S47" si="9">W7</f>
        <v>0.78100000000000003</v>
      </c>
    </row>
    <row r="47" spans="1:25" ht="9" customHeight="1">
      <c r="C47" s="579" t="str">
        <f>A13</f>
        <v>Palumetsad</v>
      </c>
      <c r="D47" s="579">
        <f>D18</f>
        <v>512.04700000000003</v>
      </c>
      <c r="P47" s="579" t="str">
        <f t="shared" si="7"/>
        <v>Lubikaloo</v>
      </c>
      <c r="Q47" s="579">
        <f t="shared" si="7"/>
        <v>1.9830000000000001</v>
      </c>
      <c r="R47" s="579">
        <f t="shared" si="8"/>
        <v>0.52700000000000002</v>
      </c>
      <c r="S47" s="580">
        <f t="shared" si="9"/>
        <v>1.456</v>
      </c>
    </row>
    <row r="48" spans="1:25" ht="9" customHeight="1">
      <c r="C48" s="579" t="str">
        <f>A19</f>
        <v>Laane-metsad</v>
      </c>
      <c r="D48" s="579">
        <f>D21</f>
        <v>530.6</v>
      </c>
      <c r="P48" s="579" t="str">
        <f t="shared" ref="P48:Q49" si="10">P10</f>
        <v>Kanarbiku</v>
      </c>
      <c r="Q48" s="579">
        <f t="shared" si="10"/>
        <v>1.413</v>
      </c>
      <c r="R48" s="579">
        <f>T10</f>
        <v>0.57599999999999996</v>
      </c>
      <c r="S48" s="580">
        <f>W10</f>
        <v>0.83699999999999997</v>
      </c>
    </row>
    <row r="49" spans="3:19" ht="9" customHeight="1">
      <c r="C49" s="579" t="str">
        <f>A22</f>
        <v>Salumetsad</v>
      </c>
      <c r="D49" s="579">
        <f>D24</f>
        <v>231.55699999999999</v>
      </c>
      <c r="P49" s="579" t="str">
        <f t="shared" si="10"/>
        <v>Sambliku</v>
      </c>
      <c r="Q49" s="579">
        <f t="shared" si="10"/>
        <v>2.25</v>
      </c>
      <c r="R49" s="579">
        <f>T11</f>
        <v>1.8740000000000001</v>
      </c>
      <c r="S49" s="580">
        <f>W11</f>
        <v>0.377</v>
      </c>
    </row>
    <row r="50" spans="3:19" ht="9" customHeight="1">
      <c r="C50" s="579" t="str">
        <f>A25</f>
        <v>Sooviku-metsad</v>
      </c>
      <c r="D50" s="579">
        <f>D29</f>
        <v>444.48599999999999</v>
      </c>
      <c r="P50" s="579" t="str">
        <f t="shared" ref="P50:Q54" si="11">P13</f>
        <v>Jänesekapsa-mustika</v>
      </c>
      <c r="Q50" s="579">
        <f t="shared" si="11"/>
        <v>162.4</v>
      </c>
      <c r="R50" s="579">
        <f>T13</f>
        <v>73.631</v>
      </c>
      <c r="S50" s="580">
        <f>W13</f>
        <v>88.769000000000005</v>
      </c>
    </row>
    <row r="51" spans="3:19" ht="9" customHeight="1">
      <c r="C51" s="579" t="str">
        <f>A30</f>
        <v>Rabastuvad metsad</v>
      </c>
      <c r="D51" s="579">
        <f>D32</f>
        <v>13.613</v>
      </c>
      <c r="P51" s="579" t="str">
        <f t="shared" si="11"/>
        <v>Jänesekapsa-pohla</v>
      </c>
      <c r="Q51" s="579">
        <f t="shared" si="11"/>
        <v>52.893000000000001</v>
      </c>
      <c r="R51" s="579">
        <f>T14</f>
        <v>23.419</v>
      </c>
      <c r="S51" s="580">
        <f>W14</f>
        <v>29.472999999999999</v>
      </c>
    </row>
    <row r="52" spans="3:19" ht="9" customHeight="1">
      <c r="C52" s="579" t="str">
        <f>A33</f>
        <v>Kõdusoo-metsad</v>
      </c>
      <c r="D52" s="579">
        <f>D35</f>
        <v>359.14</v>
      </c>
      <c r="P52" s="579" t="str">
        <f t="shared" si="11"/>
        <v>Karusambla-mustika</v>
      </c>
      <c r="Q52" s="579">
        <f t="shared" si="11"/>
        <v>38.055</v>
      </c>
      <c r="R52" s="579">
        <f>T15</f>
        <v>21.867999999999999</v>
      </c>
      <c r="S52" s="580">
        <f>W15</f>
        <v>16.187999999999999</v>
      </c>
    </row>
    <row r="53" spans="3:19" ht="9" customHeight="1">
      <c r="C53" s="579" t="str">
        <f>A36</f>
        <v>Soometsad</v>
      </c>
      <c r="D53" s="579">
        <f>D40</f>
        <v>161.892</v>
      </c>
      <c r="P53" s="579" t="str">
        <f t="shared" si="11"/>
        <v>Mustika</v>
      </c>
      <c r="Q53" s="579">
        <f t="shared" si="11"/>
        <v>100.31699999999999</v>
      </c>
      <c r="R53" s="579">
        <f>T16</f>
        <v>58.67</v>
      </c>
      <c r="S53" s="580">
        <f>W16</f>
        <v>41.646999999999998</v>
      </c>
    </row>
    <row r="54" spans="3:19" ht="9" customHeight="1">
      <c r="C54" s="579" t="str">
        <f>A41</f>
        <v>Puistangud</v>
      </c>
      <c r="D54" s="579">
        <f>D41</f>
        <v>24.173999999999999</v>
      </c>
      <c r="P54" s="579" t="str">
        <f t="shared" si="11"/>
        <v>Pohla</v>
      </c>
      <c r="Q54" s="579">
        <f t="shared" si="11"/>
        <v>50.249000000000002</v>
      </c>
      <c r="R54" s="579">
        <f>T17</f>
        <v>32.012</v>
      </c>
      <c r="S54" s="580">
        <f>W17</f>
        <v>18.236000000000001</v>
      </c>
    </row>
    <row r="55" spans="3:19" ht="9" customHeight="1">
      <c r="P55" s="579" t="str">
        <f t="shared" ref="P55:Q56" si="12">P19</f>
        <v>Jänesekapsa</v>
      </c>
      <c r="Q55" s="579">
        <f t="shared" si="12"/>
        <v>284.07499999999999</v>
      </c>
      <c r="R55" s="579">
        <f>T19</f>
        <v>78.677000000000007</v>
      </c>
      <c r="S55" s="580">
        <f>W19</f>
        <v>205.398</v>
      </c>
    </row>
    <row r="56" spans="3:19" ht="9" customHeight="1">
      <c r="P56" s="579" t="str">
        <f t="shared" si="12"/>
        <v>Sinilille</v>
      </c>
      <c r="Q56" s="579">
        <f t="shared" si="12"/>
        <v>186.001</v>
      </c>
      <c r="R56" s="579">
        <f>T20</f>
        <v>42.343000000000004</v>
      </c>
      <c r="S56" s="580">
        <f>W20</f>
        <v>143.65799999999999</v>
      </c>
    </row>
    <row r="57" spans="3:19" ht="9" customHeight="1">
      <c r="P57" s="579" t="str">
        <f t="shared" ref="P57:Q58" si="13">P22</f>
        <v>Naadi</v>
      </c>
      <c r="Q57" s="579">
        <f t="shared" si="13"/>
        <v>202.774</v>
      </c>
      <c r="R57" s="579">
        <f>T22</f>
        <v>45.784999999999997</v>
      </c>
      <c r="S57" s="580">
        <f>W22</f>
        <v>156.99</v>
      </c>
    </row>
    <row r="58" spans="3:19" ht="9" customHeight="1">
      <c r="P58" s="579" t="str">
        <f t="shared" si="13"/>
        <v>Sõnajala</v>
      </c>
      <c r="Q58" s="579">
        <f t="shared" si="13"/>
        <v>2.2930000000000001</v>
      </c>
      <c r="R58" s="579">
        <f>T23</f>
        <v>0.78100000000000003</v>
      </c>
      <c r="S58" s="580">
        <f>W23</f>
        <v>1.512</v>
      </c>
    </row>
    <row r="59" spans="3:19" ht="9" customHeight="1">
      <c r="P59" s="579" t="str">
        <f t="shared" ref="P59:Q61" si="14">P25</f>
        <v>Angervaksa</v>
      </c>
      <c r="Q59" s="579">
        <f t="shared" si="14"/>
        <v>224.851</v>
      </c>
      <c r="R59" s="579">
        <f>T25</f>
        <v>76.441000000000003</v>
      </c>
      <c r="S59" s="580">
        <f>W25</f>
        <v>148.411</v>
      </c>
    </row>
    <row r="60" spans="3:19" ht="9" customHeight="1">
      <c r="P60" s="579" t="str">
        <f t="shared" si="14"/>
        <v>Osja</v>
      </c>
      <c r="Q60" s="579">
        <f t="shared" si="14"/>
        <v>5.0460000000000003</v>
      </c>
      <c r="R60" s="579">
        <f>T26</f>
        <v>2.3420000000000001</v>
      </c>
      <c r="S60" s="580">
        <f>W26</f>
        <v>2.7040000000000002</v>
      </c>
    </row>
    <row r="61" spans="3:19" ht="9" customHeight="1">
      <c r="P61" s="579" t="str">
        <f>P27</f>
        <v>Tarna-angervaksa</v>
      </c>
      <c r="Q61" s="579">
        <f t="shared" si="14"/>
        <v>129.70500000000001</v>
      </c>
      <c r="R61" s="579">
        <f>T27</f>
        <v>34.805999999999997</v>
      </c>
      <c r="S61" s="580">
        <f>W27</f>
        <v>94.899000000000001</v>
      </c>
    </row>
    <row r="62" spans="3:19" ht="9" customHeight="1">
      <c r="P62" s="579" t="str">
        <f t="shared" ref="P62:Q62" si="15">P28</f>
        <v>Tarna</v>
      </c>
      <c r="Q62" s="579">
        <f t="shared" si="15"/>
        <v>24.614999999999998</v>
      </c>
      <c r="R62" s="579">
        <f>T28</f>
        <v>7.5069999999999997</v>
      </c>
      <c r="S62" s="580">
        <f>W28</f>
        <v>17.108000000000001</v>
      </c>
    </row>
    <row r="63" spans="3:19" ht="9" customHeight="1">
      <c r="P63" s="579" t="str">
        <f t="shared" ref="P63:Q64" si="16">P30</f>
        <v>Karusambla</v>
      </c>
      <c r="Q63" s="579">
        <f t="shared" si="16"/>
        <v>4.3970000000000002</v>
      </c>
      <c r="R63" s="579">
        <f>T30</f>
        <v>2.0449999999999999</v>
      </c>
      <c r="S63" s="580">
        <f>W30</f>
        <v>2.3519999999999999</v>
      </c>
    </row>
    <row r="64" spans="3:19" ht="9" customHeight="1">
      <c r="P64" s="579" t="str">
        <f t="shared" si="16"/>
        <v>Sinika</v>
      </c>
      <c r="Q64" s="579">
        <f t="shared" si="16"/>
        <v>3.3959999999999999</v>
      </c>
      <c r="R64" s="579">
        <f>T31</f>
        <v>2.1469999999999998</v>
      </c>
      <c r="S64" s="580">
        <f>W31</f>
        <v>1.2490000000000001</v>
      </c>
    </row>
    <row r="65" spans="16:19" ht="9" customHeight="1">
      <c r="P65" s="579" t="str">
        <f t="shared" ref="P65:Q66" si="17">P33</f>
        <v>Jänesekapsa-kõdusoo</v>
      </c>
      <c r="Q65" s="579">
        <f t="shared" si="17"/>
        <v>169.375</v>
      </c>
      <c r="R65" s="579">
        <f>T33</f>
        <v>76.245000000000005</v>
      </c>
      <c r="S65" s="580">
        <f>W33</f>
        <v>93.13</v>
      </c>
    </row>
    <row r="66" spans="16:19" ht="9" customHeight="1">
      <c r="P66" s="579" t="str">
        <f>P34</f>
        <v>Mustika-kõdusoo</v>
      </c>
      <c r="Q66" s="579">
        <f t="shared" si="17"/>
        <v>124.066</v>
      </c>
      <c r="R66" s="579">
        <f>T34</f>
        <v>68.436999999999998</v>
      </c>
      <c r="S66" s="580">
        <f>W34</f>
        <v>55.628999999999998</v>
      </c>
    </row>
    <row r="67" spans="16:19" ht="9" customHeight="1">
      <c r="P67" s="579" t="str">
        <f t="shared" ref="P67:Q70" si="18">P36</f>
        <v>Lodu</v>
      </c>
      <c r="Q67" s="579">
        <f t="shared" si="18"/>
        <v>8.048</v>
      </c>
      <c r="R67" s="579">
        <f>T36</f>
        <v>3.5859999999999999</v>
      </c>
      <c r="S67" s="580">
        <f>W36</f>
        <v>4.4610000000000003</v>
      </c>
    </row>
    <row r="68" spans="16:19" ht="9" customHeight="1">
      <c r="P68" s="579" t="str">
        <f t="shared" si="18"/>
        <v>Madalsoo</v>
      </c>
      <c r="Q68" s="579">
        <f t="shared" si="18"/>
        <v>12.403</v>
      </c>
      <c r="R68" s="579">
        <f>T37</f>
        <v>5.8570000000000002</v>
      </c>
      <c r="S68" s="580">
        <f>W37</f>
        <v>6.5460000000000003</v>
      </c>
    </row>
    <row r="69" spans="16:19" ht="9" customHeight="1">
      <c r="P69" s="579" t="str">
        <f t="shared" si="18"/>
        <v>Raba</v>
      </c>
      <c r="Q69" s="579">
        <f t="shared" si="18"/>
        <v>31.605</v>
      </c>
      <c r="R69" s="579">
        <f>T38</f>
        <v>23.471</v>
      </c>
      <c r="S69" s="580">
        <f>W38</f>
        <v>8.1340000000000003</v>
      </c>
    </row>
    <row r="70" spans="16:19" ht="9" customHeight="1">
      <c r="P70" s="579" t="str">
        <f t="shared" si="18"/>
        <v>Siirdesoo</v>
      </c>
      <c r="Q70" s="579">
        <f t="shared" si="18"/>
        <v>30.364999999999998</v>
      </c>
      <c r="R70" s="579">
        <f>T39</f>
        <v>18.716999999999999</v>
      </c>
      <c r="S70" s="580">
        <f>W39</f>
        <v>11.648999999999999</v>
      </c>
    </row>
    <row r="71" spans="16:19" ht="9" customHeight="1">
      <c r="P71" s="579" t="str">
        <f t="shared" ref="P71:Q71" si="19">P41</f>
        <v xml:space="preserve"> Puistangud</v>
      </c>
      <c r="Q71" s="579">
        <f t="shared" si="19"/>
        <v>23.116</v>
      </c>
      <c r="R71" s="579">
        <f>T41</f>
        <v>10.164999999999999</v>
      </c>
      <c r="S71" s="580">
        <f>W41</f>
        <v>12.951000000000001</v>
      </c>
    </row>
  </sheetData>
  <mergeCells count="48">
    <mergeCell ref="N42:P42"/>
    <mergeCell ref="N19:N21"/>
    <mergeCell ref="N22:N24"/>
    <mergeCell ref="N25:N29"/>
    <mergeCell ref="N30:N32"/>
    <mergeCell ref="N33:N35"/>
    <mergeCell ref="N36:N40"/>
    <mergeCell ref="A36:A40"/>
    <mergeCell ref="V4:V5"/>
    <mergeCell ref="W4:X4"/>
    <mergeCell ref="Y4:Y5"/>
    <mergeCell ref="N6:N9"/>
    <mergeCell ref="N10:N12"/>
    <mergeCell ref="Q4:R4"/>
    <mergeCell ref="S4:S5"/>
    <mergeCell ref="T4:U4"/>
    <mergeCell ref="N13:N18"/>
    <mergeCell ref="A13:A18"/>
    <mergeCell ref="A10:A12"/>
    <mergeCell ref="A42:C42"/>
    <mergeCell ref="A1:L1"/>
    <mergeCell ref="N1:Y1"/>
    <mergeCell ref="N3:P3"/>
    <mergeCell ref="Q3:S3"/>
    <mergeCell ref="T3:V3"/>
    <mergeCell ref="W3:Y3"/>
    <mergeCell ref="N4:N5"/>
    <mergeCell ref="O4:O5"/>
    <mergeCell ref="P4:P5"/>
    <mergeCell ref="A19:A21"/>
    <mergeCell ref="A22:A24"/>
    <mergeCell ref="A25:A29"/>
    <mergeCell ref="A30:A32"/>
    <mergeCell ref="A33:A35"/>
    <mergeCell ref="A6:A9"/>
    <mergeCell ref="A3:C3"/>
    <mergeCell ref="A4:A5"/>
    <mergeCell ref="B4:B5"/>
    <mergeCell ref="C4:C5"/>
    <mergeCell ref="L4:L5"/>
    <mergeCell ref="D3:F3"/>
    <mergeCell ref="G3:I3"/>
    <mergeCell ref="J3:L3"/>
    <mergeCell ref="D4:E4"/>
    <mergeCell ref="F4:F5"/>
    <mergeCell ref="G4:H4"/>
    <mergeCell ref="I4:I5"/>
    <mergeCell ref="J4:K4"/>
  </mergeCells>
  <printOptions horizontalCentered="1"/>
  <pageMargins left="0.78740157480314965" right="0.78740157480314965" top="0.98425196850393704" bottom="1.1811023622047245" header="0.51181102362204722" footer="0.51181102362204722"/>
  <pageSetup paperSize="9" scale="64" orientation="landscape" r:id="rId1"/>
  <headerFooter scaleWithDoc="0" alignWithMargins="0">
    <oddHeader>&amp;L&amp;G</oddHeader>
    <oddFooter>&amp;L&amp;D&amp;RTabel &amp;A</oddFooter>
  </headerFooter>
  <rowBreaks count="1" manualBreakCount="1">
    <brk id="29" max="16383" man="1"/>
  </rowBreaks>
  <colBreaks count="1" manualBreakCount="1">
    <brk id="13" max="1048575" man="1"/>
  </col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eht21"/>
  <dimension ref="A1:H35"/>
  <sheetViews>
    <sheetView zoomScaleNormal="100" workbookViewId="0">
      <selection activeCell="C18" sqref="C18"/>
    </sheetView>
  </sheetViews>
  <sheetFormatPr defaultColWidth="11.5703125" defaultRowHeight="12.75"/>
  <cols>
    <col min="1" max="1" width="15.28515625" customWidth="1"/>
    <col min="2" max="2" width="8.85546875" customWidth="1"/>
    <col min="3" max="3" width="11.42578125" customWidth="1"/>
    <col min="4" max="4" width="7.5703125" customWidth="1"/>
    <col min="5" max="5" width="10.7109375" customWidth="1"/>
    <col min="6" max="6" width="10.140625" customWidth="1"/>
    <col min="7" max="7" width="13.5703125" customWidth="1"/>
    <col min="8" max="8" width="10.7109375" customWidth="1"/>
  </cols>
  <sheetData>
    <row r="1" spans="1:8" ht="15.75" customHeight="1">
      <c r="A1" s="636" t="s">
        <v>290</v>
      </c>
      <c r="B1" s="637"/>
      <c r="C1" s="636"/>
      <c r="D1" s="636"/>
      <c r="E1" s="636"/>
      <c r="F1" s="636"/>
      <c r="G1" s="636"/>
      <c r="H1" s="636"/>
    </row>
    <row r="2" spans="1:8" ht="7.5" customHeight="1">
      <c r="A2" s="170"/>
      <c r="B2" s="170"/>
      <c r="C2" s="170"/>
      <c r="D2" s="170"/>
      <c r="E2" s="170"/>
      <c r="F2" s="170"/>
      <c r="G2" s="170"/>
      <c r="H2" s="170"/>
    </row>
    <row r="3" spans="1:8" ht="24" customHeight="1">
      <c r="A3" s="821" t="s">
        <v>291</v>
      </c>
      <c r="B3" s="822"/>
      <c r="C3" s="640" t="s">
        <v>84</v>
      </c>
      <c r="D3" s="667"/>
      <c r="E3" s="667"/>
      <c r="F3" s="667"/>
      <c r="G3" s="667"/>
      <c r="H3" s="753"/>
    </row>
    <row r="4" spans="1:8" ht="20.25" customHeight="1">
      <c r="A4" s="823"/>
      <c r="B4" s="824"/>
      <c r="C4" s="754" t="s">
        <v>304</v>
      </c>
      <c r="D4" s="755"/>
      <c r="E4" s="754" t="s">
        <v>70</v>
      </c>
      <c r="F4" s="755"/>
      <c r="G4" s="754" t="s">
        <v>24</v>
      </c>
      <c r="H4" s="749"/>
    </row>
    <row r="5" spans="1:8" ht="18.75" customHeight="1">
      <c r="A5" s="825"/>
      <c r="B5" s="826"/>
      <c r="C5" s="132" t="s">
        <v>86</v>
      </c>
      <c r="D5" s="436" t="s">
        <v>26</v>
      </c>
      <c r="E5" s="132" t="s">
        <v>86</v>
      </c>
      <c r="F5" s="436" t="s">
        <v>26</v>
      </c>
      <c r="G5" s="173" t="s">
        <v>86</v>
      </c>
      <c r="H5" s="437" t="s">
        <v>26</v>
      </c>
    </row>
    <row r="6" spans="1:8" ht="21.75" customHeight="1">
      <c r="A6" s="103" t="s">
        <v>88</v>
      </c>
      <c r="B6" s="619" t="s">
        <v>321</v>
      </c>
      <c r="C6" s="176">
        <f t="shared" ref="C6:C24" si="0">E6+G6</f>
        <v>132385.1777428129</v>
      </c>
      <c r="D6" s="438">
        <f>C6/$C$25*100</f>
        <v>28.988458888298918</v>
      </c>
      <c r="E6" s="176">
        <v>81674.524330842207</v>
      </c>
      <c r="F6" s="463">
        <f>E6/$E$25*100</f>
        <v>35.245882552642577</v>
      </c>
      <c r="G6" s="176">
        <v>50710.653411970699</v>
      </c>
      <c r="H6" s="439">
        <f>G6/$G$25*100</f>
        <v>22.542625519066736</v>
      </c>
    </row>
    <row r="7" spans="1:8" ht="21" customHeight="1">
      <c r="A7" s="105" t="s">
        <v>89</v>
      </c>
      <c r="B7" s="620" t="s">
        <v>309</v>
      </c>
      <c r="C7" s="181">
        <f t="shared" si="0"/>
        <v>117478.6610049696</v>
      </c>
      <c r="D7" s="440">
        <f t="shared" ref="D7:D25" si="1">C7/$C$25*100</f>
        <v>25.724370302322992</v>
      </c>
      <c r="E7" s="181">
        <v>65455.592857225602</v>
      </c>
      <c r="F7" s="464">
        <f t="shared" ref="F7:F24" si="2">E7/$E$25*100</f>
        <v>28.246753282751246</v>
      </c>
      <c r="G7" s="181">
        <v>52023.068147744001</v>
      </c>
      <c r="H7" s="441">
        <f t="shared" ref="H7:H24" si="3">G7/$G$25*100</f>
        <v>23.126038903112356</v>
      </c>
    </row>
    <row r="8" spans="1:8" ht="21" customHeight="1">
      <c r="A8" s="105" t="s">
        <v>325</v>
      </c>
      <c r="B8" s="620" t="s">
        <v>317</v>
      </c>
      <c r="C8" s="181">
        <f t="shared" si="0"/>
        <v>210.66405932927981</v>
      </c>
      <c r="D8" s="440">
        <f t="shared" si="1"/>
        <v>4.6129230834080492E-2</v>
      </c>
      <c r="E8" s="181">
        <v>153.788235016383</v>
      </c>
      <c r="F8" s="464">
        <f t="shared" si="2"/>
        <v>6.636588475751623E-2</v>
      </c>
      <c r="G8" s="181">
        <v>56.875824312896803</v>
      </c>
      <c r="H8" s="441">
        <f t="shared" si="3"/>
        <v>2.5283255535240363E-2</v>
      </c>
    </row>
    <row r="9" spans="1:8" ht="21" customHeight="1">
      <c r="A9" s="105" t="s">
        <v>292</v>
      </c>
      <c r="B9" s="620" t="s">
        <v>162</v>
      </c>
      <c r="C9" s="181">
        <f t="shared" si="0"/>
        <v>3204.43147074136</v>
      </c>
      <c r="D9" s="440">
        <f t="shared" si="1"/>
        <v>0.7016762112932251</v>
      </c>
      <c r="E9" s="181">
        <v>1057.7569913126799</v>
      </c>
      <c r="F9" s="464">
        <f t="shared" si="2"/>
        <v>0.45646520736411433</v>
      </c>
      <c r="G9" s="181">
        <v>2146.6744794286801</v>
      </c>
      <c r="H9" s="441">
        <f t="shared" si="3"/>
        <v>0.95427046675906135</v>
      </c>
    </row>
    <row r="10" spans="1:8" ht="21" customHeight="1">
      <c r="A10" s="105" t="s">
        <v>293</v>
      </c>
      <c r="B10" s="620" t="s">
        <v>315</v>
      </c>
      <c r="C10" s="181">
        <f t="shared" si="0"/>
        <v>2691.501604399356</v>
      </c>
      <c r="D10" s="440">
        <f t="shared" si="1"/>
        <v>0.58935966198947898</v>
      </c>
      <c r="E10" s="181">
        <v>716.35711118654604</v>
      </c>
      <c r="F10" s="464">
        <f t="shared" si="2"/>
        <v>0.30913725930445174</v>
      </c>
      <c r="G10" s="181">
        <v>1975.1444932128099</v>
      </c>
      <c r="H10" s="441">
        <f t="shared" si="3"/>
        <v>0.87801950203293422</v>
      </c>
    </row>
    <row r="11" spans="1:8" ht="21" customHeight="1">
      <c r="A11" s="105" t="s">
        <v>294</v>
      </c>
      <c r="B11" s="620" t="s">
        <v>314</v>
      </c>
      <c r="C11" s="181">
        <f t="shared" si="0"/>
        <v>1827.724528492949</v>
      </c>
      <c r="D11" s="440">
        <f t="shared" si="1"/>
        <v>0.40021789641952416</v>
      </c>
      <c r="E11" s="181">
        <v>397.47156559453902</v>
      </c>
      <c r="F11" s="464">
        <f t="shared" si="2"/>
        <v>0.1715251632468936</v>
      </c>
      <c r="G11" s="181">
        <v>1430.25296289841</v>
      </c>
      <c r="H11" s="441">
        <f t="shared" si="3"/>
        <v>0.63579651948526417</v>
      </c>
    </row>
    <row r="12" spans="1:8" ht="21" customHeight="1">
      <c r="A12" s="105" t="s">
        <v>324</v>
      </c>
      <c r="B12" s="620" t="s">
        <v>322</v>
      </c>
      <c r="C12" s="181">
        <f t="shared" si="0"/>
        <v>1036.5290802734839</v>
      </c>
      <c r="D12" s="440">
        <f t="shared" si="1"/>
        <v>0.22696937181598814</v>
      </c>
      <c r="E12" s="181">
        <v>363.18556577582001</v>
      </c>
      <c r="F12" s="464">
        <f t="shared" si="2"/>
        <v>0.15672935840185503</v>
      </c>
      <c r="G12" s="181">
        <v>673.34351449766405</v>
      </c>
      <c r="H12" s="441">
        <f t="shared" si="3"/>
        <v>0.29932429719846604</v>
      </c>
    </row>
    <row r="13" spans="1:8" ht="21" customHeight="1">
      <c r="A13" s="105" t="s">
        <v>323</v>
      </c>
      <c r="B13" s="620" t="s">
        <v>319</v>
      </c>
      <c r="C13" s="181">
        <f t="shared" si="0"/>
        <v>140.17814695099068</v>
      </c>
      <c r="D13" s="440">
        <f t="shared" si="1"/>
        <v>3.0694889860109927E-2</v>
      </c>
      <c r="E13" s="181">
        <v>3.1166405808776898</v>
      </c>
      <c r="F13" s="464">
        <f t="shared" si="2"/>
        <v>1.344957301831917E-3</v>
      </c>
      <c r="G13" s="181">
        <v>137.06150637011299</v>
      </c>
      <c r="H13" s="441">
        <f t="shared" si="3"/>
        <v>6.0928542688650902E-2</v>
      </c>
    </row>
    <row r="14" spans="1:8" ht="21" customHeight="1">
      <c r="A14" s="105" t="s">
        <v>295</v>
      </c>
      <c r="B14" s="620" t="s">
        <v>308</v>
      </c>
      <c r="C14" s="181">
        <f t="shared" si="0"/>
        <v>1424.9709426301861</v>
      </c>
      <c r="D14" s="440">
        <f t="shared" si="1"/>
        <v>0.31202671093364359</v>
      </c>
      <c r="E14" s="181">
        <v>659.94924036216298</v>
      </c>
      <c r="F14" s="464">
        <f t="shared" si="2"/>
        <v>0.28479496644863561</v>
      </c>
      <c r="G14" s="181">
        <v>765.02170226802298</v>
      </c>
      <c r="H14" s="441">
        <f t="shared" si="3"/>
        <v>0.34007839749341567</v>
      </c>
    </row>
    <row r="15" spans="1:8" ht="21" customHeight="1">
      <c r="A15" s="105" t="s">
        <v>90</v>
      </c>
      <c r="B15" s="620" t="s">
        <v>320</v>
      </c>
      <c r="C15" s="181">
        <f t="shared" si="0"/>
        <v>103298.6089572045</v>
      </c>
      <c r="D15" s="440">
        <f t="shared" si="1"/>
        <v>22.619356109426359</v>
      </c>
      <c r="E15" s="181">
        <v>47161.053725989397</v>
      </c>
      <c r="F15" s="464">
        <f t="shared" si="2"/>
        <v>20.351914802121364</v>
      </c>
      <c r="G15" s="181">
        <v>56137.555231215098</v>
      </c>
      <c r="H15" s="441">
        <f t="shared" si="3"/>
        <v>24.955069595582813</v>
      </c>
    </row>
    <row r="16" spans="1:8" ht="21" customHeight="1">
      <c r="A16" s="105" t="s">
        <v>91</v>
      </c>
      <c r="B16" s="620" t="s">
        <v>316</v>
      </c>
      <c r="C16" s="181">
        <f t="shared" si="0"/>
        <v>33145.796631692203</v>
      </c>
      <c r="D16" s="440">
        <f t="shared" si="1"/>
        <v>7.2579542465424511</v>
      </c>
      <c r="E16" s="181">
        <v>15972.2164553661</v>
      </c>
      <c r="F16" s="464">
        <f t="shared" si="2"/>
        <v>6.892661694738929</v>
      </c>
      <c r="G16" s="181">
        <v>17173.580176326101</v>
      </c>
      <c r="H16" s="441">
        <f t="shared" si="3"/>
        <v>7.6342456799265008</v>
      </c>
    </row>
    <row r="17" spans="1:8" ht="21" customHeight="1">
      <c r="A17" s="105" t="s">
        <v>92</v>
      </c>
      <c r="B17" s="620" t="s">
        <v>307</v>
      </c>
      <c r="C17" s="181">
        <f t="shared" si="0"/>
        <v>23362.229761392402</v>
      </c>
      <c r="D17" s="440">
        <f t="shared" si="1"/>
        <v>5.1156409541013268</v>
      </c>
      <c r="E17" s="181">
        <v>10283.1466273851</v>
      </c>
      <c r="F17" s="464">
        <f t="shared" si="2"/>
        <v>4.4375964386676268</v>
      </c>
      <c r="G17" s="181">
        <v>13079.0831340073</v>
      </c>
      <c r="H17" s="441">
        <f t="shared" si="3"/>
        <v>5.8141012466833928</v>
      </c>
    </row>
    <row r="18" spans="1:8" ht="21" customHeight="1">
      <c r="A18" s="105" t="s">
        <v>93</v>
      </c>
      <c r="B18" s="620" t="s">
        <v>318</v>
      </c>
      <c r="C18" s="181">
        <f t="shared" si="0"/>
        <v>29169.679375305201</v>
      </c>
      <c r="D18" s="440">
        <f t="shared" si="1"/>
        <v>6.3873015527359662</v>
      </c>
      <c r="E18" s="181">
        <v>6232.9534039938999</v>
      </c>
      <c r="F18" s="464">
        <f t="shared" si="2"/>
        <v>2.6897731628453969</v>
      </c>
      <c r="G18" s="181">
        <v>22936.725971311302</v>
      </c>
      <c r="H18" s="441">
        <f t="shared" si="3"/>
        <v>10.196161741482664</v>
      </c>
    </row>
    <row r="19" spans="1:8" ht="21" customHeight="1">
      <c r="A19" s="105" t="s">
        <v>296</v>
      </c>
      <c r="B19" s="620" t="s">
        <v>313</v>
      </c>
      <c r="C19" s="181">
        <f t="shared" si="0"/>
        <v>4860.0160704220398</v>
      </c>
      <c r="D19" s="440">
        <f t="shared" si="1"/>
        <v>1.0642005280047289</v>
      </c>
      <c r="E19" s="181">
        <v>1197.66027282713</v>
      </c>
      <c r="F19" s="464">
        <f t="shared" si="2"/>
        <v>0.51683916937230856</v>
      </c>
      <c r="G19" s="181">
        <v>3662.3557975949102</v>
      </c>
      <c r="H19" s="441">
        <f t="shared" si="3"/>
        <v>1.6280428215361198</v>
      </c>
    </row>
    <row r="20" spans="1:8" ht="21" customHeight="1">
      <c r="A20" s="105" t="s">
        <v>297</v>
      </c>
      <c r="B20" s="620" t="s">
        <v>312</v>
      </c>
      <c r="C20" s="181">
        <f t="shared" si="0"/>
        <v>1474.097637764834</v>
      </c>
      <c r="D20" s="440">
        <f t="shared" si="1"/>
        <v>0.3227840117622558</v>
      </c>
      <c r="E20" s="181">
        <v>206.751684047704</v>
      </c>
      <c r="F20" s="464">
        <f t="shared" si="2"/>
        <v>8.9221769373129298E-2</v>
      </c>
      <c r="G20" s="181">
        <v>1267.34595371713</v>
      </c>
      <c r="H20" s="441">
        <f t="shared" si="3"/>
        <v>0.56337876393850028</v>
      </c>
    </row>
    <row r="21" spans="1:8" ht="21" customHeight="1">
      <c r="A21" s="105" t="s">
        <v>326</v>
      </c>
      <c r="B21" s="620" t="s">
        <v>310</v>
      </c>
      <c r="C21" s="181">
        <f t="shared" si="0"/>
        <v>778.47600328488704</v>
      </c>
      <c r="D21" s="440">
        <f t="shared" si="1"/>
        <v>0.17046334039443731</v>
      </c>
      <c r="E21" s="181">
        <v>175.62939821453401</v>
      </c>
      <c r="F21" s="464">
        <f t="shared" si="2"/>
        <v>7.5791235920589145E-2</v>
      </c>
      <c r="G21" s="181">
        <v>602.84660507035301</v>
      </c>
      <c r="H21" s="441">
        <f t="shared" si="3"/>
        <v>0.26798600193808003</v>
      </c>
    </row>
    <row r="22" spans="1:8" ht="21" customHeight="1">
      <c r="A22" s="105" t="s">
        <v>327</v>
      </c>
      <c r="B22" s="620" t="s">
        <v>305</v>
      </c>
      <c r="C22" s="181">
        <f t="shared" si="0"/>
        <v>69.425418825115315</v>
      </c>
      <c r="D22" s="440">
        <f t="shared" si="1"/>
        <v>1.5202124087672257E-2</v>
      </c>
      <c r="E22" s="181">
        <v>7.2854988381819199</v>
      </c>
      <c r="F22" s="464">
        <f t="shared" si="2"/>
        <v>3.1439893711264176E-3</v>
      </c>
      <c r="G22" s="181">
        <v>62.1399199869334</v>
      </c>
      <c r="H22" s="441">
        <f t="shared" si="3"/>
        <v>2.7623326693706915E-2</v>
      </c>
    </row>
    <row r="23" spans="1:8" ht="21" customHeight="1">
      <c r="A23" s="621" t="s">
        <v>328</v>
      </c>
      <c r="B23" s="620" t="s">
        <v>306</v>
      </c>
      <c r="C23" s="181">
        <f t="shared" si="0"/>
        <v>57.949761044495418</v>
      </c>
      <c r="D23" s="470">
        <f t="shared" si="1"/>
        <v>1.2689292670578453E-2</v>
      </c>
      <c r="E23" s="181">
        <v>9.4060774287750206</v>
      </c>
      <c r="F23" s="149">
        <f t="shared" si="2"/>
        <v>4.0591053703936284E-3</v>
      </c>
      <c r="G23" s="469">
        <v>48.543683615720397</v>
      </c>
      <c r="H23" s="471">
        <f t="shared" si="3"/>
        <v>2.1579333087570131E-2</v>
      </c>
    </row>
    <row r="24" spans="1:8" ht="21" customHeight="1">
      <c r="A24" s="105" t="s">
        <v>298</v>
      </c>
      <c r="B24" s="620" t="s">
        <v>311</v>
      </c>
      <c r="C24" s="181">
        <f t="shared" si="0"/>
        <v>66.240298761026693</v>
      </c>
      <c r="D24" s="440">
        <f t="shared" si="1"/>
        <v>1.4504676506255676E-2</v>
      </c>
      <c r="E24" s="181">
        <v>0</v>
      </c>
      <c r="F24" s="464">
        <f t="shared" si="2"/>
        <v>0</v>
      </c>
      <c r="G24" s="181">
        <v>66.240298761026693</v>
      </c>
      <c r="H24" s="441">
        <f t="shared" si="3"/>
        <v>2.944608575854861E-2</v>
      </c>
    </row>
    <row r="25" spans="1:8" ht="24" customHeight="1">
      <c r="A25" s="622" t="s">
        <v>299</v>
      </c>
      <c r="B25" s="623"/>
      <c r="C25" s="443">
        <f>SUM(C6:C24)</f>
        <v>456682.35849629686</v>
      </c>
      <c r="D25" s="444">
        <f t="shared" si="1"/>
        <v>100</v>
      </c>
      <c r="E25" s="443">
        <f>SUM(E6:E24)</f>
        <v>231727.84568198767</v>
      </c>
      <c r="F25" s="465">
        <f>SUM(F6:F24)</f>
        <v>99.999999999999986</v>
      </c>
      <c r="G25" s="443">
        <f>SUM(G6:G24)</f>
        <v>224954.51281430913</v>
      </c>
      <c r="H25" s="445">
        <f>SUM(H6:H24)</f>
        <v>100.00000000000004</v>
      </c>
    </row>
    <row r="26" spans="1:8" ht="24" customHeight="1">
      <c r="A26" s="624" t="s">
        <v>300</v>
      </c>
      <c r="B26" s="625"/>
      <c r="C26" s="474">
        <f>C25/'1.'!B5</f>
        <v>196.42083014180389</v>
      </c>
      <c r="D26" s="475"/>
      <c r="E26" s="474">
        <f>E25/'1.'!E5</f>
        <v>215.21264269427192</v>
      </c>
      <c r="F26" s="475"/>
      <c r="G26" s="474">
        <f>G25/'1.'!I5</f>
        <v>180.21143701963672</v>
      </c>
      <c r="H26" s="476"/>
    </row>
    <row r="27" spans="1:8" ht="9.75" customHeight="1" thickBot="1">
      <c r="A27" s="446"/>
      <c r="B27" s="446"/>
      <c r="C27" s="447"/>
      <c r="D27" s="448"/>
      <c r="E27" s="448"/>
      <c r="F27" s="448"/>
      <c r="G27" s="447"/>
      <c r="H27" s="448"/>
    </row>
    <row r="28" spans="1:8" ht="24" customHeight="1">
      <c r="A28" s="626" t="s">
        <v>301</v>
      </c>
      <c r="B28" s="449"/>
      <c r="C28" s="450">
        <f>'20.'!B13</f>
        <v>15084.844263444709</v>
      </c>
      <c r="D28" s="451">
        <f>C28/SUM($C$25,$C$28,$C$30)*100</f>
        <v>3.0579444661585922</v>
      </c>
      <c r="E28" s="450">
        <f>'20.'!F13</f>
        <v>8245.4379938297898</v>
      </c>
      <c r="F28" s="466">
        <f>E28/SUM($E$25,$E$28,$E$30)*100</f>
        <v>3.2833728581405097</v>
      </c>
      <c r="G28" s="450">
        <f>'20.'!J13</f>
        <v>6839.4062696149231</v>
      </c>
      <c r="H28" s="452">
        <f>G28/SUM($G$25,$G$28,$G$30)*100</f>
        <v>2.8241811858916694</v>
      </c>
    </row>
    <row r="29" spans="1:8" ht="24" customHeight="1" thickBot="1">
      <c r="A29" s="627" t="s">
        <v>300</v>
      </c>
      <c r="B29" s="453"/>
      <c r="C29" s="454">
        <f>C28/'1.'!B5</f>
        <v>6.4880492483697818</v>
      </c>
      <c r="D29" s="473"/>
      <c r="E29" s="454">
        <f>E28/'1.'!E5</f>
        <v>7.6577870717321375</v>
      </c>
      <c r="F29" s="448"/>
      <c r="G29" s="454">
        <f>G28/'1.'!I5</f>
        <v>5.4790598187546902</v>
      </c>
      <c r="H29" s="455"/>
    </row>
    <row r="30" spans="1:8" ht="24" customHeight="1">
      <c r="A30" s="628" t="s">
        <v>302</v>
      </c>
      <c r="B30" s="449"/>
      <c r="C30" s="450">
        <f>'20.'!D13</f>
        <v>21532.934976061682</v>
      </c>
      <c r="D30" s="451">
        <f>C30/SUM($C$25,$C$28,$C$30)*100</f>
        <v>4.3650778357564697</v>
      </c>
      <c r="E30" s="450">
        <f>'20.'!H13</f>
        <v>11153.784436071364</v>
      </c>
      <c r="F30" s="466">
        <f>E30/SUM($E$25,$E$28,$E$30)*100</f>
        <v>4.4414903259659102</v>
      </c>
      <c r="G30" s="450">
        <f>'20.'!L13</f>
        <v>10379.150539990316</v>
      </c>
      <c r="H30" s="452">
        <f>G30/SUM($G$25,$G$28,$G$30)*100</f>
        <v>4.2858401043967218</v>
      </c>
    </row>
    <row r="31" spans="1:8" ht="24" customHeight="1" thickBot="1">
      <c r="A31" s="629" t="s">
        <v>300</v>
      </c>
      <c r="B31" s="456"/>
      <c r="C31" s="457">
        <f>C30/'1.'!B5</f>
        <v>9.2613977411212307</v>
      </c>
      <c r="D31" s="472"/>
      <c r="E31" s="457">
        <f>E30/'1.'!E5</f>
        <v>10.358856172267712</v>
      </c>
      <c r="F31" s="467"/>
      <c r="G31" s="457">
        <f>G30/'1.'!I5</f>
        <v>8.3147548829072271</v>
      </c>
      <c r="H31" s="458"/>
    </row>
    <row r="32" spans="1:8" ht="24" customHeight="1" thickTop="1">
      <c r="A32" s="630" t="s">
        <v>303</v>
      </c>
      <c r="B32" s="442"/>
      <c r="C32" s="443">
        <f>SUM(C30,C28)</f>
        <v>36617.779239506388</v>
      </c>
      <c r="D32" s="459">
        <f>C32/SUM($C$25,$C$28,$C$30)*100</f>
        <v>7.4230223019150614</v>
      </c>
      <c r="E32" s="443">
        <f>SUM(E30,E28)</f>
        <v>19399.222429901154</v>
      </c>
      <c r="F32" s="468">
        <f>E32/SUM($E$25,$E$28,$E$30)*100</f>
        <v>7.7248631841064199</v>
      </c>
      <c r="G32" s="443">
        <f>SUM(G30,G28)</f>
        <v>17218.556809605238</v>
      </c>
      <c r="H32" s="460">
        <f>G32/SUM($G$25,$G$28,$G$30)*100</f>
        <v>7.1100212902883904</v>
      </c>
    </row>
    <row r="33" spans="1:8" ht="24" customHeight="1" thickBot="1">
      <c r="A33" s="629" t="s">
        <v>300</v>
      </c>
      <c r="B33" s="456"/>
      <c r="C33" s="457">
        <f>C32/'1.'!B5</f>
        <v>15.749446989491011</v>
      </c>
      <c r="D33" s="472"/>
      <c r="E33" s="457">
        <f>E32/'1.'!E5</f>
        <v>18.016643243999848</v>
      </c>
      <c r="F33" s="467"/>
      <c r="G33" s="457">
        <f>G32/'1.'!I5</f>
        <v>13.793814701661915</v>
      </c>
      <c r="H33" s="458"/>
    </row>
    <row r="34" spans="1:8" ht="13.5" customHeight="1" thickTop="1">
      <c r="A34" s="820"/>
      <c r="B34" s="820"/>
      <c r="C34" s="820"/>
      <c r="D34" s="820"/>
      <c r="E34" s="820"/>
      <c r="F34" s="820"/>
      <c r="G34" s="820"/>
      <c r="H34" s="820"/>
    </row>
    <row r="35" spans="1:8">
      <c r="A35" s="461"/>
      <c r="B35" s="461"/>
      <c r="C35" s="462"/>
      <c r="G35" s="462"/>
    </row>
  </sheetData>
  <mergeCells count="7">
    <mergeCell ref="A34:H34"/>
    <mergeCell ref="A1:H1"/>
    <mergeCell ref="C3:H3"/>
    <mergeCell ref="C4:D4"/>
    <mergeCell ref="G4:H4"/>
    <mergeCell ref="E4:F4"/>
    <mergeCell ref="A3:B5"/>
  </mergeCells>
  <printOptions horizontalCentered="1"/>
  <pageMargins left="0.78740157480314965" right="0.78740157480314965" top="0.98425196850393704" bottom="1.1811023622047245" header="0.51181102362204722" footer="0.51181102362204722"/>
  <pageSetup paperSize="9" scale="98" orientation="portrait" r:id="rId1"/>
  <headerFooter scaleWithDoc="0" alignWithMargins="0">
    <oddHeader>&amp;L&amp;G</oddHeader>
    <oddFooter>&amp;L&amp;D&amp;RTabel &amp;A</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eht22"/>
  <dimension ref="A1:M14"/>
  <sheetViews>
    <sheetView zoomScaleNormal="100" workbookViewId="0">
      <selection activeCell="C18" sqref="C18"/>
    </sheetView>
  </sheetViews>
  <sheetFormatPr defaultColWidth="11.5703125" defaultRowHeight="12.75"/>
  <cols>
    <col min="1" max="1" width="16.28515625" customWidth="1"/>
    <col min="2" max="13" width="8.7109375" customWidth="1"/>
  </cols>
  <sheetData>
    <row r="1" spans="1:13" ht="15.75" customHeight="1">
      <c r="A1" s="636" t="s">
        <v>329</v>
      </c>
      <c r="B1" s="637"/>
      <c r="C1" s="636"/>
      <c r="D1" s="636"/>
      <c r="E1" s="636"/>
      <c r="F1" s="636"/>
      <c r="G1" s="636"/>
      <c r="H1" s="636"/>
      <c r="I1" s="636"/>
      <c r="J1" s="636"/>
      <c r="K1" s="636"/>
      <c r="L1" s="636"/>
      <c r="M1" s="636"/>
    </row>
    <row r="2" spans="1:13" ht="6.75" customHeight="1" thickBot="1">
      <c r="A2" s="66"/>
      <c r="B2" s="66"/>
      <c r="C2" s="66"/>
    </row>
    <row r="3" spans="1:13" ht="18" customHeight="1" thickBot="1">
      <c r="A3" s="831" t="s">
        <v>331</v>
      </c>
      <c r="B3" s="831"/>
      <c r="C3" s="831"/>
      <c r="D3" s="831"/>
      <c r="E3" s="831"/>
      <c r="F3" s="827" t="s">
        <v>70</v>
      </c>
      <c r="G3" s="827"/>
      <c r="H3" s="827"/>
      <c r="I3" s="827"/>
      <c r="J3" s="827" t="s">
        <v>24</v>
      </c>
      <c r="K3" s="827"/>
      <c r="L3" s="827"/>
      <c r="M3" s="827"/>
    </row>
    <row r="4" spans="1:13" ht="23.45" customHeight="1">
      <c r="A4" s="691" t="s">
        <v>256</v>
      </c>
      <c r="B4" s="828" t="s">
        <v>330</v>
      </c>
      <c r="C4" s="829"/>
      <c r="D4" s="828" t="s">
        <v>302</v>
      </c>
      <c r="E4" s="829"/>
      <c r="F4" s="828" t="s">
        <v>330</v>
      </c>
      <c r="G4" s="829"/>
      <c r="H4" s="828" t="s">
        <v>302</v>
      </c>
      <c r="I4" s="829"/>
      <c r="J4" s="828" t="s">
        <v>330</v>
      </c>
      <c r="K4" s="829"/>
      <c r="L4" s="828" t="s">
        <v>302</v>
      </c>
      <c r="M4" s="830"/>
    </row>
    <row r="5" spans="1:13" ht="20.45" customHeight="1" thickBot="1">
      <c r="A5" s="692"/>
      <c r="B5" s="477" t="s">
        <v>86</v>
      </c>
      <c r="C5" s="172" t="s">
        <v>26</v>
      </c>
      <c r="D5" s="477" t="s">
        <v>86</v>
      </c>
      <c r="E5" s="172" t="s">
        <v>26</v>
      </c>
      <c r="F5" s="477" t="s">
        <v>86</v>
      </c>
      <c r="G5" s="172" t="s">
        <v>26</v>
      </c>
      <c r="H5" s="477" t="s">
        <v>86</v>
      </c>
      <c r="I5" s="172" t="s">
        <v>26</v>
      </c>
      <c r="J5" s="477" t="s">
        <v>86</v>
      </c>
      <c r="K5" s="172" t="s">
        <v>26</v>
      </c>
      <c r="L5" s="477" t="s">
        <v>86</v>
      </c>
      <c r="M5" s="581" t="s">
        <v>26</v>
      </c>
    </row>
    <row r="6" spans="1:13" ht="20.45" customHeight="1" thickTop="1">
      <c r="A6" s="582" t="s">
        <v>88</v>
      </c>
      <c r="B6" s="176">
        <f t="shared" ref="B6:B12" si="0">F6+J6</f>
        <v>4609.6661451148502</v>
      </c>
      <c r="C6" s="84">
        <f>B6/$B$13*100</f>
        <v>30.558261421932688</v>
      </c>
      <c r="D6" s="176">
        <f t="shared" ref="D6:D12" si="1">H6+L6</f>
        <v>3570.2310992224902</v>
      </c>
      <c r="E6" s="84">
        <f>D6/$D$13*100</f>
        <v>16.580327313445853</v>
      </c>
      <c r="F6" s="176">
        <v>2738.9671616731998</v>
      </c>
      <c r="G6" s="84">
        <f>F6/$F$13*100</f>
        <v>33.217970515608975</v>
      </c>
      <c r="H6" s="176">
        <v>2011.3791231626999</v>
      </c>
      <c r="I6" s="84">
        <f>H6/$H$13*100</f>
        <v>18.033153990836468</v>
      </c>
      <c r="J6" s="176">
        <v>1870.6989834416499</v>
      </c>
      <c r="K6" s="84">
        <f>J6/$J$13*100</f>
        <v>27.351774550263343</v>
      </c>
      <c r="L6" s="176">
        <v>1558.8519760597901</v>
      </c>
      <c r="M6" s="583">
        <f>L6/$L$13*100</f>
        <v>15.019070877270893</v>
      </c>
    </row>
    <row r="7" spans="1:13" ht="20.45" customHeight="1">
      <c r="A7" s="584" t="s">
        <v>89</v>
      </c>
      <c r="B7" s="181">
        <f t="shared" si="0"/>
        <v>5110.0783046197193</v>
      </c>
      <c r="C7" s="84">
        <f t="shared" ref="C7:C12" si="2">B7/$B$13*100</f>
        <v>33.875578795354464</v>
      </c>
      <c r="D7" s="181">
        <f t="shared" si="1"/>
        <v>6608.1207104170398</v>
      </c>
      <c r="E7" s="84">
        <f t="shared" ref="E7:E12" si="3">D7/$D$13*100</f>
        <v>30.688434798894509</v>
      </c>
      <c r="F7" s="181">
        <v>3120.2408927237998</v>
      </c>
      <c r="G7" s="84">
        <f t="shared" ref="G7:G12" si="4">F7/$F$13*100</f>
        <v>37.842027252630274</v>
      </c>
      <c r="H7" s="181">
        <v>3854.9582720213798</v>
      </c>
      <c r="I7" s="84">
        <f t="shared" ref="I7:I12" si="5">H7/$H$13*100</f>
        <v>34.561886094502917</v>
      </c>
      <c r="J7" s="181">
        <v>1989.83741189592</v>
      </c>
      <c r="K7" s="84">
        <f t="shared" ref="K7:K12" si="6">J7/$J$13*100</f>
        <v>29.093715645114809</v>
      </c>
      <c r="L7" s="181">
        <v>2753.16243839566</v>
      </c>
      <c r="M7" s="583">
        <f t="shared" ref="M7:M12" si="7">L7/$L$13*100</f>
        <v>26.525893692242647</v>
      </c>
    </row>
    <row r="8" spans="1:13" ht="20.45" customHeight="1">
      <c r="A8" s="584" t="s">
        <v>90</v>
      </c>
      <c r="B8" s="181">
        <f t="shared" si="0"/>
        <v>1794.2375358474371</v>
      </c>
      <c r="C8" s="84">
        <f t="shared" si="2"/>
        <v>11.894305996883476</v>
      </c>
      <c r="D8" s="181">
        <f t="shared" si="1"/>
        <v>4039.09259562126</v>
      </c>
      <c r="E8" s="84">
        <f t="shared" si="3"/>
        <v>18.757742964958322</v>
      </c>
      <c r="F8" s="181">
        <v>1148.8626520047501</v>
      </c>
      <c r="G8" s="84">
        <f t="shared" si="4"/>
        <v>13.933312613162149</v>
      </c>
      <c r="H8" s="181">
        <v>2372.97247535001</v>
      </c>
      <c r="I8" s="84">
        <f t="shared" si="5"/>
        <v>21.27504336264391</v>
      </c>
      <c r="J8" s="181">
        <v>645.37488384268704</v>
      </c>
      <c r="K8" s="84">
        <f t="shared" si="6"/>
        <v>9.4361244002986151</v>
      </c>
      <c r="L8" s="181">
        <v>1666.12012027125</v>
      </c>
      <c r="M8" s="583">
        <f t="shared" si="7"/>
        <v>16.052567248656597</v>
      </c>
    </row>
    <row r="9" spans="1:13" ht="20.45" customHeight="1">
      <c r="A9" s="584" t="s">
        <v>91</v>
      </c>
      <c r="B9" s="181">
        <f t="shared" si="0"/>
        <v>535.995194376727</v>
      </c>
      <c r="C9" s="84">
        <f t="shared" si="2"/>
        <v>3.5532033676715562</v>
      </c>
      <c r="D9" s="181">
        <f t="shared" si="1"/>
        <v>1499.6626623412999</v>
      </c>
      <c r="E9" s="84">
        <f t="shared" si="3"/>
        <v>6.9645065292236543</v>
      </c>
      <c r="F9" s="181">
        <v>298.94563569749698</v>
      </c>
      <c r="G9" s="84">
        <f t="shared" si="4"/>
        <v>3.6255883061785608</v>
      </c>
      <c r="H9" s="181">
        <v>983.40614605927101</v>
      </c>
      <c r="I9" s="84">
        <f t="shared" si="5"/>
        <v>8.8167935438928993</v>
      </c>
      <c r="J9" s="181">
        <v>237.04955867922999</v>
      </c>
      <c r="K9" s="84">
        <f t="shared" si="6"/>
        <v>3.4659376755020066</v>
      </c>
      <c r="L9" s="181">
        <v>516.256516282029</v>
      </c>
      <c r="M9" s="583">
        <f t="shared" si="7"/>
        <v>4.9739765724846174</v>
      </c>
    </row>
    <row r="10" spans="1:13" ht="20.45" customHeight="1">
      <c r="A10" s="584" t="s">
        <v>92</v>
      </c>
      <c r="B10" s="181">
        <f t="shared" si="0"/>
        <v>409.44141885136298</v>
      </c>
      <c r="C10" s="84">
        <f t="shared" si="2"/>
        <v>2.7142568507887583</v>
      </c>
      <c r="D10" s="181">
        <f t="shared" si="1"/>
        <v>550.68871188538492</v>
      </c>
      <c r="E10" s="84">
        <f t="shared" si="3"/>
        <v>2.5574252302233274</v>
      </c>
      <c r="F10" s="181">
        <v>182.735744383309</v>
      </c>
      <c r="G10" s="84">
        <f t="shared" si="4"/>
        <v>2.2162042152285113</v>
      </c>
      <c r="H10" s="181">
        <v>336.29509827132898</v>
      </c>
      <c r="I10" s="84">
        <f t="shared" si="5"/>
        <v>3.0150761851174912</v>
      </c>
      <c r="J10" s="181">
        <v>226.70567446805401</v>
      </c>
      <c r="K10" s="84">
        <f t="shared" si="6"/>
        <v>3.3146981701500553</v>
      </c>
      <c r="L10" s="181">
        <v>214.39361361405599</v>
      </c>
      <c r="M10" s="583">
        <f t="shared" si="7"/>
        <v>2.0656181138139269</v>
      </c>
    </row>
    <row r="11" spans="1:13" ht="20.45" customHeight="1">
      <c r="A11" s="584" t="s">
        <v>93</v>
      </c>
      <c r="B11" s="181">
        <f t="shared" si="0"/>
        <v>1355.5393753565861</v>
      </c>
      <c r="C11" s="84">
        <f t="shared" si="2"/>
        <v>8.9861012263910585</v>
      </c>
      <c r="D11" s="181">
        <f t="shared" si="1"/>
        <v>2319.2423928925659</v>
      </c>
      <c r="E11" s="84">
        <f t="shared" si="3"/>
        <v>10.770674761572838</v>
      </c>
      <c r="F11" s="181">
        <v>392.18084703167602</v>
      </c>
      <c r="G11" s="84">
        <f t="shared" si="4"/>
        <v>4.7563373507283906</v>
      </c>
      <c r="H11" s="181">
        <v>534.88306236610595</v>
      </c>
      <c r="I11" s="84">
        <f t="shared" si="5"/>
        <v>4.7955298529554948</v>
      </c>
      <c r="J11" s="181">
        <v>963.35852832491003</v>
      </c>
      <c r="K11" s="84">
        <f t="shared" si="6"/>
        <v>14.085411662190229</v>
      </c>
      <c r="L11" s="181">
        <v>1784.3593305264601</v>
      </c>
      <c r="M11" s="583">
        <f t="shared" si="7"/>
        <v>17.191766548248996</v>
      </c>
    </row>
    <row r="12" spans="1:13" ht="20.45" customHeight="1" thickBot="1">
      <c r="A12" s="585" t="s">
        <v>94</v>
      </c>
      <c r="B12" s="186">
        <f t="shared" si="0"/>
        <v>1269.886289278028</v>
      </c>
      <c r="C12" s="84">
        <f t="shared" si="2"/>
        <v>8.4182923409780184</v>
      </c>
      <c r="D12" s="186">
        <f t="shared" si="1"/>
        <v>2945.89680368164</v>
      </c>
      <c r="E12" s="84">
        <f t="shared" si="3"/>
        <v>13.680888401681493</v>
      </c>
      <c r="F12" s="186">
        <v>363.50506031555699</v>
      </c>
      <c r="G12" s="84">
        <f t="shared" si="4"/>
        <v>4.4085597464631272</v>
      </c>
      <c r="H12" s="186">
        <v>1059.8902588405699</v>
      </c>
      <c r="I12" s="84">
        <f t="shared" si="5"/>
        <v>9.5025169700508325</v>
      </c>
      <c r="J12" s="186">
        <v>906.38122896247103</v>
      </c>
      <c r="K12" s="84">
        <f t="shared" si="6"/>
        <v>13.252337896480929</v>
      </c>
      <c r="L12" s="186">
        <v>1886.0065448410701</v>
      </c>
      <c r="M12" s="583">
        <f t="shared" si="7"/>
        <v>18.171106947282315</v>
      </c>
    </row>
    <row r="13" spans="1:13" ht="20.45" customHeight="1" thickTop="1" thickBot="1">
      <c r="A13" s="586" t="s">
        <v>42</v>
      </c>
      <c r="B13" s="587">
        <f t="shared" ref="B13:M13" si="8">SUM(B6:B12)</f>
        <v>15084.844263444709</v>
      </c>
      <c r="C13" s="588">
        <f t="shared" si="8"/>
        <v>100.00000000000001</v>
      </c>
      <c r="D13" s="587">
        <f t="shared" si="8"/>
        <v>21532.934976061682</v>
      </c>
      <c r="E13" s="588">
        <f t="shared" si="8"/>
        <v>100</v>
      </c>
      <c r="F13" s="587">
        <f t="shared" si="8"/>
        <v>8245.4379938297898</v>
      </c>
      <c r="G13" s="588">
        <f t="shared" si="8"/>
        <v>99.999999999999972</v>
      </c>
      <c r="H13" s="587">
        <f t="shared" si="8"/>
        <v>11153.784436071364</v>
      </c>
      <c r="I13" s="588">
        <f t="shared" si="8"/>
        <v>100.00000000000001</v>
      </c>
      <c r="J13" s="587">
        <f t="shared" si="8"/>
        <v>6839.4062696149231</v>
      </c>
      <c r="K13" s="588">
        <f t="shared" si="8"/>
        <v>99.999999999999972</v>
      </c>
      <c r="L13" s="587">
        <f t="shared" si="8"/>
        <v>10379.150539990316</v>
      </c>
      <c r="M13" s="589">
        <f t="shared" si="8"/>
        <v>99.999999999999986</v>
      </c>
    </row>
    <row r="14" spans="1:13" ht="6.75" customHeight="1"/>
  </sheetData>
  <mergeCells count="11">
    <mergeCell ref="A1:M1"/>
    <mergeCell ref="F3:I3"/>
    <mergeCell ref="F4:G4"/>
    <mergeCell ref="H4:I4"/>
    <mergeCell ref="J3:M3"/>
    <mergeCell ref="J4:K4"/>
    <mergeCell ref="L4:M4"/>
    <mergeCell ref="A3:E3"/>
    <mergeCell ref="A4:A5"/>
    <mergeCell ref="B4:C4"/>
    <mergeCell ref="D4:E4"/>
  </mergeCells>
  <printOptions horizontalCentered="1" vertic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eht23">
    <tabColor theme="7" tint="0.59999389629810485"/>
  </sheetPr>
  <dimension ref="A1:K13"/>
  <sheetViews>
    <sheetView zoomScaleNormal="100" workbookViewId="0">
      <selection activeCell="C18" sqref="C18"/>
    </sheetView>
  </sheetViews>
  <sheetFormatPr defaultColWidth="11.5703125" defaultRowHeight="12.75"/>
  <cols>
    <col min="1" max="1" width="17.7109375" customWidth="1"/>
    <col min="9" max="9" width="10.28515625" customWidth="1"/>
  </cols>
  <sheetData>
    <row r="1" spans="1:11" ht="22.15" customHeight="1">
      <c r="A1" s="719" t="s">
        <v>348</v>
      </c>
      <c r="B1" s="637"/>
      <c r="C1" s="636"/>
      <c r="D1" s="636"/>
      <c r="E1" s="636"/>
      <c r="F1" s="636"/>
      <c r="G1" s="636"/>
      <c r="H1" s="636"/>
      <c r="I1" s="636"/>
      <c r="J1" s="636"/>
    </row>
    <row r="2" spans="1:11" ht="7.9" customHeight="1">
      <c r="A2" s="170"/>
      <c r="B2" s="170"/>
      <c r="C2" s="170"/>
      <c r="D2" s="170"/>
      <c r="E2" s="170"/>
      <c r="F2" s="170"/>
      <c r="G2" s="170"/>
      <c r="H2" s="170"/>
      <c r="I2" s="170"/>
      <c r="J2" s="170"/>
    </row>
    <row r="3" spans="1:11" ht="18.600000000000001" customHeight="1" thickBot="1">
      <c r="A3" s="702" t="s">
        <v>82</v>
      </c>
      <c r="B3" s="705" t="s">
        <v>235</v>
      </c>
      <c r="C3" s="720"/>
      <c r="D3" s="720"/>
      <c r="E3" s="721" t="s">
        <v>70</v>
      </c>
      <c r="F3" s="721"/>
      <c r="G3" s="721"/>
      <c r="H3" s="705" t="s">
        <v>24</v>
      </c>
      <c r="I3" s="720"/>
      <c r="J3" s="723"/>
    </row>
    <row r="4" spans="1:11" ht="33.6" customHeight="1" thickBot="1">
      <c r="A4" s="704"/>
      <c r="B4" s="258" t="s">
        <v>352</v>
      </c>
      <c r="C4" s="257" t="s">
        <v>26</v>
      </c>
      <c r="D4" s="572" t="s">
        <v>430</v>
      </c>
      <c r="E4" s="258" t="s">
        <v>352</v>
      </c>
      <c r="F4" s="257" t="s">
        <v>26</v>
      </c>
      <c r="G4" s="572" t="s">
        <v>430</v>
      </c>
      <c r="H4" s="258" t="s">
        <v>352</v>
      </c>
      <c r="I4" s="257" t="s">
        <v>26</v>
      </c>
      <c r="J4" s="590" t="s">
        <v>430</v>
      </c>
    </row>
    <row r="5" spans="1:11" ht="16.149999999999999" customHeight="1" thickTop="1">
      <c r="A5" s="276" t="s">
        <v>88</v>
      </c>
      <c r="B5" s="262">
        <v>239.49600000000001</v>
      </c>
      <c r="C5" s="263">
        <f>B5/B$12*100</f>
        <v>27.843709890436951</v>
      </c>
      <c r="D5" s="264">
        <v>7.9619191158360101</v>
      </c>
      <c r="E5" s="262">
        <v>157.47200000000001</v>
      </c>
      <c r="F5" s="263">
        <f>E5/E$12*100</f>
        <v>35.319660512102779</v>
      </c>
      <c r="G5" s="264">
        <v>10.465903859502401</v>
      </c>
      <c r="H5" s="262">
        <v>82.024000000000001</v>
      </c>
      <c r="I5" s="263">
        <f>H5/H$12*100</f>
        <v>19.798357217165464</v>
      </c>
      <c r="J5" s="478">
        <v>11.4631611301778</v>
      </c>
    </row>
    <row r="6" spans="1:11" ht="16.149999999999999" customHeight="1">
      <c r="A6" s="277" t="s">
        <v>89</v>
      </c>
      <c r="B6" s="265">
        <v>192.428</v>
      </c>
      <c r="C6" s="266">
        <f t="shared" ref="C6:C11" si="0">B6/B$12*100</f>
        <v>22.371602894399075</v>
      </c>
      <c r="D6" s="267">
        <v>7.6726665428882201</v>
      </c>
      <c r="E6" s="265">
        <v>108.714</v>
      </c>
      <c r="F6" s="266">
        <f t="shared" ref="F6:F11" si="1">E6/E$12*100</f>
        <v>24.383646444528178</v>
      </c>
      <c r="G6" s="267">
        <v>10.307518441347201</v>
      </c>
      <c r="H6" s="265">
        <v>83.712999999999994</v>
      </c>
      <c r="I6" s="266">
        <f t="shared" ref="I6:I11" si="2">H6/H$12*100</f>
        <v>20.206035766611873</v>
      </c>
      <c r="J6" s="479">
        <v>10.751535138559699</v>
      </c>
    </row>
    <row r="7" spans="1:11" ht="16.149999999999999" customHeight="1">
      <c r="A7" s="277" t="s">
        <v>90</v>
      </c>
      <c r="B7" s="265">
        <v>215.738</v>
      </c>
      <c r="C7" s="266">
        <f t="shared" si="0"/>
        <v>25.081614241336336</v>
      </c>
      <c r="D7" s="267">
        <v>7.6271232496348</v>
      </c>
      <c r="E7" s="265">
        <v>107.54600000000001</v>
      </c>
      <c r="F7" s="266">
        <f t="shared" si="1"/>
        <v>24.121673754283972</v>
      </c>
      <c r="G7" s="267">
        <v>11.2530794555664</v>
      </c>
      <c r="H7" s="265">
        <v>108.19199999999999</v>
      </c>
      <c r="I7" s="266">
        <f t="shared" si="2"/>
        <v>26.11459894713213</v>
      </c>
      <c r="J7" s="479">
        <v>9.6340963314927599</v>
      </c>
    </row>
    <row r="8" spans="1:11" ht="16.149999999999999" customHeight="1">
      <c r="A8" s="277" t="s">
        <v>91</v>
      </c>
      <c r="B8" s="265">
        <v>94.403999999999996</v>
      </c>
      <c r="C8" s="266">
        <f t="shared" si="0"/>
        <v>10.975371565691326</v>
      </c>
      <c r="D8" s="267">
        <v>10.036095949718501</v>
      </c>
      <c r="E8" s="265">
        <v>40.398000000000003</v>
      </c>
      <c r="F8" s="266">
        <f t="shared" si="1"/>
        <v>9.0609355654842023</v>
      </c>
      <c r="G8" s="267">
        <v>16.016026611695398</v>
      </c>
      <c r="H8" s="265">
        <v>54.006</v>
      </c>
      <c r="I8" s="266">
        <f t="shared" si="2"/>
        <v>13.035575927414392</v>
      </c>
      <c r="J8" s="479">
        <v>13.1830024495997</v>
      </c>
    </row>
    <row r="9" spans="1:11" ht="16.149999999999999" customHeight="1">
      <c r="A9" s="277" t="s">
        <v>92</v>
      </c>
      <c r="B9" s="265">
        <v>31.783999999999999</v>
      </c>
      <c r="C9" s="266">
        <f t="shared" si="0"/>
        <v>3.6951952231254297</v>
      </c>
      <c r="D9" s="267">
        <v>17.557317793264801</v>
      </c>
      <c r="E9" s="265">
        <v>14.458</v>
      </c>
      <c r="F9" s="266">
        <f t="shared" si="1"/>
        <v>3.2428092085194953</v>
      </c>
      <c r="G9" s="267">
        <v>24.157978088790198</v>
      </c>
      <c r="H9" s="265">
        <v>17.327000000000002</v>
      </c>
      <c r="I9" s="266">
        <f t="shared" si="2"/>
        <v>4.1822653796672435</v>
      </c>
      <c r="J9" s="479">
        <v>22.582088548410201</v>
      </c>
    </row>
    <row r="10" spans="1:11" ht="16.149999999999999" customHeight="1">
      <c r="A10" s="277" t="s">
        <v>93</v>
      </c>
      <c r="B10" s="265">
        <v>68.501000000000005</v>
      </c>
      <c r="C10" s="266">
        <f t="shared" si="0"/>
        <v>7.9638990680630224</v>
      </c>
      <c r="D10" s="267">
        <v>11.5809167265237</v>
      </c>
      <c r="E10" s="265">
        <v>14.114000000000001</v>
      </c>
      <c r="F10" s="266">
        <f t="shared" si="1"/>
        <v>3.1656528682420912</v>
      </c>
      <c r="G10" s="267">
        <v>24.477690838137601</v>
      </c>
      <c r="H10" s="265">
        <v>54.387</v>
      </c>
      <c r="I10" s="266">
        <f t="shared" si="2"/>
        <v>13.127538939456477</v>
      </c>
      <c r="J10" s="479">
        <v>13.0708869993612</v>
      </c>
    </row>
    <row r="11" spans="1:11" ht="16.149999999999999" customHeight="1">
      <c r="A11" s="278" t="s">
        <v>94</v>
      </c>
      <c r="B11" s="268">
        <v>17.792999999999999</v>
      </c>
      <c r="C11" s="269">
        <f t="shared" si="0"/>
        <v>2.0686071169478599</v>
      </c>
      <c r="D11" s="270">
        <v>21.445041911480399</v>
      </c>
      <c r="E11" s="268">
        <v>3.145</v>
      </c>
      <c r="F11" s="269">
        <f t="shared" si="1"/>
        <v>0.70539735515242863</v>
      </c>
      <c r="G11" s="270">
        <v>47.920574653076102</v>
      </c>
      <c r="H11" s="268">
        <v>14.648</v>
      </c>
      <c r="I11" s="269">
        <f t="shared" si="2"/>
        <v>3.5356278225524203</v>
      </c>
      <c r="J11" s="480">
        <v>22.5938658916318</v>
      </c>
    </row>
    <row r="12" spans="1:11" ht="23.45" customHeight="1" thickTop="1" thickBot="1">
      <c r="A12" s="481" t="s">
        <v>181</v>
      </c>
      <c r="B12" s="482">
        <v>860.14400000000001</v>
      </c>
      <c r="C12" s="483">
        <f>SUM(C5:C11)</f>
        <v>100</v>
      </c>
      <c r="D12" s="484">
        <v>4.3469023695800599</v>
      </c>
      <c r="E12" s="482">
        <v>445.84800000000001</v>
      </c>
      <c r="F12" s="483">
        <f>SUM(F5:F11)</f>
        <v>99.999775708313138</v>
      </c>
      <c r="G12" s="484">
        <v>6.6460386738517601</v>
      </c>
      <c r="H12" s="482">
        <v>414.29700000000003</v>
      </c>
      <c r="I12" s="483">
        <f>SUM(I5:I11)</f>
        <v>99.999999999999972</v>
      </c>
      <c r="J12" s="485">
        <v>6.0231643230273297</v>
      </c>
    </row>
    <row r="13" spans="1:11" ht="15" customHeight="1" thickTop="1">
      <c r="A13" s="571"/>
      <c r="B13" s="571"/>
      <c r="C13" s="571"/>
      <c r="D13" s="571"/>
      <c r="E13" s="571"/>
      <c r="F13" s="571"/>
      <c r="G13" s="571"/>
      <c r="H13" s="571"/>
      <c r="I13" s="571"/>
      <c r="J13" s="571"/>
      <c r="K13" s="576"/>
    </row>
  </sheetData>
  <mergeCells count="5">
    <mergeCell ref="A1:J1"/>
    <mergeCell ref="A3:A4"/>
    <mergeCell ref="B3:D3"/>
    <mergeCell ref="E3:G3"/>
    <mergeCell ref="H3:J3"/>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eht24">
    <tabColor theme="7" tint="0.59999389629810485"/>
  </sheetPr>
  <dimension ref="A1:K55"/>
  <sheetViews>
    <sheetView topLeftCell="A27" zoomScaleNormal="100" workbookViewId="0">
      <selection activeCell="C18" sqref="C18"/>
    </sheetView>
  </sheetViews>
  <sheetFormatPr defaultColWidth="11.5703125" defaultRowHeight="12.75"/>
  <cols>
    <col min="1" max="1" width="14" customWidth="1"/>
    <col min="2" max="2" width="20.140625" customWidth="1"/>
    <col min="3" max="3" width="8.7109375" customWidth="1"/>
    <col min="4" max="4" width="6.7109375" customWidth="1"/>
    <col min="5" max="5" width="8.7109375" customWidth="1"/>
    <col min="6" max="6" width="10.42578125" customWidth="1"/>
    <col min="7" max="7" width="9.7109375" customWidth="1"/>
    <col min="8" max="8" width="6.7109375" customWidth="1"/>
    <col min="9" max="9" width="8.7109375" customWidth="1"/>
    <col min="10" max="10" width="10.42578125" customWidth="1"/>
    <col min="11" max="11" width="8.7109375" customWidth="1"/>
    <col min="13" max="13" width="6.28515625" customWidth="1"/>
  </cols>
  <sheetData>
    <row r="1" spans="1:11" ht="29.25" customHeight="1">
      <c r="A1" s="832" t="str">
        <f>('0'!B1-1) &amp; ". a. RAIETE  MAHT  METSAMAAL"</f>
        <v>2021. a. RAIETE  MAHT  METSAMAAL</v>
      </c>
      <c r="B1" s="637"/>
      <c r="C1" s="636"/>
      <c r="D1" s="636"/>
      <c r="E1" s="636"/>
      <c r="F1" s="636"/>
      <c r="G1" s="636"/>
      <c r="H1" s="636"/>
      <c r="I1" s="636"/>
      <c r="J1" s="636"/>
      <c r="K1" s="636"/>
    </row>
    <row r="2" spans="1:11" ht="9.75" customHeight="1" thickBot="1">
      <c r="A2" s="75"/>
      <c r="B2" s="75"/>
      <c r="C2" s="75"/>
      <c r="D2" s="75"/>
      <c r="E2" s="75"/>
      <c r="F2" s="75"/>
      <c r="G2" s="75"/>
      <c r="H2" s="75"/>
      <c r="I2" s="75"/>
      <c r="J2" s="75"/>
    </row>
    <row r="3" spans="1:11" ht="19.5" customHeight="1">
      <c r="A3" s="841" t="s">
        <v>241</v>
      </c>
      <c r="B3" s="641"/>
      <c r="C3" s="833" t="s">
        <v>83</v>
      </c>
      <c r="D3" s="834"/>
      <c r="E3" s="835"/>
      <c r="F3" s="640" t="s">
        <v>84</v>
      </c>
      <c r="G3" s="667"/>
      <c r="H3" s="667"/>
      <c r="I3" s="667"/>
      <c r="J3" s="836" t="s">
        <v>242</v>
      </c>
      <c r="K3" s="837"/>
    </row>
    <row r="4" spans="1:11" ht="36.75" thickBot="1">
      <c r="A4" s="564" t="s">
        <v>244</v>
      </c>
      <c r="B4" s="565" t="s">
        <v>245</v>
      </c>
      <c r="C4" s="566" t="s">
        <v>25</v>
      </c>
      <c r="D4" s="567" t="s">
        <v>26</v>
      </c>
      <c r="E4" s="568" t="s">
        <v>429</v>
      </c>
      <c r="F4" s="566" t="s">
        <v>86</v>
      </c>
      <c r="G4" s="569" t="s">
        <v>249</v>
      </c>
      <c r="H4" s="567" t="s">
        <v>26</v>
      </c>
      <c r="I4" s="568" t="s">
        <v>429</v>
      </c>
      <c r="J4" s="566" t="s">
        <v>87</v>
      </c>
      <c r="K4" s="570" t="s">
        <v>429</v>
      </c>
    </row>
    <row r="5" spans="1:11" ht="20.25" customHeight="1">
      <c r="A5" s="751" t="s">
        <v>254</v>
      </c>
      <c r="B5" s="499" t="s">
        <v>246</v>
      </c>
      <c r="C5" s="174">
        <v>13.992000000000001</v>
      </c>
      <c r="D5" s="84">
        <f>C5/$C$15*100</f>
        <v>16.128362957327617</v>
      </c>
      <c r="E5" s="486">
        <v>32.326135235407698</v>
      </c>
      <c r="F5" s="490">
        <v>20.614000000000001</v>
      </c>
      <c r="G5" s="490">
        <v>0.29299999999999998</v>
      </c>
      <c r="H5" s="84">
        <f>F5/$F$15*100</f>
        <v>0.20665396908651507</v>
      </c>
      <c r="I5" s="504">
        <v>69.910982009335697</v>
      </c>
      <c r="J5" s="174">
        <f>F5/C5</f>
        <v>1.4732704402515724</v>
      </c>
      <c r="K5" s="487">
        <v>64.711367834477201</v>
      </c>
    </row>
    <row r="6" spans="1:11" ht="18" customHeight="1">
      <c r="A6" s="751"/>
      <c r="B6" s="119" t="s">
        <v>247</v>
      </c>
      <c r="C6" s="179">
        <v>15.785</v>
      </c>
      <c r="D6" s="85">
        <f t="shared" ref="D6:D14" si="0">C6/$C$15*100</f>
        <v>18.19512644950089</v>
      </c>
      <c r="E6" s="291">
        <v>30.663650113537301</v>
      </c>
      <c r="F6" s="491">
        <v>1060.9159999999999</v>
      </c>
      <c r="G6" s="491">
        <v>29.824999999999999</v>
      </c>
      <c r="H6" s="85">
        <f t="shared" ref="H6:H14" si="1">F6/$F$15*100</f>
        <v>10.635611830182846</v>
      </c>
      <c r="I6" s="505">
        <v>36.522861356724803</v>
      </c>
      <c r="J6" s="179">
        <f>F6/C6</f>
        <v>67.210389610389612</v>
      </c>
      <c r="K6" s="488">
        <v>22.158620392570999</v>
      </c>
    </row>
    <row r="7" spans="1:11" ht="18" customHeight="1">
      <c r="A7" s="816"/>
      <c r="B7" s="500" t="s">
        <v>248</v>
      </c>
      <c r="C7" s="501">
        <v>16.219000000000001</v>
      </c>
      <c r="D7" s="86">
        <f t="shared" si="0"/>
        <v>18.695391566959451</v>
      </c>
      <c r="E7" s="503">
        <v>26.1537717160017</v>
      </c>
      <c r="F7" s="502">
        <v>583.73400000000004</v>
      </c>
      <c r="G7" s="502">
        <v>372.839</v>
      </c>
      <c r="H7" s="86">
        <f t="shared" si="1"/>
        <v>5.8518942461796728</v>
      </c>
      <c r="I7" s="506">
        <v>40.530978127133899</v>
      </c>
      <c r="J7" s="501">
        <f>F7/C7</f>
        <v>35.99075158764412</v>
      </c>
      <c r="K7" s="489">
        <v>33.120583218484498</v>
      </c>
    </row>
    <row r="8" spans="1:11" ht="18" customHeight="1">
      <c r="A8" s="631"/>
      <c r="B8" s="507" t="s">
        <v>181</v>
      </c>
      <c r="C8" s="508">
        <v>45.996000000000002</v>
      </c>
      <c r="D8" s="509">
        <f t="shared" si="0"/>
        <v>53.018880973787965</v>
      </c>
      <c r="E8" s="510">
        <v>17.767429025956702</v>
      </c>
      <c r="F8" s="511">
        <v>1665.2629999999999</v>
      </c>
      <c r="G8" s="511">
        <v>402.95699999999999</v>
      </c>
      <c r="H8" s="509">
        <f t="shared" si="1"/>
        <v>16.694150020516023</v>
      </c>
      <c r="I8" s="512">
        <v>27.516663898999202</v>
      </c>
      <c r="J8" s="508">
        <f>F8/C8</f>
        <v>36.204517784155144</v>
      </c>
      <c r="K8" s="513">
        <v>21.321008186901601</v>
      </c>
    </row>
    <row r="9" spans="1:11" ht="18" customHeight="1">
      <c r="A9" s="815" t="s">
        <v>255</v>
      </c>
      <c r="B9" s="499" t="s">
        <v>251</v>
      </c>
      <c r="C9" s="174">
        <v>27.053999999999998</v>
      </c>
      <c r="D9" s="84">
        <f t="shared" si="0"/>
        <v>31.184729234386886</v>
      </c>
      <c r="E9" s="486">
        <v>21.861983107764601</v>
      </c>
      <c r="F9" s="490">
        <v>7618.9269999999997</v>
      </c>
      <c r="G9" s="490">
        <v>265.79000000000002</v>
      </c>
      <c r="H9" s="84">
        <f t="shared" si="1"/>
        <v>76.379232789871679</v>
      </c>
      <c r="I9" s="504">
        <v>23.6690169560515</v>
      </c>
      <c r="J9" s="174">
        <f t="shared" ref="J9:J15" si="2">F9/C9</f>
        <v>281.61924299549048</v>
      </c>
      <c r="K9" s="487">
        <v>11.7637861131986</v>
      </c>
    </row>
    <row r="10" spans="1:11" ht="18" customHeight="1">
      <c r="A10" s="816"/>
      <c r="B10" s="119" t="s">
        <v>252</v>
      </c>
      <c r="C10" s="179">
        <v>3.1190000000000002</v>
      </c>
      <c r="D10" s="85">
        <f t="shared" si="0"/>
        <v>3.5952232750074935</v>
      </c>
      <c r="E10" s="291">
        <v>69.198136231634805</v>
      </c>
      <c r="F10" s="491">
        <v>443.31200000000001</v>
      </c>
      <c r="G10" s="491">
        <v>90.549000000000007</v>
      </c>
      <c r="H10" s="85">
        <f t="shared" si="1"/>
        <v>4.4441731029242826</v>
      </c>
      <c r="I10" s="505">
        <v>84.708918331244007</v>
      </c>
      <c r="J10" s="179">
        <f t="shared" si="2"/>
        <v>142.13273485091375</v>
      </c>
      <c r="K10" s="488">
        <v>48.466900878431701</v>
      </c>
    </row>
    <row r="11" spans="1:11" ht="18" customHeight="1">
      <c r="A11" s="631"/>
      <c r="B11" s="507" t="s">
        <v>181</v>
      </c>
      <c r="C11" s="508">
        <v>30.172999999999998</v>
      </c>
      <c r="D11" s="509">
        <f t="shared" si="0"/>
        <v>34.779952509394377</v>
      </c>
      <c r="E11" s="510">
        <v>22.866378650254699</v>
      </c>
      <c r="F11" s="511">
        <v>8062.2380000000003</v>
      </c>
      <c r="G11" s="511">
        <v>356.339</v>
      </c>
      <c r="H11" s="509">
        <f t="shared" si="1"/>
        <v>80.823395867862956</v>
      </c>
      <c r="I11" s="512">
        <v>23.749059999767699</v>
      </c>
      <c r="J11" s="508">
        <f t="shared" si="2"/>
        <v>267.20041096344414</v>
      </c>
      <c r="K11" s="513">
        <v>12.376295939479901</v>
      </c>
    </row>
    <row r="12" spans="1:11" ht="18" customHeight="1">
      <c r="A12" s="815" t="s">
        <v>243</v>
      </c>
      <c r="B12" s="119" t="s">
        <v>253</v>
      </c>
      <c r="C12" s="179">
        <v>2.0299999999999998</v>
      </c>
      <c r="D12" s="85">
        <f t="shared" si="0"/>
        <v>2.3399497429513336</v>
      </c>
      <c r="E12" s="291">
        <v>76.556224581764695</v>
      </c>
      <c r="F12" s="491">
        <v>38.57</v>
      </c>
      <c r="G12" s="491">
        <v>2.0609999999999999</v>
      </c>
      <c r="H12" s="85">
        <f t="shared" si="1"/>
        <v>0.3866616662300808</v>
      </c>
      <c r="I12" s="505">
        <v>81.918529321728897</v>
      </c>
      <c r="J12" s="179">
        <f t="shared" si="2"/>
        <v>19.000000000000004</v>
      </c>
      <c r="K12" s="488">
        <v>31.178885176201799</v>
      </c>
    </row>
    <row r="13" spans="1:11" ht="18" customHeight="1">
      <c r="A13" s="816"/>
      <c r="B13" s="119" t="s">
        <v>243</v>
      </c>
      <c r="C13" s="179">
        <v>8.5549999999999997</v>
      </c>
      <c r="D13" s="85">
        <f t="shared" si="0"/>
        <v>9.8612167738663352</v>
      </c>
      <c r="E13" s="291">
        <v>37.406899883565998</v>
      </c>
      <c r="F13" s="491">
        <v>209.05799999999999</v>
      </c>
      <c r="G13" s="491">
        <v>1.5549999999999999</v>
      </c>
      <c r="H13" s="85">
        <f t="shared" si="1"/>
        <v>2.0957924453909316</v>
      </c>
      <c r="I13" s="505">
        <v>67.382833767456702</v>
      </c>
      <c r="J13" s="179">
        <f t="shared" si="2"/>
        <v>24.436937463471654</v>
      </c>
      <c r="K13" s="488">
        <v>55.954724267993903</v>
      </c>
    </row>
    <row r="14" spans="1:11" ht="18" customHeight="1">
      <c r="A14" s="631"/>
      <c r="B14" s="507" t="s">
        <v>181</v>
      </c>
      <c r="C14" s="508">
        <v>10.585000000000001</v>
      </c>
      <c r="D14" s="509">
        <f t="shared" si="0"/>
        <v>12.20116651681767</v>
      </c>
      <c r="E14" s="510">
        <v>33.350961649437799</v>
      </c>
      <c r="F14" s="511">
        <v>247.62799999999999</v>
      </c>
      <c r="G14" s="511">
        <v>3.6160000000000001</v>
      </c>
      <c r="H14" s="509">
        <f t="shared" si="1"/>
        <v>2.4824541116210121</v>
      </c>
      <c r="I14" s="512">
        <v>58.962578128795499</v>
      </c>
      <c r="J14" s="508">
        <f t="shared" si="2"/>
        <v>23.394237128011333</v>
      </c>
      <c r="K14" s="513">
        <v>47.581009362259699</v>
      </c>
    </row>
    <row r="15" spans="1:11" ht="20.25" customHeight="1">
      <c r="A15" s="845" t="s">
        <v>250</v>
      </c>
      <c r="B15" s="846"/>
      <c r="C15" s="516">
        <f>SUM(C14,C11,C8)</f>
        <v>86.753999999999991</v>
      </c>
      <c r="D15" s="88">
        <f>SUM(D14,D11,D8)</f>
        <v>100.00000000000001</v>
      </c>
      <c r="E15" s="162">
        <v>13.370562321111199</v>
      </c>
      <c r="F15" s="492">
        <f>SUM(F14,F11,F8)</f>
        <v>9975.1290000000008</v>
      </c>
      <c r="G15" s="492">
        <f>SUM(G14,G11,G8)</f>
        <v>762.91200000000003</v>
      </c>
      <c r="H15" s="88">
        <f>SUM(H14,H11,H8)</f>
        <v>99.999999999999986</v>
      </c>
      <c r="I15" s="514">
        <v>20.209852243172602</v>
      </c>
      <c r="J15" s="516">
        <f t="shared" si="2"/>
        <v>114.98177605643546</v>
      </c>
      <c r="K15" s="515">
        <v>15.022024859936099</v>
      </c>
    </row>
    <row r="16" spans="1:11" ht="285.60000000000002" customHeight="1">
      <c r="A16" s="496"/>
      <c r="B16" s="496"/>
      <c r="C16" s="67"/>
      <c r="D16" s="493"/>
      <c r="E16" s="494"/>
      <c r="F16" s="497"/>
      <c r="G16" s="497"/>
      <c r="H16" s="493"/>
      <c r="I16" s="494"/>
      <c r="J16" s="495"/>
    </row>
    <row r="17" spans="1:11" ht="19.5" customHeight="1" thickBot="1">
      <c r="A17" s="838" t="s">
        <v>95</v>
      </c>
      <c r="B17" s="839"/>
      <c r="C17" s="839"/>
      <c r="D17" s="839"/>
      <c r="E17" s="839"/>
      <c r="F17" s="839"/>
      <c r="G17" s="839"/>
      <c r="H17" s="839"/>
      <c r="I17" s="839"/>
      <c r="J17" s="839"/>
      <c r="K17" s="840"/>
    </row>
    <row r="18" spans="1:11" ht="19.5" customHeight="1">
      <c r="A18" s="841" t="s">
        <v>241</v>
      </c>
      <c r="B18" s="641"/>
      <c r="C18" s="833" t="s">
        <v>83</v>
      </c>
      <c r="D18" s="834"/>
      <c r="E18" s="835"/>
      <c r="F18" s="640" t="s">
        <v>84</v>
      </c>
      <c r="G18" s="667"/>
      <c r="H18" s="667"/>
      <c r="I18" s="667"/>
      <c r="J18" s="836" t="s">
        <v>242</v>
      </c>
      <c r="K18" s="837"/>
    </row>
    <row r="19" spans="1:11" ht="35.450000000000003" customHeight="1" thickBot="1">
      <c r="A19" s="564" t="s">
        <v>244</v>
      </c>
      <c r="B19" s="565" t="s">
        <v>245</v>
      </c>
      <c r="C19" s="566" t="s">
        <v>25</v>
      </c>
      <c r="D19" s="567" t="s">
        <v>26</v>
      </c>
      <c r="E19" s="568" t="s">
        <v>429</v>
      </c>
      <c r="F19" s="566" t="s">
        <v>86</v>
      </c>
      <c r="G19" s="569" t="s">
        <v>249</v>
      </c>
      <c r="H19" s="567" t="s">
        <v>26</v>
      </c>
      <c r="I19" s="568" t="s">
        <v>429</v>
      </c>
      <c r="J19" s="566" t="s">
        <v>87</v>
      </c>
      <c r="K19" s="570" t="s">
        <v>429</v>
      </c>
    </row>
    <row r="20" spans="1:11" ht="20.25" customHeight="1" thickTop="1">
      <c r="A20" s="847" t="s">
        <v>254</v>
      </c>
      <c r="B20" s="499" t="s">
        <v>246</v>
      </c>
      <c r="C20" s="174">
        <v>6.5679999999999996</v>
      </c>
      <c r="D20" s="84">
        <f>C20/$C$15*100</f>
        <v>7.5708324688198827</v>
      </c>
      <c r="E20" s="486">
        <v>46.963980470151597</v>
      </c>
      <c r="F20" s="490">
        <v>3.5259999999999998</v>
      </c>
      <c r="G20" s="490">
        <v>0</v>
      </c>
      <c r="H20" s="84">
        <f>F20/$F$15*100</f>
        <v>3.5347913796403028E-2</v>
      </c>
      <c r="I20" s="504">
        <v>96.662512067418305</v>
      </c>
      <c r="J20" s="174">
        <f>F20/C20</f>
        <v>0.53684531059683316</v>
      </c>
      <c r="K20" s="487">
        <v>87.431816694119803</v>
      </c>
    </row>
    <row r="21" spans="1:11" ht="18" customHeight="1">
      <c r="A21" s="751"/>
      <c r="B21" s="119" t="s">
        <v>247</v>
      </c>
      <c r="C21" s="179">
        <v>6.6310000000000002</v>
      </c>
      <c r="D21" s="85">
        <f t="shared" ref="D21:D29" si="3">C21/$C$15*100</f>
        <v>7.6434515987735443</v>
      </c>
      <c r="E21" s="291">
        <v>53.324472726019202</v>
      </c>
      <c r="F21" s="491">
        <v>467.84800000000001</v>
      </c>
      <c r="G21" s="491">
        <v>11.345000000000001</v>
      </c>
      <c r="H21" s="85">
        <f t="shared" ref="H21:H29" si="4">F21/$F$15*100</f>
        <v>4.6901448592795134</v>
      </c>
      <c r="I21" s="505">
        <v>58.392808212497599</v>
      </c>
      <c r="J21" s="179">
        <f>F21/C21</f>
        <v>70.55466747096969</v>
      </c>
      <c r="K21" s="488">
        <v>33.517015615595803</v>
      </c>
    </row>
    <row r="22" spans="1:11" ht="18" customHeight="1">
      <c r="A22" s="816"/>
      <c r="B22" s="500" t="s">
        <v>248</v>
      </c>
      <c r="C22" s="501">
        <v>3.7810000000000001</v>
      </c>
      <c r="D22" s="86">
        <f t="shared" si="3"/>
        <v>4.3583004818221642</v>
      </c>
      <c r="E22" s="503">
        <v>52.902383344763201</v>
      </c>
      <c r="F22" s="502">
        <v>269.096</v>
      </c>
      <c r="G22" s="502">
        <v>173.17500000000001</v>
      </c>
      <c r="H22" s="86">
        <f t="shared" si="4"/>
        <v>2.6976693734988286</v>
      </c>
      <c r="I22" s="506">
        <v>64.915218335420505</v>
      </c>
      <c r="J22" s="501">
        <f>F22/C22</f>
        <v>71.170589791060564</v>
      </c>
      <c r="K22" s="489">
        <v>45.937373239700797</v>
      </c>
    </row>
    <row r="23" spans="1:11" ht="18" customHeight="1">
      <c r="A23" s="631"/>
      <c r="B23" s="507" t="s">
        <v>181</v>
      </c>
      <c r="C23" s="508">
        <v>16.98</v>
      </c>
      <c r="D23" s="509">
        <f t="shared" si="3"/>
        <v>19.572584549415591</v>
      </c>
      <c r="E23" s="510">
        <v>34.168304581263399</v>
      </c>
      <c r="F23" s="511">
        <v>740.47</v>
      </c>
      <c r="G23" s="511">
        <v>184.52</v>
      </c>
      <c r="H23" s="509">
        <f t="shared" si="4"/>
        <v>7.4231621465747448</v>
      </c>
      <c r="I23" s="512">
        <v>45.101849264845796</v>
      </c>
      <c r="J23" s="508">
        <f>F23/C23</f>
        <v>43.608362779740872</v>
      </c>
      <c r="K23" s="513">
        <v>29.3915000231909</v>
      </c>
    </row>
    <row r="24" spans="1:11" ht="18" customHeight="1">
      <c r="A24" s="815" t="s">
        <v>255</v>
      </c>
      <c r="B24" s="499" t="s">
        <v>251</v>
      </c>
      <c r="C24" s="174">
        <v>10.117000000000001</v>
      </c>
      <c r="D24" s="84">
        <f t="shared" si="3"/>
        <v>11.66171012287618</v>
      </c>
      <c r="E24" s="486">
        <v>38.428204194220903</v>
      </c>
      <c r="F24" s="490">
        <v>3334.0790000000002</v>
      </c>
      <c r="G24" s="490">
        <v>109.98399999999999</v>
      </c>
      <c r="H24" s="84">
        <f t="shared" si="4"/>
        <v>33.423918628019742</v>
      </c>
      <c r="I24" s="504">
        <v>38.269395830418297</v>
      </c>
      <c r="J24" s="174">
        <f t="shared" ref="J24:J30" si="5">F24/C24</f>
        <v>329.55213996243947</v>
      </c>
      <c r="K24" s="487">
        <v>13.9658478703483</v>
      </c>
    </row>
    <row r="25" spans="1:11" ht="18" customHeight="1">
      <c r="A25" s="816"/>
      <c r="B25" s="119" t="s">
        <v>252</v>
      </c>
      <c r="C25" s="179">
        <v>0.78</v>
      </c>
      <c r="D25" s="85">
        <f t="shared" si="3"/>
        <v>0.89909398990248302</v>
      </c>
      <c r="E25" s="291"/>
      <c r="F25" s="491">
        <v>133.71100000000001</v>
      </c>
      <c r="G25" s="491">
        <v>6.53</v>
      </c>
      <c r="H25" s="85">
        <f t="shared" si="4"/>
        <v>1.3404438178192983</v>
      </c>
      <c r="I25" s="505"/>
      <c r="J25" s="174">
        <f t="shared" si="5"/>
        <v>171.424358974359</v>
      </c>
      <c r="K25" s="488">
        <v>37.358962890469698</v>
      </c>
    </row>
    <row r="26" spans="1:11" ht="18" customHeight="1">
      <c r="A26" s="631"/>
      <c r="B26" s="507" t="s">
        <v>181</v>
      </c>
      <c r="C26" s="508">
        <v>10.897</v>
      </c>
      <c r="D26" s="509">
        <f t="shared" si="3"/>
        <v>12.560804112778662</v>
      </c>
      <c r="E26" s="510">
        <v>36.558227794951001</v>
      </c>
      <c r="F26" s="511">
        <v>3467.79</v>
      </c>
      <c r="G26" s="511">
        <v>116.514</v>
      </c>
      <c r="H26" s="509">
        <f t="shared" si="4"/>
        <v>34.764362445839041</v>
      </c>
      <c r="I26" s="512">
        <v>37.06586223275</v>
      </c>
      <c r="J26" s="508">
        <f t="shared" si="5"/>
        <v>318.23345875011472</v>
      </c>
      <c r="K26" s="513">
        <v>13.8335296772853</v>
      </c>
    </row>
    <row r="27" spans="1:11" ht="18" customHeight="1">
      <c r="A27" s="815" t="s">
        <v>243</v>
      </c>
      <c r="B27" s="119" t="s">
        <v>253</v>
      </c>
      <c r="C27" s="179">
        <v>0</v>
      </c>
      <c r="D27" s="85">
        <f t="shared" si="3"/>
        <v>0</v>
      </c>
      <c r="E27" s="291"/>
      <c r="F27" s="491">
        <v>0</v>
      </c>
      <c r="G27" s="491">
        <v>0</v>
      </c>
      <c r="H27" s="85">
        <f t="shared" si="4"/>
        <v>0</v>
      </c>
      <c r="I27" s="505"/>
      <c r="J27" s="179"/>
      <c r="K27" s="488"/>
    </row>
    <row r="28" spans="1:11" ht="18" customHeight="1">
      <c r="A28" s="816"/>
      <c r="B28" s="119" t="s">
        <v>243</v>
      </c>
      <c r="C28" s="179">
        <v>3.4540000000000002</v>
      </c>
      <c r="D28" s="85">
        <f t="shared" si="3"/>
        <v>3.9813726168245847</v>
      </c>
      <c r="E28" s="291">
        <v>67.426306688855703</v>
      </c>
      <c r="F28" s="491">
        <v>88.358000000000004</v>
      </c>
      <c r="G28" s="491">
        <v>0.32</v>
      </c>
      <c r="H28" s="85">
        <f t="shared" si="4"/>
        <v>0.88578303097634115</v>
      </c>
      <c r="I28" s="505">
        <v>89.869715883057196</v>
      </c>
      <c r="J28" s="179">
        <f t="shared" si="5"/>
        <v>25.581354950781702</v>
      </c>
      <c r="K28" s="488">
        <v>56.884254774514297</v>
      </c>
    </row>
    <row r="29" spans="1:11" ht="18" customHeight="1">
      <c r="A29" s="631"/>
      <c r="B29" s="507" t="s">
        <v>181</v>
      </c>
      <c r="C29" s="508">
        <v>3.4540000000000002</v>
      </c>
      <c r="D29" s="509">
        <f t="shared" si="3"/>
        <v>3.9813726168245847</v>
      </c>
      <c r="E29" s="510">
        <v>67.426306688855703</v>
      </c>
      <c r="F29" s="511">
        <v>88.358000000000004</v>
      </c>
      <c r="G29" s="511">
        <v>0.32</v>
      </c>
      <c r="H29" s="509">
        <f t="shared" si="4"/>
        <v>0.88578303097634115</v>
      </c>
      <c r="I29" s="512">
        <v>89.869715883057196</v>
      </c>
      <c r="J29" s="508">
        <f t="shared" si="5"/>
        <v>25.581354950781702</v>
      </c>
      <c r="K29" s="513">
        <v>56.884254774514297</v>
      </c>
    </row>
    <row r="30" spans="1:11" ht="20.25" customHeight="1">
      <c r="A30" s="845" t="s">
        <v>250</v>
      </c>
      <c r="B30" s="846"/>
      <c r="C30" s="516">
        <f>SUM(C29,C26,C23)</f>
        <v>31.331000000000003</v>
      </c>
      <c r="D30" s="88">
        <f>SUM(D29,D26,D23)</f>
        <v>36.114761279018836</v>
      </c>
      <c r="E30" s="162">
        <v>24.5923459417053</v>
      </c>
      <c r="F30" s="492">
        <f>SUM(F29,F26,F23)</f>
        <v>4296.6180000000004</v>
      </c>
      <c r="G30" s="492">
        <f>SUM(G29,G26,G23)</f>
        <v>301.35399999999998</v>
      </c>
      <c r="H30" s="88">
        <f>SUM(H29,H26,H23)</f>
        <v>43.073307623390129</v>
      </c>
      <c r="I30" s="514">
        <v>31.348059439355701</v>
      </c>
      <c r="J30" s="516">
        <f t="shared" si="5"/>
        <v>137.13631866202803</v>
      </c>
      <c r="K30" s="515">
        <v>23.1982677985782</v>
      </c>
    </row>
    <row r="31" spans="1:11" ht="9" customHeight="1">
      <c r="A31" s="496"/>
      <c r="B31" s="496"/>
      <c r="C31" s="67"/>
      <c r="D31" s="493"/>
      <c r="E31" s="494"/>
      <c r="F31" s="497"/>
      <c r="G31" s="497"/>
      <c r="H31" s="493"/>
      <c r="I31" s="494"/>
      <c r="J31" s="495"/>
    </row>
    <row r="32" spans="1:11" ht="22.5" customHeight="1" thickBot="1">
      <c r="A32" s="842" t="s">
        <v>96</v>
      </c>
      <c r="B32" s="843"/>
      <c r="C32" s="843"/>
      <c r="D32" s="843"/>
      <c r="E32" s="843"/>
      <c r="F32" s="843"/>
      <c r="G32" s="843"/>
      <c r="H32" s="843"/>
      <c r="I32" s="843"/>
      <c r="J32" s="843"/>
      <c r="K32" s="844"/>
    </row>
    <row r="33" spans="1:11" ht="20.25" customHeight="1">
      <c r="A33" s="841" t="s">
        <v>241</v>
      </c>
      <c r="B33" s="641"/>
      <c r="C33" s="833" t="s">
        <v>83</v>
      </c>
      <c r="D33" s="834"/>
      <c r="E33" s="835"/>
      <c r="F33" s="640" t="s">
        <v>84</v>
      </c>
      <c r="G33" s="667"/>
      <c r="H33" s="667"/>
      <c r="I33" s="667"/>
      <c r="J33" s="836" t="s">
        <v>242</v>
      </c>
      <c r="K33" s="837"/>
    </row>
    <row r="34" spans="1:11" ht="37.15" customHeight="1" thickBot="1">
      <c r="A34" s="564" t="s">
        <v>244</v>
      </c>
      <c r="B34" s="565" t="s">
        <v>245</v>
      </c>
      <c r="C34" s="566" t="s">
        <v>25</v>
      </c>
      <c r="D34" s="567" t="s">
        <v>26</v>
      </c>
      <c r="E34" s="568" t="s">
        <v>429</v>
      </c>
      <c r="F34" s="566" t="s">
        <v>86</v>
      </c>
      <c r="G34" s="569" t="s">
        <v>249</v>
      </c>
      <c r="H34" s="567" t="s">
        <v>26</v>
      </c>
      <c r="I34" s="568" t="s">
        <v>429</v>
      </c>
      <c r="J34" s="566" t="s">
        <v>87</v>
      </c>
      <c r="K34" s="570" t="s">
        <v>429</v>
      </c>
    </row>
    <row r="35" spans="1:11" ht="20.25" customHeight="1" thickTop="1">
      <c r="A35" s="847" t="s">
        <v>254</v>
      </c>
      <c r="B35" s="499" t="s">
        <v>246</v>
      </c>
      <c r="C35" s="174">
        <v>7.4240000000000004</v>
      </c>
      <c r="D35" s="84">
        <f>C35/$C$15*100</f>
        <v>8.5575304885077372</v>
      </c>
      <c r="E35" s="486">
        <v>43.044351468544903</v>
      </c>
      <c r="F35" s="490">
        <v>17.088000000000001</v>
      </c>
      <c r="G35" s="490">
        <v>0.29299999999999998</v>
      </c>
      <c r="H35" s="84">
        <f>F35/$F$15*100</f>
        <v>0.17130605529011203</v>
      </c>
      <c r="I35" s="504">
        <v>81.312658854384793</v>
      </c>
      <c r="J35" s="174">
        <f t="shared" ref="J35:J45" si="6">F35/C35</f>
        <v>2.3017241379310347</v>
      </c>
      <c r="K35" s="487">
        <v>73.095943116051103</v>
      </c>
    </row>
    <row r="36" spans="1:11" ht="18" customHeight="1">
      <c r="A36" s="751"/>
      <c r="B36" s="119" t="s">
        <v>247</v>
      </c>
      <c r="C36" s="179">
        <v>9.1539999999999999</v>
      </c>
      <c r="D36" s="85">
        <f t="shared" ref="D36:D44" si="7">C36/$C$15*100</f>
        <v>10.551674850727345</v>
      </c>
      <c r="E36" s="291">
        <v>35.589253270364999</v>
      </c>
      <c r="F36" s="491">
        <v>593.06700000000001</v>
      </c>
      <c r="G36" s="491">
        <v>18.48</v>
      </c>
      <c r="H36" s="85">
        <f t="shared" ref="H36:H44" si="8">F36/$F$15*100</f>
        <v>5.9454569459703226</v>
      </c>
      <c r="I36" s="505">
        <v>45.797566736642402</v>
      </c>
      <c r="J36" s="179">
        <f t="shared" si="6"/>
        <v>64.787743063141804</v>
      </c>
      <c r="K36" s="488">
        <v>28.263719537890399</v>
      </c>
    </row>
    <row r="37" spans="1:11" ht="18" customHeight="1">
      <c r="A37" s="816"/>
      <c r="B37" s="500" t="s">
        <v>248</v>
      </c>
      <c r="C37" s="501">
        <v>12.436999999999999</v>
      </c>
      <c r="D37" s="86">
        <f t="shared" si="7"/>
        <v>14.335938400534848</v>
      </c>
      <c r="E37" s="503">
        <v>30.5560206521927</v>
      </c>
      <c r="F37" s="502">
        <v>314.63799999999998</v>
      </c>
      <c r="G37" s="502">
        <v>199.66399999999999</v>
      </c>
      <c r="H37" s="86">
        <f t="shared" si="8"/>
        <v>3.1542248726808442</v>
      </c>
      <c r="I37" s="506">
        <v>54.694558009887899</v>
      </c>
      <c r="J37" s="501">
        <f t="shared" si="6"/>
        <v>25.298544665112164</v>
      </c>
      <c r="K37" s="489">
        <v>44.476195303278203</v>
      </c>
    </row>
    <row r="38" spans="1:11" ht="18" customHeight="1">
      <c r="A38" s="631"/>
      <c r="B38" s="507" t="s">
        <v>181</v>
      </c>
      <c r="C38" s="508">
        <v>29.015000000000001</v>
      </c>
      <c r="D38" s="509">
        <f t="shared" si="7"/>
        <v>33.445143739769925</v>
      </c>
      <c r="E38" s="510">
        <v>20.5178366783421</v>
      </c>
      <c r="F38" s="511">
        <v>924.79300000000001</v>
      </c>
      <c r="G38" s="511">
        <v>218.43600000000001</v>
      </c>
      <c r="H38" s="509">
        <f t="shared" si="8"/>
        <v>9.2709878739412783</v>
      </c>
      <c r="I38" s="512">
        <v>34.674111446227698</v>
      </c>
      <c r="J38" s="508">
        <f t="shared" si="6"/>
        <v>31.872927795967602</v>
      </c>
      <c r="K38" s="513">
        <v>29.1706256123293</v>
      </c>
    </row>
    <row r="39" spans="1:11" ht="18" customHeight="1">
      <c r="A39" s="815" t="s">
        <v>255</v>
      </c>
      <c r="B39" s="499" t="s">
        <v>251</v>
      </c>
      <c r="C39" s="174">
        <v>16.937000000000001</v>
      </c>
      <c r="D39" s="84">
        <f t="shared" si="7"/>
        <v>19.523019111510713</v>
      </c>
      <c r="E39" s="486">
        <v>27.959344637322101</v>
      </c>
      <c r="F39" s="490">
        <v>4284.848</v>
      </c>
      <c r="G39" s="490">
        <v>155.80699999999999</v>
      </c>
      <c r="H39" s="84">
        <f t="shared" si="8"/>
        <v>42.955314161851938</v>
      </c>
      <c r="I39" s="504">
        <v>32.570116586174102</v>
      </c>
      <c r="J39" s="174">
        <f t="shared" si="6"/>
        <v>252.98742398299578</v>
      </c>
      <c r="K39" s="487">
        <v>17.6456658901166</v>
      </c>
    </row>
    <row r="40" spans="1:11" ht="18" customHeight="1">
      <c r="A40" s="816"/>
      <c r="B40" s="119" t="s">
        <v>252</v>
      </c>
      <c r="C40" s="179">
        <v>2.339</v>
      </c>
      <c r="D40" s="85">
        <f t="shared" si="7"/>
        <v>2.6961292851050098</v>
      </c>
      <c r="E40" s="291">
        <v>84.273290949701405</v>
      </c>
      <c r="F40" s="491">
        <v>309.60000000000002</v>
      </c>
      <c r="G40" s="491">
        <v>84.019000000000005</v>
      </c>
      <c r="H40" s="85">
        <f t="shared" si="8"/>
        <v>3.1037192601719736</v>
      </c>
      <c r="I40" s="505"/>
      <c r="J40" s="179">
        <f t="shared" si="6"/>
        <v>132.36425823001284</v>
      </c>
      <c r="K40" s="488">
        <v>66.965374642319404</v>
      </c>
    </row>
    <row r="41" spans="1:11" ht="18" customHeight="1">
      <c r="A41" s="631"/>
      <c r="B41" s="507" t="s">
        <v>181</v>
      </c>
      <c r="C41" s="508">
        <v>19.276</v>
      </c>
      <c r="D41" s="509">
        <f t="shared" si="7"/>
        <v>22.219148396615722</v>
      </c>
      <c r="E41" s="510">
        <v>30.236996740370301</v>
      </c>
      <c r="F41" s="511">
        <v>4594.4480000000003</v>
      </c>
      <c r="G41" s="511">
        <v>239.82599999999999</v>
      </c>
      <c r="H41" s="509">
        <f t="shared" si="8"/>
        <v>46.059033422023916</v>
      </c>
      <c r="I41" s="512">
        <v>33.181258006470301</v>
      </c>
      <c r="J41" s="508">
        <f t="shared" si="6"/>
        <v>238.350695164972</v>
      </c>
      <c r="K41" s="513">
        <v>18.367528968809101</v>
      </c>
    </row>
    <row r="42" spans="1:11" ht="18" customHeight="1">
      <c r="A42" s="815" t="s">
        <v>243</v>
      </c>
      <c r="B42" s="119" t="s">
        <v>253</v>
      </c>
      <c r="C42" s="179">
        <v>2.0299999999999998</v>
      </c>
      <c r="D42" s="85">
        <f t="shared" si="7"/>
        <v>2.3399497429513336</v>
      </c>
      <c r="E42" s="291">
        <v>76.556224581764695</v>
      </c>
      <c r="F42" s="491">
        <v>38.57</v>
      </c>
      <c r="G42" s="491">
        <v>2.0609999999999999</v>
      </c>
      <c r="H42" s="85">
        <f t="shared" si="8"/>
        <v>0.3866616662300808</v>
      </c>
      <c r="I42" s="505">
        <v>81.918529321728897</v>
      </c>
      <c r="J42" s="179">
        <f t="shared" si="6"/>
        <v>19.000000000000004</v>
      </c>
      <c r="K42" s="488">
        <v>31.178885176201799</v>
      </c>
    </row>
    <row r="43" spans="1:11" ht="18" customHeight="1">
      <c r="A43" s="816"/>
      <c r="B43" s="119" t="s">
        <v>243</v>
      </c>
      <c r="C43" s="179">
        <v>5.101</v>
      </c>
      <c r="D43" s="85">
        <f t="shared" si="7"/>
        <v>5.8798441570417515</v>
      </c>
      <c r="E43" s="291">
        <v>43.185397532542098</v>
      </c>
      <c r="F43" s="491">
        <v>120.7</v>
      </c>
      <c r="G43" s="491">
        <v>1.2350000000000001</v>
      </c>
      <c r="H43" s="85">
        <f t="shared" si="8"/>
        <v>1.2100094144145903</v>
      </c>
      <c r="I43" s="505">
        <v>96.525827213335504</v>
      </c>
      <c r="J43" s="179">
        <f t="shared" si="6"/>
        <v>23.662027053518919</v>
      </c>
      <c r="K43" s="488">
        <v>87.400341386198093</v>
      </c>
    </row>
    <row r="44" spans="1:11" ht="18" customHeight="1">
      <c r="A44" s="631"/>
      <c r="B44" s="507" t="s">
        <v>181</v>
      </c>
      <c r="C44" s="508">
        <v>7.1310000000000002</v>
      </c>
      <c r="D44" s="509">
        <f t="shared" si="7"/>
        <v>8.2197938999930837</v>
      </c>
      <c r="E44" s="510">
        <v>37.379914614690598</v>
      </c>
      <c r="F44" s="511">
        <v>159.27000000000001</v>
      </c>
      <c r="G44" s="511">
        <v>3.2949999999999999</v>
      </c>
      <c r="H44" s="509">
        <f t="shared" si="8"/>
        <v>1.5966710806446713</v>
      </c>
      <c r="I44" s="512">
        <v>77.063218246754701</v>
      </c>
      <c r="J44" s="508">
        <f t="shared" si="6"/>
        <v>22.334875893984016</v>
      </c>
      <c r="K44" s="513">
        <v>66.780601461486697</v>
      </c>
    </row>
    <row r="45" spans="1:11" ht="27" customHeight="1">
      <c r="A45" s="845" t="s">
        <v>250</v>
      </c>
      <c r="B45" s="846"/>
      <c r="C45" s="516">
        <f>SUM(C44,C41,C38)</f>
        <v>55.421999999999997</v>
      </c>
      <c r="D45" s="88">
        <f>SUM(D44,D41,D38)</f>
        <v>63.884086036378733</v>
      </c>
      <c r="E45" s="162">
        <v>16.3550640697263</v>
      </c>
      <c r="F45" s="492">
        <f>SUM(F44,F41,F38)</f>
        <v>5678.5110000000004</v>
      </c>
      <c r="G45" s="492">
        <f>SUM(G44,G41,G38)</f>
        <v>461.55700000000002</v>
      </c>
      <c r="H45" s="88">
        <f>SUM(H44,H41,H38)</f>
        <v>56.926692376609864</v>
      </c>
      <c r="I45" s="514">
        <v>28.174709274204499</v>
      </c>
      <c r="J45" s="516">
        <f t="shared" si="6"/>
        <v>102.4595106636354</v>
      </c>
      <c r="K45" s="515">
        <v>21.122782961722098</v>
      </c>
    </row>
    <row r="46" spans="1:11" ht="21" customHeight="1">
      <c r="A46" s="729"/>
      <c r="B46" s="729"/>
      <c r="C46" s="729"/>
      <c r="D46" s="729"/>
      <c r="E46" s="729"/>
      <c r="F46" s="729"/>
      <c r="G46" s="729"/>
      <c r="H46" s="729"/>
      <c r="I46" s="729"/>
      <c r="J46" s="729"/>
      <c r="K46" s="729"/>
    </row>
    <row r="47" spans="1:11" ht="18" customHeight="1">
      <c r="A47" s="848"/>
      <c r="B47" s="848"/>
      <c r="C47" s="848"/>
      <c r="D47" s="848"/>
      <c r="E47" s="848"/>
      <c r="F47" s="848"/>
      <c r="G47" s="848"/>
      <c r="H47" s="848"/>
      <c r="I47" s="848"/>
      <c r="J47" s="848"/>
      <c r="K47" s="848"/>
    </row>
    <row r="48" spans="1:11">
      <c r="B48" s="591"/>
      <c r="C48" s="591"/>
      <c r="D48" s="591" t="s">
        <v>53</v>
      </c>
      <c r="E48" s="591" t="s">
        <v>94</v>
      </c>
      <c r="F48" s="578" t="s">
        <v>428</v>
      </c>
      <c r="G48" s="578"/>
    </row>
    <row r="49" spans="2:7">
      <c r="B49" s="591" t="s">
        <v>251</v>
      </c>
      <c r="C49" s="592">
        <f>C9</f>
        <v>27.053999999999998</v>
      </c>
      <c r="D49" s="592">
        <f>C24</f>
        <v>10.117000000000001</v>
      </c>
      <c r="E49" s="592">
        <f>C39</f>
        <v>16.937000000000001</v>
      </c>
      <c r="F49" s="593">
        <f>SUM(D49:E49)</f>
        <v>27.054000000000002</v>
      </c>
      <c r="G49" s="578"/>
    </row>
    <row r="50" spans="2:7">
      <c r="B50" s="591" t="s">
        <v>247</v>
      </c>
      <c r="C50" s="592">
        <f>C6</f>
        <v>15.785</v>
      </c>
      <c r="D50" s="592">
        <f>C21</f>
        <v>6.6310000000000002</v>
      </c>
      <c r="E50" s="592">
        <f>C36</f>
        <v>9.1539999999999999</v>
      </c>
      <c r="F50" s="593">
        <f t="shared" ref="F50:F55" si="9">SUM(D50:E50)</f>
        <v>15.785</v>
      </c>
      <c r="G50" s="578"/>
    </row>
    <row r="51" spans="2:7">
      <c r="B51" s="591" t="s">
        <v>246</v>
      </c>
      <c r="C51" s="592">
        <f>C5</f>
        <v>13.992000000000001</v>
      </c>
      <c r="D51" s="592">
        <f>C20</f>
        <v>6.5679999999999996</v>
      </c>
      <c r="E51" s="592">
        <f>C35</f>
        <v>7.4240000000000004</v>
      </c>
      <c r="F51" s="593">
        <f t="shared" si="9"/>
        <v>13.992000000000001</v>
      </c>
      <c r="G51" s="578"/>
    </row>
    <row r="52" spans="2:7">
      <c r="B52" s="591" t="s">
        <v>248</v>
      </c>
      <c r="C52" s="592">
        <f>C7</f>
        <v>16.219000000000001</v>
      </c>
      <c r="D52" s="592">
        <f>C22</f>
        <v>3.7810000000000001</v>
      </c>
      <c r="E52" s="592">
        <f>C37</f>
        <v>12.436999999999999</v>
      </c>
      <c r="F52" s="593">
        <f t="shared" si="9"/>
        <v>16.218</v>
      </c>
      <c r="G52" s="578"/>
    </row>
    <row r="53" spans="2:7">
      <c r="B53" s="591" t="s">
        <v>243</v>
      </c>
      <c r="C53" s="592">
        <f>C13</f>
        <v>8.5549999999999997</v>
      </c>
      <c r="D53" s="592">
        <f>C28</f>
        <v>3.4540000000000002</v>
      </c>
      <c r="E53" s="592">
        <f>C43</f>
        <v>5.101</v>
      </c>
      <c r="F53" s="593">
        <f t="shared" si="9"/>
        <v>8.5549999999999997</v>
      </c>
      <c r="G53" s="578"/>
    </row>
    <row r="54" spans="2:7">
      <c r="B54" s="591" t="s">
        <v>252</v>
      </c>
      <c r="C54" s="592">
        <f>C10</f>
        <v>3.1190000000000002</v>
      </c>
      <c r="D54" s="592">
        <f>C25</f>
        <v>0.78</v>
      </c>
      <c r="E54" s="592">
        <f>C40</f>
        <v>2.339</v>
      </c>
      <c r="F54" s="593">
        <f t="shared" si="9"/>
        <v>3.1189999999999998</v>
      </c>
      <c r="G54" s="578"/>
    </row>
    <row r="55" spans="2:7">
      <c r="B55" s="591" t="s">
        <v>253</v>
      </c>
      <c r="C55" s="592">
        <f>C12</f>
        <v>2.0299999999999998</v>
      </c>
      <c r="D55" s="592">
        <f>C27</f>
        <v>0</v>
      </c>
      <c r="E55" s="592">
        <f>C42</f>
        <v>2.0299999999999998</v>
      </c>
      <c r="F55" s="593">
        <f t="shared" si="9"/>
        <v>2.0299999999999998</v>
      </c>
      <c r="G55" s="578"/>
    </row>
  </sheetData>
  <mergeCells count="29">
    <mergeCell ref="A46:K46"/>
    <mergeCell ref="A47:K47"/>
    <mergeCell ref="A33:B33"/>
    <mergeCell ref="A35:A37"/>
    <mergeCell ref="A39:A40"/>
    <mergeCell ref="A42:A43"/>
    <mergeCell ref="A45:B45"/>
    <mergeCell ref="C33:E33"/>
    <mergeCell ref="F33:I33"/>
    <mergeCell ref="J33:K33"/>
    <mergeCell ref="A32:K32"/>
    <mergeCell ref="A12:A13"/>
    <mergeCell ref="A15:B15"/>
    <mergeCell ref="A18:B18"/>
    <mergeCell ref="A20:A22"/>
    <mergeCell ref="A24:A25"/>
    <mergeCell ref="A30:B30"/>
    <mergeCell ref="A27:A28"/>
    <mergeCell ref="C18:E18"/>
    <mergeCell ref="F18:I18"/>
    <mergeCell ref="J18:K18"/>
    <mergeCell ref="A1:K1"/>
    <mergeCell ref="C3:E3"/>
    <mergeCell ref="J3:K3"/>
    <mergeCell ref="A17:K17"/>
    <mergeCell ref="A3:B3"/>
    <mergeCell ref="A5:A7"/>
    <mergeCell ref="F3:I3"/>
    <mergeCell ref="A9:A10"/>
  </mergeCells>
  <printOptions horizontalCentered="1"/>
  <pageMargins left="0.78740157480314965" right="0.78740157480314965" top="0.98425196850393704" bottom="1.1811023622047245" header="0.51181102362204722" footer="0.51181102362204722"/>
  <pageSetup paperSize="9" scale="74" orientation="landscape" r:id="rId1"/>
  <headerFooter scaleWithDoc="0" alignWithMargins="0">
    <oddHeader>&amp;L&amp;G</oddHeader>
    <oddFooter>&amp;L&amp;D&amp;RTabel &amp;A</oddFooter>
  </headerFooter>
  <rowBreaks count="1" manualBreakCount="1">
    <brk id="16" max="16383" man="1"/>
  </row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eht25">
    <tabColor theme="7" tint="0.59999389629810485"/>
  </sheetPr>
  <dimension ref="A1:K55"/>
  <sheetViews>
    <sheetView topLeftCell="A10" zoomScaleNormal="100" workbookViewId="0">
      <selection activeCell="C18" sqref="C18"/>
    </sheetView>
  </sheetViews>
  <sheetFormatPr defaultColWidth="11.5703125" defaultRowHeight="12.75"/>
  <cols>
    <col min="1" max="1" width="14" customWidth="1"/>
    <col min="2" max="2" width="20.140625" customWidth="1"/>
    <col min="3" max="3" width="8.7109375" customWidth="1"/>
    <col min="4" max="4" width="6.7109375" customWidth="1"/>
    <col min="5" max="5" width="8.7109375" customWidth="1"/>
    <col min="6" max="6" width="10.42578125" customWidth="1"/>
    <col min="7" max="7" width="9.7109375" customWidth="1"/>
    <col min="8" max="8" width="6.7109375" customWidth="1"/>
    <col min="9" max="9" width="8.7109375" customWidth="1"/>
    <col min="10" max="10" width="10.42578125" customWidth="1"/>
    <col min="11" max="11" width="8.7109375" customWidth="1"/>
  </cols>
  <sheetData>
    <row r="1" spans="1:11" ht="29.25" customHeight="1">
      <c r="A1" s="832" t="s">
        <v>436</v>
      </c>
      <c r="B1" s="637"/>
      <c r="C1" s="636"/>
      <c r="D1" s="636"/>
      <c r="E1" s="636"/>
      <c r="F1" s="636"/>
      <c r="G1" s="636"/>
      <c r="H1" s="636"/>
      <c r="I1" s="636"/>
      <c r="J1" s="636"/>
      <c r="K1" s="636"/>
    </row>
    <row r="2" spans="1:11" ht="9.75" customHeight="1">
      <c r="A2" s="75"/>
      <c r="B2" s="75"/>
      <c r="C2" s="75"/>
      <c r="D2" s="75"/>
      <c r="E2" s="75"/>
      <c r="F2" s="75"/>
      <c r="G2" s="75"/>
      <c r="H2" s="75"/>
      <c r="I2" s="75"/>
      <c r="J2" s="75"/>
    </row>
    <row r="3" spans="1:11" ht="19.5" customHeight="1">
      <c r="A3" s="841" t="s">
        <v>241</v>
      </c>
      <c r="B3" s="641"/>
      <c r="C3" s="833" t="s">
        <v>83</v>
      </c>
      <c r="D3" s="834"/>
      <c r="E3" s="835"/>
      <c r="F3" s="640" t="s">
        <v>84</v>
      </c>
      <c r="G3" s="667"/>
      <c r="H3" s="667"/>
      <c r="I3" s="667"/>
      <c r="J3" s="836" t="s">
        <v>242</v>
      </c>
      <c r="K3" s="837"/>
    </row>
    <row r="4" spans="1:11" ht="33" customHeight="1" thickBot="1">
      <c r="A4" s="632" t="s">
        <v>244</v>
      </c>
      <c r="B4" s="498" t="s">
        <v>245</v>
      </c>
      <c r="C4" s="566" t="s">
        <v>25</v>
      </c>
      <c r="D4" s="567" t="s">
        <v>26</v>
      </c>
      <c r="E4" s="568" t="s">
        <v>429</v>
      </c>
      <c r="F4" s="566" t="s">
        <v>86</v>
      </c>
      <c r="G4" s="569" t="s">
        <v>249</v>
      </c>
      <c r="H4" s="567" t="s">
        <v>26</v>
      </c>
      <c r="I4" s="568" t="s">
        <v>429</v>
      </c>
      <c r="J4" s="566" t="s">
        <v>87</v>
      </c>
      <c r="K4" s="570" t="s">
        <v>429</v>
      </c>
    </row>
    <row r="5" spans="1:11" ht="20.25" customHeight="1" thickTop="1">
      <c r="A5" s="847" t="s">
        <v>254</v>
      </c>
      <c r="B5" s="499" t="s">
        <v>246</v>
      </c>
      <c r="C5" s="174">
        <v>12.542999999999999</v>
      </c>
      <c r="D5" s="84">
        <f>C5/$C$15*100</f>
        <v>14.087560088054268</v>
      </c>
      <c r="E5" s="486">
        <v>27.165686945540799</v>
      </c>
      <c r="F5" s="490">
        <v>23.553999999999998</v>
      </c>
      <c r="G5" s="490">
        <v>0.23400000000000001</v>
      </c>
      <c r="H5" s="84">
        <f>F5/$F$15*100</f>
        <v>0.21248102767422403</v>
      </c>
      <c r="I5" s="504">
        <v>52.507211937644598</v>
      </c>
      <c r="J5" s="174">
        <f>F5/C5</f>
        <v>1.8778601610460017</v>
      </c>
      <c r="K5" s="487">
        <v>45.672540151447301</v>
      </c>
    </row>
    <row r="6" spans="1:11" ht="18" customHeight="1">
      <c r="A6" s="751"/>
      <c r="B6" s="119" t="s">
        <v>247</v>
      </c>
      <c r="C6" s="179">
        <v>17.536000000000001</v>
      </c>
      <c r="D6" s="85">
        <f t="shared" ref="D6:D14" si="0">C6/$C$15*100</f>
        <v>19.695404106204233</v>
      </c>
      <c r="E6" s="291">
        <v>21.937255937898598</v>
      </c>
      <c r="F6" s="491">
        <v>1229.8209999999999</v>
      </c>
      <c r="G6" s="491">
        <v>43.351999999999997</v>
      </c>
      <c r="H6" s="85">
        <f t="shared" ref="H6:H14" si="1">F6/$F$15*100</f>
        <v>11.094235795845371</v>
      </c>
      <c r="I6" s="505">
        <v>25.549378248915801</v>
      </c>
      <c r="J6" s="179">
        <f>F6/C6</f>
        <v>70.131215784671525</v>
      </c>
      <c r="K6" s="488">
        <v>15.084726193500501</v>
      </c>
    </row>
    <row r="7" spans="1:11" ht="18" customHeight="1">
      <c r="A7" s="816"/>
      <c r="B7" s="500" t="s">
        <v>248</v>
      </c>
      <c r="C7" s="501">
        <v>15.045999999999999</v>
      </c>
      <c r="D7" s="86">
        <f t="shared" si="0"/>
        <v>16.898782514937778</v>
      </c>
      <c r="E7" s="503">
        <v>20.7335685316026</v>
      </c>
      <c r="F7" s="502">
        <v>516.65200000000004</v>
      </c>
      <c r="G7" s="502">
        <v>269.11799999999999</v>
      </c>
      <c r="H7" s="86">
        <f t="shared" si="1"/>
        <v>4.6607263271607042</v>
      </c>
      <c r="I7" s="506">
        <v>33.463481379349297</v>
      </c>
      <c r="J7" s="501">
        <f>F7/C7</f>
        <v>34.338162966901507</v>
      </c>
      <c r="K7" s="489">
        <v>27.895360162153001</v>
      </c>
    </row>
    <row r="8" spans="1:11" ht="18" customHeight="1">
      <c r="A8" s="631"/>
      <c r="B8" s="507" t="s">
        <v>181</v>
      </c>
      <c r="C8" s="508">
        <v>45.125999999999998</v>
      </c>
      <c r="D8" s="509">
        <f t="shared" si="0"/>
        <v>50.682869850397594</v>
      </c>
      <c r="E8" s="510">
        <v>13.962025181633299</v>
      </c>
      <c r="F8" s="511">
        <v>1770.027</v>
      </c>
      <c r="G8" s="511">
        <v>312.70299999999997</v>
      </c>
      <c r="H8" s="509">
        <f t="shared" si="1"/>
        <v>15.9674431506803</v>
      </c>
      <c r="I8" s="512">
        <v>20.6780351618923</v>
      </c>
      <c r="J8" s="508">
        <f>F8/C8</f>
        <v>39.224105836989764</v>
      </c>
      <c r="K8" s="513">
        <v>15.9223809461648</v>
      </c>
    </row>
    <row r="9" spans="1:11" ht="18" customHeight="1">
      <c r="A9" s="815" t="s">
        <v>255</v>
      </c>
      <c r="B9" s="499" t="s">
        <v>251</v>
      </c>
      <c r="C9" s="174">
        <v>29.89</v>
      </c>
      <c r="D9" s="84">
        <f t="shared" si="0"/>
        <v>33.570690507210564</v>
      </c>
      <c r="E9" s="486">
        <v>16.381641963171798</v>
      </c>
      <c r="F9" s="490">
        <v>8401.7510000000002</v>
      </c>
      <c r="G9" s="490">
        <v>295.18799999999999</v>
      </c>
      <c r="H9" s="84">
        <f t="shared" si="1"/>
        <v>75.792336195250897</v>
      </c>
      <c r="I9" s="504">
        <v>18.029874936620299</v>
      </c>
      <c r="J9" s="174">
        <f t="shared" ref="J9:J15" si="2">F9/C9</f>
        <v>281.08902643024425</v>
      </c>
      <c r="K9" s="487">
        <v>8.2122629855225107</v>
      </c>
    </row>
    <row r="10" spans="1:11" ht="18" customHeight="1">
      <c r="A10" s="816"/>
      <c r="B10" s="119" t="s">
        <v>252</v>
      </c>
      <c r="C10" s="179">
        <v>4.048</v>
      </c>
      <c r="D10" s="85">
        <f t="shared" si="0"/>
        <v>4.5464755829102836</v>
      </c>
      <c r="E10" s="291">
        <v>45.261875374875501</v>
      </c>
      <c r="F10" s="491">
        <v>637.95000000000005</v>
      </c>
      <c r="G10" s="491">
        <v>76.265000000000001</v>
      </c>
      <c r="H10" s="85">
        <f t="shared" si="1"/>
        <v>5.7549576124977175</v>
      </c>
      <c r="I10" s="505">
        <v>51.6499013992306</v>
      </c>
      <c r="J10" s="179">
        <f t="shared" si="2"/>
        <v>157.59634387351781</v>
      </c>
      <c r="K10" s="488">
        <v>25.4885540563738</v>
      </c>
    </row>
    <row r="11" spans="1:11" ht="18" customHeight="1">
      <c r="A11" s="631"/>
      <c r="B11" s="507" t="s">
        <v>181</v>
      </c>
      <c r="C11" s="508">
        <v>33.938000000000002</v>
      </c>
      <c r="D11" s="509">
        <f t="shared" si="0"/>
        <v>38.117166090120854</v>
      </c>
      <c r="E11" s="510">
        <v>16.580364001877399</v>
      </c>
      <c r="F11" s="511">
        <v>9039.7009999999991</v>
      </c>
      <c r="G11" s="511">
        <v>371.452</v>
      </c>
      <c r="H11" s="509">
        <f t="shared" si="1"/>
        <v>81.547293807748602</v>
      </c>
      <c r="I11" s="512">
        <v>17.765871122754199</v>
      </c>
      <c r="J11" s="508">
        <f t="shared" si="2"/>
        <v>266.35927279156101</v>
      </c>
      <c r="K11" s="513">
        <v>8.2939904255949699</v>
      </c>
    </row>
    <row r="12" spans="1:11" ht="18" customHeight="1">
      <c r="A12" s="815" t="s">
        <v>243</v>
      </c>
      <c r="B12" s="119" t="s">
        <v>253</v>
      </c>
      <c r="C12" s="179">
        <v>1.9630000000000001</v>
      </c>
      <c r="D12" s="85">
        <f t="shared" si="0"/>
        <v>2.2047261781751204</v>
      </c>
      <c r="E12" s="291">
        <v>57.846173645963397</v>
      </c>
      <c r="F12" s="491">
        <v>82.468000000000004</v>
      </c>
      <c r="G12" s="491">
        <v>1.583</v>
      </c>
      <c r="H12" s="85">
        <f t="shared" si="1"/>
        <v>0.74394520634448125</v>
      </c>
      <c r="I12" s="505"/>
      <c r="J12" s="179">
        <f t="shared" si="2"/>
        <v>42.011207335710644</v>
      </c>
      <c r="K12" s="488">
        <v>97.879061290158404</v>
      </c>
    </row>
    <row r="13" spans="1:11" ht="18" customHeight="1">
      <c r="A13" s="816"/>
      <c r="B13" s="119" t="s">
        <v>243</v>
      </c>
      <c r="C13" s="179">
        <v>8.0090000000000003</v>
      </c>
      <c r="D13" s="85">
        <f t="shared" si="0"/>
        <v>8.9952378813064371</v>
      </c>
      <c r="E13" s="291">
        <v>29.676107850007298</v>
      </c>
      <c r="F13" s="491">
        <v>193.029</v>
      </c>
      <c r="G13" s="491">
        <v>4.2910000000000004</v>
      </c>
      <c r="H13" s="85">
        <f t="shared" si="1"/>
        <v>1.7413178352266194</v>
      </c>
      <c r="I13" s="505">
        <v>57.1909894136014</v>
      </c>
      <c r="J13" s="179">
        <f t="shared" si="2"/>
        <v>24.101510800349605</v>
      </c>
      <c r="K13" s="488">
        <v>47.279743155679903</v>
      </c>
    </row>
    <row r="14" spans="1:11" ht="18" customHeight="1">
      <c r="A14" s="631"/>
      <c r="B14" s="507" t="s">
        <v>181</v>
      </c>
      <c r="C14" s="508">
        <v>9.9719999999999995</v>
      </c>
      <c r="D14" s="509">
        <f t="shared" si="0"/>
        <v>11.199964059481557</v>
      </c>
      <c r="E14" s="510">
        <v>26.343828339307102</v>
      </c>
      <c r="F14" s="511">
        <v>275.49700000000001</v>
      </c>
      <c r="G14" s="511">
        <v>5.8739999999999997</v>
      </c>
      <c r="H14" s="509">
        <f t="shared" si="1"/>
        <v>2.485263041571101</v>
      </c>
      <c r="I14" s="512">
        <v>52.486293030514297</v>
      </c>
      <c r="J14" s="508">
        <f t="shared" si="2"/>
        <v>27.62705575611713</v>
      </c>
      <c r="K14" s="513">
        <v>44.433862879823202</v>
      </c>
    </row>
    <row r="15" spans="1:11" ht="20.25" customHeight="1">
      <c r="A15" s="845" t="s">
        <v>250</v>
      </c>
      <c r="B15" s="846"/>
      <c r="C15" s="516">
        <f>SUM(C14,C11,C8)</f>
        <v>89.036000000000001</v>
      </c>
      <c r="D15" s="88">
        <f>SUM(D14,D11,D8)</f>
        <v>100</v>
      </c>
      <c r="E15" s="162">
        <v>10.4686712185693</v>
      </c>
      <c r="F15" s="492">
        <f>SUM(F14,F11,F8)</f>
        <v>11085.224999999999</v>
      </c>
      <c r="G15" s="492">
        <f>SUM(G14,G11,G8)</f>
        <v>690.029</v>
      </c>
      <c r="H15" s="88">
        <f>SUM(H14,H11,H8)</f>
        <v>100</v>
      </c>
      <c r="I15" s="514">
        <v>15.179371843773</v>
      </c>
      <c r="J15" s="516">
        <f t="shared" si="2"/>
        <v>124.50272923311917</v>
      </c>
      <c r="K15" s="515">
        <v>11.1351142119171</v>
      </c>
    </row>
    <row r="16" spans="1:11" ht="283.89999999999998" customHeight="1">
      <c r="A16" s="496"/>
      <c r="B16" s="496"/>
      <c r="C16" s="67"/>
      <c r="D16" s="493"/>
      <c r="E16" s="494"/>
      <c r="F16" s="497"/>
      <c r="G16" s="497"/>
      <c r="H16" s="493"/>
      <c r="I16" s="494"/>
      <c r="J16" s="495"/>
    </row>
    <row r="17" spans="1:11" ht="19.5" customHeight="1">
      <c r="A17" s="838" t="s">
        <v>95</v>
      </c>
      <c r="B17" s="839"/>
      <c r="C17" s="839"/>
      <c r="D17" s="839"/>
      <c r="E17" s="839"/>
      <c r="F17" s="839"/>
      <c r="G17" s="839"/>
      <c r="H17" s="839"/>
      <c r="I17" s="839"/>
      <c r="J17" s="839"/>
      <c r="K17" s="840"/>
    </row>
    <row r="18" spans="1:11" ht="19.5" customHeight="1">
      <c r="A18" s="841" t="s">
        <v>241</v>
      </c>
      <c r="B18" s="641"/>
      <c r="C18" s="833" t="s">
        <v>83</v>
      </c>
      <c r="D18" s="834"/>
      <c r="E18" s="835"/>
      <c r="F18" s="640" t="s">
        <v>84</v>
      </c>
      <c r="G18" s="667"/>
      <c r="H18" s="667"/>
      <c r="I18" s="667"/>
      <c r="J18" s="836" t="s">
        <v>242</v>
      </c>
      <c r="K18" s="837"/>
    </row>
    <row r="19" spans="1:11" ht="31.15" customHeight="1" thickBot="1">
      <c r="A19" s="632" t="s">
        <v>244</v>
      </c>
      <c r="B19" s="498" t="s">
        <v>245</v>
      </c>
      <c r="C19" s="566" t="s">
        <v>25</v>
      </c>
      <c r="D19" s="567" t="s">
        <v>26</v>
      </c>
      <c r="E19" s="568" t="s">
        <v>429</v>
      </c>
      <c r="F19" s="566" t="s">
        <v>86</v>
      </c>
      <c r="G19" s="569" t="s">
        <v>249</v>
      </c>
      <c r="H19" s="567" t="s">
        <v>26</v>
      </c>
      <c r="I19" s="568" t="s">
        <v>429</v>
      </c>
      <c r="J19" s="566" t="s">
        <v>87</v>
      </c>
      <c r="K19" s="570" t="s">
        <v>429</v>
      </c>
    </row>
    <row r="20" spans="1:11" ht="20.25" customHeight="1" thickTop="1">
      <c r="A20" s="847" t="s">
        <v>254</v>
      </c>
      <c r="B20" s="499" t="s">
        <v>246</v>
      </c>
      <c r="C20" s="174">
        <v>5.6050000000000004</v>
      </c>
      <c r="D20" s="84">
        <f>C20/$C$15*100</f>
        <v>6.2952064333528011</v>
      </c>
      <c r="E20" s="486">
        <v>38.378300990732903</v>
      </c>
      <c r="F20" s="490">
        <v>5.657</v>
      </c>
      <c r="G20" s="490">
        <v>0</v>
      </c>
      <c r="H20" s="84">
        <f>F20/$F$15*100</f>
        <v>5.1031891549337072E-2</v>
      </c>
      <c r="I20" s="504">
        <v>86.188312812624503</v>
      </c>
      <c r="J20" s="174">
        <f>F20/C20</f>
        <v>1.0092774308652988</v>
      </c>
      <c r="K20" s="487">
        <v>80.501889472578</v>
      </c>
    </row>
    <row r="21" spans="1:11" ht="18" customHeight="1">
      <c r="A21" s="751"/>
      <c r="B21" s="119" t="s">
        <v>247</v>
      </c>
      <c r="C21" s="179">
        <v>8.7859999999999996</v>
      </c>
      <c r="D21" s="85">
        <f t="shared" ref="D21:D29" si="3">C21/$C$15*100</f>
        <v>9.8679185947257295</v>
      </c>
      <c r="E21" s="291">
        <v>32.9471675071755</v>
      </c>
      <c r="F21" s="491">
        <v>586.17100000000005</v>
      </c>
      <c r="G21" s="491">
        <v>24.181000000000001</v>
      </c>
      <c r="H21" s="85">
        <f t="shared" ref="H21:H29" si="4">F21/$F$15*100</f>
        <v>5.2878583880796297</v>
      </c>
      <c r="I21" s="505">
        <v>37.406198341630997</v>
      </c>
      <c r="J21" s="179">
        <f>F21/C21</f>
        <v>66.716480764853188</v>
      </c>
      <c r="K21" s="488">
        <v>22.1365500945729</v>
      </c>
    </row>
    <row r="22" spans="1:11" ht="18" customHeight="1">
      <c r="A22" s="816"/>
      <c r="B22" s="500" t="s">
        <v>248</v>
      </c>
      <c r="C22" s="501">
        <v>3.2080000000000002</v>
      </c>
      <c r="D22" s="86">
        <f t="shared" si="3"/>
        <v>3.6030369738083476</v>
      </c>
      <c r="E22" s="503">
        <v>46.198233483588197</v>
      </c>
      <c r="F22" s="502">
        <v>215.77699999999999</v>
      </c>
      <c r="G22" s="502">
        <v>120.377</v>
      </c>
      <c r="H22" s="86">
        <f t="shared" si="4"/>
        <v>1.9465279234296102</v>
      </c>
      <c r="I22" s="506">
        <v>61.118555377368203</v>
      </c>
      <c r="J22" s="501">
        <f>F22/C22</f>
        <v>67.262157107231914</v>
      </c>
      <c r="K22" s="489">
        <v>47.900458426617</v>
      </c>
    </row>
    <row r="23" spans="1:11" ht="18" customHeight="1">
      <c r="A23" s="631"/>
      <c r="B23" s="507" t="s">
        <v>181</v>
      </c>
      <c r="C23" s="508">
        <v>17.599</v>
      </c>
      <c r="D23" s="509">
        <f t="shared" si="3"/>
        <v>19.766162001886876</v>
      </c>
      <c r="E23" s="510">
        <v>24.898247872128699</v>
      </c>
      <c r="F23" s="511">
        <v>807.60500000000002</v>
      </c>
      <c r="G23" s="511">
        <v>144.559</v>
      </c>
      <c r="H23" s="509">
        <f t="shared" si="4"/>
        <v>7.285418203058577</v>
      </c>
      <c r="I23" s="512">
        <v>32.933702023953899</v>
      </c>
      <c r="J23" s="508">
        <f>F23/C23</f>
        <v>45.88925507131087</v>
      </c>
      <c r="K23" s="513">
        <v>22.690385563580001</v>
      </c>
    </row>
    <row r="24" spans="1:11" ht="18" customHeight="1">
      <c r="A24" s="815" t="s">
        <v>255</v>
      </c>
      <c r="B24" s="499" t="s">
        <v>251</v>
      </c>
      <c r="C24" s="174">
        <v>10.663</v>
      </c>
      <c r="D24" s="84">
        <f t="shared" si="3"/>
        <v>11.976054629588031</v>
      </c>
      <c r="E24" s="486">
        <v>28.1272764432149</v>
      </c>
      <c r="F24" s="490">
        <v>3250.1289999999999</v>
      </c>
      <c r="G24" s="490">
        <v>121.744</v>
      </c>
      <c r="H24" s="84">
        <f t="shared" si="4"/>
        <v>29.319468030644398</v>
      </c>
      <c r="I24" s="504">
        <v>29.0946446113809</v>
      </c>
      <c r="J24" s="174">
        <f t="shared" ref="J24:J30" si="5">F24/C24</f>
        <v>304.80437025227423</v>
      </c>
      <c r="K24" s="487">
        <v>11.6777929818219</v>
      </c>
    </row>
    <row r="25" spans="1:11" ht="18" customHeight="1">
      <c r="A25" s="816"/>
      <c r="B25" s="119" t="s">
        <v>252</v>
      </c>
      <c r="C25" s="179">
        <v>0.625</v>
      </c>
      <c r="D25" s="85">
        <f t="shared" si="3"/>
        <v>0.70196325081989308</v>
      </c>
      <c r="E25" s="291"/>
      <c r="F25" s="491">
        <v>103.36799999999999</v>
      </c>
      <c r="G25" s="491">
        <v>11.131</v>
      </c>
      <c r="H25" s="85">
        <f t="shared" si="4"/>
        <v>0.93248445566057536</v>
      </c>
      <c r="I25" s="505"/>
      <c r="J25" s="174">
        <f t="shared" si="5"/>
        <v>165.3888</v>
      </c>
      <c r="K25" s="488">
        <v>28.510751410326002</v>
      </c>
    </row>
    <row r="26" spans="1:11" ht="18" customHeight="1">
      <c r="A26" s="631"/>
      <c r="B26" s="507" t="s">
        <v>181</v>
      </c>
      <c r="C26" s="508">
        <v>11.288</v>
      </c>
      <c r="D26" s="509">
        <f t="shared" si="3"/>
        <v>12.678017880407925</v>
      </c>
      <c r="E26" s="510">
        <v>27.188303862808901</v>
      </c>
      <c r="F26" s="511">
        <v>3353.4969999999998</v>
      </c>
      <c r="G26" s="511">
        <v>132.875</v>
      </c>
      <c r="H26" s="509">
        <f t="shared" si="4"/>
        <v>30.251952486304972</v>
      </c>
      <c r="I26" s="512">
        <v>28.401751675331401</v>
      </c>
      <c r="J26" s="508">
        <f t="shared" si="5"/>
        <v>297.08513465627215</v>
      </c>
      <c r="K26" s="513">
        <v>11.556472179930701</v>
      </c>
    </row>
    <row r="27" spans="1:11" ht="18" customHeight="1">
      <c r="A27" s="815" t="s">
        <v>243</v>
      </c>
      <c r="B27" s="119" t="s">
        <v>253</v>
      </c>
      <c r="C27" s="179">
        <v>0.14099999999999999</v>
      </c>
      <c r="D27" s="85">
        <f t="shared" si="3"/>
        <v>0.15836290938496786</v>
      </c>
      <c r="E27" s="291"/>
      <c r="F27" s="491">
        <v>0</v>
      </c>
      <c r="G27" s="491">
        <v>0</v>
      </c>
      <c r="H27" s="85">
        <f t="shared" si="4"/>
        <v>0</v>
      </c>
      <c r="I27" s="505"/>
      <c r="J27" s="179">
        <f t="shared" si="5"/>
        <v>0</v>
      </c>
      <c r="K27" s="488"/>
    </row>
    <row r="28" spans="1:11" ht="18" customHeight="1">
      <c r="A28" s="816"/>
      <c r="B28" s="119" t="s">
        <v>243</v>
      </c>
      <c r="C28" s="179">
        <v>3.4020000000000001</v>
      </c>
      <c r="D28" s="85">
        <f t="shared" si="3"/>
        <v>3.8209263668628424</v>
      </c>
      <c r="E28" s="291">
        <v>49.582250988958599</v>
      </c>
      <c r="F28" s="491">
        <v>104.79</v>
      </c>
      <c r="G28" s="491">
        <v>0.998</v>
      </c>
      <c r="H28" s="85">
        <f t="shared" si="4"/>
        <v>0.94531234142744069</v>
      </c>
      <c r="I28" s="505">
        <v>79.925059905671603</v>
      </c>
      <c r="J28" s="179">
        <f t="shared" si="5"/>
        <v>30.802469135802468</v>
      </c>
      <c r="K28" s="488">
        <v>58.559570583307902</v>
      </c>
    </row>
    <row r="29" spans="1:11" ht="18" customHeight="1">
      <c r="A29" s="631"/>
      <c r="B29" s="507" t="s">
        <v>181</v>
      </c>
      <c r="C29" s="508">
        <v>3.5430000000000001</v>
      </c>
      <c r="D29" s="509">
        <f t="shared" si="3"/>
        <v>3.9792892762478096</v>
      </c>
      <c r="E29" s="510">
        <v>48.246408294002201</v>
      </c>
      <c r="F29" s="511">
        <v>104.79</v>
      </c>
      <c r="G29" s="511">
        <v>0.998</v>
      </c>
      <c r="H29" s="509">
        <f t="shared" si="4"/>
        <v>0.94531234142744069</v>
      </c>
      <c r="I29" s="512">
        <v>79.925059905671603</v>
      </c>
      <c r="J29" s="508">
        <f t="shared" si="5"/>
        <v>29.5766299745978</v>
      </c>
      <c r="K29" s="513">
        <v>59.274654307407999</v>
      </c>
    </row>
    <row r="30" spans="1:11" ht="20.25" customHeight="1">
      <c r="A30" s="845" t="s">
        <v>250</v>
      </c>
      <c r="B30" s="846"/>
      <c r="C30" s="516">
        <f>SUM(C29,C26,C23)</f>
        <v>32.43</v>
      </c>
      <c r="D30" s="88">
        <f>SUM(D29,D26,D23)</f>
        <v>36.423469158542609</v>
      </c>
      <c r="E30" s="162">
        <v>18.373719981237201</v>
      </c>
      <c r="F30" s="492">
        <f>SUM(F29,F26,F23)</f>
        <v>4265.8919999999998</v>
      </c>
      <c r="G30" s="492">
        <f>SUM(G29,G26,G23)</f>
        <v>278.43200000000002</v>
      </c>
      <c r="H30" s="88">
        <f>SUM(H29,H26,H23)</f>
        <v>38.482683030790994</v>
      </c>
      <c r="I30" s="514">
        <v>23.6285834161549</v>
      </c>
      <c r="J30" s="516">
        <f t="shared" si="5"/>
        <v>131.54153561517114</v>
      </c>
      <c r="K30" s="515">
        <v>17.782417619784201</v>
      </c>
    </row>
    <row r="31" spans="1:11" ht="9" customHeight="1">
      <c r="A31" s="496"/>
      <c r="B31" s="496"/>
      <c r="C31" s="67"/>
      <c r="D31" s="493"/>
      <c r="E31" s="494"/>
      <c r="F31" s="497"/>
      <c r="G31" s="497"/>
      <c r="H31" s="493"/>
      <c r="I31" s="494"/>
      <c r="J31" s="495"/>
    </row>
    <row r="32" spans="1:11" ht="22.5" customHeight="1">
      <c r="A32" s="842" t="s">
        <v>96</v>
      </c>
      <c r="B32" s="843"/>
      <c r="C32" s="843"/>
      <c r="D32" s="843"/>
      <c r="E32" s="843"/>
      <c r="F32" s="843"/>
      <c r="G32" s="843"/>
      <c r="H32" s="843"/>
      <c r="I32" s="843"/>
      <c r="J32" s="843"/>
      <c r="K32" s="844"/>
    </row>
    <row r="33" spans="1:11" ht="20.25" customHeight="1">
      <c r="A33" s="841" t="s">
        <v>241</v>
      </c>
      <c r="B33" s="641"/>
      <c r="C33" s="833" t="s">
        <v>83</v>
      </c>
      <c r="D33" s="834"/>
      <c r="E33" s="835"/>
      <c r="F33" s="640" t="s">
        <v>84</v>
      </c>
      <c r="G33" s="667"/>
      <c r="H33" s="667"/>
      <c r="I33" s="667"/>
      <c r="J33" s="836" t="s">
        <v>242</v>
      </c>
      <c r="K33" s="837"/>
    </row>
    <row r="34" spans="1:11" ht="37.5" customHeight="1" thickBot="1">
      <c r="A34" s="632" t="s">
        <v>244</v>
      </c>
      <c r="B34" s="498" t="s">
        <v>245</v>
      </c>
      <c r="C34" s="566" t="s">
        <v>25</v>
      </c>
      <c r="D34" s="567" t="s">
        <v>26</v>
      </c>
      <c r="E34" s="568" t="s">
        <v>429</v>
      </c>
      <c r="F34" s="566" t="s">
        <v>86</v>
      </c>
      <c r="G34" s="569" t="s">
        <v>249</v>
      </c>
      <c r="H34" s="567" t="s">
        <v>26</v>
      </c>
      <c r="I34" s="568" t="s">
        <v>429</v>
      </c>
      <c r="J34" s="566" t="s">
        <v>87</v>
      </c>
      <c r="K34" s="570" t="s">
        <v>429</v>
      </c>
    </row>
    <row r="35" spans="1:11" ht="20.25" customHeight="1" thickTop="1">
      <c r="A35" s="847" t="s">
        <v>254</v>
      </c>
      <c r="B35" s="499" t="s">
        <v>246</v>
      </c>
      <c r="C35" s="174">
        <v>6.9390000000000001</v>
      </c>
      <c r="D35" s="84">
        <f>C35/$C$15*100</f>
        <v>7.7934767959027802</v>
      </c>
      <c r="E35" s="486">
        <v>36.226490669804598</v>
      </c>
      <c r="F35" s="490">
        <v>17.896999999999998</v>
      </c>
      <c r="G35" s="490">
        <v>0.23400000000000001</v>
      </c>
      <c r="H35" s="84">
        <f>F35/$F$15*100</f>
        <v>0.16144913612488695</v>
      </c>
      <c r="I35" s="504">
        <v>60.937311986272498</v>
      </c>
      <c r="J35" s="174">
        <f t="shared" ref="J35:J45" si="6">F35/C35</f>
        <v>2.5791900850266605</v>
      </c>
      <c r="K35" s="487">
        <v>49.280263337792398</v>
      </c>
    </row>
    <row r="36" spans="1:11" ht="18" customHeight="1">
      <c r="A36" s="751"/>
      <c r="B36" s="119" t="s">
        <v>247</v>
      </c>
      <c r="C36" s="179">
        <v>8.75</v>
      </c>
      <c r="D36" s="85">
        <f t="shared" ref="D36:D44" si="7">C36/$C$15*100</f>
        <v>9.8274855114785016</v>
      </c>
      <c r="E36" s="291">
        <v>28.371174552881101</v>
      </c>
      <c r="F36" s="491">
        <v>643.65</v>
      </c>
      <c r="G36" s="491">
        <v>19.170000000000002</v>
      </c>
      <c r="H36" s="85">
        <f t="shared" ref="H36:H44" si="8">F36/$F$15*100</f>
        <v>5.8063774077657424</v>
      </c>
      <c r="I36" s="505">
        <v>34.245377803319201</v>
      </c>
      <c r="J36" s="179">
        <f t="shared" si="6"/>
        <v>73.56</v>
      </c>
      <c r="K36" s="488">
        <v>18.804626718796701</v>
      </c>
    </row>
    <row r="37" spans="1:11" ht="18" customHeight="1">
      <c r="A37" s="816"/>
      <c r="B37" s="500" t="s">
        <v>248</v>
      </c>
      <c r="C37" s="501">
        <v>11.837999999999999</v>
      </c>
      <c r="D37" s="86">
        <f t="shared" si="7"/>
        <v>13.295745541129431</v>
      </c>
      <c r="E37" s="503">
        <v>23.266313155056501</v>
      </c>
      <c r="F37" s="502">
        <v>300.875</v>
      </c>
      <c r="G37" s="502">
        <v>148.74100000000001</v>
      </c>
      <c r="H37" s="86">
        <f t="shared" si="8"/>
        <v>2.7141984037310931</v>
      </c>
      <c r="I37" s="506">
        <v>39.252799766350599</v>
      </c>
      <c r="J37" s="501">
        <f t="shared" si="6"/>
        <v>25.416033113701641</v>
      </c>
      <c r="K37" s="489">
        <v>32.231851096852402</v>
      </c>
    </row>
    <row r="38" spans="1:11" ht="18" customHeight="1">
      <c r="A38" s="631"/>
      <c r="B38" s="507" t="s">
        <v>181</v>
      </c>
      <c r="C38" s="508">
        <v>27.527000000000001</v>
      </c>
      <c r="D38" s="509">
        <f t="shared" si="7"/>
        <v>30.916707848510715</v>
      </c>
      <c r="E38" s="510">
        <v>16.393993536013198</v>
      </c>
      <c r="F38" s="511">
        <v>962.42200000000003</v>
      </c>
      <c r="G38" s="511">
        <v>168.14400000000001</v>
      </c>
      <c r="H38" s="509">
        <f t="shared" si="8"/>
        <v>8.6820249476217235</v>
      </c>
      <c r="I38" s="512">
        <v>25.8801455495162</v>
      </c>
      <c r="J38" s="508">
        <f t="shared" si="6"/>
        <v>34.962836487811963</v>
      </c>
      <c r="K38" s="513">
        <v>21.560580558626999</v>
      </c>
    </row>
    <row r="39" spans="1:11" ht="18" customHeight="1">
      <c r="A39" s="815" t="s">
        <v>255</v>
      </c>
      <c r="B39" s="499" t="s">
        <v>251</v>
      </c>
      <c r="C39" s="174">
        <v>19.225999999999999</v>
      </c>
      <c r="D39" s="84">
        <f t="shared" si="7"/>
        <v>21.593512736421221</v>
      </c>
      <c r="E39" s="486">
        <v>20.375376795425399</v>
      </c>
      <c r="F39" s="490">
        <v>5151.6220000000003</v>
      </c>
      <c r="G39" s="490">
        <v>173.44399999999999</v>
      </c>
      <c r="H39" s="84">
        <f t="shared" si="8"/>
        <v>46.472868164606503</v>
      </c>
      <c r="I39" s="504">
        <v>22.8658257681391</v>
      </c>
      <c r="J39" s="174">
        <f t="shared" si="6"/>
        <v>267.95079579735778</v>
      </c>
      <c r="K39" s="487">
        <v>10.864433536181799</v>
      </c>
    </row>
    <row r="40" spans="1:11" ht="18" customHeight="1">
      <c r="A40" s="816"/>
      <c r="B40" s="119" t="s">
        <v>252</v>
      </c>
      <c r="C40" s="179">
        <v>3.4239999999999999</v>
      </c>
      <c r="D40" s="85">
        <f t="shared" si="7"/>
        <v>3.8456354732917024</v>
      </c>
      <c r="E40" s="291">
        <v>49.655954851398597</v>
      </c>
      <c r="F40" s="491">
        <v>534.58299999999997</v>
      </c>
      <c r="G40" s="491">
        <v>65.132999999999996</v>
      </c>
      <c r="H40" s="85">
        <f t="shared" si="8"/>
        <v>4.8224821778538551</v>
      </c>
      <c r="I40" s="505">
        <v>57.632755966387997</v>
      </c>
      <c r="J40" s="179">
        <f t="shared" si="6"/>
        <v>156.12821261682242</v>
      </c>
      <c r="K40" s="488">
        <v>29.8510516211268</v>
      </c>
    </row>
    <row r="41" spans="1:11" ht="18" customHeight="1">
      <c r="A41" s="631"/>
      <c r="B41" s="507" t="s">
        <v>181</v>
      </c>
      <c r="C41" s="508">
        <v>22.65</v>
      </c>
      <c r="D41" s="509">
        <f t="shared" si="7"/>
        <v>25.439148209712926</v>
      </c>
      <c r="E41" s="510">
        <v>20.702357028821101</v>
      </c>
      <c r="F41" s="511">
        <v>5686.2039999999997</v>
      </c>
      <c r="G41" s="511">
        <v>238.577</v>
      </c>
      <c r="H41" s="509">
        <f t="shared" si="8"/>
        <v>51.29534132144363</v>
      </c>
      <c r="I41" s="512">
        <v>22.407238044918699</v>
      </c>
      <c r="J41" s="508">
        <f t="shared" si="6"/>
        <v>251.04653421633554</v>
      </c>
      <c r="K41" s="513">
        <v>10.9121291823395</v>
      </c>
    </row>
    <row r="42" spans="1:11" ht="18" customHeight="1">
      <c r="A42" s="815" t="s">
        <v>243</v>
      </c>
      <c r="B42" s="119" t="s">
        <v>253</v>
      </c>
      <c r="C42" s="179">
        <v>1.8220000000000001</v>
      </c>
      <c r="D42" s="85">
        <f t="shared" si="7"/>
        <v>2.0463632687901523</v>
      </c>
      <c r="E42" s="291">
        <v>60.451436009125104</v>
      </c>
      <c r="F42" s="491">
        <v>82.468000000000004</v>
      </c>
      <c r="G42" s="491">
        <v>1.583</v>
      </c>
      <c r="H42" s="85">
        <f t="shared" si="8"/>
        <v>0.74394520634448125</v>
      </c>
      <c r="I42" s="505"/>
      <c r="J42" s="179">
        <f t="shared" si="6"/>
        <v>45.262349066959388</v>
      </c>
      <c r="K42" s="488">
        <v>96.923592560062104</v>
      </c>
    </row>
    <row r="43" spans="1:11" ht="18" customHeight="1">
      <c r="A43" s="816"/>
      <c r="B43" s="119" t="s">
        <v>243</v>
      </c>
      <c r="C43" s="179">
        <v>4.6070000000000002</v>
      </c>
      <c r="D43" s="85">
        <f t="shared" si="7"/>
        <v>5.1743115144435965</v>
      </c>
      <c r="E43" s="291">
        <v>35.117804878065598</v>
      </c>
      <c r="F43" s="491">
        <v>88.239000000000004</v>
      </c>
      <c r="G43" s="491">
        <v>3.2930000000000001</v>
      </c>
      <c r="H43" s="85">
        <f t="shared" si="8"/>
        <v>0.79600549379917873</v>
      </c>
      <c r="I43" s="505">
        <v>81.532643490613097</v>
      </c>
      <c r="J43" s="179">
        <f t="shared" si="6"/>
        <v>19.153245061862382</v>
      </c>
      <c r="K43" s="488">
        <v>74.313617204484004</v>
      </c>
    </row>
    <row r="44" spans="1:11" ht="18" customHeight="1">
      <c r="A44" s="631"/>
      <c r="B44" s="507" t="s">
        <v>181</v>
      </c>
      <c r="C44" s="508">
        <v>6.4290000000000003</v>
      </c>
      <c r="D44" s="509">
        <f t="shared" si="7"/>
        <v>7.2206747832337479</v>
      </c>
      <c r="E44" s="510">
        <v>30.217177060932499</v>
      </c>
      <c r="F44" s="511">
        <v>170.70699999999999</v>
      </c>
      <c r="G44" s="511">
        <v>4.8769999999999998</v>
      </c>
      <c r="H44" s="509">
        <f t="shared" si="8"/>
        <v>1.5399507001436599</v>
      </c>
      <c r="I44" s="512">
        <v>69.105419136830093</v>
      </c>
      <c r="J44" s="508">
        <f t="shared" si="6"/>
        <v>26.552652045419194</v>
      </c>
      <c r="K44" s="513">
        <v>61.825444856100397</v>
      </c>
    </row>
    <row r="45" spans="1:11" ht="27" customHeight="1">
      <c r="A45" s="845" t="s">
        <v>250</v>
      </c>
      <c r="B45" s="846"/>
      <c r="C45" s="516">
        <f>SUM(C44,C41,C38)</f>
        <v>56.606000000000002</v>
      </c>
      <c r="D45" s="88">
        <f>SUM(D44,D41,D38)</f>
        <v>63.576530841457384</v>
      </c>
      <c r="E45" s="162">
        <v>12.6539992483145</v>
      </c>
      <c r="F45" s="492">
        <f>SUM(F44,F41,F38)</f>
        <v>6819.3330000000005</v>
      </c>
      <c r="G45" s="492">
        <f>SUM(G44,G41,G38)</f>
        <v>411.59800000000001</v>
      </c>
      <c r="H45" s="88">
        <f>SUM(H44,H41,H38)</f>
        <v>61.51731696920902</v>
      </c>
      <c r="I45" s="514">
        <v>19.596552233797802</v>
      </c>
      <c r="J45" s="516">
        <f t="shared" si="6"/>
        <v>120.47014450764937</v>
      </c>
      <c r="K45" s="515">
        <v>13.998703390606099</v>
      </c>
    </row>
    <row r="46" spans="1:11" ht="13.5" customHeight="1">
      <c r="A46" s="729"/>
      <c r="B46" s="729"/>
      <c r="C46" s="729"/>
      <c r="D46" s="729"/>
      <c r="E46" s="729"/>
      <c r="F46" s="729"/>
      <c r="G46" s="729"/>
      <c r="H46" s="729"/>
      <c r="I46" s="729"/>
      <c r="J46" s="729"/>
      <c r="K46" s="729"/>
    </row>
    <row r="47" spans="1:11" ht="15.75" customHeight="1">
      <c r="A47" s="848"/>
      <c r="B47" s="848"/>
      <c r="C47" s="848"/>
      <c r="D47" s="848"/>
      <c r="E47" s="848"/>
      <c r="F47" s="848"/>
      <c r="G47" s="848"/>
      <c r="H47" s="848"/>
      <c r="I47" s="848"/>
      <c r="J47" s="848"/>
      <c r="K47" s="848"/>
    </row>
    <row r="48" spans="1:11">
      <c r="B48" s="591"/>
      <c r="C48" s="591"/>
      <c r="D48" s="591" t="s">
        <v>53</v>
      </c>
      <c r="E48" s="591" t="s">
        <v>94</v>
      </c>
      <c r="F48" s="578" t="s">
        <v>428</v>
      </c>
      <c r="G48" s="578"/>
    </row>
    <row r="49" spans="2:7">
      <c r="B49" s="591" t="s">
        <v>251</v>
      </c>
      <c r="C49" s="592">
        <f>F9</f>
        <v>8401.7510000000002</v>
      </c>
      <c r="D49" s="592">
        <f>F24</f>
        <v>3250.1289999999999</v>
      </c>
      <c r="E49" s="592">
        <f>F39</f>
        <v>5151.6220000000003</v>
      </c>
      <c r="F49" s="593">
        <f>SUM(D49:E49)</f>
        <v>8401.7510000000002</v>
      </c>
      <c r="G49" s="578"/>
    </row>
    <row r="50" spans="2:7">
      <c r="B50" s="591" t="s">
        <v>247</v>
      </c>
      <c r="C50" s="592">
        <f>F6</f>
        <v>1229.8209999999999</v>
      </c>
      <c r="D50" s="592">
        <f>F21</f>
        <v>586.17100000000005</v>
      </c>
      <c r="E50" s="592">
        <f>F36</f>
        <v>643.65</v>
      </c>
      <c r="F50" s="593">
        <f t="shared" ref="F50:F55" si="9">SUM(D50:E50)</f>
        <v>1229.8209999999999</v>
      </c>
      <c r="G50" s="578"/>
    </row>
    <row r="51" spans="2:7">
      <c r="B51" s="591" t="s">
        <v>246</v>
      </c>
      <c r="C51" s="592">
        <f>F5</f>
        <v>23.553999999999998</v>
      </c>
      <c r="D51" s="592">
        <f>F20</f>
        <v>5.657</v>
      </c>
      <c r="E51" s="592">
        <f>F35</f>
        <v>17.896999999999998</v>
      </c>
      <c r="F51" s="593">
        <f t="shared" si="9"/>
        <v>23.553999999999998</v>
      </c>
      <c r="G51" s="578"/>
    </row>
    <row r="52" spans="2:7">
      <c r="B52" s="591" t="s">
        <v>248</v>
      </c>
      <c r="C52" s="592">
        <f>F7</f>
        <v>516.65200000000004</v>
      </c>
      <c r="D52" s="592">
        <f>F22</f>
        <v>215.77699999999999</v>
      </c>
      <c r="E52" s="592">
        <f>F37</f>
        <v>300.875</v>
      </c>
      <c r="F52" s="593">
        <f t="shared" si="9"/>
        <v>516.65200000000004</v>
      </c>
      <c r="G52" s="578"/>
    </row>
    <row r="53" spans="2:7">
      <c r="B53" s="591" t="s">
        <v>243</v>
      </c>
      <c r="C53" s="592">
        <f>F13</f>
        <v>193.029</v>
      </c>
      <c r="D53" s="592">
        <f>F28</f>
        <v>104.79</v>
      </c>
      <c r="E53" s="592">
        <f>F43</f>
        <v>88.239000000000004</v>
      </c>
      <c r="F53" s="593">
        <f t="shared" si="9"/>
        <v>193.029</v>
      </c>
      <c r="G53" s="578"/>
    </row>
    <row r="54" spans="2:7">
      <c r="B54" s="591" t="s">
        <v>252</v>
      </c>
      <c r="C54" s="592">
        <f>F10</f>
        <v>637.95000000000005</v>
      </c>
      <c r="D54" s="592">
        <f>F25</f>
        <v>103.36799999999999</v>
      </c>
      <c r="E54" s="592">
        <f>F40</f>
        <v>534.58299999999997</v>
      </c>
      <c r="F54" s="593">
        <f t="shared" si="9"/>
        <v>637.95100000000002</v>
      </c>
      <c r="G54" s="578"/>
    </row>
    <row r="55" spans="2:7">
      <c r="B55" s="591" t="s">
        <v>253</v>
      </c>
      <c r="C55" s="592">
        <f>F12</f>
        <v>82.468000000000004</v>
      </c>
      <c r="D55" s="592">
        <f>F27</f>
        <v>0</v>
      </c>
      <c r="E55" s="592">
        <f>F42</f>
        <v>82.468000000000004</v>
      </c>
      <c r="F55" s="593">
        <f t="shared" si="9"/>
        <v>82.468000000000004</v>
      </c>
      <c r="G55" s="578"/>
    </row>
  </sheetData>
  <mergeCells count="29">
    <mergeCell ref="A32:K32"/>
    <mergeCell ref="A46:K46"/>
    <mergeCell ref="A47:K47"/>
    <mergeCell ref="A35:A37"/>
    <mergeCell ref="A39:A40"/>
    <mergeCell ref="A42:A43"/>
    <mergeCell ref="A45:B45"/>
    <mergeCell ref="A33:B33"/>
    <mergeCell ref="C33:E33"/>
    <mergeCell ref="F33:I33"/>
    <mergeCell ref="J33:K33"/>
    <mergeCell ref="A20:A22"/>
    <mergeCell ref="A24:A25"/>
    <mergeCell ref="A27:A28"/>
    <mergeCell ref="A30:B30"/>
    <mergeCell ref="A5:A7"/>
    <mergeCell ref="A9:A10"/>
    <mergeCell ref="A12:A13"/>
    <mergeCell ref="A15:B15"/>
    <mergeCell ref="A17:K17"/>
    <mergeCell ref="A18:B18"/>
    <mergeCell ref="C18:E18"/>
    <mergeCell ref="F18:I18"/>
    <mergeCell ref="J18:K18"/>
    <mergeCell ref="A1:K1"/>
    <mergeCell ref="A3:B3"/>
    <mergeCell ref="C3:E3"/>
    <mergeCell ref="F3:I3"/>
    <mergeCell ref="J3:K3"/>
  </mergeCells>
  <printOptions horizontalCentered="1"/>
  <pageMargins left="0.78740157480314965" right="0.78740157480314965" top="0.98425196850393704" bottom="1.1811023622047245" header="0.51181102362204722" footer="0.51181102362204722"/>
  <pageSetup paperSize="9" scale="78" orientation="landscape" r:id="rId1"/>
  <headerFooter scaleWithDoc="0" alignWithMargins="0">
    <oddHeader>&amp;L&amp;G</oddHeader>
    <oddFooter>&amp;L&amp;D&amp;RTabel &amp;A</oddFooter>
  </headerFooter>
  <rowBreaks count="2" manualBreakCount="2">
    <brk id="16" max="16383" man="1"/>
    <brk id="45" max="16383" man="1"/>
  </rowBreak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eht26">
    <tabColor theme="7" tint="0.59999389629810485"/>
  </sheetPr>
  <dimension ref="A1:T22"/>
  <sheetViews>
    <sheetView topLeftCell="A34" zoomScale="80" zoomScaleNormal="80" workbookViewId="0">
      <selection activeCell="C18" sqref="C18"/>
    </sheetView>
  </sheetViews>
  <sheetFormatPr defaultColWidth="11.5703125" defaultRowHeight="12.75"/>
  <cols>
    <col min="1" max="1" width="21.85546875" customWidth="1"/>
    <col min="2" max="2" width="10.42578125" customWidth="1"/>
    <col min="3" max="3" width="7.5703125" customWidth="1"/>
    <col min="4" max="4" width="11.42578125" customWidth="1"/>
    <col min="5" max="5" width="7.28515625" customWidth="1"/>
    <col min="6" max="6" width="8.140625" customWidth="1"/>
    <col min="7" max="7" width="8" customWidth="1"/>
    <col min="8" max="8" width="12" customWidth="1"/>
    <col min="9" max="9" width="7.28515625" customWidth="1"/>
    <col min="10" max="10" width="7.42578125" customWidth="1"/>
    <col min="11" max="11" width="6.5703125" customWidth="1"/>
    <col min="12" max="12" width="8.42578125" customWidth="1"/>
    <col min="13" max="13" width="6.5703125" customWidth="1"/>
    <col min="14" max="14" width="7.28515625" customWidth="1"/>
    <col min="15" max="15" width="8.42578125" customWidth="1"/>
    <col min="16" max="16" width="6.5703125" customWidth="1"/>
    <col min="17" max="17" width="6.28515625" customWidth="1"/>
    <col min="19" max="19" width="8.42578125" customWidth="1"/>
  </cols>
  <sheetData>
    <row r="1" spans="1:20" ht="15.75" customHeight="1">
      <c r="A1" s="636" t="s">
        <v>103</v>
      </c>
      <c r="B1" s="637"/>
      <c r="C1" s="636"/>
      <c r="D1" s="636"/>
      <c r="E1" s="636"/>
      <c r="F1" s="636"/>
      <c r="G1" s="636"/>
      <c r="H1" s="636"/>
      <c r="I1" s="636"/>
      <c r="J1" s="636"/>
      <c r="K1" s="636"/>
    </row>
    <row r="2" spans="1:20" ht="11.25" customHeight="1">
      <c r="A2" s="75"/>
      <c r="B2" s="75"/>
      <c r="C2" s="73"/>
      <c r="D2" s="75"/>
      <c r="E2" s="73"/>
      <c r="F2" s="75"/>
      <c r="G2" s="73"/>
    </row>
    <row r="3" spans="1:20" ht="19.899999999999999" customHeight="1">
      <c r="A3" s="662" t="s">
        <v>104</v>
      </c>
      <c r="B3" s="640" t="s">
        <v>105</v>
      </c>
      <c r="C3" s="641"/>
      <c r="D3" s="640" t="s">
        <v>60</v>
      </c>
      <c r="E3" s="667"/>
      <c r="F3" s="641"/>
      <c r="G3" s="849" t="s">
        <v>106</v>
      </c>
      <c r="H3" s="640" t="s">
        <v>107</v>
      </c>
      <c r="I3" s="667"/>
      <c r="J3" s="667"/>
      <c r="K3" s="667"/>
      <c r="L3" s="640" t="s">
        <v>419</v>
      </c>
      <c r="M3" s="667"/>
      <c r="N3" s="641"/>
      <c r="O3" s="640" t="s">
        <v>108</v>
      </c>
      <c r="P3" s="667"/>
      <c r="Q3" s="753"/>
    </row>
    <row r="4" spans="1:20" ht="32.450000000000003" customHeight="1" thickBot="1">
      <c r="A4" s="639"/>
      <c r="B4" s="518" t="s">
        <v>25</v>
      </c>
      <c r="C4" s="519" t="s">
        <v>26</v>
      </c>
      <c r="D4" s="520" t="s">
        <v>25</v>
      </c>
      <c r="E4" s="15" t="s">
        <v>26</v>
      </c>
      <c r="F4" s="594" t="s">
        <v>431</v>
      </c>
      <c r="G4" s="850"/>
      <c r="H4" s="521" t="s">
        <v>86</v>
      </c>
      <c r="I4" s="15" t="s">
        <v>26</v>
      </c>
      <c r="J4" s="594" t="s">
        <v>431</v>
      </c>
      <c r="K4" s="520" t="s">
        <v>87</v>
      </c>
      <c r="L4" s="521" t="s">
        <v>25</v>
      </c>
      <c r="M4" s="15" t="s">
        <v>26</v>
      </c>
      <c r="N4" s="594" t="s">
        <v>431</v>
      </c>
      <c r="O4" s="521" t="s">
        <v>25</v>
      </c>
      <c r="P4" s="15" t="s">
        <v>26</v>
      </c>
      <c r="Q4" s="595" t="s">
        <v>431</v>
      </c>
    </row>
    <row r="5" spans="1:20" ht="21.75" customHeight="1" thickTop="1">
      <c r="A5" s="522" t="s">
        <v>109</v>
      </c>
      <c r="B5" s="530">
        <v>432.75966931409903</v>
      </c>
      <c r="C5" s="523">
        <f>B5/B$20*100</f>
        <v>9.9556365842540497</v>
      </c>
      <c r="D5" s="524">
        <v>216.524</v>
      </c>
      <c r="E5" s="525">
        <f t="shared" ref="E5:E19" si="0">D5/D$20*100</f>
        <v>9.3127801051173744</v>
      </c>
      <c r="F5" s="131">
        <v>8.8650042336044095</v>
      </c>
      <c r="G5" s="526">
        <f>D5/B5*100</f>
        <v>50.033313026414639</v>
      </c>
      <c r="H5" s="527">
        <v>42477.521000000001</v>
      </c>
      <c r="I5" s="525">
        <f t="shared" ref="I5:I19" si="1">H5/H$20*100</f>
        <v>9.3013223860481613</v>
      </c>
      <c r="J5" s="523">
        <v>10.3799656749083</v>
      </c>
      <c r="K5" s="528">
        <f t="shared" ref="K5:K19" si="2">H5/D5</f>
        <v>196.17927342927342</v>
      </c>
      <c r="L5" s="155">
        <v>43.347000000000001</v>
      </c>
      <c r="M5" s="525">
        <f t="shared" ref="M5:M20" si="3">L5/D5*100</f>
        <v>20.019489756331861</v>
      </c>
      <c r="N5" s="523">
        <v>26.632928251103099</v>
      </c>
      <c r="O5" s="155">
        <v>28.507000000000001</v>
      </c>
      <c r="P5" s="525">
        <f t="shared" ref="P5:P20" si="4">O5/D5*100</f>
        <v>13.165746060482903</v>
      </c>
      <c r="Q5" s="550">
        <v>27.175264189007901</v>
      </c>
      <c r="S5" s="495"/>
      <c r="T5" s="67"/>
    </row>
    <row r="6" spans="1:20" ht="21.75" customHeight="1">
      <c r="A6" s="529" t="s">
        <v>110</v>
      </c>
      <c r="B6" s="530">
        <v>103.252845107871</v>
      </c>
      <c r="C6" s="531">
        <f t="shared" ref="C6:C19" si="5">B6/B$20*100</f>
        <v>2.3753317951589152</v>
      </c>
      <c r="D6" s="532">
        <v>71.411000000000001</v>
      </c>
      <c r="E6" s="533">
        <f t="shared" si="0"/>
        <v>3.0714144394456815</v>
      </c>
      <c r="F6" s="129">
        <v>14.114023327672999</v>
      </c>
      <c r="G6" s="534">
        <f t="shared" ref="G6:G20" si="6">D6/B6*100</f>
        <v>69.161290350299822</v>
      </c>
      <c r="H6" s="535">
        <v>15011.866</v>
      </c>
      <c r="I6" s="533">
        <f t="shared" si="1"/>
        <v>3.2871552292836315</v>
      </c>
      <c r="J6" s="531">
        <v>16.345662085556</v>
      </c>
      <c r="K6" s="536">
        <f t="shared" si="2"/>
        <v>210.21783758804665</v>
      </c>
      <c r="L6" s="158">
        <v>16.649999999999999</v>
      </c>
      <c r="M6" s="533">
        <f t="shared" si="3"/>
        <v>23.315735670975059</v>
      </c>
      <c r="N6" s="531">
        <v>50.569658212901203</v>
      </c>
      <c r="O6" s="158">
        <v>17.574999999999999</v>
      </c>
      <c r="P6" s="533">
        <f t="shared" si="4"/>
        <v>24.611054319362562</v>
      </c>
      <c r="Q6" s="551">
        <v>29.128012474369601</v>
      </c>
      <c r="S6" s="495"/>
      <c r="T6" s="67"/>
    </row>
    <row r="7" spans="1:20" ht="21.75" customHeight="1">
      <c r="A7" s="529" t="s">
        <v>111</v>
      </c>
      <c r="B7" s="530">
        <v>297.19735345409401</v>
      </c>
      <c r="C7" s="531">
        <f t="shared" si="5"/>
        <v>6.8370253851995546</v>
      </c>
      <c r="D7" s="532">
        <v>185.102</v>
      </c>
      <c r="E7" s="533">
        <f t="shared" si="0"/>
        <v>7.9613078597173343</v>
      </c>
      <c r="F7" s="129">
        <v>9.0851790832487307</v>
      </c>
      <c r="G7" s="534">
        <f t="shared" si="6"/>
        <v>62.282519628355779</v>
      </c>
      <c r="H7" s="535">
        <v>35423.904999999999</v>
      </c>
      <c r="I7" s="533">
        <f t="shared" si="1"/>
        <v>7.7567888337396944</v>
      </c>
      <c r="J7" s="531">
        <v>11.4006420745376</v>
      </c>
      <c r="K7" s="536">
        <f t="shared" si="2"/>
        <v>191.375052673661</v>
      </c>
      <c r="L7" s="158">
        <v>38.917999999999999</v>
      </c>
      <c r="M7" s="533">
        <f t="shared" si="3"/>
        <v>21.025164503895148</v>
      </c>
      <c r="N7" s="531">
        <v>24.925850147105599</v>
      </c>
      <c r="O7" s="158">
        <v>30.600999999999999</v>
      </c>
      <c r="P7" s="533">
        <f t="shared" si="4"/>
        <v>16.53196615919871</v>
      </c>
      <c r="Q7" s="551">
        <v>27.294433473439899</v>
      </c>
      <c r="S7" s="495"/>
      <c r="T7" s="67"/>
    </row>
    <row r="8" spans="1:20" ht="21.75" customHeight="1">
      <c r="A8" s="529" t="s">
        <v>113</v>
      </c>
      <c r="B8" s="530">
        <v>254.52388722043699</v>
      </c>
      <c r="C8" s="531">
        <f t="shared" si="5"/>
        <v>5.8553222558712683</v>
      </c>
      <c r="D8" s="532">
        <v>141.04400000000001</v>
      </c>
      <c r="E8" s="533">
        <f t="shared" si="0"/>
        <v>6.066356418439411</v>
      </c>
      <c r="F8" s="129">
        <v>11.6226803976695</v>
      </c>
      <c r="G8" s="534">
        <f t="shared" si="6"/>
        <v>55.414838088593712</v>
      </c>
      <c r="H8" s="535">
        <v>26901.541000000001</v>
      </c>
      <c r="I8" s="533">
        <f t="shared" si="1"/>
        <v>5.8906428537223823</v>
      </c>
      <c r="J8" s="531">
        <v>13.489195681574801</v>
      </c>
      <c r="K8" s="536">
        <f t="shared" si="2"/>
        <v>190.73155185615835</v>
      </c>
      <c r="L8" s="158">
        <v>20.57</v>
      </c>
      <c r="M8" s="533">
        <f t="shared" si="3"/>
        <v>14.584101415161225</v>
      </c>
      <c r="N8" s="531">
        <v>41.757572815123297</v>
      </c>
      <c r="O8" s="158">
        <v>15.297000000000001</v>
      </c>
      <c r="P8" s="533">
        <f t="shared" si="4"/>
        <v>10.845551742718584</v>
      </c>
      <c r="Q8" s="551">
        <v>33.541172988521197</v>
      </c>
      <c r="S8" s="495"/>
      <c r="T8" s="67"/>
    </row>
    <row r="9" spans="1:20" ht="21.75" customHeight="1">
      <c r="A9" s="529" t="s">
        <v>112</v>
      </c>
      <c r="B9" s="530">
        <v>267.44259190353</v>
      </c>
      <c r="C9" s="531">
        <f t="shared" si="5"/>
        <v>6.1525170687983168</v>
      </c>
      <c r="D9" s="532">
        <v>145.803</v>
      </c>
      <c r="E9" s="533">
        <f t="shared" si="0"/>
        <v>6.2710428297390974</v>
      </c>
      <c r="F9" s="129">
        <v>12.0206300829987</v>
      </c>
      <c r="G9" s="534">
        <f t="shared" si="6"/>
        <v>54.517494375986686</v>
      </c>
      <c r="H9" s="535">
        <v>27788.673999999999</v>
      </c>
      <c r="I9" s="533">
        <f t="shared" si="1"/>
        <v>6.0848987763385365</v>
      </c>
      <c r="J9" s="531">
        <v>13.5585570001956</v>
      </c>
      <c r="K9" s="536">
        <f t="shared" si="2"/>
        <v>190.59055026302613</v>
      </c>
      <c r="L9" s="158">
        <v>22.858000000000001</v>
      </c>
      <c r="M9" s="533">
        <f t="shared" si="3"/>
        <v>15.677318025006345</v>
      </c>
      <c r="N9" s="531">
        <v>38.502458436152601</v>
      </c>
      <c r="O9" s="158">
        <v>17.161999999999999</v>
      </c>
      <c r="P9" s="533">
        <f t="shared" si="4"/>
        <v>11.770676872217992</v>
      </c>
      <c r="Q9" s="551">
        <v>32.4272424566078</v>
      </c>
      <c r="S9" s="495"/>
      <c r="T9" s="67"/>
    </row>
    <row r="10" spans="1:20" ht="21.75" customHeight="1">
      <c r="A10" s="529" t="s">
        <v>114</v>
      </c>
      <c r="B10" s="530">
        <v>181.58288290535799</v>
      </c>
      <c r="C10" s="531">
        <f t="shared" si="5"/>
        <v>4.1773143855852499</v>
      </c>
      <c r="D10" s="532">
        <v>96.349000000000004</v>
      </c>
      <c r="E10" s="533">
        <f t="shared" si="0"/>
        <v>4.1440073633775185</v>
      </c>
      <c r="F10" s="129">
        <v>12.600991891958699</v>
      </c>
      <c r="G10" s="534">
        <f t="shared" si="6"/>
        <v>53.060618081616006</v>
      </c>
      <c r="H10" s="535">
        <v>17064.273000000001</v>
      </c>
      <c r="I10" s="533">
        <f t="shared" si="1"/>
        <v>3.736571737708922</v>
      </c>
      <c r="J10" s="531">
        <v>16.900602461016501</v>
      </c>
      <c r="K10" s="536">
        <f t="shared" si="2"/>
        <v>177.10897881659383</v>
      </c>
      <c r="L10" s="158">
        <v>24.565000000000001</v>
      </c>
      <c r="M10" s="533">
        <f t="shared" si="3"/>
        <v>25.495853615501979</v>
      </c>
      <c r="N10" s="531">
        <v>40.73206838182</v>
      </c>
      <c r="O10" s="158">
        <v>15.662000000000001</v>
      </c>
      <c r="P10" s="533">
        <f t="shared" si="4"/>
        <v>16.255487861835618</v>
      </c>
      <c r="Q10" s="551">
        <v>40.9968547046089</v>
      </c>
      <c r="S10" s="495"/>
      <c r="T10" s="67"/>
    </row>
    <row r="11" spans="1:20" ht="21.75" customHeight="1">
      <c r="A11" s="529" t="s">
        <v>115</v>
      </c>
      <c r="B11" s="530">
        <v>369.57461764479098</v>
      </c>
      <c r="C11" s="531">
        <f t="shared" si="5"/>
        <v>8.5020644134139349</v>
      </c>
      <c r="D11" s="532">
        <v>189.03100000000001</v>
      </c>
      <c r="E11" s="533">
        <f t="shared" si="0"/>
        <v>8.1302956533707231</v>
      </c>
      <c r="F11" s="129">
        <v>11.2358140290957</v>
      </c>
      <c r="G11" s="534">
        <f t="shared" si="6"/>
        <v>51.148263699668696</v>
      </c>
      <c r="H11" s="535">
        <v>37013.186000000002</v>
      </c>
      <c r="I11" s="533">
        <f t="shared" si="1"/>
        <v>8.1047944281109157</v>
      </c>
      <c r="J11" s="531">
        <v>13.3654331292979</v>
      </c>
      <c r="K11" s="536">
        <f t="shared" si="2"/>
        <v>195.80484682406589</v>
      </c>
      <c r="L11" s="158">
        <v>45.792999999999999</v>
      </c>
      <c r="M11" s="533">
        <f t="shared" si="3"/>
        <v>24.225127095555756</v>
      </c>
      <c r="N11" s="531">
        <v>25.7352576780014</v>
      </c>
      <c r="O11" s="158">
        <v>25.626000000000001</v>
      </c>
      <c r="P11" s="533">
        <f t="shared" si="4"/>
        <v>13.556506604736789</v>
      </c>
      <c r="Q11" s="551">
        <v>26.991097900530001</v>
      </c>
      <c r="S11" s="495"/>
      <c r="T11" s="67"/>
    </row>
    <row r="12" spans="1:20" ht="21.75" customHeight="1">
      <c r="A12" s="529" t="s">
        <v>117</v>
      </c>
      <c r="B12" s="530">
        <v>182.34234178000301</v>
      </c>
      <c r="C12" s="531">
        <f t="shared" si="5"/>
        <v>4.1947857376838318</v>
      </c>
      <c r="D12" s="532">
        <v>88.736999999999995</v>
      </c>
      <c r="E12" s="533">
        <f t="shared" si="0"/>
        <v>3.8166123302165138</v>
      </c>
      <c r="F12" s="129">
        <v>12.895476945163299</v>
      </c>
      <c r="G12" s="534">
        <f t="shared" si="6"/>
        <v>48.665054497907924</v>
      </c>
      <c r="H12" s="535">
        <v>18709.016</v>
      </c>
      <c r="I12" s="533">
        <f t="shared" si="1"/>
        <v>4.0967218718280014</v>
      </c>
      <c r="J12" s="531">
        <v>15.247060481100499</v>
      </c>
      <c r="K12" s="536">
        <f t="shared" si="2"/>
        <v>210.83669720635137</v>
      </c>
      <c r="L12" s="158">
        <v>7.5670000000000002</v>
      </c>
      <c r="M12" s="533">
        <f t="shared" si="3"/>
        <v>8.5274462738203916</v>
      </c>
      <c r="N12" s="531">
        <v>68.569469232926807</v>
      </c>
      <c r="O12" s="158">
        <v>8.0069999999999997</v>
      </c>
      <c r="P12" s="533">
        <f t="shared" si="4"/>
        <v>9.0232935528584477</v>
      </c>
      <c r="Q12" s="551">
        <v>40.198101549798999</v>
      </c>
      <c r="S12" s="495"/>
      <c r="T12" s="67"/>
    </row>
    <row r="13" spans="1:20" ht="21.75" customHeight="1">
      <c r="A13" s="529" t="s">
        <v>116</v>
      </c>
      <c r="B13" s="530">
        <v>541.94276438388101</v>
      </c>
      <c r="C13" s="531">
        <f t="shared" si="5"/>
        <v>12.467393785154094</v>
      </c>
      <c r="D13" s="532">
        <v>290.923</v>
      </c>
      <c r="E13" s="533">
        <f t="shared" si="0"/>
        <v>12.512709568089733</v>
      </c>
      <c r="F13" s="129">
        <v>7.6047699124352004</v>
      </c>
      <c r="G13" s="534">
        <f t="shared" si="6"/>
        <v>53.681499065817754</v>
      </c>
      <c r="H13" s="535">
        <v>57511.773999999998</v>
      </c>
      <c r="I13" s="533">
        <f t="shared" si="1"/>
        <v>12.593379707058293</v>
      </c>
      <c r="J13" s="531">
        <v>9.8974473942291006</v>
      </c>
      <c r="K13" s="536">
        <f t="shared" si="2"/>
        <v>197.68727120234564</v>
      </c>
      <c r="L13" s="158">
        <v>59.957000000000001</v>
      </c>
      <c r="M13" s="533">
        <f t="shared" si="3"/>
        <v>20.609233371029447</v>
      </c>
      <c r="N13" s="531">
        <v>23.6651205256609</v>
      </c>
      <c r="O13" s="158">
        <v>36.244</v>
      </c>
      <c r="P13" s="533">
        <f t="shared" si="4"/>
        <v>12.458279338519127</v>
      </c>
      <c r="Q13" s="551">
        <v>29.823531896864399</v>
      </c>
      <c r="S13" s="495"/>
      <c r="T13" s="67"/>
    </row>
    <row r="14" spans="1:20" ht="21.75" customHeight="1">
      <c r="A14" s="529" t="s">
        <v>118</v>
      </c>
      <c r="B14" s="530">
        <v>276.45148687071702</v>
      </c>
      <c r="C14" s="531">
        <f t="shared" si="5"/>
        <v>6.3597667056722473</v>
      </c>
      <c r="D14" s="532">
        <v>146.78299999999999</v>
      </c>
      <c r="E14" s="533">
        <f t="shared" si="0"/>
        <v>6.3131930047913549</v>
      </c>
      <c r="F14" s="129">
        <v>11.911714214678801</v>
      </c>
      <c r="G14" s="534">
        <f t="shared" si="6"/>
        <v>53.095391767107145</v>
      </c>
      <c r="H14" s="535">
        <v>27012.258999999998</v>
      </c>
      <c r="I14" s="533">
        <f t="shared" si="1"/>
        <v>5.9148868253029852</v>
      </c>
      <c r="J14" s="531">
        <v>14.424455012088201</v>
      </c>
      <c r="K14" s="536">
        <f t="shared" si="2"/>
        <v>184.02852510168071</v>
      </c>
      <c r="L14" s="158">
        <v>26.5</v>
      </c>
      <c r="M14" s="533">
        <f t="shared" si="3"/>
        <v>18.05386182323566</v>
      </c>
      <c r="N14" s="531">
        <v>38.4998644453079</v>
      </c>
      <c r="O14" s="158">
        <v>16.151</v>
      </c>
      <c r="P14" s="533">
        <f t="shared" si="4"/>
        <v>11.003317822908649</v>
      </c>
      <c r="Q14" s="551">
        <v>35.330177448704703</v>
      </c>
      <c r="S14" s="495"/>
      <c r="T14" s="67"/>
    </row>
    <row r="15" spans="1:20" ht="21.75" customHeight="1">
      <c r="A15" s="529" t="s">
        <v>119</v>
      </c>
      <c r="B15" s="530">
        <v>293.79965521224699</v>
      </c>
      <c r="C15" s="531">
        <f t="shared" si="5"/>
        <v>6.7588613340706676</v>
      </c>
      <c r="D15" s="532">
        <v>166.18100000000001</v>
      </c>
      <c r="E15" s="533">
        <f t="shared" si="0"/>
        <v>7.1475084085298182</v>
      </c>
      <c r="F15" s="129">
        <v>10.538269294095199</v>
      </c>
      <c r="G15" s="534">
        <f t="shared" si="6"/>
        <v>56.562694016760297</v>
      </c>
      <c r="H15" s="535">
        <v>31778.705999999998</v>
      </c>
      <c r="I15" s="533">
        <f t="shared" si="1"/>
        <v>6.9585979256520876</v>
      </c>
      <c r="J15" s="531">
        <v>12.653499016965201</v>
      </c>
      <c r="K15" s="536">
        <f t="shared" si="2"/>
        <v>191.22947870093449</v>
      </c>
      <c r="L15" s="158">
        <v>26.335999999999999</v>
      </c>
      <c r="M15" s="533">
        <f t="shared" si="3"/>
        <v>15.847780432179368</v>
      </c>
      <c r="N15" s="531">
        <v>37.563902339537101</v>
      </c>
      <c r="O15" s="158">
        <v>12.573</v>
      </c>
      <c r="P15" s="533">
        <f t="shared" si="4"/>
        <v>7.5658468778019143</v>
      </c>
      <c r="Q15" s="551">
        <v>31.7583661201223</v>
      </c>
      <c r="S15" s="495"/>
      <c r="T15" s="67"/>
    </row>
    <row r="16" spans="1:20" ht="21.75" customHeight="1">
      <c r="A16" s="529" t="s">
        <v>120</v>
      </c>
      <c r="B16" s="530">
        <v>334.98247548091899</v>
      </c>
      <c r="C16" s="531">
        <f t="shared" si="5"/>
        <v>7.706272151625317</v>
      </c>
      <c r="D16" s="532">
        <v>137.39599999999999</v>
      </c>
      <c r="E16" s="533">
        <f t="shared" si="0"/>
        <v>5.9094545423265155</v>
      </c>
      <c r="F16" s="129">
        <v>11.7933770076281</v>
      </c>
      <c r="G16" s="534">
        <f t="shared" si="6"/>
        <v>41.015876965726896</v>
      </c>
      <c r="H16" s="535">
        <v>27879.48</v>
      </c>
      <c r="I16" s="533">
        <f t="shared" si="1"/>
        <v>6.1047826080853911</v>
      </c>
      <c r="J16" s="531">
        <v>13.0249828814044</v>
      </c>
      <c r="K16" s="536">
        <f t="shared" si="2"/>
        <v>202.91333081021284</v>
      </c>
      <c r="L16" s="158">
        <v>25.32</v>
      </c>
      <c r="M16" s="533">
        <f t="shared" si="3"/>
        <v>18.428484089784273</v>
      </c>
      <c r="N16" s="531">
        <v>36.951172412281601</v>
      </c>
      <c r="O16" s="158">
        <v>11.804</v>
      </c>
      <c r="P16" s="533">
        <f t="shared" si="4"/>
        <v>8.5912253631837903</v>
      </c>
      <c r="Q16" s="551">
        <v>38.117433114011298</v>
      </c>
      <c r="S16" s="495"/>
      <c r="T16" s="67"/>
    </row>
    <row r="17" spans="1:20" ht="21.75" customHeight="1">
      <c r="A17" s="529" t="s">
        <v>121</v>
      </c>
      <c r="B17" s="530">
        <v>191.703327523696</v>
      </c>
      <c r="C17" s="531">
        <f t="shared" si="5"/>
        <v>4.4101352231899531</v>
      </c>
      <c r="D17" s="532">
        <v>122.009</v>
      </c>
      <c r="E17" s="533">
        <f t="shared" si="0"/>
        <v>5.2476537836233659</v>
      </c>
      <c r="F17" s="129">
        <v>11.003088962285499</v>
      </c>
      <c r="G17" s="534">
        <f t="shared" si="6"/>
        <v>63.64469598730296</v>
      </c>
      <c r="H17" s="535">
        <v>25822.096000000001</v>
      </c>
      <c r="I17" s="533">
        <f t="shared" si="1"/>
        <v>5.6542762836721261</v>
      </c>
      <c r="J17" s="531">
        <v>13.4255951140072</v>
      </c>
      <c r="K17" s="536">
        <f t="shared" si="2"/>
        <v>211.64091173601949</v>
      </c>
      <c r="L17" s="158">
        <v>19.916</v>
      </c>
      <c r="M17" s="533">
        <f t="shared" si="3"/>
        <v>16.323385979722808</v>
      </c>
      <c r="N17" s="531">
        <v>43.506548823348197</v>
      </c>
      <c r="O17" s="158">
        <v>15.895</v>
      </c>
      <c r="P17" s="533">
        <f t="shared" si="4"/>
        <v>13.027727462728159</v>
      </c>
      <c r="Q17" s="551">
        <v>29.167153521239801</v>
      </c>
      <c r="S17" s="495"/>
      <c r="T17" s="67"/>
    </row>
    <row r="18" spans="1:20" ht="21.75" customHeight="1">
      <c r="A18" s="529" t="s">
        <v>122</v>
      </c>
      <c r="B18" s="530">
        <v>342.03876509755497</v>
      </c>
      <c r="C18" s="531">
        <f t="shared" si="5"/>
        <v>7.8686021006425522</v>
      </c>
      <c r="D18" s="532">
        <v>168.07900000000001</v>
      </c>
      <c r="E18" s="533">
        <f t="shared" si="0"/>
        <v>7.229142114906538</v>
      </c>
      <c r="F18" s="129">
        <v>11.3144597237727</v>
      </c>
      <c r="G18" s="534">
        <f t="shared" si="6"/>
        <v>49.140336462172982</v>
      </c>
      <c r="H18" s="535">
        <v>31816.094000000001</v>
      </c>
      <c r="I18" s="533">
        <f t="shared" si="1"/>
        <v>6.9667847932748383</v>
      </c>
      <c r="J18" s="531">
        <v>12.594273006797099</v>
      </c>
      <c r="K18" s="536">
        <f t="shared" si="2"/>
        <v>189.29249936041981</v>
      </c>
      <c r="L18" s="158">
        <v>21.800999999999998</v>
      </c>
      <c r="M18" s="533">
        <f t="shared" si="3"/>
        <v>12.970686403417439</v>
      </c>
      <c r="N18" s="531">
        <v>40.124660194944099</v>
      </c>
      <c r="O18" s="158">
        <v>20.62</v>
      </c>
      <c r="P18" s="533">
        <f t="shared" si="4"/>
        <v>12.268040623754306</v>
      </c>
      <c r="Q18" s="551">
        <v>30.463040550269199</v>
      </c>
      <c r="S18" s="495"/>
      <c r="T18" s="67"/>
    </row>
    <row r="19" spans="1:20" ht="21.75" customHeight="1" thickBot="1">
      <c r="A19" s="537" t="s">
        <v>123</v>
      </c>
      <c r="B19" s="538">
        <v>277.28627788363798</v>
      </c>
      <c r="C19" s="539">
        <f t="shared" si="5"/>
        <v>6.3789710736800478</v>
      </c>
      <c r="D19" s="540">
        <v>159.648</v>
      </c>
      <c r="E19" s="541">
        <f t="shared" si="0"/>
        <v>6.8665215783090021</v>
      </c>
      <c r="F19" s="130">
        <v>10.758297140329899</v>
      </c>
      <c r="G19" s="542">
        <f t="shared" si="6"/>
        <v>57.575153454580828</v>
      </c>
      <c r="H19" s="543">
        <v>34472.21</v>
      </c>
      <c r="I19" s="541">
        <f t="shared" si="1"/>
        <v>7.5483957401740378</v>
      </c>
      <c r="J19" s="539">
        <v>13.319839326030801</v>
      </c>
      <c r="K19" s="544">
        <f t="shared" si="2"/>
        <v>215.92635047103627</v>
      </c>
      <c r="L19" s="554">
        <v>21.562999999999999</v>
      </c>
      <c r="M19" s="541">
        <f t="shared" si="3"/>
        <v>13.506589496893165</v>
      </c>
      <c r="N19" s="539">
        <v>38.583115308301402</v>
      </c>
      <c r="O19" s="554">
        <v>26.798999999999999</v>
      </c>
      <c r="P19" s="541">
        <f t="shared" si="4"/>
        <v>16.786304870715576</v>
      </c>
      <c r="Q19" s="552">
        <v>29.555517932556398</v>
      </c>
      <c r="S19" s="495"/>
      <c r="T19" s="67"/>
    </row>
    <row r="20" spans="1:20" ht="21.75" customHeight="1" thickTop="1" thickBot="1">
      <c r="A20" s="285" t="s">
        <v>42</v>
      </c>
      <c r="B20" s="545">
        <f>SUM(B5:B19)</f>
        <v>4346.8809417828361</v>
      </c>
      <c r="C20" s="546">
        <f>SUM(C5:C19)</f>
        <v>100</v>
      </c>
      <c r="D20" s="547">
        <f>SUM(D5:D19)</f>
        <v>2325.0200000000004</v>
      </c>
      <c r="E20" s="127">
        <f>SUM(E5:E19)</f>
        <v>99.999999999999972</v>
      </c>
      <c r="F20" s="219">
        <v>2.3580190666058898</v>
      </c>
      <c r="G20" s="548">
        <f t="shared" si="6"/>
        <v>53.487087204334912</v>
      </c>
      <c r="H20" s="517">
        <f>SUM(H5:H19)</f>
        <v>456682.60099999997</v>
      </c>
      <c r="I20" s="127">
        <f>SUM(I5:I19)</f>
        <v>100.00000000000001</v>
      </c>
      <c r="J20" s="549">
        <v>2.9765406622505899</v>
      </c>
      <c r="K20" s="492">
        <f>H20/D20</f>
        <v>196.42093444357462</v>
      </c>
      <c r="L20" s="76">
        <f>SUM(L5:L19)</f>
        <v>421.661</v>
      </c>
      <c r="M20" s="127">
        <f t="shared" si="3"/>
        <v>18.135800982357136</v>
      </c>
      <c r="N20" s="549">
        <v>8.6294035265178195</v>
      </c>
      <c r="O20" s="76">
        <f>SUM(O5:O19)</f>
        <v>298.52300000000002</v>
      </c>
      <c r="P20" s="127">
        <f t="shared" si="4"/>
        <v>12.839588476658264</v>
      </c>
      <c r="Q20" s="553">
        <v>8.1807306172563194</v>
      </c>
    </row>
    <row r="21" spans="1:20" ht="13.5" customHeight="1" thickTop="1">
      <c r="A21" s="576"/>
      <c r="B21" s="576"/>
      <c r="C21" s="576"/>
      <c r="D21" s="576"/>
      <c r="E21" s="576"/>
      <c r="F21" s="576"/>
      <c r="G21" s="576"/>
      <c r="H21" s="576"/>
      <c r="I21" s="576"/>
      <c r="J21" s="576"/>
      <c r="K21" s="576"/>
    </row>
    <row r="22" spans="1:20" ht="14.45" customHeight="1">
      <c r="A22" s="576"/>
      <c r="B22" s="576"/>
      <c r="C22" s="576"/>
      <c r="D22" s="576"/>
      <c r="E22" s="576"/>
      <c r="F22" s="576"/>
      <c r="G22" s="576"/>
      <c r="H22" s="576"/>
      <c r="I22" s="576"/>
      <c r="J22" s="576"/>
      <c r="K22" s="576"/>
    </row>
  </sheetData>
  <mergeCells count="8">
    <mergeCell ref="L3:N3"/>
    <mergeCell ref="O3:Q3"/>
    <mergeCell ref="A1:K1"/>
    <mergeCell ref="A3:A4"/>
    <mergeCell ref="B3:C3"/>
    <mergeCell ref="D3:F3"/>
    <mergeCell ref="G3:G4"/>
    <mergeCell ref="H3:K3"/>
  </mergeCells>
  <printOptions horizontalCentered="1"/>
  <pageMargins left="0.78740157480314965" right="0.78740157480314965" top="0.98425196850393704" bottom="1.1811023622047245" header="0.51181102362204722" footer="0.51181102362204722"/>
  <pageSetup paperSize="9" scale="86" orientation="landscape" r:id="rId1"/>
  <headerFooter scaleWithDoc="0" alignWithMargins="0">
    <oddHeader>&amp;L&amp;G</oddHeader>
    <oddFooter>&amp;L&amp;D&amp;RTabel &amp;A</oddFooter>
  </headerFooter>
  <rowBreaks count="1" manualBreakCount="1">
    <brk id="20"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3">
    <tabColor theme="7" tint="0.59999389629810485"/>
  </sheetPr>
  <dimension ref="A1:T27"/>
  <sheetViews>
    <sheetView topLeftCell="A3" zoomScaleNormal="100" workbookViewId="0">
      <selection activeCell="C18" sqref="C18"/>
    </sheetView>
  </sheetViews>
  <sheetFormatPr defaultColWidth="11.5703125" defaultRowHeight="12.75"/>
  <cols>
    <col min="1" max="1" width="22.140625" customWidth="1"/>
    <col min="2" max="2" width="8.7109375" customWidth="1"/>
    <col min="3" max="3" width="6" customWidth="1"/>
    <col min="4" max="4" width="8.5703125" customWidth="1"/>
    <col min="5" max="5" width="8.7109375" customWidth="1"/>
    <col min="6" max="6" width="5.7109375" customWidth="1"/>
    <col min="7" max="8" width="8.7109375" customWidth="1"/>
    <col min="9" max="9" width="5.42578125" customWidth="1"/>
    <col min="10" max="10" width="8" customWidth="1"/>
    <col min="11" max="11" width="8.85546875" customWidth="1"/>
    <col min="12" max="12" width="5.28515625" customWidth="1"/>
    <col min="13" max="13" width="8.85546875" customWidth="1"/>
    <col min="14" max="14" width="8.28515625" customWidth="1"/>
    <col min="15" max="15" width="5.28515625" customWidth="1"/>
    <col min="16" max="16" width="8.28515625" customWidth="1"/>
    <col min="17" max="17" width="6.7109375" customWidth="1"/>
  </cols>
  <sheetData>
    <row r="1" spans="1:20" ht="15.75" customHeight="1">
      <c r="A1" s="636" t="s">
        <v>44</v>
      </c>
      <c r="B1" s="637"/>
      <c r="C1" s="636"/>
      <c r="D1" s="636"/>
      <c r="E1" s="636"/>
      <c r="F1" s="636"/>
      <c r="G1" s="636"/>
      <c r="H1" s="636"/>
      <c r="I1" s="636"/>
      <c r="J1" s="636"/>
      <c r="K1" s="636"/>
      <c r="L1" s="636"/>
      <c r="M1" s="636"/>
      <c r="N1" s="636"/>
      <c r="O1" s="636"/>
      <c r="P1" s="636"/>
    </row>
    <row r="2" spans="1:20" ht="10.5" customHeight="1" thickBot="1">
      <c r="A2" s="75"/>
      <c r="B2" s="75"/>
      <c r="C2" s="73"/>
      <c r="D2" s="75"/>
      <c r="E2" s="49"/>
      <c r="F2" s="73"/>
      <c r="G2" s="75"/>
      <c r="H2" s="75"/>
      <c r="I2" s="73"/>
      <c r="J2" s="75"/>
      <c r="K2" s="75"/>
      <c r="L2" s="73"/>
      <c r="M2" s="75"/>
      <c r="N2" s="75"/>
      <c r="O2" s="73"/>
      <c r="P2" s="75"/>
    </row>
    <row r="3" spans="1:20" ht="53.25" customHeight="1">
      <c r="A3" s="654" t="s">
        <v>21</v>
      </c>
      <c r="B3" s="656" t="s">
        <v>45</v>
      </c>
      <c r="C3" s="657"/>
      <c r="D3" s="658" t="s">
        <v>430</v>
      </c>
      <c r="E3" s="656" t="s">
        <v>421</v>
      </c>
      <c r="F3" s="657"/>
      <c r="G3" s="658" t="s">
        <v>430</v>
      </c>
      <c r="H3" s="656" t="s">
        <v>46</v>
      </c>
      <c r="I3" s="657"/>
      <c r="J3" s="658" t="s">
        <v>430</v>
      </c>
      <c r="K3" s="656" t="s">
        <v>422</v>
      </c>
      <c r="L3" s="657"/>
      <c r="M3" s="658" t="s">
        <v>430</v>
      </c>
      <c r="N3" s="656" t="s">
        <v>423</v>
      </c>
      <c r="O3" s="657"/>
      <c r="P3" s="660" t="s">
        <v>430</v>
      </c>
    </row>
    <row r="4" spans="1:20" ht="30" customHeight="1" thickBot="1">
      <c r="A4" s="655"/>
      <c r="B4" s="81" t="s">
        <v>25</v>
      </c>
      <c r="C4" s="82" t="s">
        <v>26</v>
      </c>
      <c r="D4" s="659"/>
      <c r="E4" s="83" t="s">
        <v>25</v>
      </c>
      <c r="F4" s="82" t="s">
        <v>26</v>
      </c>
      <c r="G4" s="659"/>
      <c r="H4" s="83" t="s">
        <v>25</v>
      </c>
      <c r="I4" s="82" t="s">
        <v>26</v>
      </c>
      <c r="J4" s="659"/>
      <c r="K4" s="83" t="s">
        <v>25</v>
      </c>
      <c r="L4" s="82" t="s">
        <v>26</v>
      </c>
      <c r="M4" s="659"/>
      <c r="N4" s="83" t="s">
        <v>25</v>
      </c>
      <c r="O4" s="82" t="s">
        <v>26</v>
      </c>
      <c r="P4" s="661"/>
    </row>
    <row r="5" spans="1:20" ht="16.5" customHeight="1" thickTop="1">
      <c r="A5" s="597" t="s">
        <v>27</v>
      </c>
      <c r="B5" s="77">
        <v>1076.739</v>
      </c>
      <c r="C5" s="84">
        <f>B5/B$20*100</f>
        <v>75.263854317606572</v>
      </c>
      <c r="D5" s="89">
        <v>4.8668254430904003</v>
      </c>
      <c r="E5" s="77">
        <v>101.514</v>
      </c>
      <c r="F5" s="84">
        <f>E5/E$20*100</f>
        <v>19.41626564039781</v>
      </c>
      <c r="G5" s="89">
        <v>13.7723761814032</v>
      </c>
      <c r="H5" s="77">
        <v>633.21100000000001</v>
      </c>
      <c r="I5" s="84">
        <f>H5/H$20*100</f>
        <v>40.577807170330274</v>
      </c>
      <c r="J5" s="89">
        <v>4.6468850750681101</v>
      </c>
      <c r="K5" s="77">
        <v>510.67599999999999</v>
      </c>
      <c r="L5" s="84">
        <f>K5/K$20*100</f>
        <v>50.924502148961416</v>
      </c>
      <c r="M5" s="89">
        <v>6.0406289298867799</v>
      </c>
      <c r="N5" s="77">
        <v>2.88</v>
      </c>
      <c r="O5" s="84">
        <f>N5/N$20*100</f>
        <v>16.697588126159555</v>
      </c>
      <c r="P5" s="598">
        <v>53.387997866522802</v>
      </c>
      <c r="R5" s="558" t="s">
        <v>70</v>
      </c>
      <c r="S5" s="557">
        <f>B5</f>
        <v>1076.739</v>
      </c>
      <c r="T5" s="560">
        <f t="shared" ref="T5:T10" si="0">S5/$S$10</f>
        <v>0.46310956464890629</v>
      </c>
    </row>
    <row r="6" spans="1:20" ht="15" customHeight="1">
      <c r="A6" s="599" t="s">
        <v>47</v>
      </c>
      <c r="B6" s="78">
        <v>993.33</v>
      </c>
      <c r="C6" s="85">
        <f t="shared" ref="C6:C19" si="1">B6/B$20*100</f>
        <v>69.433580848569747</v>
      </c>
      <c r="D6" s="90">
        <v>4.9579002214043602</v>
      </c>
      <c r="E6" s="78">
        <v>95.397000000000006</v>
      </c>
      <c r="F6" s="85">
        <f t="shared" ref="F6:F19" si="2">E6/E$20*100</f>
        <v>18.246286160500325</v>
      </c>
      <c r="G6" s="90">
        <v>13.9118193948539</v>
      </c>
      <c r="H6" s="78">
        <v>582.84900000000005</v>
      </c>
      <c r="I6" s="85">
        <f t="shared" ref="I6:I19" si="3">H6/H$20*100</f>
        <v>37.350479273764719</v>
      </c>
      <c r="J6" s="90">
        <v>4.6922247259876402</v>
      </c>
      <c r="K6" s="78">
        <v>436.79399999999998</v>
      </c>
      <c r="L6" s="85">
        <f t="shared" ref="L6:L19" si="4">K6/K$20*100</f>
        <v>43.557004816465735</v>
      </c>
      <c r="M6" s="90">
        <v>6.2559503303587496</v>
      </c>
      <c r="N6" s="78">
        <v>2.88</v>
      </c>
      <c r="O6" s="85">
        <f t="shared" ref="O6:O19" si="5">N6/N$20*100</f>
        <v>16.697588126159555</v>
      </c>
      <c r="P6" s="313">
        <v>53.387997866522802</v>
      </c>
      <c r="R6" s="558" t="s">
        <v>54</v>
      </c>
      <c r="S6" s="557">
        <f>E5</f>
        <v>101.514</v>
      </c>
      <c r="T6" s="560">
        <f t="shared" si="0"/>
        <v>4.366155990055999E-2</v>
      </c>
    </row>
    <row r="7" spans="1:20" ht="15" customHeight="1">
      <c r="A7" s="599" t="s">
        <v>48</v>
      </c>
      <c r="B7" s="78">
        <v>83.409000000000006</v>
      </c>
      <c r="C7" s="85">
        <f t="shared" si="1"/>
        <v>5.830273469036829</v>
      </c>
      <c r="D7" s="90">
        <v>11.0162986433109</v>
      </c>
      <c r="E7" s="78">
        <v>6.117</v>
      </c>
      <c r="F7" s="85">
        <f t="shared" si="2"/>
        <v>1.1699794798974861</v>
      </c>
      <c r="G7" s="90">
        <v>47.770158840185601</v>
      </c>
      <c r="H7" s="78">
        <v>50.362000000000002</v>
      </c>
      <c r="I7" s="85">
        <f t="shared" si="3"/>
        <v>3.2273278965655572</v>
      </c>
      <c r="J7" s="90">
        <v>12.2853454994529</v>
      </c>
      <c r="K7" s="78">
        <v>73.882000000000005</v>
      </c>
      <c r="L7" s="85">
        <f t="shared" si="4"/>
        <v>7.3674973324956889</v>
      </c>
      <c r="M7" s="90">
        <v>11.039978820950999</v>
      </c>
      <c r="N7" s="78">
        <v>0</v>
      </c>
      <c r="O7" s="85">
        <f t="shared" si="5"/>
        <v>0</v>
      </c>
      <c r="P7" s="313"/>
      <c r="R7" s="558" t="s">
        <v>55</v>
      </c>
      <c r="S7" s="557">
        <f>H5</f>
        <v>633.21100000000001</v>
      </c>
      <c r="T7" s="560">
        <f t="shared" si="0"/>
        <v>0.27234647443892956</v>
      </c>
    </row>
    <row r="8" spans="1:20" ht="15" customHeight="1">
      <c r="A8" s="600" t="s">
        <v>30</v>
      </c>
      <c r="B8" s="78">
        <v>9.7970000000000006</v>
      </c>
      <c r="C8" s="85">
        <f t="shared" si="1"/>
        <v>0.68480846402850792</v>
      </c>
      <c r="D8" s="90">
        <v>31.023435045725702</v>
      </c>
      <c r="E8" s="78">
        <v>4.415</v>
      </c>
      <c r="F8" s="85">
        <f t="shared" si="2"/>
        <v>0.84444325711090418</v>
      </c>
      <c r="G8" s="90">
        <v>40.415864904043403</v>
      </c>
      <c r="H8" s="78">
        <v>33.518999999999998</v>
      </c>
      <c r="I8" s="85">
        <f t="shared" si="3"/>
        <v>2.147984666315494</v>
      </c>
      <c r="J8" s="90">
        <v>16.978233665929601</v>
      </c>
      <c r="K8" s="78">
        <v>11.535</v>
      </c>
      <c r="L8" s="85">
        <f t="shared" si="4"/>
        <v>1.1502677476291623</v>
      </c>
      <c r="M8" s="90">
        <v>22.9929553330517</v>
      </c>
      <c r="N8" s="78">
        <v>0.72599999999999998</v>
      </c>
      <c r="O8" s="85">
        <f t="shared" si="5"/>
        <v>4.2091836734693873</v>
      </c>
      <c r="P8" s="313"/>
      <c r="R8" s="558" t="s">
        <v>56</v>
      </c>
      <c r="S8" s="557">
        <f>K5</f>
        <v>510.67599999999999</v>
      </c>
      <c r="T8" s="560">
        <f t="shared" si="0"/>
        <v>0.21964370198966029</v>
      </c>
    </row>
    <row r="9" spans="1:20" ht="15" customHeight="1">
      <c r="A9" s="600" t="s">
        <v>31</v>
      </c>
      <c r="B9" s="78">
        <v>34.844000000000001</v>
      </c>
      <c r="C9" s="85">
        <f t="shared" si="1"/>
        <v>2.4355890701857024</v>
      </c>
      <c r="D9" s="90">
        <v>30.274735624206599</v>
      </c>
      <c r="E9" s="78">
        <v>98.040999999999997</v>
      </c>
      <c r="F9" s="85">
        <f t="shared" si="2"/>
        <v>18.75199578038735</v>
      </c>
      <c r="G9" s="90">
        <v>13.050052880990499</v>
      </c>
      <c r="H9" s="78">
        <v>696.846</v>
      </c>
      <c r="I9" s="85">
        <f t="shared" si="3"/>
        <v>44.655703415474413</v>
      </c>
      <c r="J9" s="90">
        <v>4.9290472311149403</v>
      </c>
      <c r="K9" s="78">
        <v>391.57799999999997</v>
      </c>
      <c r="L9" s="85">
        <f t="shared" si="4"/>
        <v>39.048074909504294</v>
      </c>
      <c r="M9" s="90">
        <v>6.9850063295123803</v>
      </c>
      <c r="N9" s="78">
        <v>3.1230000000000002</v>
      </c>
      <c r="O9" s="85">
        <f t="shared" si="5"/>
        <v>18.106447124304268</v>
      </c>
      <c r="P9" s="313">
        <v>51.386014404577402</v>
      </c>
      <c r="R9" s="558" t="s">
        <v>427</v>
      </c>
      <c r="S9" s="557">
        <f>N5</f>
        <v>2.88</v>
      </c>
      <c r="T9" s="560">
        <f t="shared" si="0"/>
        <v>1.2386990219438972E-3</v>
      </c>
    </row>
    <row r="10" spans="1:20" ht="15" customHeight="1">
      <c r="A10" s="599" t="s">
        <v>49</v>
      </c>
      <c r="B10" s="78">
        <v>4.2770000000000001</v>
      </c>
      <c r="C10" s="85">
        <f t="shared" si="1"/>
        <v>0.29896149848422254</v>
      </c>
      <c r="D10" s="90">
        <v>57.250854503491198</v>
      </c>
      <c r="E10" s="78">
        <v>73.606999999999999</v>
      </c>
      <c r="F10" s="85">
        <f t="shared" si="2"/>
        <v>14.078580934578103</v>
      </c>
      <c r="G10" s="90">
        <v>15.116421685291799</v>
      </c>
      <c r="H10" s="78">
        <v>567.65899999999999</v>
      </c>
      <c r="I10" s="85">
        <f t="shared" si="3"/>
        <v>36.377064581162536</v>
      </c>
      <c r="J10" s="90">
        <v>5.6990609007701201</v>
      </c>
      <c r="K10" s="78">
        <v>335.05</v>
      </c>
      <c r="L10" s="85">
        <f t="shared" si="4"/>
        <v>33.411114767503321</v>
      </c>
      <c r="M10" s="90">
        <v>7.9074928529382298</v>
      </c>
      <c r="N10" s="78">
        <v>1.405</v>
      </c>
      <c r="O10" s="85">
        <f t="shared" si="5"/>
        <v>8.1458719851576991</v>
      </c>
      <c r="P10" s="313">
        <v>78.525564523089997</v>
      </c>
      <c r="R10" s="559"/>
      <c r="S10" s="557">
        <f>SUM(S5:S9)</f>
        <v>2325.02</v>
      </c>
      <c r="T10" s="560">
        <f t="shared" si="0"/>
        <v>1</v>
      </c>
    </row>
    <row r="11" spans="1:20" ht="15" customHeight="1">
      <c r="A11" s="600" t="s">
        <v>33</v>
      </c>
      <c r="B11" s="78">
        <v>30.565999999999999</v>
      </c>
      <c r="C11" s="85">
        <f t="shared" si="1"/>
        <v>2.1365576718888812</v>
      </c>
      <c r="D11" s="90">
        <v>33.639811003720297</v>
      </c>
      <c r="E11" s="78">
        <v>24.434000000000001</v>
      </c>
      <c r="F11" s="85">
        <f t="shared" si="2"/>
        <v>4.6734148458092495</v>
      </c>
      <c r="G11" s="90">
        <v>22.2192365919678</v>
      </c>
      <c r="H11" s="78">
        <v>129.18700000000001</v>
      </c>
      <c r="I11" s="85">
        <f t="shared" si="3"/>
        <v>8.2786388343118755</v>
      </c>
      <c r="J11" s="90">
        <v>9.1735025885566692</v>
      </c>
      <c r="K11" s="78">
        <v>56.529000000000003</v>
      </c>
      <c r="L11" s="85">
        <f t="shared" si="4"/>
        <v>5.6370598617883756</v>
      </c>
      <c r="M11" s="90">
        <v>13.0875875442209</v>
      </c>
      <c r="N11" s="78">
        <v>1.718</v>
      </c>
      <c r="O11" s="85">
        <f t="shared" si="5"/>
        <v>9.9605751391465667</v>
      </c>
      <c r="P11" s="313">
        <v>67.837453773888797</v>
      </c>
    </row>
    <row r="12" spans="1:20" ht="15" customHeight="1">
      <c r="A12" s="600" t="s">
        <v>34</v>
      </c>
      <c r="B12" s="78">
        <v>209.148</v>
      </c>
      <c r="C12" s="85">
        <f t="shared" si="1"/>
        <v>14.619406005372499</v>
      </c>
      <c r="D12" s="90">
        <v>13.403386415326199</v>
      </c>
      <c r="E12" s="78">
        <v>5.8550000000000004</v>
      </c>
      <c r="F12" s="85">
        <f t="shared" si="2"/>
        <v>1.1198675584109501</v>
      </c>
      <c r="G12" s="90">
        <v>79.044449063175506</v>
      </c>
      <c r="H12" s="78">
        <v>5.4050000000000002</v>
      </c>
      <c r="I12" s="85">
        <f t="shared" si="3"/>
        <v>0.34636645250261783</v>
      </c>
      <c r="J12" s="90">
        <v>37.056086927110499</v>
      </c>
      <c r="K12" s="78">
        <v>7.5910000000000002</v>
      </c>
      <c r="L12" s="85">
        <f t="shared" si="4"/>
        <v>0.75697290613376411</v>
      </c>
      <c r="M12" s="90">
        <v>50.713540750400902</v>
      </c>
      <c r="N12" s="78">
        <v>0</v>
      </c>
      <c r="O12" s="85">
        <f t="shared" si="5"/>
        <v>0</v>
      </c>
      <c r="P12" s="313"/>
    </row>
    <row r="13" spans="1:20" ht="15" customHeight="1">
      <c r="A13" s="600" t="s">
        <v>35</v>
      </c>
      <c r="B13" s="78">
        <v>33.139000000000003</v>
      </c>
      <c r="C13" s="85">
        <f t="shared" si="1"/>
        <v>2.3164098897050858</v>
      </c>
      <c r="D13" s="90">
        <v>19.912107446405098</v>
      </c>
      <c r="E13" s="78">
        <v>8.2530000000000001</v>
      </c>
      <c r="F13" s="85">
        <f t="shared" si="2"/>
        <v>1.5785255268258875</v>
      </c>
      <c r="G13" s="90">
        <v>41.754391551247203</v>
      </c>
      <c r="H13" s="78">
        <v>16.827999999999999</v>
      </c>
      <c r="I13" s="85">
        <f t="shared" si="3"/>
        <v>1.0783819912514436</v>
      </c>
      <c r="J13" s="90">
        <v>17.541798726573901</v>
      </c>
      <c r="K13" s="78">
        <v>14.624000000000001</v>
      </c>
      <c r="L13" s="85">
        <f t="shared" si="4"/>
        <v>1.4583021708997719</v>
      </c>
      <c r="M13" s="90">
        <v>27.459456366986601</v>
      </c>
      <c r="N13" s="78">
        <v>2.8820000000000001</v>
      </c>
      <c r="O13" s="85">
        <f t="shared" si="5"/>
        <v>16.70918367346939</v>
      </c>
      <c r="P13" s="313">
        <v>50.590338006174498</v>
      </c>
    </row>
    <row r="14" spans="1:20" ht="15" customHeight="1">
      <c r="A14" s="600" t="s">
        <v>36</v>
      </c>
      <c r="B14" s="78"/>
      <c r="C14" s="85">
        <f t="shared" si="1"/>
        <v>0</v>
      </c>
      <c r="D14" s="90"/>
      <c r="E14" s="78">
        <f>'1.'!B14</f>
        <v>188.04868249460014</v>
      </c>
      <c r="F14" s="85">
        <f t="shared" si="2"/>
        <v>35.967484018381526</v>
      </c>
      <c r="G14" s="90"/>
      <c r="H14" s="78"/>
      <c r="I14" s="85">
        <f t="shared" si="3"/>
        <v>0</v>
      </c>
      <c r="J14" s="90"/>
      <c r="K14" s="78"/>
      <c r="L14" s="85">
        <f t="shared" si="4"/>
        <v>0</v>
      </c>
      <c r="M14" s="90"/>
      <c r="N14" s="78"/>
      <c r="O14" s="85">
        <f t="shared" si="5"/>
        <v>0</v>
      </c>
      <c r="P14" s="313"/>
    </row>
    <row r="15" spans="1:20" ht="15" customHeight="1">
      <c r="A15" s="600" t="s">
        <v>37</v>
      </c>
      <c r="B15" s="78">
        <v>1.048</v>
      </c>
      <c r="C15" s="85">
        <f t="shared" si="1"/>
        <v>7.3255003603335339E-2</v>
      </c>
      <c r="D15" s="90">
        <v>77.229822497002104</v>
      </c>
      <c r="E15" s="78">
        <v>28.137</v>
      </c>
      <c r="F15" s="85">
        <f t="shared" si="2"/>
        <v>5.3816760872773521</v>
      </c>
      <c r="G15" s="90">
        <v>21.5730850718443</v>
      </c>
      <c r="H15" s="78">
        <v>129.399</v>
      </c>
      <c r="I15" s="85">
        <f t="shared" si="3"/>
        <v>8.2922243454923663</v>
      </c>
      <c r="J15" s="90">
        <v>9.1796181986212098</v>
      </c>
      <c r="K15" s="78">
        <v>35.771000000000001</v>
      </c>
      <c r="L15" s="85">
        <f t="shared" si="4"/>
        <v>3.5670765149928703</v>
      </c>
      <c r="M15" s="90">
        <v>16.4698829522344</v>
      </c>
      <c r="N15" s="78">
        <v>2.3420000000000001</v>
      </c>
      <c r="O15" s="85">
        <f t="shared" si="5"/>
        <v>13.578385899814471</v>
      </c>
      <c r="P15" s="313">
        <v>50.572860455053302</v>
      </c>
    </row>
    <row r="16" spans="1:20" ht="15" customHeight="1">
      <c r="A16" s="601" t="s">
        <v>38</v>
      </c>
      <c r="B16" s="91">
        <v>10.929</v>
      </c>
      <c r="C16" s="86">
        <f t="shared" si="1"/>
        <v>0.76393505189012578</v>
      </c>
      <c r="D16" s="92">
        <v>22.090236013954499</v>
      </c>
      <c r="E16" s="91">
        <v>35.978999999999999</v>
      </c>
      <c r="F16" s="86">
        <f t="shared" si="2"/>
        <v>6.8815909281071859</v>
      </c>
      <c r="G16" s="92">
        <v>12.6472221609847</v>
      </c>
      <c r="H16" s="91">
        <v>13.343999999999999</v>
      </c>
      <c r="I16" s="86">
        <f t="shared" si="3"/>
        <v>0.85511821317205039</v>
      </c>
      <c r="J16" s="92">
        <v>19.632184102488399</v>
      </c>
      <c r="K16" s="91">
        <v>5.7640000000000002</v>
      </c>
      <c r="L16" s="86">
        <f t="shared" si="4"/>
        <v>0.57478485455869011</v>
      </c>
      <c r="M16" s="92">
        <v>30.934374324327099</v>
      </c>
      <c r="N16" s="91">
        <v>0.41899999999999998</v>
      </c>
      <c r="O16" s="86">
        <f t="shared" si="5"/>
        <v>2.4292671614100181</v>
      </c>
      <c r="P16" s="314"/>
    </row>
    <row r="17" spans="1:16" ht="15" customHeight="1">
      <c r="A17" s="601" t="s">
        <v>39</v>
      </c>
      <c r="B17" s="91">
        <v>34.514000000000003</v>
      </c>
      <c r="C17" s="86">
        <f t="shared" si="1"/>
        <v>2.412522132028164</v>
      </c>
      <c r="D17" s="92">
        <v>14.041217909254</v>
      </c>
      <c r="E17" s="91">
        <v>7.7110000000000003</v>
      </c>
      <c r="F17" s="86">
        <f t="shared" si="2"/>
        <v>1.4748588800865647</v>
      </c>
      <c r="G17" s="92">
        <v>30.513590846351502</v>
      </c>
      <c r="H17" s="91">
        <v>19.628</v>
      </c>
      <c r="I17" s="86">
        <f t="shared" si="3"/>
        <v>1.2578132709937802</v>
      </c>
      <c r="J17" s="92">
        <v>17.553117317106199</v>
      </c>
      <c r="K17" s="91">
        <v>15.663</v>
      </c>
      <c r="L17" s="86">
        <f t="shared" si="4"/>
        <v>1.561911030005684</v>
      </c>
      <c r="M17" s="92">
        <v>20.090027908355701</v>
      </c>
      <c r="N17" s="91">
        <v>0.56499999999999995</v>
      </c>
      <c r="O17" s="86">
        <f t="shared" si="5"/>
        <v>3.2757421150278283</v>
      </c>
      <c r="P17" s="314">
        <v>99.653297518144697</v>
      </c>
    </row>
    <row r="18" spans="1:16" ht="15" customHeight="1">
      <c r="A18" s="601" t="s">
        <v>40</v>
      </c>
      <c r="B18" s="91">
        <v>0.85399999999999998</v>
      </c>
      <c r="C18" s="86">
        <f t="shared" si="1"/>
        <v>5.9694439959206459E-2</v>
      </c>
      <c r="D18" s="92">
        <v>96.265193167847798</v>
      </c>
      <c r="E18" s="91">
        <v>31.428000000000001</v>
      </c>
      <c r="F18" s="86">
        <f t="shared" si="2"/>
        <v>6.0111353758734989</v>
      </c>
      <c r="G18" s="92">
        <v>37.879697680964597</v>
      </c>
      <c r="H18" s="91">
        <v>0.312</v>
      </c>
      <c r="I18" s="86">
        <f t="shared" si="3"/>
        <v>1.9993771171288945E-2</v>
      </c>
      <c r="J18" s="92"/>
      <c r="K18" s="91">
        <v>2.3420000000000001</v>
      </c>
      <c r="L18" s="86">
        <f t="shared" si="4"/>
        <v>0.23354374208474191</v>
      </c>
      <c r="M18" s="92"/>
      <c r="N18" s="91">
        <v>0</v>
      </c>
      <c r="O18" s="86">
        <f t="shared" si="5"/>
        <v>0</v>
      </c>
      <c r="P18" s="314"/>
    </row>
    <row r="19" spans="1:16" ht="15.75" customHeight="1" thickBot="1">
      <c r="A19" s="602" t="s">
        <v>41</v>
      </c>
      <c r="B19" s="79">
        <v>19.606999999999999</v>
      </c>
      <c r="C19" s="87">
        <f t="shared" si="1"/>
        <v>1.3705256256207976</v>
      </c>
      <c r="D19" s="93">
        <v>32.060037057197299</v>
      </c>
      <c r="E19" s="79">
        <v>13.448</v>
      </c>
      <c r="F19" s="87">
        <f t="shared" si="2"/>
        <v>2.5721569471409831</v>
      </c>
      <c r="G19" s="93">
        <v>40.551546215486901</v>
      </c>
      <c r="H19" s="79">
        <v>11.994</v>
      </c>
      <c r="I19" s="87">
        <f t="shared" si="3"/>
        <v>0.76860670329628078</v>
      </c>
      <c r="J19" s="93">
        <v>26.737100878229999</v>
      </c>
      <c r="K19" s="79">
        <v>7.266</v>
      </c>
      <c r="L19" s="87">
        <f t="shared" si="4"/>
        <v>0.72456397522960481</v>
      </c>
      <c r="M19" s="93">
        <v>39.398112880389696</v>
      </c>
      <c r="N19" s="79">
        <v>4.3109999999999999</v>
      </c>
      <c r="O19" s="87">
        <f t="shared" si="5"/>
        <v>24.994202226345081</v>
      </c>
      <c r="P19" s="316">
        <v>41.045296472656098</v>
      </c>
    </row>
    <row r="20" spans="1:16" ht="19.5" customHeight="1" thickTop="1" thickBot="1">
      <c r="A20" s="603" t="s">
        <v>42</v>
      </c>
      <c r="B20" s="604">
        <f>SUM(B12:B19,B8:B9,B5)</f>
        <v>1430.6190000000001</v>
      </c>
      <c r="C20" s="588">
        <f>SUM(C12:C19,C8:C9,C5)</f>
        <v>100</v>
      </c>
      <c r="D20" s="605">
        <v>4.2427833279440499</v>
      </c>
      <c r="E20" s="604">
        <f>SUM(E12:E19,E8:E9,E5)</f>
        <v>522.82968249460009</v>
      </c>
      <c r="F20" s="588">
        <f>SUM(F12:F19,F8:F9,F5)</f>
        <v>100.00000000000001</v>
      </c>
      <c r="G20" s="605">
        <v>8.1665454840109906</v>
      </c>
      <c r="H20" s="604">
        <f>SUM(H12:H19,H8:H9,H5)</f>
        <v>1560.4859999999999</v>
      </c>
      <c r="I20" s="588">
        <f>SUM(I12:I19,I8:I9,I5)</f>
        <v>100</v>
      </c>
      <c r="J20" s="605">
        <v>3.1466367003748501</v>
      </c>
      <c r="K20" s="604">
        <f>SUM(K12:K19,K8:K9,K5)</f>
        <v>1002.81</v>
      </c>
      <c r="L20" s="588">
        <f>SUM(L12:L19,L8:L9,L5)</f>
        <v>100</v>
      </c>
      <c r="M20" s="605">
        <v>4.2117828041351597</v>
      </c>
      <c r="N20" s="604">
        <f>SUM(N12:N19,N8:N9,N5)</f>
        <v>17.248000000000001</v>
      </c>
      <c r="O20" s="588">
        <f>SUM(O12:O19,O8:O9,O5)</f>
        <v>100</v>
      </c>
      <c r="P20" s="606">
        <v>23.167419788343299</v>
      </c>
    </row>
    <row r="21" spans="1:16" ht="18" customHeight="1">
      <c r="A21" s="576"/>
      <c r="D21" s="195"/>
      <c r="E21" s="195"/>
      <c r="F21" s="195"/>
      <c r="G21" s="195"/>
      <c r="H21" s="195"/>
      <c r="I21" s="67"/>
      <c r="J21" s="72"/>
      <c r="K21" s="94"/>
      <c r="L21" s="67"/>
      <c r="M21" s="72"/>
      <c r="N21" s="94"/>
      <c r="O21" s="67"/>
      <c r="P21" s="72"/>
    </row>
    <row r="22" spans="1:16" ht="15.75" customHeight="1">
      <c r="A22" s="12" t="s">
        <v>50</v>
      </c>
      <c r="D22" s="94"/>
      <c r="E22" s="94"/>
      <c r="F22" s="94"/>
      <c r="G22" s="94"/>
      <c r="H22" s="95"/>
      <c r="I22" s="66"/>
      <c r="J22" s="66"/>
      <c r="K22" s="94"/>
      <c r="L22" s="66"/>
      <c r="M22" s="66"/>
      <c r="N22" s="94"/>
      <c r="O22" s="66"/>
      <c r="P22" s="66"/>
    </row>
    <row r="23" spans="1:16" ht="15.75" customHeight="1">
      <c r="A23" s="12" t="s">
        <v>51</v>
      </c>
      <c r="B23" s="66"/>
      <c r="C23" s="80"/>
      <c r="D23" s="66"/>
      <c r="E23" s="66"/>
      <c r="F23" s="66"/>
      <c r="G23" s="66"/>
      <c r="H23" s="66"/>
      <c r="I23" s="66"/>
      <c r="J23" s="66"/>
      <c r="K23" s="66"/>
      <c r="L23" s="66"/>
      <c r="M23" s="66"/>
      <c r="N23" s="96" t="s">
        <v>53</v>
      </c>
      <c r="O23" s="96">
        <v>788.75095601227349</v>
      </c>
      <c r="P23" s="66"/>
    </row>
    <row r="24" spans="1:16" ht="16.149999999999999" customHeight="1">
      <c r="A24" s="12" t="s">
        <v>52</v>
      </c>
      <c r="N24" s="96" t="s">
        <v>54</v>
      </c>
      <c r="O24" s="96">
        <v>67.3860939280342</v>
      </c>
    </row>
    <row r="25" spans="1:16">
      <c r="N25" s="96" t="s">
        <v>55</v>
      </c>
      <c r="O25" s="96">
        <v>766.26253270789778</v>
      </c>
    </row>
    <row r="26" spans="1:16">
      <c r="N26" s="96" t="s">
        <v>56</v>
      </c>
      <c r="O26" s="96">
        <v>207.12433787771315</v>
      </c>
    </row>
    <row r="27" spans="1:16" ht="20.25" customHeight="1">
      <c r="A27" s="97"/>
      <c r="B27" s="98"/>
      <c r="C27" s="80"/>
      <c r="D27" s="66"/>
      <c r="E27" s="66"/>
      <c r="F27" s="66"/>
      <c r="G27" s="66"/>
      <c r="H27" s="66"/>
      <c r="I27" s="66"/>
      <c r="J27" s="66"/>
      <c r="K27" s="66"/>
      <c r="L27" s="66"/>
      <c r="M27" s="66"/>
      <c r="N27" s="66"/>
      <c r="O27" s="66"/>
      <c r="P27" s="66"/>
    </row>
  </sheetData>
  <mergeCells count="12">
    <mergeCell ref="A1:P1"/>
    <mergeCell ref="A3:A4"/>
    <mergeCell ref="B3:C3"/>
    <mergeCell ref="D3:D4"/>
    <mergeCell ref="E3:F3"/>
    <mergeCell ref="G3:G4"/>
    <mergeCell ref="H3:I3"/>
    <mergeCell ref="J3:J4"/>
    <mergeCell ref="K3:L3"/>
    <mergeCell ref="M3:M4"/>
    <mergeCell ref="N3:O3"/>
    <mergeCell ref="P3:P4"/>
  </mergeCells>
  <printOptions horizontalCentered="1"/>
  <pageMargins left="0.78740157480314965" right="0.78740157480314965" top="0.98425196850393704" bottom="1.1811023622047245" header="0.51181102362204722" footer="0.51181102362204722"/>
  <pageSetup paperSize="9" scale="97" orientation="landscape" r:id="rId1"/>
  <headerFooter scaleWithDoc="0" alignWithMargins="0">
    <oddHeader>&amp;L&amp;G</oddHeader>
    <oddFooter>&amp;L&amp;D&amp;RTabel &amp;A</oddFooter>
  </headerFooter>
  <colBreaks count="1" manualBreakCount="1">
    <brk id="16" max="104857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4"/>
  <dimension ref="A1:E14"/>
  <sheetViews>
    <sheetView zoomScaleNormal="100" workbookViewId="0">
      <selection activeCell="C18" sqref="C18"/>
    </sheetView>
  </sheetViews>
  <sheetFormatPr defaultColWidth="11.5703125" defaultRowHeight="12.75"/>
  <cols>
    <col min="1" max="1" width="47" customWidth="1"/>
    <col min="2" max="2" width="21.85546875" customWidth="1"/>
    <col min="3" max="3" width="17.5703125" customWidth="1"/>
    <col min="4" max="4" width="19.7109375" customWidth="1"/>
  </cols>
  <sheetData>
    <row r="1" spans="1:5" ht="18.75" customHeight="1">
      <c r="A1" s="636" t="s">
        <v>57</v>
      </c>
      <c r="B1" s="637"/>
      <c r="C1" s="636"/>
      <c r="D1" s="636"/>
    </row>
    <row r="2" spans="1:5" ht="10.5" customHeight="1">
      <c r="A2" s="72"/>
      <c r="B2" s="72"/>
      <c r="C2" s="72"/>
      <c r="D2" s="12"/>
    </row>
    <row r="3" spans="1:5" ht="36.75" customHeight="1">
      <c r="A3" s="654" t="s">
        <v>58</v>
      </c>
      <c r="B3" s="113" t="s">
        <v>59</v>
      </c>
      <c r="C3" s="114" t="s">
        <v>60</v>
      </c>
      <c r="D3" s="99" t="s">
        <v>61</v>
      </c>
    </row>
    <row r="4" spans="1:5" ht="17.25" customHeight="1">
      <c r="A4" s="655"/>
      <c r="B4" s="100" t="s">
        <v>25</v>
      </c>
      <c r="C4" s="101" t="s">
        <v>25</v>
      </c>
      <c r="D4" s="102" t="s">
        <v>26</v>
      </c>
    </row>
    <row r="5" spans="1:5" ht="33" customHeight="1">
      <c r="A5" s="103" t="s">
        <v>62</v>
      </c>
      <c r="B5" s="77">
        <v>4533.9926824945996</v>
      </c>
      <c r="C5" s="109">
        <f>'6.'!B12</f>
        <v>2325.0189999999998</v>
      </c>
      <c r="D5" s="104">
        <f>C5/B5*100</f>
        <v>51.279725460888393</v>
      </c>
    </row>
    <row r="6" spans="1:5" ht="33" customHeight="1">
      <c r="A6" s="105" t="s">
        <v>63</v>
      </c>
      <c r="B6" s="78">
        <v>4373.7940204058004</v>
      </c>
      <c r="C6" s="110">
        <f>'6.'!B12</f>
        <v>2325.0189999999998</v>
      </c>
      <c r="D6" s="106">
        <f t="shared" ref="D6:D13" si="0">C6/B6*100</f>
        <v>53.157944547747235</v>
      </c>
      <c r="E6" s="36"/>
    </row>
    <row r="7" spans="1:5" ht="33" customHeight="1">
      <c r="A7" s="105" t="s">
        <v>64</v>
      </c>
      <c r="B7" s="78">
        <v>4346.8809417828397</v>
      </c>
      <c r="C7" s="110">
        <f>'6.'!B12</f>
        <v>2325.0189999999998</v>
      </c>
      <c r="D7" s="106">
        <f t="shared" si="0"/>
        <v>53.487064199333958</v>
      </c>
    </row>
    <row r="8" spans="1:5" ht="33" customHeight="1">
      <c r="A8" s="105" t="s">
        <v>65</v>
      </c>
      <c r="B8" s="78">
        <f>B5</f>
        <v>4533.9926824945996</v>
      </c>
      <c r="C8" s="110">
        <f>'12.'!B12</f>
        <v>2111.2489999999998</v>
      </c>
      <c r="D8" s="106">
        <f t="shared" si="0"/>
        <v>46.564896501738332</v>
      </c>
    </row>
    <row r="9" spans="1:5" ht="33" customHeight="1">
      <c r="A9" s="105" t="s">
        <v>66</v>
      </c>
      <c r="B9" s="78">
        <f>B6</f>
        <v>4373.7940204058004</v>
      </c>
      <c r="C9" s="110">
        <f>'12.'!B12</f>
        <v>2111.2489999999998</v>
      </c>
      <c r="D9" s="106">
        <f t="shared" si="0"/>
        <v>48.27042586253566</v>
      </c>
    </row>
    <row r="10" spans="1:5" ht="33" customHeight="1">
      <c r="A10" s="105" t="s">
        <v>67</v>
      </c>
      <c r="B10" s="78">
        <f>B7</f>
        <v>4346.8809417828397</v>
      </c>
      <c r="C10" s="110">
        <f>'12.'!B12</f>
        <v>2111.2489999999998</v>
      </c>
      <c r="D10" s="106">
        <f t="shared" si="0"/>
        <v>48.569285155854466</v>
      </c>
    </row>
    <row r="11" spans="1:5" ht="33" customHeight="1">
      <c r="A11" s="105" t="s">
        <v>133</v>
      </c>
      <c r="B11" s="78">
        <f>B5</f>
        <v>4533.9926824945996</v>
      </c>
      <c r="C11" s="110">
        <v>2446.74863993398</v>
      </c>
      <c r="D11" s="106">
        <f t="shared" si="0"/>
        <v>53.964547613424486</v>
      </c>
    </row>
    <row r="12" spans="1:5" ht="33" customHeight="1">
      <c r="A12" s="105" t="s">
        <v>134</v>
      </c>
      <c r="B12" s="78">
        <f>B6</f>
        <v>4373.7940204058004</v>
      </c>
      <c r="C12" s="110">
        <f>C11</f>
        <v>2446.74863993398</v>
      </c>
      <c r="D12" s="106">
        <f t="shared" si="0"/>
        <v>55.94110350233116</v>
      </c>
    </row>
    <row r="13" spans="1:5" ht="33" customHeight="1">
      <c r="A13" s="105" t="s">
        <v>135</v>
      </c>
      <c r="B13" s="78">
        <f>B7</f>
        <v>4346.8809417828397</v>
      </c>
      <c r="C13" s="110">
        <f>C11</f>
        <v>2446.74863993398</v>
      </c>
      <c r="D13" s="106">
        <f t="shared" si="0"/>
        <v>56.287454676190528</v>
      </c>
    </row>
    <row r="14" spans="1:5" ht="16.899999999999999" customHeight="1">
      <c r="A14" s="107"/>
      <c r="B14" s="111"/>
      <c r="C14" s="112"/>
      <c r="D14" s="108"/>
    </row>
  </sheetData>
  <mergeCells count="2">
    <mergeCell ref="A1:D1"/>
    <mergeCell ref="A3:A4"/>
  </mergeCells>
  <hyperlinks>
    <hyperlink ref="A1:D1" location="'0'!A1" display="EESTIMAA METSASUSE  JAOTUS" xr:uid="{00000000-0004-0000-0400-000000000000}"/>
  </hyperlink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5">
    <tabColor theme="7" tint="0.59999389629810485"/>
  </sheetPr>
  <dimension ref="A1:J11"/>
  <sheetViews>
    <sheetView zoomScaleNormal="100" workbookViewId="0">
      <selection activeCell="C18" sqref="C18"/>
    </sheetView>
  </sheetViews>
  <sheetFormatPr defaultColWidth="11.5703125" defaultRowHeight="12.75"/>
  <cols>
    <col min="1" max="1" width="28.42578125" customWidth="1"/>
    <col min="2" max="2" width="11.140625" customWidth="1"/>
    <col min="3" max="3" width="9.85546875" customWidth="1"/>
    <col min="4" max="4" width="8" customWidth="1"/>
    <col min="5" max="5" width="11.140625" customWidth="1"/>
    <col min="6" max="6" width="10.28515625" customWidth="1"/>
    <col min="7" max="7" width="8.28515625" customWidth="1"/>
    <col min="8" max="8" width="9.28515625" customWidth="1"/>
    <col min="9" max="9" width="7.7109375" customWidth="1"/>
    <col min="10" max="10" width="7.85546875" customWidth="1"/>
  </cols>
  <sheetData>
    <row r="1" spans="1:10" ht="15.75" customHeight="1">
      <c r="A1" s="636" t="s">
        <v>68</v>
      </c>
      <c r="B1" s="637"/>
      <c r="C1" s="636"/>
      <c r="D1" s="636"/>
      <c r="E1" s="636"/>
      <c r="F1" s="636"/>
      <c r="G1" s="636"/>
      <c r="H1" s="636"/>
      <c r="I1" s="636"/>
      <c r="J1" s="636"/>
    </row>
    <row r="2" spans="1:10" ht="10.5" customHeight="1">
      <c r="A2" s="75"/>
      <c r="B2" s="75"/>
      <c r="C2" s="75"/>
      <c r="D2" s="75"/>
    </row>
    <row r="3" spans="1:10" ht="31.5" customHeight="1">
      <c r="A3" s="662" t="s">
        <v>341</v>
      </c>
      <c r="B3" s="640" t="s">
        <v>69</v>
      </c>
      <c r="C3" s="641"/>
      <c r="D3" s="663" t="s">
        <v>430</v>
      </c>
      <c r="E3" s="665" t="s">
        <v>70</v>
      </c>
      <c r="F3" s="666"/>
      <c r="G3" s="663" t="s">
        <v>430</v>
      </c>
      <c r="H3" s="640" t="s">
        <v>24</v>
      </c>
      <c r="I3" s="667"/>
      <c r="J3" s="663" t="s">
        <v>430</v>
      </c>
    </row>
    <row r="4" spans="1:10" ht="20.25" customHeight="1">
      <c r="A4" s="639"/>
      <c r="B4" s="132" t="s">
        <v>25</v>
      </c>
      <c r="C4" s="123" t="s">
        <v>26</v>
      </c>
      <c r="D4" s="664"/>
      <c r="E4" s="132" t="s">
        <v>25</v>
      </c>
      <c r="F4" s="123" t="s">
        <v>26</v>
      </c>
      <c r="G4" s="664"/>
      <c r="H4" s="132" t="s">
        <v>25</v>
      </c>
      <c r="I4" s="123" t="s">
        <v>26</v>
      </c>
      <c r="J4" s="664"/>
    </row>
    <row r="5" spans="1:10" ht="16.899999999999999" customHeight="1">
      <c r="A5" s="118" t="s">
        <v>337</v>
      </c>
      <c r="B5" s="124">
        <v>421.66300000000001</v>
      </c>
      <c r="C5" s="125">
        <f>B5/$B$9*100</f>
        <v>18.135887003122555</v>
      </c>
      <c r="D5" s="128">
        <v>8.6294035265178195</v>
      </c>
      <c r="E5" s="124">
        <v>359.84199999999998</v>
      </c>
      <c r="F5" s="125">
        <f>E5/$E$9*100</f>
        <v>33.419612366599516</v>
      </c>
      <c r="G5" s="128">
        <v>9.5214876479676001</v>
      </c>
      <c r="H5" s="124">
        <v>61.820999999999998</v>
      </c>
      <c r="I5" s="125">
        <f>H5/$H$9*100</f>
        <v>4.9524906651627312</v>
      </c>
      <c r="J5" s="128">
        <v>18.1958459339317</v>
      </c>
    </row>
    <row r="6" spans="1:10" ht="16.899999999999999" customHeight="1">
      <c r="A6" s="119" t="s">
        <v>338</v>
      </c>
      <c r="B6" s="78">
        <v>298.52199999999999</v>
      </c>
      <c r="C6" s="126">
        <f>B6/$B$9*100</f>
        <v>12.83954546627556</v>
      </c>
      <c r="D6" s="129">
        <v>8.1807306172563194</v>
      </c>
      <c r="E6" s="78">
        <v>140.166</v>
      </c>
      <c r="F6" s="126">
        <f>E6/$E$9*100</f>
        <v>13.01763937221555</v>
      </c>
      <c r="G6" s="129">
        <v>13.157172540383</v>
      </c>
      <c r="H6" s="78">
        <v>158.357</v>
      </c>
      <c r="I6" s="126">
        <f>H6/$H$9*100</f>
        <v>12.686005795169516</v>
      </c>
      <c r="J6" s="129">
        <v>9.6591827804130297</v>
      </c>
    </row>
    <row r="7" spans="1:10" ht="16.899999999999999" customHeight="1">
      <c r="A7" s="121" t="s">
        <v>339</v>
      </c>
      <c r="B7" s="79">
        <v>1604.835</v>
      </c>
      <c r="C7" s="122">
        <f>B7/$B$9*100</f>
        <v>69.024567530601885</v>
      </c>
      <c r="D7" s="130">
        <v>3.4006871799103702</v>
      </c>
      <c r="E7" s="79">
        <v>576.73199999999997</v>
      </c>
      <c r="F7" s="122">
        <f>E7/$E$9*100</f>
        <v>53.562841134202429</v>
      </c>
      <c r="G7" s="130">
        <v>7.1102845622121302</v>
      </c>
      <c r="H7" s="79">
        <v>1028.104</v>
      </c>
      <c r="I7" s="122">
        <f>H7/$H$9*100</f>
        <v>82.361583649835254</v>
      </c>
      <c r="J7" s="130">
        <v>4.2862535212932302</v>
      </c>
    </row>
    <row r="8" spans="1:10" ht="18.75" customHeight="1">
      <c r="A8" s="117" t="s">
        <v>131</v>
      </c>
      <c r="B8" s="77">
        <v>1903.357</v>
      </c>
      <c r="C8" s="120"/>
      <c r="D8" s="131">
        <v>2.9082194096112999</v>
      </c>
      <c r="E8" s="77">
        <v>716.89700000000005</v>
      </c>
      <c r="F8" s="120"/>
      <c r="G8" s="131">
        <v>6.15018671377653</v>
      </c>
      <c r="H8" s="77">
        <v>1186.46</v>
      </c>
      <c r="I8" s="120"/>
      <c r="J8" s="131">
        <v>3.82145863604861</v>
      </c>
    </row>
    <row r="9" spans="1:10" ht="18" customHeight="1">
      <c r="A9" s="115" t="s">
        <v>130</v>
      </c>
      <c r="B9" s="76">
        <v>2325.02</v>
      </c>
      <c r="C9" s="127">
        <f>SUM(C5:C7)</f>
        <v>100</v>
      </c>
      <c r="D9" s="65">
        <v>2.3580190666058898</v>
      </c>
      <c r="E9" s="76">
        <v>1076.739</v>
      </c>
      <c r="F9" s="127">
        <f>SUM(F5:F7)</f>
        <v>100.00009287301749</v>
      </c>
      <c r="G9" s="65">
        <v>4.8668254430904003</v>
      </c>
      <c r="H9" s="76">
        <v>1248.2809999999999</v>
      </c>
      <c r="I9" s="116"/>
      <c r="J9" s="65">
        <v>3.7089658120528801</v>
      </c>
    </row>
    <row r="10" spans="1:10" ht="22.5" customHeight="1">
      <c r="A10" s="634" t="s">
        <v>340</v>
      </c>
      <c r="B10" s="634"/>
      <c r="C10" s="634"/>
      <c r="D10" s="634"/>
      <c r="E10" s="561"/>
      <c r="F10" s="561"/>
      <c r="G10" s="561"/>
      <c r="H10" s="561"/>
    </row>
    <row r="11" spans="1:10" ht="17.25" customHeight="1"/>
  </sheetData>
  <mergeCells count="9">
    <mergeCell ref="A10:D10"/>
    <mergeCell ref="A1:J1"/>
    <mergeCell ref="A3:A4"/>
    <mergeCell ref="D3:D4"/>
    <mergeCell ref="G3:G4"/>
    <mergeCell ref="J3:J4"/>
    <mergeCell ref="E3:F3"/>
    <mergeCell ref="B3:C3"/>
    <mergeCell ref="H3:I3"/>
  </mergeCells>
  <hyperlinks>
    <hyperlink ref="A1:J1" location="'0'!A1" display="METSAMAA  PINDALA  KAITSEREŽIIMI  JÄRGI" xr:uid="{00000000-0004-0000-0500-000000000000}"/>
  </hyperlinks>
  <printOptions horizontalCentered="1" vertic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6"/>
  <dimension ref="A1:E31"/>
  <sheetViews>
    <sheetView zoomScaleNormal="100" workbookViewId="0">
      <selection activeCell="C18" sqref="C18"/>
    </sheetView>
  </sheetViews>
  <sheetFormatPr defaultColWidth="11.5703125" defaultRowHeight="12.75"/>
  <cols>
    <col min="1" max="1" width="6.7109375" customWidth="1"/>
    <col min="2" max="2" width="10.140625" customWidth="1"/>
    <col min="3" max="3" width="28.85546875" customWidth="1"/>
    <col min="4" max="4" width="49.5703125" customWidth="1"/>
    <col min="5" max="5" width="32.140625" customWidth="1"/>
  </cols>
  <sheetData>
    <row r="1" spans="1:5" ht="36.75" customHeight="1">
      <c r="A1" s="668" t="s">
        <v>435</v>
      </c>
      <c r="B1" s="669"/>
      <c r="C1" s="668"/>
      <c r="D1" s="668"/>
      <c r="E1" s="668"/>
    </row>
    <row r="2" spans="1:5" ht="15.75" customHeight="1"/>
    <row r="3" spans="1:5" ht="31.5" customHeight="1">
      <c r="A3" s="133" t="s">
        <v>353</v>
      </c>
      <c r="B3" s="134" t="s">
        <v>354</v>
      </c>
      <c r="C3" s="135" t="s">
        <v>355</v>
      </c>
      <c r="D3" s="135" t="s">
        <v>356</v>
      </c>
      <c r="E3" s="136" t="s">
        <v>357</v>
      </c>
    </row>
    <row r="4" spans="1:5" ht="21" customHeight="1">
      <c r="A4" s="670" t="s">
        <v>337</v>
      </c>
      <c r="B4" s="137">
        <v>1</v>
      </c>
      <c r="C4" s="138" t="s">
        <v>358</v>
      </c>
      <c r="D4" s="138" t="s">
        <v>359</v>
      </c>
      <c r="E4" s="139"/>
    </row>
    <row r="5" spans="1:5" ht="21" customHeight="1">
      <c r="A5" s="670"/>
      <c r="B5" s="137">
        <v>2</v>
      </c>
      <c r="C5" s="138" t="s">
        <v>360</v>
      </c>
      <c r="D5" s="138" t="s">
        <v>361</v>
      </c>
      <c r="E5" s="139"/>
    </row>
    <row r="6" spans="1:5" ht="21" customHeight="1">
      <c r="A6" s="670"/>
      <c r="B6" s="137">
        <v>3</v>
      </c>
      <c r="C6" s="138" t="s">
        <v>362</v>
      </c>
      <c r="D6" s="138" t="s">
        <v>363</v>
      </c>
      <c r="E6" s="139"/>
    </row>
    <row r="7" spans="1:5" ht="21" customHeight="1">
      <c r="A7" s="670"/>
      <c r="B7" s="137">
        <v>4</v>
      </c>
      <c r="C7" s="138" t="s">
        <v>364</v>
      </c>
      <c r="D7" s="138" t="s">
        <v>365</v>
      </c>
      <c r="E7" s="139"/>
    </row>
    <row r="8" spans="1:5" ht="21" customHeight="1">
      <c r="A8" s="670"/>
      <c r="B8" s="137">
        <v>5</v>
      </c>
      <c r="C8" s="138" t="s">
        <v>366</v>
      </c>
      <c r="D8" s="138" t="s">
        <v>367</v>
      </c>
      <c r="E8" s="139"/>
    </row>
    <row r="9" spans="1:5" ht="21" customHeight="1">
      <c r="A9" s="670"/>
      <c r="B9" s="137">
        <v>6</v>
      </c>
      <c r="C9" s="138" t="s">
        <v>368</v>
      </c>
      <c r="D9" s="138" t="s">
        <v>369</v>
      </c>
      <c r="E9" s="139"/>
    </row>
    <row r="10" spans="1:5" ht="21" customHeight="1">
      <c r="A10" s="670"/>
      <c r="B10" s="137">
        <v>7</v>
      </c>
      <c r="C10" s="138" t="s">
        <v>370</v>
      </c>
      <c r="D10" s="138" t="s">
        <v>371</v>
      </c>
      <c r="E10" s="139"/>
    </row>
    <row r="11" spans="1:5" ht="21" customHeight="1">
      <c r="A11" s="670"/>
      <c r="B11" s="137">
        <v>8</v>
      </c>
      <c r="C11" s="138" t="s">
        <v>372</v>
      </c>
      <c r="D11" s="138" t="s">
        <v>373</v>
      </c>
      <c r="E11" s="139"/>
    </row>
    <row r="12" spans="1:5" ht="21" customHeight="1">
      <c r="A12" s="670"/>
      <c r="B12" s="137">
        <v>9</v>
      </c>
      <c r="C12" s="138" t="s">
        <v>374</v>
      </c>
      <c r="D12" s="138" t="s">
        <v>375</v>
      </c>
      <c r="E12" s="139"/>
    </row>
    <row r="13" spans="1:5" ht="52.9" customHeight="1">
      <c r="A13" s="670"/>
      <c r="B13" s="137">
        <v>10</v>
      </c>
      <c r="C13" s="147" t="s">
        <v>417</v>
      </c>
      <c r="D13" s="138" t="s">
        <v>420</v>
      </c>
      <c r="E13" s="139" t="s">
        <v>376</v>
      </c>
    </row>
    <row r="14" spans="1:5" ht="26.45" customHeight="1">
      <c r="A14" s="670"/>
      <c r="B14" s="137">
        <v>11</v>
      </c>
      <c r="C14" s="138" t="s">
        <v>377</v>
      </c>
      <c r="D14" s="138" t="s">
        <v>378</v>
      </c>
      <c r="E14" s="139" t="s">
        <v>379</v>
      </c>
    </row>
    <row r="15" spans="1:5">
      <c r="A15" s="670"/>
      <c r="B15" s="140">
        <v>12</v>
      </c>
      <c r="C15" s="138" t="s">
        <v>380</v>
      </c>
      <c r="D15" s="138" t="s">
        <v>378</v>
      </c>
      <c r="E15" s="139" t="s">
        <v>381</v>
      </c>
    </row>
    <row r="16" spans="1:5" ht="26.45" customHeight="1">
      <c r="A16" s="670"/>
      <c r="B16" s="137">
        <v>13</v>
      </c>
      <c r="C16" s="138" t="s">
        <v>382</v>
      </c>
      <c r="D16" s="138" t="s">
        <v>378</v>
      </c>
      <c r="E16" s="139" t="s">
        <v>383</v>
      </c>
    </row>
    <row r="17" spans="1:5" ht="26.45" customHeight="1">
      <c r="A17" s="670"/>
      <c r="B17" s="137">
        <v>14</v>
      </c>
      <c r="C17" s="138" t="s">
        <v>384</v>
      </c>
      <c r="D17" s="138" t="s">
        <v>378</v>
      </c>
      <c r="E17" s="139" t="s">
        <v>385</v>
      </c>
    </row>
    <row r="18" spans="1:5" ht="21" customHeight="1">
      <c r="A18" s="670" t="s">
        <v>386</v>
      </c>
      <c r="B18" s="140">
        <v>15</v>
      </c>
      <c r="C18" s="138" t="s">
        <v>387</v>
      </c>
      <c r="D18" s="138" t="s">
        <v>388</v>
      </c>
      <c r="E18" s="139"/>
    </row>
    <row r="19" spans="1:5" ht="21" customHeight="1">
      <c r="A19" s="670"/>
      <c r="B19" s="137">
        <v>16</v>
      </c>
      <c r="C19" s="141" t="s">
        <v>389</v>
      </c>
      <c r="D19" s="138" t="s">
        <v>390</v>
      </c>
      <c r="E19" s="139"/>
    </row>
    <row r="20" spans="1:5" ht="21" customHeight="1">
      <c r="A20" s="670"/>
      <c r="B20" s="137">
        <v>17</v>
      </c>
      <c r="C20" s="138" t="s">
        <v>391</v>
      </c>
      <c r="D20" s="138" t="s">
        <v>392</v>
      </c>
      <c r="E20" s="139"/>
    </row>
    <row r="21" spans="1:5" ht="21" customHeight="1">
      <c r="A21" s="670"/>
      <c r="B21" s="137">
        <v>18</v>
      </c>
      <c r="C21" s="138" t="s">
        <v>393</v>
      </c>
      <c r="D21" s="138" t="s">
        <v>394</v>
      </c>
      <c r="E21" s="139"/>
    </row>
    <row r="22" spans="1:5" ht="21" customHeight="1">
      <c r="A22" s="670"/>
      <c r="B22" s="137">
        <v>19</v>
      </c>
      <c r="C22" s="138" t="s">
        <v>395</v>
      </c>
      <c r="D22" s="138" t="s">
        <v>396</v>
      </c>
      <c r="E22" s="139"/>
    </row>
    <row r="23" spans="1:5" ht="26.45" customHeight="1">
      <c r="A23" s="670"/>
      <c r="B23" s="137">
        <v>20</v>
      </c>
      <c r="C23" s="138" t="s">
        <v>397</v>
      </c>
      <c r="D23" s="138" t="s">
        <v>378</v>
      </c>
      <c r="E23" s="139" t="s">
        <v>398</v>
      </c>
    </row>
    <row r="24" spans="1:5" ht="21" customHeight="1">
      <c r="A24" s="670"/>
      <c r="B24" s="137">
        <v>21</v>
      </c>
      <c r="C24" s="138" t="s">
        <v>399</v>
      </c>
      <c r="D24" s="142" t="s">
        <v>400</v>
      </c>
      <c r="E24" s="143"/>
    </row>
    <row r="25" spans="1:5" ht="21" customHeight="1">
      <c r="A25" s="670"/>
      <c r="B25" s="137">
        <v>22</v>
      </c>
      <c r="C25" s="138" t="s">
        <v>401</v>
      </c>
      <c r="D25" s="138" t="s">
        <v>402</v>
      </c>
      <c r="E25" s="139" t="s">
        <v>403</v>
      </c>
    </row>
    <row r="26" spans="1:5" ht="21" customHeight="1">
      <c r="A26" s="670"/>
      <c r="B26" s="137">
        <v>23</v>
      </c>
      <c r="C26" s="138" t="s">
        <v>404</v>
      </c>
      <c r="D26" s="138" t="s">
        <v>402</v>
      </c>
      <c r="E26" s="139" t="s">
        <v>405</v>
      </c>
    </row>
    <row r="27" spans="1:5" ht="21" customHeight="1">
      <c r="A27" s="670"/>
      <c r="B27" s="137">
        <v>24</v>
      </c>
      <c r="C27" s="138" t="s">
        <v>406</v>
      </c>
      <c r="D27" s="138" t="s">
        <v>407</v>
      </c>
      <c r="E27" s="139"/>
    </row>
    <row r="28" spans="1:5" ht="21" customHeight="1">
      <c r="A28" s="670"/>
      <c r="B28" s="137">
        <v>25</v>
      </c>
      <c r="C28" s="138" t="s">
        <v>408</v>
      </c>
      <c r="D28" s="138" t="s">
        <v>409</v>
      </c>
      <c r="E28" s="139"/>
    </row>
    <row r="29" spans="1:5" ht="21" customHeight="1">
      <c r="A29" s="670"/>
      <c r="B29" s="137">
        <v>26</v>
      </c>
      <c r="C29" s="138" t="s">
        <v>410</v>
      </c>
      <c r="D29" s="138" t="s">
        <v>411</v>
      </c>
      <c r="E29" s="139"/>
    </row>
    <row r="30" spans="1:5" ht="26.45" customHeight="1">
      <c r="A30" s="670"/>
      <c r="B30" s="137">
        <v>27</v>
      </c>
      <c r="C30" s="138" t="s">
        <v>412</v>
      </c>
      <c r="D30" s="138" t="s">
        <v>413</v>
      </c>
      <c r="E30" s="139"/>
    </row>
    <row r="31" spans="1:5" ht="27" customHeight="1">
      <c r="A31" s="671"/>
      <c r="B31" s="144">
        <v>28</v>
      </c>
      <c r="C31" s="145" t="s">
        <v>414</v>
      </c>
      <c r="D31" s="145" t="s">
        <v>415</v>
      </c>
      <c r="E31" s="146"/>
    </row>
  </sheetData>
  <mergeCells count="3">
    <mergeCell ref="A1:E1"/>
    <mergeCell ref="A4:A17"/>
    <mergeCell ref="A18:A31"/>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7"/>
  <dimension ref="A1:M14"/>
  <sheetViews>
    <sheetView zoomScaleNormal="100" workbookViewId="0">
      <selection activeCell="C18" sqref="C18"/>
    </sheetView>
  </sheetViews>
  <sheetFormatPr defaultColWidth="11.5703125" defaultRowHeight="12.75"/>
  <cols>
    <col min="1" max="1" width="25.140625" customWidth="1"/>
    <col min="2" max="2" width="11.42578125" customWidth="1"/>
    <col min="3" max="3" width="9.28515625" customWidth="1"/>
    <col min="4" max="4" width="7.5703125" customWidth="1"/>
    <col min="5" max="5" width="11.42578125" customWidth="1"/>
    <col min="6" max="6" width="8.42578125" customWidth="1"/>
    <col min="7" max="7" width="7.7109375" customWidth="1"/>
    <col min="8" max="8" width="11.42578125" customWidth="1"/>
    <col min="9" max="9" width="8.42578125" customWidth="1"/>
    <col min="11" max="12" width="7.7109375" customWidth="1"/>
  </cols>
  <sheetData>
    <row r="1" spans="1:13" ht="15.75" customHeight="1">
      <c r="A1" s="636" t="s">
        <v>71</v>
      </c>
      <c r="B1" s="637"/>
      <c r="C1" s="636"/>
      <c r="D1" s="636"/>
      <c r="E1" s="636"/>
      <c r="F1" s="636"/>
      <c r="G1" s="636"/>
      <c r="H1" s="636"/>
      <c r="I1" s="636"/>
      <c r="J1" s="636"/>
    </row>
    <row r="2" spans="1:13" ht="11.1" customHeight="1">
      <c r="A2" s="75"/>
      <c r="B2" s="75"/>
      <c r="C2" s="75"/>
      <c r="D2" s="75"/>
      <c r="E2" s="75"/>
      <c r="F2" s="75"/>
      <c r="G2" s="75"/>
      <c r="H2" s="75"/>
      <c r="I2" s="75"/>
      <c r="J2" s="75"/>
      <c r="K2" s="148"/>
      <c r="L2" s="149"/>
      <c r="M2" s="150"/>
    </row>
    <row r="3" spans="1:13" ht="18.75" customHeight="1">
      <c r="A3" s="675" t="s">
        <v>72</v>
      </c>
      <c r="B3" s="678" t="s">
        <v>42</v>
      </c>
      <c r="C3" s="679"/>
      <c r="D3" s="680"/>
      <c r="E3" s="681" t="s">
        <v>70</v>
      </c>
      <c r="F3" s="682"/>
      <c r="G3" s="682"/>
      <c r="H3" s="683" t="s">
        <v>24</v>
      </c>
      <c r="I3" s="684"/>
      <c r="J3" s="685"/>
      <c r="K3" s="148"/>
      <c r="L3" s="149"/>
      <c r="M3" s="150"/>
    </row>
    <row r="4" spans="1:13" ht="18.75" customHeight="1">
      <c r="A4" s="676"/>
      <c r="B4" s="686" t="s">
        <v>73</v>
      </c>
      <c r="C4" s="687"/>
      <c r="D4" s="688" t="s">
        <v>430</v>
      </c>
      <c r="E4" s="686" t="s">
        <v>73</v>
      </c>
      <c r="F4" s="687"/>
      <c r="G4" s="688" t="s">
        <v>430</v>
      </c>
      <c r="H4" s="690" t="s">
        <v>73</v>
      </c>
      <c r="I4" s="687"/>
      <c r="J4" s="672" t="s">
        <v>430</v>
      </c>
      <c r="K4" s="148"/>
      <c r="L4" s="149"/>
      <c r="M4" s="150"/>
    </row>
    <row r="5" spans="1:13" ht="16.899999999999999" customHeight="1">
      <c r="A5" s="677"/>
      <c r="B5" s="151" t="s">
        <v>25</v>
      </c>
      <c r="C5" s="152" t="s">
        <v>26</v>
      </c>
      <c r="D5" s="689"/>
      <c r="E5" s="151" t="s">
        <v>25</v>
      </c>
      <c r="F5" s="152" t="s">
        <v>26</v>
      </c>
      <c r="G5" s="689"/>
      <c r="H5" s="153" t="s">
        <v>25</v>
      </c>
      <c r="I5" s="152" t="s">
        <v>26</v>
      </c>
      <c r="J5" s="673"/>
      <c r="K5" s="148"/>
      <c r="L5" s="149"/>
      <c r="M5" s="150"/>
    </row>
    <row r="6" spans="1:13" ht="16.899999999999999" customHeight="1">
      <c r="A6" s="154" t="s">
        <v>74</v>
      </c>
      <c r="B6" s="155">
        <v>500.75200000000001</v>
      </c>
      <c r="C6" s="156">
        <f>B6/$B$11*100</f>
        <v>21.537535160987865</v>
      </c>
      <c r="D6" s="164">
        <v>6.3292311362951903</v>
      </c>
      <c r="E6" s="155">
        <v>317.02699999999999</v>
      </c>
      <c r="F6" s="156">
        <f>E6/$E$11*100</f>
        <v>29.443281466800649</v>
      </c>
      <c r="G6" s="164">
        <v>8.6472919474815804</v>
      </c>
      <c r="H6" s="155">
        <v>183.72499999999999</v>
      </c>
      <c r="I6" s="156">
        <f>H6/$H$11*100</f>
        <v>14.718240524369113</v>
      </c>
      <c r="J6" s="166">
        <v>8.6926827879404307</v>
      </c>
      <c r="K6" s="148"/>
      <c r="L6" s="149"/>
      <c r="M6" s="150"/>
    </row>
    <row r="7" spans="1:13" ht="16.899999999999999" customHeight="1">
      <c r="A7" s="157" t="s">
        <v>75</v>
      </c>
      <c r="B7" s="158">
        <v>44.259</v>
      </c>
      <c r="C7" s="159">
        <f>B7/$B$11*100</f>
        <v>1.9035965282019081</v>
      </c>
      <c r="D7" s="165">
        <v>17.302873307065401</v>
      </c>
      <c r="E7" s="158">
        <v>37.552</v>
      </c>
      <c r="F7" s="159">
        <f>E7/$E$11*100</f>
        <v>3.4875707925233437</v>
      </c>
      <c r="G7" s="165">
        <v>19.444475182115202</v>
      </c>
      <c r="H7" s="158">
        <v>6.7069999999999999</v>
      </c>
      <c r="I7" s="159">
        <f>H7/$H$11*100</f>
        <v>0.53729889343825632</v>
      </c>
      <c r="J7" s="167">
        <v>36.864940145231401</v>
      </c>
      <c r="K7" s="148"/>
      <c r="L7" s="149"/>
      <c r="M7" s="150"/>
    </row>
    <row r="8" spans="1:13" ht="16.899999999999999" customHeight="1">
      <c r="A8" s="160" t="s">
        <v>76</v>
      </c>
      <c r="B8" s="158">
        <v>1555.9559999999999</v>
      </c>
      <c r="C8" s="159">
        <f>B8/$B$11*100</f>
        <v>66.922263034296478</v>
      </c>
      <c r="D8" s="165">
        <v>2.84248878860461</v>
      </c>
      <c r="E8" s="158">
        <v>583.31399999999996</v>
      </c>
      <c r="F8" s="159">
        <f>E8/$E$11*100</f>
        <v>54.174181648646183</v>
      </c>
      <c r="G8" s="165">
        <v>5.9253120002800701</v>
      </c>
      <c r="H8" s="158">
        <v>972.64200000000005</v>
      </c>
      <c r="I8" s="159">
        <f>H8/$H$11*100</f>
        <v>77.918513539819969</v>
      </c>
      <c r="J8" s="167">
        <v>3.9842510428325602</v>
      </c>
      <c r="K8" s="148"/>
      <c r="L8" s="149"/>
      <c r="M8" s="150"/>
    </row>
    <row r="9" spans="1:13" ht="16.899999999999999" customHeight="1">
      <c r="A9" s="160" t="s">
        <v>77</v>
      </c>
      <c r="B9" s="158">
        <v>262.78899999999999</v>
      </c>
      <c r="C9" s="159">
        <f>B9/$B$11*100</f>
        <v>11.302655461028293</v>
      </c>
      <c r="D9" s="165">
        <v>7.4047316698023096</v>
      </c>
      <c r="E9" s="158">
        <v>174.947</v>
      </c>
      <c r="F9" s="159">
        <f>E9/$E$11*100</f>
        <v>16.247870884096223</v>
      </c>
      <c r="G9" s="165">
        <v>9.67939164544803</v>
      </c>
      <c r="H9" s="158">
        <v>87.840999999999994</v>
      </c>
      <c r="I9" s="159">
        <f>H9/$H$11*100</f>
        <v>7.0369572235738591</v>
      </c>
      <c r="J9" s="167">
        <v>10.850670063426801</v>
      </c>
      <c r="K9" s="148"/>
      <c r="L9" s="149"/>
      <c r="M9" s="150"/>
    </row>
    <row r="10" spans="1:13" ht="16.899999999999999" customHeight="1">
      <c r="A10" s="160" t="s">
        <v>78</v>
      </c>
      <c r="B10" s="158">
        <v>5.5229999999999997</v>
      </c>
      <c r="C10" s="159">
        <f>B10/$B$11*100</f>
        <v>0.23754634368736613</v>
      </c>
      <c r="D10" s="165">
        <v>40.443357398973603</v>
      </c>
      <c r="E10" s="158">
        <v>1.45</v>
      </c>
      <c r="F10" s="159">
        <f>E10/$E$11*100</f>
        <v>0.13466600045693566</v>
      </c>
      <c r="G10" s="165">
        <v>87.803522435732702</v>
      </c>
      <c r="H10" s="158">
        <v>4.0730000000000004</v>
      </c>
      <c r="I10" s="159">
        <f>H10/$H$11*100</f>
        <v>0.32628871223706846</v>
      </c>
      <c r="J10" s="167">
        <v>45.058224611657103</v>
      </c>
      <c r="K10" s="148"/>
      <c r="L10" s="149"/>
      <c r="M10" s="150"/>
    </row>
    <row r="11" spans="1:13" ht="16.899999999999999" customHeight="1">
      <c r="A11" s="161" t="s">
        <v>42</v>
      </c>
      <c r="B11" s="76">
        <f>B10+B9+B8+B6</f>
        <v>2325.02</v>
      </c>
      <c r="C11" s="88">
        <f>C10+C9+C8+C6</f>
        <v>100</v>
      </c>
      <c r="D11" s="162">
        <v>2.3580190666058898</v>
      </c>
      <c r="E11" s="76">
        <f>E10+E9+E8+E6</f>
        <v>1076.7380000000001</v>
      </c>
      <c r="F11" s="88">
        <f>F10+F9+F8+F6</f>
        <v>100</v>
      </c>
      <c r="G11" s="162">
        <v>4.8668254430904003</v>
      </c>
      <c r="H11" s="76">
        <f>H10+H9+H8+H6</f>
        <v>1248.2809999999999</v>
      </c>
      <c r="I11" s="88">
        <f>I10+I9+I8+I6</f>
        <v>100</v>
      </c>
      <c r="J11" s="163">
        <v>3.7089658120528801</v>
      </c>
      <c r="K11" s="148"/>
      <c r="L11" s="149"/>
      <c r="M11" s="150"/>
    </row>
    <row r="12" spans="1:13" ht="16.899999999999999" customHeight="1">
      <c r="A12" s="652"/>
      <c r="B12" s="653"/>
      <c r="C12" s="653"/>
      <c r="D12" s="653"/>
      <c r="E12" s="653"/>
      <c r="F12" s="653"/>
      <c r="G12" s="653"/>
      <c r="H12" s="653"/>
      <c r="I12" s="168"/>
      <c r="J12" s="169"/>
      <c r="K12" s="148"/>
      <c r="L12" s="149"/>
      <c r="M12" s="150"/>
    </row>
    <row r="13" spans="1:13" ht="65.099999999999994" customHeight="1">
      <c r="A13" s="674" t="s">
        <v>79</v>
      </c>
      <c r="B13" s="674"/>
      <c r="C13" s="674"/>
      <c r="D13" s="674"/>
      <c r="E13" s="674"/>
      <c r="F13" s="674"/>
      <c r="G13" s="674"/>
      <c r="H13" s="674"/>
      <c r="I13" s="674"/>
      <c r="J13" s="674"/>
    </row>
    <row r="14" spans="1:13" ht="57.6" customHeight="1">
      <c r="A14" s="674" t="s">
        <v>80</v>
      </c>
      <c r="B14" s="674"/>
      <c r="C14" s="674"/>
      <c r="D14" s="674"/>
      <c r="E14" s="674"/>
      <c r="F14" s="674"/>
      <c r="G14" s="674"/>
      <c r="H14" s="674"/>
      <c r="I14" s="674"/>
      <c r="J14" s="674"/>
    </row>
  </sheetData>
  <mergeCells count="14">
    <mergeCell ref="J4:J5"/>
    <mergeCell ref="A13:J13"/>
    <mergeCell ref="A14:J14"/>
    <mergeCell ref="A1:J1"/>
    <mergeCell ref="A3:A5"/>
    <mergeCell ref="B3:D3"/>
    <mergeCell ref="E3:G3"/>
    <mergeCell ref="H3:J3"/>
    <mergeCell ref="B4:C4"/>
    <mergeCell ref="D4:D5"/>
    <mergeCell ref="E4:F4"/>
    <mergeCell ref="G4:G5"/>
    <mergeCell ref="H4:I4"/>
    <mergeCell ref="A12:H12"/>
  </mergeCells>
  <hyperlinks>
    <hyperlink ref="A1:J1" location="'0'!A1" display="METSAMAA  LOODUSLIKKUS" xr:uid="{00000000-0004-0000-0700-000000000000}"/>
  </hyperlink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8"/>
  <dimension ref="A1:T38"/>
  <sheetViews>
    <sheetView zoomScaleNormal="100" workbookViewId="0">
      <selection activeCell="C18" sqref="C18"/>
    </sheetView>
  </sheetViews>
  <sheetFormatPr defaultColWidth="11.5703125" defaultRowHeight="12.75"/>
  <cols>
    <col min="1" max="1" width="20.5703125" customWidth="1"/>
    <col min="2" max="2" width="12.5703125" customWidth="1"/>
    <col min="3" max="3" width="8.5703125" customWidth="1"/>
    <col min="4" max="4" width="9.85546875" customWidth="1"/>
    <col min="5" max="5" width="14.7109375" customWidth="1"/>
    <col min="6" max="6" width="8.5703125" customWidth="1"/>
    <col min="7" max="7" width="9.85546875" customWidth="1"/>
    <col min="8" max="8" width="16" customWidth="1"/>
    <col min="9" max="9" width="9.85546875" customWidth="1"/>
    <col min="10" max="11" width="4" customWidth="1"/>
    <col min="12" max="12" width="15.5703125" customWidth="1"/>
    <col min="13" max="13" width="12.28515625" customWidth="1"/>
    <col min="16" max="16" width="11.140625" customWidth="1"/>
    <col min="19" max="19" width="15.85546875" customWidth="1"/>
    <col min="20" max="20" width="11.140625" customWidth="1"/>
  </cols>
  <sheetData>
    <row r="1" spans="1:20" ht="15.75" customHeight="1">
      <c r="A1" s="636" t="s">
        <v>81</v>
      </c>
      <c r="B1" s="637"/>
      <c r="C1" s="636"/>
      <c r="D1" s="636"/>
      <c r="E1" s="636"/>
      <c r="F1" s="636"/>
      <c r="G1" s="636"/>
      <c r="H1" s="636"/>
      <c r="I1" s="636"/>
      <c r="L1" s="636" t="s">
        <v>132</v>
      </c>
      <c r="M1" s="636"/>
      <c r="N1" s="636"/>
      <c r="O1" s="636"/>
      <c r="P1" s="636"/>
      <c r="Q1" s="636"/>
      <c r="R1" s="636"/>
      <c r="S1" s="636"/>
      <c r="T1" s="636"/>
    </row>
    <row r="2" spans="1:20" ht="6.75" customHeight="1">
      <c r="A2" s="170"/>
      <c r="B2" s="170"/>
      <c r="C2" s="170"/>
      <c r="D2" s="170"/>
      <c r="L2" s="170"/>
      <c r="M2" s="170"/>
      <c r="N2" s="170"/>
      <c r="O2" s="170"/>
    </row>
    <row r="3" spans="1:20" ht="14.25" customHeight="1">
      <c r="A3" s="691" t="s">
        <v>82</v>
      </c>
      <c r="B3" s="640" t="s">
        <v>83</v>
      </c>
      <c r="C3" s="641"/>
      <c r="D3" s="693" t="s">
        <v>430</v>
      </c>
      <c r="E3" s="640" t="s">
        <v>84</v>
      </c>
      <c r="F3" s="641"/>
      <c r="G3" s="693" t="s">
        <v>430</v>
      </c>
      <c r="H3" s="171" t="s">
        <v>85</v>
      </c>
      <c r="I3" s="695" t="s">
        <v>430</v>
      </c>
      <c r="L3" s="691" t="s">
        <v>82</v>
      </c>
      <c r="M3" s="640" t="s">
        <v>83</v>
      </c>
      <c r="N3" s="641"/>
      <c r="O3" s="693" t="s">
        <v>430</v>
      </c>
      <c r="P3" s="640" t="s">
        <v>84</v>
      </c>
      <c r="Q3" s="641"/>
      <c r="R3" s="693" t="s">
        <v>430</v>
      </c>
      <c r="S3" s="171" t="s">
        <v>85</v>
      </c>
      <c r="T3" s="695" t="s">
        <v>430</v>
      </c>
    </row>
    <row r="4" spans="1:20" ht="16.899999999999999" customHeight="1">
      <c r="A4" s="692"/>
      <c r="B4" s="132" t="s">
        <v>25</v>
      </c>
      <c r="C4" s="172" t="s">
        <v>26</v>
      </c>
      <c r="D4" s="694"/>
      <c r="E4" s="173" t="s">
        <v>86</v>
      </c>
      <c r="F4" s="172" t="s">
        <v>26</v>
      </c>
      <c r="G4" s="694"/>
      <c r="H4" s="132" t="s">
        <v>87</v>
      </c>
      <c r="I4" s="696"/>
      <c r="L4" s="692"/>
      <c r="M4" s="132" t="s">
        <v>25</v>
      </c>
      <c r="N4" s="172" t="s">
        <v>26</v>
      </c>
      <c r="O4" s="694"/>
      <c r="P4" s="173" t="s">
        <v>86</v>
      </c>
      <c r="Q4" s="172" t="s">
        <v>26</v>
      </c>
      <c r="R4" s="694"/>
      <c r="S4" s="132" t="s">
        <v>87</v>
      </c>
      <c r="T4" s="696"/>
    </row>
    <row r="5" spans="1:20" ht="15" customHeight="1">
      <c r="A5" s="103" t="s">
        <v>88</v>
      </c>
      <c r="B5" s="174">
        <v>705.10199999999998</v>
      </c>
      <c r="C5" s="84">
        <f>B5/$B$12*100</f>
        <v>30.326719910676005</v>
      </c>
      <c r="D5" s="175">
        <v>5.0201932500000801</v>
      </c>
      <c r="E5" s="176">
        <v>160778.95300000001</v>
      </c>
      <c r="F5" s="84">
        <f>E5/$E$12*100</f>
        <v>35.205841727286838</v>
      </c>
      <c r="G5" s="177">
        <v>5.4913992384181398</v>
      </c>
      <c r="H5" s="176">
        <f>E5/B5</f>
        <v>228.02226202733792</v>
      </c>
      <c r="I5" s="178">
        <v>2.5063431311027702</v>
      </c>
      <c r="L5" s="103" t="s">
        <v>88</v>
      </c>
      <c r="M5" s="174">
        <v>512.25900000000001</v>
      </c>
      <c r="N5" s="84">
        <f>M5/$M$12*100</f>
        <v>26.913448186546191</v>
      </c>
      <c r="O5" s="175">
        <v>5.7187218907326702</v>
      </c>
      <c r="P5" s="176">
        <v>115230.478</v>
      </c>
      <c r="Q5" s="84">
        <f>P5/$P$12*100</f>
        <v>32.695995042668727</v>
      </c>
      <c r="R5" s="177">
        <v>6.0364454036955397</v>
      </c>
      <c r="S5" s="176">
        <f>P5/M5</f>
        <v>224.94573643410854</v>
      </c>
      <c r="T5" s="178">
        <v>2.76918965658564</v>
      </c>
    </row>
    <row r="6" spans="1:20" ht="14.45" customHeight="1">
      <c r="A6" s="105" t="s">
        <v>89</v>
      </c>
      <c r="B6" s="179">
        <v>425.952</v>
      </c>
      <c r="C6" s="84">
        <f t="shared" ref="C6:C11" si="0">B6/$B$12*100</f>
        <v>18.32036641420995</v>
      </c>
      <c r="D6" s="180">
        <v>5.4179760706262901</v>
      </c>
      <c r="E6" s="181">
        <v>85882.308000000005</v>
      </c>
      <c r="F6" s="84">
        <f t="shared" ref="F6:F11" si="1">E6/$E$12*100</f>
        <v>18.805688718610451</v>
      </c>
      <c r="G6" s="182">
        <v>6.3794239169140701</v>
      </c>
      <c r="H6" s="181">
        <f t="shared" ref="H6:H12" si="2">E6/B6</f>
        <v>201.62438021185486</v>
      </c>
      <c r="I6" s="183">
        <v>3.2632191704615199</v>
      </c>
      <c r="L6" s="105" t="s">
        <v>89</v>
      </c>
      <c r="M6" s="179">
        <v>360.21899999999999</v>
      </c>
      <c r="N6" s="84">
        <f t="shared" ref="N6:N11" si="3">M6/$M$12*100</f>
        <v>18.925456443536344</v>
      </c>
      <c r="O6" s="180">
        <v>5.8597812549941803</v>
      </c>
      <c r="P6" s="181">
        <v>67506.665999999997</v>
      </c>
      <c r="Q6" s="84">
        <f t="shared" ref="Q6:Q11" si="4">P6/$P$12*100</f>
        <v>19.154633871110846</v>
      </c>
      <c r="R6" s="182">
        <v>6.8286603157245898</v>
      </c>
      <c r="S6" s="181">
        <f t="shared" ref="S6:S12" si="5">P6/M6</f>
        <v>187.40451225504484</v>
      </c>
      <c r="T6" s="183">
        <v>3.6116257791522499</v>
      </c>
    </row>
    <row r="7" spans="1:20" ht="14.45" customHeight="1">
      <c r="A7" s="105" t="s">
        <v>90</v>
      </c>
      <c r="B7" s="179">
        <v>686.45399999999995</v>
      </c>
      <c r="C7" s="84">
        <f t="shared" si="0"/>
        <v>29.524661948999125</v>
      </c>
      <c r="D7" s="180">
        <v>4.3912026469562697</v>
      </c>
      <c r="E7" s="181">
        <v>119386.82399999999</v>
      </c>
      <c r="F7" s="84">
        <f t="shared" si="1"/>
        <v>26.142188088931327</v>
      </c>
      <c r="G7" s="182">
        <v>5.1186465154300196</v>
      </c>
      <c r="H7" s="181">
        <f t="shared" si="2"/>
        <v>173.91817077327832</v>
      </c>
      <c r="I7" s="183">
        <v>2.54389750769906</v>
      </c>
      <c r="L7" s="105" t="s">
        <v>90</v>
      </c>
      <c r="M7" s="179">
        <v>584.97199999999998</v>
      </c>
      <c r="N7" s="84">
        <f t="shared" si="3"/>
        <v>30.73369840760299</v>
      </c>
      <c r="O7" s="180">
        <v>4.7328328543668201</v>
      </c>
      <c r="P7" s="181">
        <v>97384.472999999998</v>
      </c>
      <c r="Q7" s="84">
        <f t="shared" si="4"/>
        <v>27.632292269419434</v>
      </c>
      <c r="R7" s="182">
        <v>5.3839909262462697</v>
      </c>
      <c r="S7" s="181">
        <f t="shared" si="5"/>
        <v>166.47715275261038</v>
      </c>
      <c r="T7" s="183">
        <v>2.62163714516478</v>
      </c>
    </row>
    <row r="8" spans="1:20" ht="14.45" customHeight="1">
      <c r="A8" s="105" t="s">
        <v>91</v>
      </c>
      <c r="B8" s="179">
        <v>149.80500000000001</v>
      </c>
      <c r="C8" s="84">
        <f t="shared" si="0"/>
        <v>6.4431731525634843</v>
      </c>
      <c r="D8" s="180">
        <v>7.7203614180557496</v>
      </c>
      <c r="E8" s="181">
        <v>34087.197</v>
      </c>
      <c r="F8" s="84">
        <f t="shared" si="1"/>
        <v>7.4640892984845273</v>
      </c>
      <c r="G8" s="182">
        <v>10.0775555387905</v>
      </c>
      <c r="H8" s="181">
        <f t="shared" si="2"/>
        <v>227.54378692299989</v>
      </c>
      <c r="I8" s="183">
        <v>6.4591632789989104</v>
      </c>
      <c r="L8" s="105" t="s">
        <v>91</v>
      </c>
      <c r="M8" s="179">
        <v>125.554</v>
      </c>
      <c r="N8" s="84">
        <f t="shared" si="3"/>
        <v>6.5964503768867324</v>
      </c>
      <c r="O8" s="180">
        <v>8.4192418710364301</v>
      </c>
      <c r="P8" s="181">
        <v>25002.38</v>
      </c>
      <c r="Q8" s="84">
        <f t="shared" si="4"/>
        <v>7.0942836194337371</v>
      </c>
      <c r="R8" s="182">
        <v>10.9597340318126</v>
      </c>
      <c r="S8" s="181">
        <f t="shared" si="5"/>
        <v>199.13646717746946</v>
      </c>
      <c r="T8" s="183">
        <v>7.1523532502902301</v>
      </c>
    </row>
    <row r="9" spans="1:20" ht="14.45" customHeight="1">
      <c r="A9" s="105" t="s">
        <v>92</v>
      </c>
      <c r="B9" s="179">
        <v>95.22</v>
      </c>
      <c r="C9" s="84">
        <f t="shared" si="0"/>
        <v>4.0954504027709024</v>
      </c>
      <c r="D9" s="180">
        <v>11.030751906200701</v>
      </c>
      <c r="E9" s="181">
        <v>18671.484</v>
      </c>
      <c r="F9" s="84">
        <f t="shared" si="1"/>
        <v>4.0885034903639941</v>
      </c>
      <c r="G9" s="182">
        <v>13.3031883009675</v>
      </c>
      <c r="H9" s="181">
        <f t="shared" si="2"/>
        <v>196.08783868935097</v>
      </c>
      <c r="I9" s="183">
        <v>6.6163335691825997</v>
      </c>
      <c r="L9" s="105" t="s">
        <v>92</v>
      </c>
      <c r="M9" s="179">
        <v>75.981999999999999</v>
      </c>
      <c r="N9" s="84">
        <f t="shared" si="3"/>
        <v>3.9919993989566853</v>
      </c>
      <c r="O9" s="180">
        <v>12.0060003889773</v>
      </c>
      <c r="P9" s="181">
        <v>13295.802</v>
      </c>
      <c r="Q9" s="84">
        <f t="shared" si="4"/>
        <v>3.772608461107875</v>
      </c>
      <c r="R9" s="182">
        <v>14.035731495899</v>
      </c>
      <c r="S9" s="181">
        <f t="shared" si="5"/>
        <v>174.9862072596141</v>
      </c>
      <c r="T9" s="183">
        <v>7.3302457855528704</v>
      </c>
    </row>
    <row r="10" spans="1:20" ht="14.45" customHeight="1">
      <c r="A10" s="105" t="s">
        <v>93</v>
      </c>
      <c r="B10" s="179">
        <v>226.792</v>
      </c>
      <c r="C10" s="84">
        <f t="shared" si="0"/>
        <v>9.754414910157724</v>
      </c>
      <c r="D10" s="180">
        <v>7.1777407580245303</v>
      </c>
      <c r="E10" s="181">
        <v>31739.32</v>
      </c>
      <c r="F10" s="84">
        <f t="shared" si="1"/>
        <v>6.9499735854836029</v>
      </c>
      <c r="G10" s="182">
        <v>7.8699170011056996</v>
      </c>
      <c r="H10" s="181">
        <f t="shared" si="2"/>
        <v>139.94902818441568</v>
      </c>
      <c r="I10" s="183">
        <v>4.2554997422059602</v>
      </c>
      <c r="L10" s="105" t="s">
        <v>93</v>
      </c>
      <c r="M10" s="179">
        <v>214.81299999999999</v>
      </c>
      <c r="N10" s="84">
        <f t="shared" si="3"/>
        <v>11.286006776448138</v>
      </c>
      <c r="O10" s="180">
        <v>7.4245768399457504</v>
      </c>
      <c r="P10" s="181">
        <v>29303.376</v>
      </c>
      <c r="Q10" s="84">
        <f t="shared" si="4"/>
        <v>8.3146668577514493</v>
      </c>
      <c r="R10" s="182">
        <v>8.1801575367480606</v>
      </c>
      <c r="S10" s="181">
        <f t="shared" si="5"/>
        <v>136.41342004441074</v>
      </c>
      <c r="T10" s="183">
        <v>4.5047124455009104</v>
      </c>
    </row>
    <row r="11" spans="1:20" ht="14.45" customHeight="1">
      <c r="A11" s="607" t="s">
        <v>94</v>
      </c>
      <c r="B11" s="184">
        <v>35.694000000000003</v>
      </c>
      <c r="C11" s="84">
        <f t="shared" si="0"/>
        <v>1.5352132606228168</v>
      </c>
      <c r="D11" s="185">
        <v>15.974450413633299</v>
      </c>
      <c r="E11" s="186">
        <v>6136.5129999999999</v>
      </c>
      <c r="F11" s="84">
        <f t="shared" si="1"/>
        <v>1.3437150908392725</v>
      </c>
      <c r="G11" s="187">
        <v>19.042439678359202</v>
      </c>
      <c r="H11" s="186">
        <f t="shared" si="2"/>
        <v>171.92001456827475</v>
      </c>
      <c r="I11" s="188">
        <v>8.6893327312332804</v>
      </c>
      <c r="L11" s="607" t="s">
        <v>94</v>
      </c>
      <c r="M11" s="184">
        <v>29.558</v>
      </c>
      <c r="N11" s="84">
        <f t="shared" si="3"/>
        <v>1.5529404100229227</v>
      </c>
      <c r="O11" s="185">
        <v>16.723182617537699</v>
      </c>
      <c r="P11" s="186">
        <v>4706.7719999999999</v>
      </c>
      <c r="Q11" s="84">
        <f t="shared" si="4"/>
        <v>1.3355198785079407</v>
      </c>
      <c r="R11" s="187">
        <v>20.003251117501701</v>
      </c>
      <c r="S11" s="186">
        <f t="shared" si="5"/>
        <v>159.23851410785574</v>
      </c>
      <c r="T11" s="188">
        <v>10.102404849531601</v>
      </c>
    </row>
    <row r="12" spans="1:20" ht="15.75" customHeight="1">
      <c r="A12" s="608" t="s">
        <v>42</v>
      </c>
      <c r="B12" s="189">
        <f>SUM(B5:B11)</f>
        <v>2325.0189999999998</v>
      </c>
      <c r="C12" s="190">
        <f>SUM(C5:C11)</f>
        <v>100</v>
      </c>
      <c r="D12" s="196">
        <v>2.3580190666058898</v>
      </c>
      <c r="E12" s="191">
        <f>SUM(E5:E11)</f>
        <v>456682.59899999993</v>
      </c>
      <c r="F12" s="190">
        <f>SUM(F5:F11)</f>
        <v>100</v>
      </c>
      <c r="G12" s="193">
        <v>2.9765406622505899</v>
      </c>
      <c r="H12" s="192">
        <f t="shared" si="2"/>
        <v>196.4210180647986</v>
      </c>
      <c r="I12" s="194">
        <v>1.6606921871195199</v>
      </c>
      <c r="L12" s="608" t="s">
        <v>42</v>
      </c>
      <c r="M12" s="189">
        <f>SUM(M5:M11)</f>
        <v>1903.357</v>
      </c>
      <c r="N12" s="190">
        <f>SUM(N5:N11)</f>
        <v>100</v>
      </c>
      <c r="O12" s="196">
        <v>2.9082194096112999</v>
      </c>
      <c r="P12" s="191">
        <f>SUM(P5:P11)</f>
        <v>352429.94699999999</v>
      </c>
      <c r="Q12" s="190">
        <f>SUM(Q5:Q11)</f>
        <v>100.00000000000001</v>
      </c>
      <c r="R12" s="193">
        <v>3.27954892478036</v>
      </c>
      <c r="S12" s="192">
        <f t="shared" si="5"/>
        <v>185.16229325344639</v>
      </c>
      <c r="T12" s="194">
        <v>1.6577063171055499</v>
      </c>
    </row>
    <row r="13" spans="1:20" ht="6.75" customHeight="1"/>
    <row r="14" spans="1:20" ht="15" customHeight="1">
      <c r="A14" s="697" t="s">
        <v>95</v>
      </c>
      <c r="B14" s="698"/>
      <c r="C14" s="698"/>
      <c r="D14" s="698"/>
      <c r="E14" s="698"/>
      <c r="F14" s="698"/>
      <c r="G14" s="698"/>
      <c r="H14" s="698"/>
      <c r="I14" s="699"/>
      <c r="L14" s="697" t="s">
        <v>95</v>
      </c>
      <c r="M14" s="698"/>
      <c r="N14" s="698"/>
      <c r="O14" s="698"/>
      <c r="P14" s="698"/>
      <c r="Q14" s="698"/>
      <c r="R14" s="698"/>
      <c r="S14" s="698"/>
      <c r="T14" s="699"/>
    </row>
    <row r="15" spans="1:20" ht="12.75" customHeight="1">
      <c r="A15" s="691" t="s">
        <v>82</v>
      </c>
      <c r="B15" s="640" t="s">
        <v>83</v>
      </c>
      <c r="C15" s="641"/>
      <c r="D15" s="693" t="s">
        <v>430</v>
      </c>
      <c r="E15" s="640" t="s">
        <v>84</v>
      </c>
      <c r="F15" s="641"/>
      <c r="G15" s="693" t="s">
        <v>430</v>
      </c>
      <c r="H15" s="171" t="s">
        <v>85</v>
      </c>
      <c r="I15" s="695" t="s">
        <v>430</v>
      </c>
      <c r="L15" s="691" t="s">
        <v>82</v>
      </c>
      <c r="M15" s="640" t="s">
        <v>83</v>
      </c>
      <c r="N15" s="641"/>
      <c r="O15" s="693" t="s">
        <v>430</v>
      </c>
      <c r="P15" s="640" t="s">
        <v>84</v>
      </c>
      <c r="Q15" s="641"/>
      <c r="R15" s="693" t="s">
        <v>430</v>
      </c>
      <c r="S15" s="171" t="s">
        <v>85</v>
      </c>
      <c r="T15" s="695" t="s">
        <v>430</v>
      </c>
    </row>
    <row r="16" spans="1:20" ht="16.899999999999999" customHeight="1">
      <c r="A16" s="692"/>
      <c r="B16" s="132" t="s">
        <v>25</v>
      </c>
      <c r="C16" s="172" t="s">
        <v>26</v>
      </c>
      <c r="D16" s="694"/>
      <c r="E16" s="173" t="s">
        <v>86</v>
      </c>
      <c r="F16" s="172" t="s">
        <v>26</v>
      </c>
      <c r="G16" s="694"/>
      <c r="H16" s="132" t="s">
        <v>87</v>
      </c>
      <c r="I16" s="696"/>
      <c r="L16" s="692"/>
      <c r="M16" s="132" t="s">
        <v>25</v>
      </c>
      <c r="N16" s="172" t="s">
        <v>26</v>
      </c>
      <c r="O16" s="694"/>
      <c r="P16" s="173" t="s">
        <v>86</v>
      </c>
      <c r="Q16" s="172" t="s">
        <v>26</v>
      </c>
      <c r="R16" s="694"/>
      <c r="S16" s="132" t="s">
        <v>87</v>
      </c>
      <c r="T16" s="696"/>
    </row>
    <row r="17" spans="1:20" ht="15" customHeight="1">
      <c r="A17" s="103" t="s">
        <v>88</v>
      </c>
      <c r="B17" s="174">
        <v>445.42899999999997</v>
      </c>
      <c r="C17" s="84">
        <f>B17/$B$24*100</f>
        <v>41.368335316172256</v>
      </c>
      <c r="D17" s="175">
        <v>7.0449354012853904</v>
      </c>
      <c r="E17" s="176">
        <v>100557.018</v>
      </c>
      <c r="F17" s="84">
        <f>E17/$E$24*100</f>
        <v>43.394402164119192</v>
      </c>
      <c r="G17" s="177">
        <v>7.6241263932660903</v>
      </c>
      <c r="H17" s="176">
        <f>E17/B17</f>
        <v>225.75319074420392</v>
      </c>
      <c r="I17" s="178">
        <v>3.38270215494946</v>
      </c>
      <c r="L17" s="103" t="s">
        <v>88</v>
      </c>
      <c r="M17" s="174">
        <v>274.47399999999999</v>
      </c>
      <c r="N17" s="84">
        <f>M17/$M$24*100</f>
        <v>38.28639260591131</v>
      </c>
      <c r="O17" s="175">
        <v>8.5394812439882806</v>
      </c>
      <c r="P17" s="176">
        <v>60000.019</v>
      </c>
      <c r="Q17" s="84">
        <f>P17/$P$24*100</f>
        <v>42.418203766381815</v>
      </c>
      <c r="R17" s="177">
        <v>8.9374023556549798</v>
      </c>
      <c r="S17" s="176">
        <f>P17/M17</f>
        <v>218.60000947266408</v>
      </c>
      <c r="T17" s="178">
        <v>4.1007594008750097</v>
      </c>
    </row>
    <row r="18" spans="1:20" ht="14.45" customHeight="1">
      <c r="A18" s="105" t="s">
        <v>89</v>
      </c>
      <c r="B18" s="179">
        <v>222.15700000000001</v>
      </c>
      <c r="C18" s="84">
        <f t="shared" ref="C18:C23" si="6">B18/$B$24*100</f>
        <v>20.632390950824668</v>
      </c>
      <c r="D18" s="180">
        <v>8.5113161085906999</v>
      </c>
      <c r="E18" s="181">
        <v>45997.64</v>
      </c>
      <c r="F18" s="84">
        <f t="shared" ref="F18:F23" si="7">E18/$E$24*100</f>
        <v>19.849833740697992</v>
      </c>
      <c r="G18" s="182">
        <v>9.5011098012553603</v>
      </c>
      <c r="H18" s="181">
        <f t="shared" ref="H18:H24" si="8">E18/B18</f>
        <v>207.0501492187957</v>
      </c>
      <c r="I18" s="183">
        <v>4.3222430999971104</v>
      </c>
      <c r="L18" s="105" t="s">
        <v>89</v>
      </c>
      <c r="M18" s="179">
        <v>165.35300000000001</v>
      </c>
      <c r="N18" s="84">
        <f t="shared" ref="N18:N23" si="9">M18/$M$24*100</f>
        <v>23.065098612492449</v>
      </c>
      <c r="O18" s="180">
        <v>9.9918324735669302</v>
      </c>
      <c r="P18" s="181">
        <v>29952.289000000001</v>
      </c>
      <c r="Q18" s="84">
        <f t="shared" ref="Q18:Q23" si="10">P18/$P$24*100</f>
        <v>21.175364928993716</v>
      </c>
      <c r="R18" s="182">
        <v>11.2208508762</v>
      </c>
      <c r="S18" s="181">
        <f t="shared" ref="S18:S24" si="11">P18/M18</f>
        <v>181.14149123390564</v>
      </c>
      <c r="T18" s="183">
        <v>5.2522940333092603</v>
      </c>
    </row>
    <row r="19" spans="1:20" ht="14.45" customHeight="1">
      <c r="A19" s="105" t="s">
        <v>90</v>
      </c>
      <c r="B19" s="179">
        <v>278.70499999999998</v>
      </c>
      <c r="C19" s="84">
        <f t="shared" si="6"/>
        <v>25.884174344943389</v>
      </c>
      <c r="D19" s="180">
        <v>7.8143652829555696</v>
      </c>
      <c r="E19" s="181">
        <v>53516.875999999997</v>
      </c>
      <c r="F19" s="84">
        <f t="shared" si="7"/>
        <v>23.094686834401735</v>
      </c>
      <c r="G19" s="182">
        <v>8.8070483553748495</v>
      </c>
      <c r="H19" s="181">
        <f t="shared" si="8"/>
        <v>192.01979153585333</v>
      </c>
      <c r="I19" s="183">
        <v>3.8243138704256201</v>
      </c>
      <c r="L19" s="105" t="s">
        <v>90</v>
      </c>
      <c r="M19" s="179">
        <v>191.678</v>
      </c>
      <c r="N19" s="84">
        <f t="shared" si="9"/>
        <v>26.737174238419186</v>
      </c>
      <c r="O19" s="180">
        <v>9.2288795104071095</v>
      </c>
      <c r="P19" s="181">
        <v>34138.218999999997</v>
      </c>
      <c r="Q19" s="84">
        <f t="shared" si="10"/>
        <v>24.134691186737246</v>
      </c>
      <c r="R19" s="182">
        <v>10.2879318500036</v>
      </c>
      <c r="S19" s="181">
        <f t="shared" si="11"/>
        <v>178.10191571281001</v>
      </c>
      <c r="T19" s="183">
        <v>4.3308889053814301</v>
      </c>
    </row>
    <row r="20" spans="1:20" ht="14.45" customHeight="1">
      <c r="A20" s="105" t="s">
        <v>91</v>
      </c>
      <c r="B20" s="179">
        <v>54.238999999999997</v>
      </c>
      <c r="C20" s="84">
        <f t="shared" si="6"/>
        <v>5.0373395966896339</v>
      </c>
      <c r="D20" s="180">
        <v>14.0300790634191</v>
      </c>
      <c r="E20" s="181">
        <v>16554.22</v>
      </c>
      <c r="F20" s="84">
        <f t="shared" si="7"/>
        <v>7.1438124805302525</v>
      </c>
      <c r="G20" s="182">
        <v>16.7372827152683</v>
      </c>
      <c r="H20" s="181">
        <f t="shared" si="8"/>
        <v>305.20879809731008</v>
      </c>
      <c r="I20" s="183">
        <v>8.6236779852805796</v>
      </c>
      <c r="L20" s="105" t="s">
        <v>91</v>
      </c>
      <c r="M20" s="179">
        <v>35.161999999999999</v>
      </c>
      <c r="N20" s="84">
        <f t="shared" si="9"/>
        <v>4.9047492178095311</v>
      </c>
      <c r="O20" s="180">
        <v>16.820819196392399</v>
      </c>
      <c r="P20" s="181">
        <v>8895.4320000000007</v>
      </c>
      <c r="Q20" s="84">
        <f t="shared" si="10"/>
        <v>6.2888021279792152</v>
      </c>
      <c r="R20" s="182">
        <v>20.183641597546899</v>
      </c>
      <c r="S20" s="181">
        <f t="shared" si="11"/>
        <v>252.98424435470113</v>
      </c>
      <c r="T20" s="183">
        <v>11.620356659398199</v>
      </c>
    </row>
    <row r="21" spans="1:20" ht="14.45" customHeight="1">
      <c r="A21" s="105" t="s">
        <v>92</v>
      </c>
      <c r="B21" s="179">
        <v>36.01</v>
      </c>
      <c r="C21" s="84">
        <f t="shared" si="6"/>
        <v>3.3443573605116925</v>
      </c>
      <c r="D21" s="180">
        <v>17.510673739165199</v>
      </c>
      <c r="E21" s="181">
        <v>7829.616</v>
      </c>
      <c r="F21" s="84">
        <f t="shared" si="7"/>
        <v>3.378794561058108</v>
      </c>
      <c r="G21" s="182">
        <v>19.443782298107799</v>
      </c>
      <c r="H21" s="181">
        <f t="shared" si="8"/>
        <v>217.42893640655376</v>
      </c>
      <c r="I21" s="183">
        <v>10.2362791720932</v>
      </c>
      <c r="L21" s="105" t="s">
        <v>92</v>
      </c>
      <c r="M21" s="179">
        <v>21.248000000000001</v>
      </c>
      <c r="N21" s="84">
        <f t="shared" si="9"/>
        <v>2.9638846305675712</v>
      </c>
      <c r="O21" s="180">
        <v>23.060546275150699</v>
      </c>
      <c r="P21" s="181">
        <v>3633.5230000000001</v>
      </c>
      <c r="Q21" s="84">
        <f t="shared" si="10"/>
        <v>2.5687911699467123</v>
      </c>
      <c r="R21" s="182">
        <v>24.541100208884899</v>
      </c>
      <c r="S21" s="181">
        <f t="shared" si="11"/>
        <v>171.00541227409639</v>
      </c>
      <c r="T21" s="183">
        <v>13.7985787838255</v>
      </c>
    </row>
    <row r="22" spans="1:20" ht="14.45" customHeight="1">
      <c r="A22" s="105" t="s">
        <v>93</v>
      </c>
      <c r="B22" s="179">
        <v>33.521000000000001</v>
      </c>
      <c r="C22" s="84">
        <f t="shared" si="6"/>
        <v>3.113196419930921</v>
      </c>
      <c r="D22" s="180">
        <v>16.3268893535468</v>
      </c>
      <c r="E22" s="181">
        <v>5918.116</v>
      </c>
      <c r="F22" s="84">
        <f t="shared" si="7"/>
        <v>2.5539053451038929</v>
      </c>
      <c r="G22" s="182">
        <v>18.508745924114301</v>
      </c>
      <c r="H22" s="181">
        <f t="shared" si="8"/>
        <v>176.54950627964558</v>
      </c>
      <c r="I22" s="183">
        <v>7.8540271809513298</v>
      </c>
      <c r="L22" s="105" t="s">
        <v>93</v>
      </c>
      <c r="M22" s="179">
        <v>25.718</v>
      </c>
      <c r="N22" s="84">
        <f t="shared" si="9"/>
        <v>3.5874051642007148</v>
      </c>
      <c r="O22" s="180">
        <v>18.0729055419581</v>
      </c>
      <c r="P22" s="181">
        <v>4231.2110000000002</v>
      </c>
      <c r="Q22" s="84">
        <f t="shared" si="10"/>
        <v>2.9913385590187263</v>
      </c>
      <c r="R22" s="182">
        <v>21.2613942574757</v>
      </c>
      <c r="S22" s="181">
        <f t="shared" si="11"/>
        <v>164.52332996344973</v>
      </c>
      <c r="T22" s="183">
        <v>10.177259204512101</v>
      </c>
    </row>
    <row r="23" spans="1:20" ht="14.45" customHeight="1">
      <c r="A23" s="607" t="s">
        <v>94</v>
      </c>
      <c r="B23" s="184">
        <v>6.6779999999999999</v>
      </c>
      <c r="C23" s="84">
        <f t="shared" si="6"/>
        <v>0.62020601092743921</v>
      </c>
      <c r="D23" s="185">
        <v>37.551193985532599</v>
      </c>
      <c r="E23" s="186">
        <v>1354.6010000000001</v>
      </c>
      <c r="F23" s="84">
        <f t="shared" si="7"/>
        <v>0.58456487408882818</v>
      </c>
      <c r="G23" s="187">
        <v>41.226754862782599</v>
      </c>
      <c r="H23" s="186">
        <f t="shared" si="8"/>
        <v>202.8453129679545</v>
      </c>
      <c r="I23" s="188">
        <v>15.768430408173799</v>
      </c>
      <c r="L23" s="607" t="s">
        <v>94</v>
      </c>
      <c r="M23" s="184">
        <v>3.2639999999999998</v>
      </c>
      <c r="N23" s="84">
        <f t="shared" si="9"/>
        <v>0.45529553059923522</v>
      </c>
      <c r="O23" s="185">
        <v>54.016932052836403</v>
      </c>
      <c r="P23" s="186">
        <v>598.05700000000002</v>
      </c>
      <c r="Q23" s="84">
        <f t="shared" si="10"/>
        <v>0.42280826094256757</v>
      </c>
      <c r="R23" s="187">
        <v>60.784720417396699</v>
      </c>
      <c r="S23" s="186">
        <f t="shared" si="11"/>
        <v>183.22824754901961</v>
      </c>
      <c r="T23" s="188">
        <v>26.216258606936002</v>
      </c>
    </row>
    <row r="24" spans="1:20" ht="15.75" customHeight="1">
      <c r="A24" s="608" t="s">
        <v>42</v>
      </c>
      <c r="B24" s="189">
        <f>SUM(B17:B23)</f>
        <v>1076.739</v>
      </c>
      <c r="C24" s="190">
        <f>SUM(C17:C23)</f>
        <v>99.999999999999986</v>
      </c>
      <c r="D24" s="196">
        <v>4.8668254430904003</v>
      </c>
      <c r="E24" s="191">
        <f>SUM(E17:E23)</f>
        <v>231728.087</v>
      </c>
      <c r="F24" s="190">
        <f>SUM(F17:F23)</f>
        <v>100.00000000000003</v>
      </c>
      <c r="G24" s="193">
        <v>5.51789236863124</v>
      </c>
      <c r="H24" s="192">
        <f t="shared" si="8"/>
        <v>215.21286681359177</v>
      </c>
      <c r="I24" s="194">
        <v>2.3211030126513301</v>
      </c>
      <c r="L24" s="608" t="s">
        <v>42</v>
      </c>
      <c r="M24" s="189">
        <f>SUM(M17:M23)</f>
        <v>716.89700000000005</v>
      </c>
      <c r="N24" s="190">
        <f>SUM(N17:N23)</f>
        <v>100</v>
      </c>
      <c r="O24" s="196">
        <v>6.15018671377653</v>
      </c>
      <c r="P24" s="191">
        <f>SUM(P17:P23)</f>
        <v>141448.75</v>
      </c>
      <c r="Q24" s="190">
        <f>SUM(Q17:Q23)</f>
        <v>100</v>
      </c>
      <c r="R24" s="193">
        <v>6.5902998023152204</v>
      </c>
      <c r="S24" s="192">
        <f t="shared" si="11"/>
        <v>197.30693530590864</v>
      </c>
      <c r="T24" s="194">
        <v>2.4989882043189899</v>
      </c>
    </row>
    <row r="25" spans="1:20" ht="6.75" customHeight="1"/>
    <row r="26" spans="1:20" ht="15" customHeight="1">
      <c r="A26" s="697" t="s">
        <v>96</v>
      </c>
      <c r="B26" s="698"/>
      <c r="C26" s="698"/>
      <c r="D26" s="698"/>
      <c r="E26" s="698"/>
      <c r="F26" s="698"/>
      <c r="G26" s="698"/>
      <c r="H26" s="698"/>
      <c r="I26" s="699"/>
      <c r="L26" s="697" t="s">
        <v>96</v>
      </c>
      <c r="M26" s="698"/>
      <c r="N26" s="698"/>
      <c r="O26" s="698"/>
      <c r="P26" s="698"/>
      <c r="Q26" s="698"/>
      <c r="R26" s="698"/>
      <c r="S26" s="698"/>
      <c r="T26" s="699"/>
    </row>
    <row r="27" spans="1:20" ht="12.75" customHeight="1">
      <c r="A27" s="691" t="s">
        <v>82</v>
      </c>
      <c r="B27" s="640" t="s">
        <v>83</v>
      </c>
      <c r="C27" s="641"/>
      <c r="D27" s="693" t="s">
        <v>430</v>
      </c>
      <c r="E27" s="640" t="s">
        <v>84</v>
      </c>
      <c r="F27" s="641"/>
      <c r="G27" s="693" t="s">
        <v>430</v>
      </c>
      <c r="H27" s="171" t="s">
        <v>85</v>
      </c>
      <c r="I27" s="695" t="s">
        <v>430</v>
      </c>
      <c r="L27" s="691" t="s">
        <v>82</v>
      </c>
      <c r="M27" s="640" t="s">
        <v>83</v>
      </c>
      <c r="N27" s="641"/>
      <c r="O27" s="693" t="s">
        <v>430</v>
      </c>
      <c r="P27" s="640" t="s">
        <v>84</v>
      </c>
      <c r="Q27" s="641"/>
      <c r="R27" s="693" t="s">
        <v>430</v>
      </c>
      <c r="S27" s="171" t="s">
        <v>85</v>
      </c>
      <c r="T27" s="695" t="s">
        <v>430</v>
      </c>
    </row>
    <row r="28" spans="1:20" ht="16.899999999999999" customHeight="1">
      <c r="A28" s="692"/>
      <c r="B28" s="132" t="s">
        <v>25</v>
      </c>
      <c r="C28" s="172" t="s">
        <v>26</v>
      </c>
      <c r="D28" s="694"/>
      <c r="E28" s="173" t="s">
        <v>86</v>
      </c>
      <c r="F28" s="172" t="s">
        <v>26</v>
      </c>
      <c r="G28" s="694"/>
      <c r="H28" s="132" t="s">
        <v>87</v>
      </c>
      <c r="I28" s="696"/>
      <c r="L28" s="692"/>
      <c r="M28" s="132" t="s">
        <v>25</v>
      </c>
      <c r="N28" s="172" t="s">
        <v>26</v>
      </c>
      <c r="O28" s="694"/>
      <c r="P28" s="173" t="s">
        <v>86</v>
      </c>
      <c r="Q28" s="172" t="s">
        <v>26</v>
      </c>
      <c r="R28" s="694"/>
      <c r="S28" s="132" t="s">
        <v>87</v>
      </c>
      <c r="T28" s="696"/>
    </row>
    <row r="29" spans="1:20" ht="15" customHeight="1">
      <c r="A29" s="103" t="s">
        <v>88</v>
      </c>
      <c r="B29" s="174">
        <v>259.67399999999998</v>
      </c>
      <c r="C29" s="84">
        <f>B29/$B$36*100</f>
        <v>20.80251097107865</v>
      </c>
      <c r="D29" s="175">
        <v>7.5446104313322202</v>
      </c>
      <c r="E29" s="176">
        <v>60221.934999999998</v>
      </c>
      <c r="F29" s="84">
        <f>E29/$E$36*100</f>
        <v>26.770716531479412</v>
      </c>
      <c r="G29" s="177">
        <v>8.2466127968985798</v>
      </c>
      <c r="H29" s="176">
        <f>E29/B29</f>
        <v>231.9136109121437</v>
      </c>
      <c r="I29" s="178">
        <v>3.4468551284544402</v>
      </c>
      <c r="L29" s="103" t="s">
        <v>88</v>
      </c>
      <c r="M29" s="174">
        <v>237.785</v>
      </c>
      <c r="N29" s="84">
        <f>M29/$M$36*100</f>
        <v>20.041552180435918</v>
      </c>
      <c r="O29" s="175">
        <v>7.70952704325122</v>
      </c>
      <c r="P29" s="176">
        <v>55230.459000000003</v>
      </c>
      <c r="Q29" s="84">
        <f>P29/$P$36*100</f>
        <v>26.177905796979623</v>
      </c>
      <c r="R29" s="177">
        <v>8.4618407988294102</v>
      </c>
      <c r="S29" s="176">
        <f>P29/M29</f>
        <v>232.2705763609984</v>
      </c>
      <c r="T29" s="178">
        <v>3.5250154473311199</v>
      </c>
    </row>
    <row r="30" spans="1:20" ht="14.45" customHeight="1">
      <c r="A30" s="105" t="s">
        <v>89</v>
      </c>
      <c r="B30" s="179">
        <v>203.79499999999999</v>
      </c>
      <c r="C30" s="85">
        <f t="shared" ref="C30:C35" si="12">B30/$B$36*100</f>
        <v>16.326038507324466</v>
      </c>
      <c r="D30" s="180">
        <v>7.1194636521791397</v>
      </c>
      <c r="E30" s="181">
        <v>39884.667999999998</v>
      </c>
      <c r="F30" s="84">
        <f t="shared" ref="F30:F35" si="13">E30/$E$36*100</f>
        <v>17.730103507636677</v>
      </c>
      <c r="G30" s="182">
        <v>8.4098990251250907</v>
      </c>
      <c r="H30" s="181">
        <f t="shared" ref="H30:H36" si="14">E30/B30</f>
        <v>195.70974754042052</v>
      </c>
      <c r="I30" s="183">
        <v>4.5752015132925097</v>
      </c>
      <c r="L30" s="105" t="s">
        <v>89</v>
      </c>
      <c r="M30" s="179">
        <v>194.86600000000001</v>
      </c>
      <c r="N30" s="85">
        <f t="shared" ref="N30:N35" si="15">M30/$M$36*100</f>
        <v>16.424152520944659</v>
      </c>
      <c r="O30" s="180">
        <v>7.2387755974488099</v>
      </c>
      <c r="P30" s="181">
        <v>37554.377</v>
      </c>
      <c r="Q30" s="84">
        <f t="shared" ref="Q30:Q35" si="16">P30/$P$36*100</f>
        <v>17.799869151372764</v>
      </c>
      <c r="R30" s="182">
        <v>8.5394097605616803</v>
      </c>
      <c r="S30" s="181">
        <f t="shared" ref="S30:S36" si="17">P30/M30</f>
        <v>192.71898124865291</v>
      </c>
      <c r="T30" s="183">
        <v>4.7133647142132604</v>
      </c>
    </row>
    <row r="31" spans="1:20" ht="14.45" customHeight="1">
      <c r="A31" s="105" t="s">
        <v>90</v>
      </c>
      <c r="B31" s="179">
        <v>407.75</v>
      </c>
      <c r="C31" s="85">
        <f t="shared" si="12"/>
        <v>32.664894631181099</v>
      </c>
      <c r="D31" s="180">
        <v>5.5905302211401198</v>
      </c>
      <c r="E31" s="181">
        <v>65869.948999999993</v>
      </c>
      <c r="F31" s="84">
        <f t="shared" si="13"/>
        <v>29.281452557477699</v>
      </c>
      <c r="G31" s="182">
        <v>6.3662093477454196</v>
      </c>
      <c r="H31" s="181">
        <f t="shared" si="14"/>
        <v>161.54493930104229</v>
      </c>
      <c r="I31" s="183">
        <v>3.22923973388709</v>
      </c>
      <c r="L31" s="105" t="s">
        <v>90</v>
      </c>
      <c r="M31" s="179">
        <v>393.29399999999998</v>
      </c>
      <c r="N31" s="85">
        <f t="shared" si="15"/>
        <v>33.148525866864453</v>
      </c>
      <c r="O31" s="180">
        <v>5.68538018068715</v>
      </c>
      <c r="P31" s="181">
        <v>63246.254999999997</v>
      </c>
      <c r="Q31" s="84">
        <f t="shared" si="16"/>
        <v>29.977199816531513</v>
      </c>
      <c r="R31" s="182">
        <v>6.4275657136246904</v>
      </c>
      <c r="S31" s="181">
        <f t="shared" si="17"/>
        <v>160.81164472379442</v>
      </c>
      <c r="T31" s="183">
        <v>3.24421228003221</v>
      </c>
    </row>
    <row r="32" spans="1:20" ht="14.45" customHeight="1">
      <c r="A32" s="105" t="s">
        <v>91</v>
      </c>
      <c r="B32" s="179">
        <v>95.566000000000003</v>
      </c>
      <c r="C32" s="85">
        <f t="shared" si="12"/>
        <v>7.6558021344535927</v>
      </c>
      <c r="D32" s="180">
        <v>9.6705506904360998</v>
      </c>
      <c r="E32" s="181">
        <v>17532.976999999999</v>
      </c>
      <c r="F32" s="84">
        <f t="shared" si="13"/>
        <v>7.7940098939024178</v>
      </c>
      <c r="G32" s="182">
        <v>12.7494072396655</v>
      </c>
      <c r="H32" s="181">
        <f t="shared" si="14"/>
        <v>183.46458991691605</v>
      </c>
      <c r="I32" s="183">
        <v>8.3413366544453709</v>
      </c>
      <c r="L32" s="105" t="s">
        <v>91</v>
      </c>
      <c r="M32" s="179">
        <v>90.391999999999996</v>
      </c>
      <c r="N32" s="85">
        <f t="shared" si="15"/>
        <v>7.6186302108794219</v>
      </c>
      <c r="O32" s="180">
        <v>9.87386737641061</v>
      </c>
      <c r="P32" s="181">
        <v>16106.948</v>
      </c>
      <c r="Q32" s="84">
        <f t="shared" si="16"/>
        <v>7.6343049660487035</v>
      </c>
      <c r="R32" s="182">
        <v>13.0965126374078</v>
      </c>
      <c r="S32" s="181">
        <f t="shared" si="17"/>
        <v>178.18997256394371</v>
      </c>
      <c r="T32" s="183">
        <v>8.59691404663252</v>
      </c>
    </row>
    <row r="33" spans="1:20" ht="14.45" customHeight="1">
      <c r="A33" s="105" t="s">
        <v>92</v>
      </c>
      <c r="B33" s="179">
        <v>59.21</v>
      </c>
      <c r="C33" s="85">
        <f t="shared" si="12"/>
        <v>4.7433192179331281</v>
      </c>
      <c r="D33" s="180">
        <v>13.4991365093473</v>
      </c>
      <c r="E33" s="181">
        <v>10841.868</v>
      </c>
      <c r="F33" s="84">
        <f t="shared" si="13"/>
        <v>4.8195823481878763</v>
      </c>
      <c r="G33" s="182">
        <v>16.2740563607511</v>
      </c>
      <c r="H33" s="181">
        <f t="shared" si="14"/>
        <v>183.10873163317007</v>
      </c>
      <c r="I33" s="183">
        <v>8.1942954069059297</v>
      </c>
      <c r="L33" s="105" t="s">
        <v>92</v>
      </c>
      <c r="M33" s="179">
        <v>54.734000000000002</v>
      </c>
      <c r="N33" s="85">
        <f t="shared" si="15"/>
        <v>4.6132191561451714</v>
      </c>
      <c r="O33" s="180">
        <v>13.484258264074899</v>
      </c>
      <c r="P33" s="181">
        <v>9662.2780000000002</v>
      </c>
      <c r="Q33" s="84">
        <f t="shared" si="16"/>
        <v>4.5796867860219788</v>
      </c>
      <c r="R33" s="182">
        <v>15.983523995915499</v>
      </c>
      <c r="S33" s="181">
        <f t="shared" si="17"/>
        <v>176.53155259984652</v>
      </c>
      <c r="T33" s="183">
        <v>8.5865371677513593</v>
      </c>
    </row>
    <row r="34" spans="1:20" ht="14.45" customHeight="1">
      <c r="A34" s="105" t="s">
        <v>93</v>
      </c>
      <c r="B34" s="179">
        <v>193.27099999999999</v>
      </c>
      <c r="C34" s="85">
        <f t="shared" si="12"/>
        <v>15.482959779921524</v>
      </c>
      <c r="D34" s="180">
        <v>8.01938927173439</v>
      </c>
      <c r="E34" s="181">
        <v>25821.204000000002</v>
      </c>
      <c r="F34" s="84">
        <f t="shared" si="13"/>
        <v>11.478411193288665</v>
      </c>
      <c r="G34" s="182">
        <v>8.8575524851756295</v>
      </c>
      <c r="H34" s="181">
        <f t="shared" si="14"/>
        <v>133.60102653786655</v>
      </c>
      <c r="I34" s="183">
        <v>4.7719932102262304</v>
      </c>
      <c r="L34" s="105" t="s">
        <v>93</v>
      </c>
      <c r="M34" s="179">
        <v>189.09399999999999</v>
      </c>
      <c r="N34" s="85">
        <f t="shared" si="15"/>
        <v>15.937663300911955</v>
      </c>
      <c r="O34" s="180">
        <v>8.0913866205877198</v>
      </c>
      <c r="P34" s="181">
        <v>25072.165000000001</v>
      </c>
      <c r="Q34" s="84">
        <f t="shared" si="16"/>
        <v>11.883601646264239</v>
      </c>
      <c r="R34" s="182">
        <v>8.8765252172900304</v>
      </c>
      <c r="S34" s="181">
        <f t="shared" si="17"/>
        <v>132.59101293536548</v>
      </c>
      <c r="T34" s="183">
        <v>4.8434951308921903</v>
      </c>
    </row>
    <row r="35" spans="1:20" ht="14.45" customHeight="1">
      <c r="A35" s="607" t="s">
        <v>94</v>
      </c>
      <c r="B35" s="184">
        <v>29.015999999999998</v>
      </c>
      <c r="C35" s="87">
        <f t="shared" si="12"/>
        <v>2.3244747581075429</v>
      </c>
      <c r="D35" s="185">
        <v>16.497736728888398</v>
      </c>
      <c r="E35" s="186">
        <v>4781.9120000000003</v>
      </c>
      <c r="F35" s="84">
        <f t="shared" si="13"/>
        <v>2.1257239680272608</v>
      </c>
      <c r="G35" s="187">
        <v>20.439648125024</v>
      </c>
      <c r="H35" s="186">
        <f t="shared" si="14"/>
        <v>164.80259167355945</v>
      </c>
      <c r="I35" s="188">
        <v>10.495254198929</v>
      </c>
      <c r="L35" s="607" t="s">
        <v>94</v>
      </c>
      <c r="M35" s="184">
        <v>26.295000000000002</v>
      </c>
      <c r="N35" s="87">
        <f t="shared" si="15"/>
        <v>2.2162567638184179</v>
      </c>
      <c r="O35" s="185">
        <v>16.8483470275876</v>
      </c>
      <c r="P35" s="186">
        <v>4108.7150000000001</v>
      </c>
      <c r="Q35" s="84">
        <f t="shared" si="16"/>
        <v>1.9474318367811705</v>
      </c>
      <c r="R35" s="187">
        <v>20.633842105130899</v>
      </c>
      <c r="S35" s="186">
        <f t="shared" si="17"/>
        <v>156.25461114280282</v>
      </c>
      <c r="T35" s="188">
        <v>11.0994345498692</v>
      </c>
    </row>
    <row r="36" spans="1:20" ht="15.75" customHeight="1">
      <c r="A36" s="608" t="s">
        <v>42</v>
      </c>
      <c r="B36" s="189">
        <f>SUM(B29:B35)</f>
        <v>1248.2819999999999</v>
      </c>
      <c r="C36" s="190">
        <f>SUM(C29:C35)</f>
        <v>100.00000000000001</v>
      </c>
      <c r="D36" s="196">
        <v>3.7089658120528801</v>
      </c>
      <c r="E36" s="191">
        <f>SUM(E29:E35)</f>
        <v>224954.51299999998</v>
      </c>
      <c r="F36" s="190">
        <f>SUM(F29:F35)</f>
        <v>100.00000000000001</v>
      </c>
      <c r="G36" s="193">
        <v>4.2017549050522502</v>
      </c>
      <c r="H36" s="192">
        <f t="shared" si="14"/>
        <v>180.21129280082545</v>
      </c>
      <c r="I36" s="194">
        <v>2.1231989237689701</v>
      </c>
      <c r="L36" s="608" t="s">
        <v>42</v>
      </c>
      <c r="M36" s="189">
        <f>SUM(M29:M35)</f>
        <v>1186.46</v>
      </c>
      <c r="N36" s="190">
        <f>SUM(N29:N35)</f>
        <v>100</v>
      </c>
      <c r="O36" s="196">
        <v>3.82145863604861</v>
      </c>
      <c r="P36" s="191">
        <f>SUM(P29:P35)</f>
        <v>210981.19700000001</v>
      </c>
      <c r="Q36" s="190">
        <f>SUM(Q29:Q35)</f>
        <v>100</v>
      </c>
      <c r="R36" s="193">
        <v>4.26559658433984</v>
      </c>
      <c r="S36" s="192">
        <f t="shared" si="17"/>
        <v>177.82411290730408</v>
      </c>
      <c r="T36" s="194">
        <v>2.1401466918688099</v>
      </c>
    </row>
    <row r="37" spans="1:20" ht="12" customHeight="1">
      <c r="A37" s="652"/>
      <c r="B37" s="653"/>
      <c r="C37" s="653"/>
      <c r="D37" s="653"/>
      <c r="E37" s="653"/>
      <c r="F37" s="653"/>
      <c r="G37" s="653"/>
      <c r="H37" s="653"/>
      <c r="L37" s="701" t="s">
        <v>347</v>
      </c>
      <c r="M37" s="701"/>
      <c r="N37" s="701"/>
      <c r="O37" s="701"/>
      <c r="P37" s="701"/>
      <c r="Q37" s="701"/>
      <c r="R37" s="701"/>
      <c r="S37" s="701"/>
      <c r="T37" s="701"/>
    </row>
    <row r="38" spans="1:20" ht="14.45" customHeight="1">
      <c r="A38" s="635"/>
      <c r="B38" s="700"/>
      <c r="C38" s="700"/>
      <c r="D38" s="700"/>
      <c r="E38" s="700"/>
      <c r="F38" s="700"/>
      <c r="G38" s="700"/>
      <c r="H38" s="700"/>
    </row>
  </sheetData>
  <mergeCells count="45">
    <mergeCell ref="A37:H37"/>
    <mergeCell ref="A38:H38"/>
    <mergeCell ref="O27:O28"/>
    <mergeCell ref="P27:Q27"/>
    <mergeCell ref="R27:R28"/>
    <mergeCell ref="L37:T37"/>
    <mergeCell ref="T27:T28"/>
    <mergeCell ref="A26:I26"/>
    <mergeCell ref="L26:T26"/>
    <mergeCell ref="A27:A28"/>
    <mergeCell ref="B27:C27"/>
    <mergeCell ref="D27:D28"/>
    <mergeCell ref="E27:F27"/>
    <mergeCell ref="G27:G28"/>
    <mergeCell ref="I27:I28"/>
    <mergeCell ref="L27:L28"/>
    <mergeCell ref="M27:N27"/>
    <mergeCell ref="L14:T14"/>
    <mergeCell ref="T15:T16"/>
    <mergeCell ref="A15:A16"/>
    <mergeCell ref="B15:C15"/>
    <mergeCell ref="D15:D16"/>
    <mergeCell ref="E15:F15"/>
    <mergeCell ref="G15:G16"/>
    <mergeCell ref="I15:I16"/>
    <mergeCell ref="L15:L16"/>
    <mergeCell ref="M15:N15"/>
    <mergeCell ref="O15:O16"/>
    <mergeCell ref="P15:Q15"/>
    <mergeCell ref="R15:R16"/>
    <mergeCell ref="A14:I14"/>
    <mergeCell ref="A1:I1"/>
    <mergeCell ref="L1:T1"/>
    <mergeCell ref="A3:A4"/>
    <mergeCell ref="B3:C3"/>
    <mergeCell ref="D3:D4"/>
    <mergeCell ref="E3:F3"/>
    <mergeCell ref="G3:G4"/>
    <mergeCell ref="I3:I4"/>
    <mergeCell ref="L3:L4"/>
    <mergeCell ref="M3:N3"/>
    <mergeCell ref="O3:O4"/>
    <mergeCell ref="P3:Q3"/>
    <mergeCell ref="R3:R4"/>
    <mergeCell ref="T3:T4"/>
  </mergeCells>
  <printOptions horizontalCentered="1"/>
  <pageMargins left="0.78740157480314965" right="0.78740157480314965" top="0.98425196850393704" bottom="1.1811023622047245" header="0.51181102362204722" footer="0.51181102362204722"/>
  <pageSetup paperSize="9" scale="86" orientation="landscape" r:id="rId1"/>
  <headerFooter scaleWithDoc="0" alignWithMargins="0">
    <oddHeader>&amp;L&amp;G</oddHeader>
    <oddFooter>&amp;L&amp;D&amp;RTabel &amp;A</oddFooter>
  </headerFooter>
  <rowBreaks count="1" manualBreakCount="1">
    <brk id="37" max="16383" man="1"/>
  </rowBreaks>
  <colBreaks count="1" manualBreakCount="1">
    <brk id="10"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eht9"/>
  <dimension ref="A1:Q14"/>
  <sheetViews>
    <sheetView zoomScaleNormal="100" workbookViewId="0">
      <selection activeCell="C18" sqref="C18"/>
    </sheetView>
  </sheetViews>
  <sheetFormatPr defaultColWidth="11.5703125" defaultRowHeight="12.75"/>
  <cols>
    <col min="1" max="1" width="19.42578125" customWidth="1"/>
    <col min="2" max="2" width="11.42578125" customWidth="1"/>
    <col min="3" max="3" width="10.42578125" customWidth="1"/>
    <col min="4" max="4" width="11.42578125" customWidth="1"/>
    <col min="5" max="5" width="8.140625" customWidth="1"/>
    <col min="6" max="6" width="11.42578125" customWidth="1"/>
    <col min="7" max="7" width="8.140625" customWidth="1"/>
    <col min="8" max="8" width="3.5703125" customWidth="1"/>
    <col min="9" max="10" width="4.85546875" customWidth="1"/>
    <col min="11" max="11" width="18.42578125" customWidth="1"/>
    <col min="12" max="12" width="10.5703125" customWidth="1"/>
    <col min="13" max="13" width="10.7109375" customWidth="1"/>
    <col min="14" max="14" width="11.42578125" customWidth="1"/>
    <col min="15" max="15" width="11" customWidth="1"/>
    <col min="16" max="16" width="10.42578125" customWidth="1"/>
    <col min="17" max="17" width="11.42578125" customWidth="1"/>
  </cols>
  <sheetData>
    <row r="1" spans="1:17" ht="15.75" customHeight="1">
      <c r="A1" s="636" t="s">
        <v>97</v>
      </c>
      <c r="B1" s="637"/>
      <c r="C1" s="636"/>
      <c r="D1" s="636"/>
      <c r="E1" s="636"/>
      <c r="F1" s="636"/>
      <c r="G1" s="636"/>
      <c r="K1" s="636" t="s">
        <v>237</v>
      </c>
      <c r="L1" s="636"/>
      <c r="M1" s="636"/>
      <c r="N1" s="636"/>
      <c r="O1" s="636"/>
      <c r="P1" s="636"/>
      <c r="Q1" s="636"/>
    </row>
    <row r="2" spans="1:17" ht="9.75" customHeight="1" thickBot="1">
      <c r="A2" s="170"/>
      <c r="B2" s="170"/>
      <c r="C2" s="170"/>
      <c r="D2" s="170"/>
      <c r="E2" s="170"/>
      <c r="F2" s="170"/>
      <c r="G2" s="170"/>
    </row>
    <row r="3" spans="1:17" ht="19.5" customHeight="1" thickBot="1">
      <c r="A3" s="702" t="s">
        <v>82</v>
      </c>
      <c r="B3" s="705" t="s">
        <v>143</v>
      </c>
      <c r="C3" s="706"/>
      <c r="D3" s="707" t="s">
        <v>70</v>
      </c>
      <c r="E3" s="708"/>
      <c r="F3" s="709" t="s">
        <v>24</v>
      </c>
      <c r="G3" s="710"/>
      <c r="K3" s="702" t="s">
        <v>82</v>
      </c>
      <c r="L3" s="705" t="s">
        <v>143</v>
      </c>
      <c r="M3" s="706"/>
      <c r="N3" s="707" t="s">
        <v>70</v>
      </c>
      <c r="O3" s="708"/>
      <c r="P3" s="709" t="s">
        <v>24</v>
      </c>
      <c r="Q3" s="710"/>
    </row>
    <row r="4" spans="1:17" ht="20.25" customHeight="1">
      <c r="A4" s="703"/>
      <c r="B4" s="713" t="s">
        <v>99</v>
      </c>
      <c r="C4" s="715" t="s">
        <v>430</v>
      </c>
      <c r="D4" s="713" t="s">
        <v>99</v>
      </c>
      <c r="E4" s="715" t="s">
        <v>430</v>
      </c>
      <c r="F4" s="713" t="s">
        <v>99</v>
      </c>
      <c r="G4" s="711" t="s">
        <v>430</v>
      </c>
      <c r="K4" s="703"/>
      <c r="L4" s="713" t="s">
        <v>99</v>
      </c>
      <c r="M4" s="715" t="s">
        <v>430</v>
      </c>
      <c r="N4" s="713" t="s">
        <v>99</v>
      </c>
      <c r="O4" s="715" t="s">
        <v>430</v>
      </c>
      <c r="P4" s="713" t="s">
        <v>99</v>
      </c>
      <c r="Q4" s="711" t="s">
        <v>430</v>
      </c>
    </row>
    <row r="5" spans="1:17" ht="16.149999999999999" customHeight="1" thickBot="1">
      <c r="A5" s="704"/>
      <c r="B5" s="714"/>
      <c r="C5" s="689"/>
      <c r="D5" s="714"/>
      <c r="E5" s="689"/>
      <c r="F5" s="714"/>
      <c r="G5" s="712"/>
      <c r="K5" s="704"/>
      <c r="L5" s="714"/>
      <c r="M5" s="689"/>
      <c r="N5" s="714"/>
      <c r="O5" s="689"/>
      <c r="P5" s="714"/>
      <c r="Q5" s="712"/>
    </row>
    <row r="6" spans="1:17" ht="32.25" customHeight="1" thickTop="1">
      <c r="A6" s="276" t="s">
        <v>88</v>
      </c>
      <c r="B6" s="197">
        <v>77.266999999999996</v>
      </c>
      <c r="C6" s="198">
        <v>2.1354581160734698</v>
      </c>
      <c r="D6" s="197">
        <v>80.698999999999998</v>
      </c>
      <c r="E6" s="198">
        <v>2.7329531136630898</v>
      </c>
      <c r="F6" s="197">
        <v>71.266999999999996</v>
      </c>
      <c r="G6" s="199">
        <v>3.0824266376921798</v>
      </c>
      <c r="H6" s="200"/>
      <c r="I6" s="200"/>
      <c r="J6" s="200"/>
      <c r="K6" s="276" t="s">
        <v>88</v>
      </c>
      <c r="L6" s="197">
        <v>70.251999999999995</v>
      </c>
      <c r="M6" s="198">
        <v>2.2400095997443401</v>
      </c>
      <c r="N6" s="197">
        <v>70.682000000000002</v>
      </c>
      <c r="O6" s="198">
        <v>3.1881744931624101</v>
      </c>
      <c r="P6" s="197">
        <v>69.757999999999996</v>
      </c>
      <c r="Q6" s="199">
        <v>3.1501268731000698</v>
      </c>
    </row>
    <row r="7" spans="1:17" ht="32.25" customHeight="1">
      <c r="A7" s="277" t="s">
        <v>89</v>
      </c>
      <c r="B7" s="201">
        <v>52.828000000000003</v>
      </c>
      <c r="C7" s="202">
        <v>2.7605724262681699</v>
      </c>
      <c r="D7" s="201">
        <v>52.906999999999996</v>
      </c>
      <c r="E7" s="202">
        <v>4.1606215937212401</v>
      </c>
      <c r="F7" s="201">
        <v>52.737000000000002</v>
      </c>
      <c r="G7" s="203">
        <v>3.4216395233822801</v>
      </c>
      <c r="H7" s="200"/>
      <c r="I7" s="200"/>
      <c r="J7" s="200"/>
      <c r="K7" s="277" t="s">
        <v>89</v>
      </c>
      <c r="L7" s="201">
        <v>48.606999999999999</v>
      </c>
      <c r="M7" s="202">
        <v>2.89045618508713</v>
      </c>
      <c r="N7" s="201">
        <v>45.036000000000001</v>
      </c>
      <c r="O7" s="202">
        <v>4.5951256395344799</v>
      </c>
      <c r="P7" s="201">
        <v>51.734000000000002</v>
      </c>
      <c r="Q7" s="203">
        <v>3.5233901822174301</v>
      </c>
    </row>
    <row r="8" spans="1:17" ht="32.25" customHeight="1">
      <c r="A8" s="277" t="s">
        <v>90</v>
      </c>
      <c r="B8" s="201">
        <v>46.837000000000003</v>
      </c>
      <c r="C8" s="202">
        <v>2.2362194115154299</v>
      </c>
      <c r="D8" s="201">
        <v>50.856000000000002</v>
      </c>
      <c r="E8" s="202">
        <v>3.3477475536055201</v>
      </c>
      <c r="F8" s="201">
        <v>43.960999999999999</v>
      </c>
      <c r="G8" s="203">
        <v>2.7390053673439598</v>
      </c>
      <c r="H8" s="200"/>
      <c r="I8" s="200"/>
      <c r="J8" s="200"/>
      <c r="K8" s="277" t="s">
        <v>90</v>
      </c>
      <c r="L8" s="201">
        <v>44.173000000000002</v>
      </c>
      <c r="M8" s="202">
        <v>2.1938331875492501</v>
      </c>
      <c r="N8" s="201">
        <v>45.582000000000001</v>
      </c>
      <c r="O8" s="202">
        <v>3.40201253005494</v>
      </c>
      <c r="P8" s="201">
        <v>43.466999999999999</v>
      </c>
      <c r="Q8" s="203">
        <v>2.7457890496717301</v>
      </c>
    </row>
    <row r="9" spans="1:17" ht="32.25" customHeight="1">
      <c r="A9" s="277" t="s">
        <v>91</v>
      </c>
      <c r="B9" s="201">
        <v>41.887999999999998</v>
      </c>
      <c r="C9" s="202">
        <v>5.5187230616456597</v>
      </c>
      <c r="D9" s="201">
        <v>52.945</v>
      </c>
      <c r="E9" s="202">
        <v>6.8674419425078304</v>
      </c>
      <c r="F9" s="201">
        <v>35.591999999999999</v>
      </c>
      <c r="G9" s="203">
        <v>7.6223841562968602</v>
      </c>
      <c r="H9" s="200"/>
      <c r="I9" s="200"/>
      <c r="J9" s="200"/>
      <c r="K9" s="277" t="s">
        <v>91</v>
      </c>
      <c r="L9" s="201">
        <v>37.353000000000002</v>
      </c>
      <c r="M9" s="202">
        <v>6.5379102554758104</v>
      </c>
      <c r="N9" s="201">
        <v>45.968000000000004</v>
      </c>
      <c r="O9" s="202">
        <v>10.0413738950236</v>
      </c>
      <c r="P9" s="201">
        <v>34.155000000000001</v>
      </c>
      <c r="Q9" s="203">
        <v>8.0406430409913998</v>
      </c>
    </row>
    <row r="10" spans="1:17" ht="32.25" customHeight="1">
      <c r="A10" s="277" t="s">
        <v>92</v>
      </c>
      <c r="B10" s="201">
        <v>43.738999999999997</v>
      </c>
      <c r="C10" s="202">
        <v>5.7297561733252804</v>
      </c>
      <c r="D10" s="201">
        <v>48.118000000000002</v>
      </c>
      <c r="E10" s="202">
        <v>8.9577020323149892</v>
      </c>
      <c r="F10" s="201">
        <v>41.030999999999999</v>
      </c>
      <c r="G10" s="203">
        <v>6.87620567585346</v>
      </c>
      <c r="H10" s="200"/>
      <c r="I10" s="200"/>
      <c r="J10" s="200"/>
      <c r="K10" s="277" t="s">
        <v>92</v>
      </c>
      <c r="L10" s="201">
        <v>39.244999999999997</v>
      </c>
      <c r="M10" s="202">
        <v>6.3086880483165899</v>
      </c>
      <c r="N10" s="201">
        <v>37.895000000000003</v>
      </c>
      <c r="O10" s="202">
        <v>12.136827887936001</v>
      </c>
      <c r="P10" s="201">
        <v>39.744999999999997</v>
      </c>
      <c r="Q10" s="203">
        <v>7.3039189894017502</v>
      </c>
    </row>
    <row r="11" spans="1:17" ht="32.25" customHeight="1">
      <c r="A11" s="277" t="s">
        <v>93</v>
      </c>
      <c r="B11" s="201">
        <v>25.841999999999999</v>
      </c>
      <c r="C11" s="202">
        <v>3.7710855324523598</v>
      </c>
      <c r="D11" s="201">
        <v>32.177</v>
      </c>
      <c r="E11" s="202">
        <v>6.9432524195228797</v>
      </c>
      <c r="F11" s="201">
        <v>24.754000000000001</v>
      </c>
      <c r="G11" s="203">
        <v>4.23460080495689</v>
      </c>
      <c r="H11" s="200"/>
      <c r="I11" s="200"/>
      <c r="J11" s="200"/>
      <c r="K11" s="277" t="s">
        <v>93</v>
      </c>
      <c r="L11" s="201">
        <v>25.221</v>
      </c>
      <c r="M11" s="202">
        <v>3.9404837473317702</v>
      </c>
      <c r="N11" s="201">
        <v>30.428999999999998</v>
      </c>
      <c r="O11" s="202">
        <v>8.3623431994499704</v>
      </c>
      <c r="P11" s="201">
        <v>24.533999999999999</v>
      </c>
      <c r="Q11" s="203">
        <v>4.2754887347894703</v>
      </c>
    </row>
    <row r="12" spans="1:17" ht="32.25" customHeight="1">
      <c r="A12" s="278" t="s">
        <v>94</v>
      </c>
      <c r="B12" s="204">
        <v>53.402000000000001</v>
      </c>
      <c r="C12" s="205">
        <v>11.2620822814409</v>
      </c>
      <c r="D12" s="204">
        <v>57.512999999999998</v>
      </c>
      <c r="E12" s="205">
        <v>21.248296435505601</v>
      </c>
      <c r="F12" s="204">
        <v>52.387</v>
      </c>
      <c r="G12" s="206">
        <v>12.230553552359201</v>
      </c>
      <c r="H12" s="200"/>
      <c r="I12" s="200"/>
      <c r="J12" s="200"/>
      <c r="K12" s="278" t="s">
        <v>94</v>
      </c>
      <c r="L12" s="204">
        <v>47.981999999999999</v>
      </c>
      <c r="M12" s="205">
        <v>13.569007480318</v>
      </c>
      <c r="N12" s="204">
        <v>43.209000000000003</v>
      </c>
      <c r="O12" s="205">
        <v>34.789377493499003</v>
      </c>
      <c r="P12" s="204">
        <v>48.610999999999997</v>
      </c>
      <c r="Q12" s="206">
        <v>13.3022646128464</v>
      </c>
    </row>
    <row r="13" spans="1:17" ht="32.25" customHeight="1">
      <c r="A13" s="279" t="s">
        <v>100</v>
      </c>
      <c r="B13" s="207">
        <v>54.911999999999999</v>
      </c>
      <c r="C13" s="63"/>
      <c r="D13" s="207">
        <v>63.31</v>
      </c>
      <c r="E13" s="208">
        <v>2.33538034882584</v>
      </c>
      <c r="F13" s="207">
        <v>47.451000000000001</v>
      </c>
      <c r="G13" s="209">
        <v>2.0394701338416898</v>
      </c>
      <c r="H13" s="210"/>
      <c r="I13" s="200"/>
      <c r="J13" s="200"/>
      <c r="K13" s="279" t="s">
        <v>100</v>
      </c>
      <c r="L13" s="207">
        <v>49.356999999999999</v>
      </c>
      <c r="M13" s="208">
        <v>1.6453892821929399</v>
      </c>
      <c r="N13" s="207">
        <v>54.542000000000002</v>
      </c>
      <c r="O13" s="208">
        <v>2.5259641966554098</v>
      </c>
      <c r="P13" s="207">
        <v>46.215000000000003</v>
      </c>
      <c r="Q13" s="209">
        <v>2.0299708626942801</v>
      </c>
    </row>
    <row r="14" spans="1:17" ht="15" customHeight="1">
      <c r="A14" s="652"/>
      <c r="B14" s="653"/>
      <c r="C14" s="653"/>
      <c r="D14" s="653"/>
      <c r="E14" s="653"/>
      <c r="F14" s="653"/>
      <c r="G14" s="653"/>
      <c r="H14" s="700"/>
    </row>
  </sheetData>
  <mergeCells count="23">
    <mergeCell ref="A14:H14"/>
    <mergeCell ref="O4:O5"/>
    <mergeCell ref="G4:G5"/>
    <mergeCell ref="L4:L5"/>
    <mergeCell ref="D4:D5"/>
    <mergeCell ref="M4:M5"/>
    <mergeCell ref="F4:F5"/>
    <mergeCell ref="A1:G1"/>
    <mergeCell ref="K1:Q1"/>
    <mergeCell ref="A3:A5"/>
    <mergeCell ref="B3:C3"/>
    <mergeCell ref="D3:E3"/>
    <mergeCell ref="F3:G3"/>
    <mergeCell ref="K3:K5"/>
    <mergeCell ref="L3:M3"/>
    <mergeCell ref="N3:O3"/>
    <mergeCell ref="P3:Q3"/>
    <mergeCell ref="Q4:Q5"/>
    <mergeCell ref="B4:B5"/>
    <mergeCell ref="C4:C5"/>
    <mergeCell ref="N4:N5"/>
    <mergeCell ref="E4:E5"/>
    <mergeCell ref="P4:P5"/>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colBreaks count="1" manualBreakCount="1">
    <brk id="9"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20</vt:i4>
      </vt:variant>
    </vt:vector>
  </HeadingPairs>
  <TitlesOfParts>
    <vt:vector size="46" baseType="lpstr">
      <vt:lpstr>0</vt:lpstr>
      <vt:lpstr>1.</vt:lpstr>
      <vt:lpstr>2.</vt:lpstr>
      <vt:lpstr>3.</vt:lpstr>
      <vt:lpstr>4.</vt:lpstr>
      <vt:lpstr>4.1</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'1.'!Print_Area</vt:lpstr>
      <vt:lpstr>'12.'!Print_Area</vt:lpstr>
      <vt:lpstr>'14.'!Print_Area</vt:lpstr>
      <vt:lpstr>'15.'!Print_Area</vt:lpstr>
      <vt:lpstr>'16.'!Print_Area</vt:lpstr>
      <vt:lpstr>'22.'!Print_Area</vt:lpstr>
      <vt:lpstr>'23.'!Print_Area</vt:lpstr>
      <vt:lpstr>'6.'!Print_Area</vt:lpstr>
      <vt:lpstr>'9.'!Print_Area</vt:lpstr>
      <vt:lpstr>'12.'!Print_Titles</vt:lpstr>
      <vt:lpstr>'13.'!Print_Titles</vt:lpstr>
      <vt:lpstr>'14.'!Print_Titles</vt:lpstr>
      <vt:lpstr>'15.'!Print_Titles</vt:lpstr>
      <vt:lpstr>'16.'!Print_Titles</vt:lpstr>
      <vt:lpstr>'17.'!Print_Titles</vt:lpstr>
      <vt:lpstr>'18.'!Print_Titles</vt:lpstr>
      <vt:lpstr>'22.'!Print_Titles</vt:lpstr>
      <vt:lpstr>'23.'!Print_Titles</vt:lpstr>
      <vt:lpstr>'4.1'!Print_Titles</vt:lpstr>
      <vt:lpstr>'6.'!Print_Titles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2022-06-03T08:05:23Z</dcterms:created>
  <dcterms:modified xsi:type="dcterms:W3CDTF">2024-03-15T08:22:12Z</dcterms:modified>
</cp:coreProperties>
</file>